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G:\MINISTERIO DE ENERGIA Y MINAS - MINEM\MINEM 2025\BEM 2025\9. BEM setiembre 2025\Consolidado\"/>
    </mc:Choice>
  </mc:AlternateContent>
  <xr:revisionPtr revIDLastSave="0" documentId="13_ncr:1_{9D345867-8D49-4F56-96D1-9D7613B1D3F1}" xr6:coauthVersionLast="47" xr6:coauthVersionMax="47" xr10:uidLastSave="{00000000-0000-0000-0000-000000000000}"/>
  <bookViews>
    <workbookView xWindow="-120" yWindow="-120" windowWidth="29040" windowHeight="15840" tabRatio="764" xr2:uid="{00000000-000D-0000-FFFF-FFFF00000000}"/>
  </bookViews>
  <sheets>
    <sheet name="CONTENIDO" sheetId="424" r:id="rId1"/>
    <sheet name="1. PRODUCCIÓN METÁLICA" sheetId="1267" r:id="rId2"/>
    <sheet name="2. PRODUCCIÓN EMPRESAS" sheetId="1268" r:id="rId3"/>
    <sheet name="3. PRODUCCIÓN DEPARTAMENTOS " sheetId="1269" r:id="rId4"/>
    <sheet name="4. NO METÁLICA" sheetId="1270" r:id="rId5"/>
    <sheet name="4.1. NO METÁLICA DEPARTAMENTOS" sheetId="1271" r:id="rId6"/>
    <sheet name="4.2. CARBONÍFERA" sheetId="1272" r:id="rId7"/>
    <sheet name="5. MACROECONÓMICAS" sheetId="1273" r:id="rId8"/>
    <sheet name="6. EXPORTACIONES" sheetId="1274" r:id="rId9"/>
    <sheet name="6.1 EXPORTACIONES PART" sheetId="1275" r:id="rId10"/>
    <sheet name="6.2 EXPORT PRODUCTOS" sheetId="1276" r:id="rId11"/>
    <sheet name="7. INVERSIONES" sheetId="1277" r:id="rId12"/>
    <sheet name="8. INVERSIONES TIPO" sheetId="1278" r:id="rId13"/>
    <sheet name="9. INVERSIONES RUBRO" sheetId="1279" r:id="rId14"/>
    <sheet name="10. EMPLEO" sheetId="1280" r:id="rId15"/>
    <sheet name="11. EMPLEO-GÉNERO" sheetId="1281" r:id="rId16"/>
    <sheet name="12. TRANSFERENCIAS" sheetId="1282" r:id="rId17"/>
    <sheet name="13. TRANSFERENCIAS 2" sheetId="1283" r:id="rId18"/>
    <sheet name="14.1 ACTIVIDAD MINERA" sheetId="1286" r:id="rId19"/>
    <sheet name="14. CATASTRO ACTIVIDAD" sheetId="1284" r:id="rId20"/>
    <sheet name="14.2 ÁREAS RESTRINGIDAS" sheetId="1285" r:id="rId21"/>
    <sheet name="15. RECAUDACIÓN" sheetId="1287" r:id="rId22"/>
    <sheet name="CPIM 2025" sheetId="910" r:id="rId23"/>
    <sheet name="CPEM, AGO 2025"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2'!$A$5:$K$5</definedName>
    <definedName name="_xlnm._FilterDatabase" localSheetId="2" hidden="1">'2. PRODUCCIÓN EMPRESAS'!$A$5:$E$105</definedName>
    <definedName name="_xlnm._FilterDatabase" localSheetId="3" hidden="1">'3. PRODUCCIÓN DEPARTAMENTOS '!$A$6:$E$115</definedName>
    <definedName name="_xlnm._FilterDatabase" localSheetId="12" hidden="1">'8. INVERSIONES TIPO'!#REF!</definedName>
    <definedName name="_xlnm._FilterDatabase" localSheetId="23" hidden="1">'CPEM, AGO 2025'!$B$4:$J$85</definedName>
    <definedName name="_xlnm.Print_Area" localSheetId="1">'1. PRODUCCIÓN METÁLICA'!$A$1:$O$70</definedName>
    <definedName name="_xlnm.Print_Area" localSheetId="14">'10. EMPLEO'!$A$1:$O$69</definedName>
    <definedName name="_xlnm.Print_Area" localSheetId="15">'11. EMPLEO-GÉNERO'!$A$1:$W$23</definedName>
    <definedName name="_xlnm.Print_Area" localSheetId="16">'12. TRANSFERENCIAS'!$A$1:$M$33</definedName>
    <definedName name="_xlnm.Print_Area" localSheetId="17">'13. TRANSFERENCIAS 2'!$A$1:$M$87</definedName>
    <definedName name="_xlnm.Print_Area" localSheetId="19">'14. CATASTRO ACTIVIDAD'!$A$1:$O$61</definedName>
    <definedName name="_xlnm.Print_Area" localSheetId="18">'14.1 ACTIVIDAD MINERA'!$A$1:$D$16</definedName>
    <definedName name="_xlnm.Print_Area" localSheetId="20">'14.2 ÁREAS RESTRINGIDAS'!$A$1:$F$29</definedName>
    <definedName name="_xlnm.Print_Area" localSheetId="21">'15. RECAUDACIÓN'!$A$1:$H$61</definedName>
    <definedName name="_xlnm.Print_Area" localSheetId="2">'2. PRODUCCIÓN EMPRESAS'!$A$1:$I$106</definedName>
    <definedName name="_xlnm.Print_Area" localSheetId="3">'3. PRODUCCIÓN DEPARTAMENTOS '!$A$1:$I$116</definedName>
    <definedName name="_xlnm.Print_Area" localSheetId="4">'4. NO METÁLICA'!$A$1:$J$47</definedName>
    <definedName name="_xlnm.Print_Area" localSheetId="5">'4.1. NO METÁLICA DEPARTAMENTOS'!$A$1:$J$143</definedName>
    <definedName name="_xlnm.Print_Area" localSheetId="6">'4.2. CARBONÍFERA'!$A$1:$J$15</definedName>
    <definedName name="_xlnm.Print_Area" localSheetId="7">'5. MACROECONÓMICAS'!$A$1:$K$56</definedName>
    <definedName name="_xlnm.Print_Area" localSheetId="8">'6. EXPORTACIONES'!$A$1:$L$116</definedName>
    <definedName name="_xlnm.Print_Area" localSheetId="9">'6.1 EXPORTACIONES PART'!$A$1:$V$26</definedName>
    <definedName name="_xlnm.Print_Area" localSheetId="10">'6.2 EXPORT PRODUCTOS'!$A$1:$D$40</definedName>
    <definedName name="_xlnm.Print_Area" localSheetId="11">'7. INVERSIONES'!$A$1:$I$65</definedName>
    <definedName name="_xlnm.Print_Area" localSheetId="12">'8. INVERSIONES TIPO'!$A$1:$I$90</definedName>
    <definedName name="_xlnm.Print_Area" localSheetId="13">'9. INVERSIONES RUBRO'!$A$1:$I$82</definedName>
    <definedName name="_xlnm.Print_Area" localSheetId="0">CONTENIDO!$A$1:$M$58</definedName>
    <definedName name="_xlnm.Print_Area" localSheetId="23">'CPEM, AGO 2025'!$A$1:$M$91</definedName>
    <definedName name="_xlnm.Print_Area" localSheetId="22">'CPIM 2025'!$A$1:$J$80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8">#REF!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4" i="1287" l="1"/>
  <c r="D44" i="1287"/>
  <c r="C44" i="1287"/>
  <c r="B44" i="1287"/>
  <c r="G43" i="1287"/>
  <c r="G44" i="1287" s="1"/>
  <c r="G42" i="1287"/>
  <c r="G39" i="1287"/>
  <c r="F39" i="1287"/>
  <c r="E39" i="1287"/>
  <c r="D39" i="1287"/>
  <c r="C39" i="1287"/>
  <c r="B39" i="1287"/>
  <c r="G38" i="1287"/>
  <c r="G37" i="1287"/>
  <c r="G34" i="1287"/>
  <c r="E34" i="1287"/>
  <c r="D34" i="1287"/>
  <c r="C34" i="1287"/>
  <c r="B34" i="1287"/>
  <c r="G33" i="1287"/>
  <c r="G32" i="1287"/>
  <c r="G29" i="1287"/>
  <c r="G28" i="1287"/>
  <c r="G27" i="1287"/>
  <c r="G26" i="1287"/>
  <c r="G25" i="1287"/>
  <c r="G24" i="1287"/>
  <c r="G23" i="1287"/>
  <c r="G22" i="1287"/>
  <c r="G21" i="1287"/>
  <c r="G20" i="1287"/>
  <c r="F20" i="1287"/>
  <c r="E20" i="1287"/>
  <c r="D20" i="1287"/>
  <c r="C20" i="1287"/>
  <c r="B20" i="1287"/>
  <c r="G19" i="1287"/>
  <c r="G18" i="1287"/>
  <c r="G17" i="1287"/>
  <c r="G16" i="1287"/>
  <c r="G15" i="1287"/>
  <c r="G14" i="1287"/>
  <c r="G13" i="1287"/>
  <c r="G12" i="1287"/>
  <c r="G11" i="1287"/>
  <c r="G10" i="1287"/>
  <c r="G9" i="1287"/>
  <c r="G8" i="1287"/>
  <c r="G7" i="1287"/>
  <c r="G6" i="1287"/>
  <c r="C13" i="1286" l="1"/>
  <c r="A13" i="1286"/>
  <c r="D12" i="1286"/>
  <c r="D11" i="1286"/>
  <c r="D10" i="1286"/>
  <c r="D9" i="1286"/>
  <c r="D8" i="1286"/>
  <c r="D7" i="1286"/>
  <c r="D6" i="1286"/>
  <c r="D5" i="1286"/>
  <c r="D13" i="1286" s="1"/>
  <c r="C23" i="1285" l="1"/>
  <c r="E22" i="1285"/>
  <c r="E21" i="1285"/>
  <c r="E20" i="1285"/>
  <c r="E19" i="1285"/>
  <c r="E18" i="1285"/>
  <c r="E17" i="1285"/>
  <c r="E16" i="1285"/>
  <c r="E15" i="1285"/>
  <c r="E14" i="1285"/>
  <c r="E13" i="1285"/>
  <c r="E12" i="1285"/>
  <c r="E11" i="1285"/>
  <c r="E10" i="1285"/>
  <c r="E9" i="1285"/>
  <c r="E8" i="1285"/>
  <c r="E7" i="1285"/>
  <c r="E6" i="1285"/>
  <c r="E5" i="1285"/>
  <c r="N58" i="1284"/>
  <c r="N57" i="1284"/>
  <c r="N56" i="1284"/>
  <c r="N55" i="1284"/>
  <c r="N54" i="1284"/>
  <c r="N53" i="1284"/>
  <c r="N52" i="1284"/>
  <c r="N51" i="1284"/>
  <c r="N50" i="1284"/>
  <c r="N49" i="1284"/>
  <c r="N48" i="1284"/>
  <c r="N47" i="1284"/>
  <c r="N46" i="1284"/>
  <c r="N45" i="1284"/>
  <c r="N44" i="1284"/>
  <c r="N43" i="1284"/>
  <c r="N42" i="1284"/>
  <c r="N40" i="1284"/>
  <c r="N39" i="1284"/>
  <c r="N38" i="1284"/>
  <c r="N37" i="1284"/>
  <c r="N36" i="1284"/>
  <c r="N35" i="1284"/>
  <c r="N34" i="1284"/>
  <c r="N33" i="1284"/>
  <c r="N32" i="1284"/>
  <c r="N31" i="1284"/>
  <c r="N30" i="1284"/>
  <c r="N29" i="1284"/>
  <c r="N28" i="1284"/>
  <c r="N27" i="1284"/>
  <c r="N26" i="1284"/>
  <c r="N25" i="1284"/>
  <c r="N24" i="1284"/>
  <c r="N22" i="1284"/>
  <c r="N21" i="1284"/>
  <c r="N20" i="1284"/>
  <c r="N19" i="1284"/>
  <c r="N18" i="1284"/>
  <c r="N17" i="1284"/>
  <c r="N16" i="1284"/>
  <c r="N15" i="1284"/>
  <c r="N14" i="1284"/>
  <c r="N13" i="1284"/>
  <c r="N12" i="1284"/>
  <c r="N11" i="1284"/>
  <c r="N10" i="1284"/>
  <c r="N9" i="1284"/>
  <c r="N8" i="1284"/>
  <c r="N7" i="1284"/>
  <c r="N6" i="1284"/>
  <c r="L57" i="1283"/>
  <c r="K57" i="1283"/>
  <c r="J57" i="1283"/>
  <c r="I57" i="1283"/>
  <c r="H57" i="1283"/>
  <c r="G57" i="1283"/>
  <c r="F57" i="1283"/>
  <c r="E57" i="1283"/>
  <c r="D57" i="1283"/>
  <c r="C57" i="1283"/>
  <c r="B57" i="1283"/>
  <c r="L31" i="1283"/>
  <c r="K31" i="1283"/>
  <c r="J31" i="1283"/>
  <c r="L5" i="1283"/>
  <c r="K5" i="1283"/>
  <c r="J5" i="1283"/>
  <c r="I5" i="1283"/>
  <c r="H5" i="1283"/>
  <c r="G5" i="1283"/>
  <c r="F5" i="1283"/>
  <c r="E5" i="1283"/>
  <c r="D5" i="1283"/>
  <c r="C5" i="1283"/>
  <c r="B5" i="1283"/>
  <c r="L31" i="1282"/>
  <c r="K31" i="1282"/>
  <c r="J31" i="1282"/>
  <c r="I31" i="1282"/>
  <c r="H31" i="1282"/>
  <c r="G31" i="1282"/>
  <c r="F31" i="1282"/>
  <c r="E31" i="1282"/>
  <c r="D31" i="1282"/>
  <c r="C31" i="1282"/>
  <c r="B31" i="1282"/>
  <c r="S20" i="1281"/>
  <c r="P20" i="1281"/>
  <c r="O20" i="1281"/>
  <c r="K20" i="1281"/>
  <c r="H20" i="1281"/>
  <c r="G20" i="1281"/>
  <c r="C20" i="1281"/>
  <c r="V17" i="1281"/>
  <c r="V20" i="1281" s="1"/>
  <c r="U17" i="1281"/>
  <c r="U20" i="1281" s="1"/>
  <c r="T17" i="1281"/>
  <c r="T20" i="1281" s="1"/>
  <c r="S17" i="1281"/>
  <c r="R17" i="1281"/>
  <c r="R20" i="1281" s="1"/>
  <c r="Q17" i="1281"/>
  <c r="Q20" i="1281" s="1"/>
  <c r="P17" i="1281"/>
  <c r="O17" i="1281"/>
  <c r="N17" i="1281"/>
  <c r="N20" i="1281" s="1"/>
  <c r="M17" i="1281"/>
  <c r="M20" i="1281" s="1"/>
  <c r="L17" i="1281"/>
  <c r="L20" i="1281" s="1"/>
  <c r="K17" i="1281"/>
  <c r="J17" i="1281"/>
  <c r="J20" i="1281" s="1"/>
  <c r="I17" i="1281"/>
  <c r="I20" i="1281" s="1"/>
  <c r="H17" i="1281"/>
  <c r="G17" i="1281"/>
  <c r="F17" i="1281"/>
  <c r="F20" i="1281" s="1"/>
  <c r="E17" i="1281"/>
  <c r="E20" i="1281" s="1"/>
  <c r="D17" i="1281"/>
  <c r="D20" i="1281" s="1"/>
  <c r="C17" i="1281"/>
  <c r="B17" i="1281"/>
  <c r="B20" i="1281" s="1"/>
  <c r="V14" i="1281"/>
  <c r="U14" i="1281"/>
  <c r="T14" i="1281"/>
  <c r="S14" i="1281"/>
  <c r="R14" i="1281"/>
  <c r="Q14" i="1281"/>
  <c r="P14" i="1281"/>
  <c r="O14" i="1281"/>
  <c r="N14" i="1281"/>
  <c r="M14" i="1281"/>
  <c r="L14" i="1281"/>
  <c r="K14" i="1281"/>
  <c r="J14" i="1281"/>
  <c r="I14" i="1281"/>
  <c r="H14" i="1281"/>
  <c r="G14" i="1281"/>
  <c r="F14" i="1281"/>
  <c r="E14" i="1281"/>
  <c r="D14" i="1281"/>
  <c r="C14" i="1281"/>
  <c r="B14" i="1281"/>
  <c r="V9" i="1281"/>
  <c r="U9" i="1281"/>
  <c r="T9" i="1281"/>
  <c r="S9" i="1281"/>
  <c r="R9" i="1281"/>
  <c r="Q9" i="1281"/>
  <c r="P9" i="1281"/>
  <c r="O9" i="1281"/>
  <c r="N9" i="1281"/>
  <c r="M9" i="1281"/>
  <c r="L9" i="1281"/>
  <c r="K9" i="1281"/>
  <c r="J9" i="1281"/>
  <c r="I9" i="1281"/>
  <c r="H9" i="1281"/>
  <c r="G9" i="1281"/>
  <c r="F9" i="1281"/>
  <c r="E9" i="1281"/>
  <c r="D9" i="1281"/>
  <c r="C9" i="1281"/>
  <c r="B9" i="1281"/>
  <c r="N66" i="1280"/>
  <c r="N65" i="1280"/>
  <c r="N64" i="1280"/>
  <c r="N63" i="1280"/>
  <c r="N62" i="1280"/>
  <c r="N61" i="1280"/>
  <c r="N60" i="1280"/>
  <c r="N59" i="1280"/>
  <c r="N58" i="1280"/>
  <c r="N57" i="1280"/>
  <c r="N56" i="1280"/>
  <c r="N55" i="1280"/>
  <c r="N54" i="1280"/>
  <c r="N53" i="1280"/>
  <c r="N52" i="1280"/>
  <c r="N51" i="1280"/>
  <c r="N50" i="1280"/>
  <c r="N49" i="1280"/>
  <c r="N48" i="1280"/>
  <c r="N47" i="1280"/>
  <c r="N46" i="1280"/>
  <c r="N45" i="1280"/>
  <c r="N44" i="1280"/>
  <c r="N43" i="1280"/>
  <c r="N42" i="1280"/>
  <c r="N41" i="1280"/>
  <c r="C33" i="1280"/>
  <c r="B33" i="1280"/>
  <c r="D32" i="1280"/>
  <c r="H31" i="1280"/>
  <c r="G31" i="1280"/>
  <c r="D31" i="1280"/>
  <c r="D33" i="1280" s="1"/>
  <c r="I30" i="1280"/>
  <c r="I29" i="1280"/>
  <c r="I28" i="1280"/>
  <c r="I27" i="1280"/>
  <c r="I26" i="1280"/>
  <c r="I25" i="1280"/>
  <c r="D25" i="1280"/>
  <c r="I24" i="1280"/>
  <c r="D24" i="1280"/>
  <c r="I23" i="1280"/>
  <c r="D23" i="1280"/>
  <c r="I22" i="1280"/>
  <c r="D22" i="1280"/>
  <c r="I21" i="1280"/>
  <c r="D21" i="1280"/>
  <c r="I20" i="1280"/>
  <c r="D20" i="1280"/>
  <c r="I19" i="1280"/>
  <c r="D19" i="1280"/>
  <c r="I18" i="1280"/>
  <c r="D18" i="1280"/>
  <c r="I17" i="1280"/>
  <c r="D17" i="1280"/>
  <c r="I16" i="1280"/>
  <c r="C16" i="1280"/>
  <c r="B16" i="1280"/>
  <c r="D16" i="1280" s="1"/>
  <c r="I15" i="1280"/>
  <c r="D15" i="1280"/>
  <c r="I14" i="1280"/>
  <c r="D14" i="1280"/>
  <c r="I13" i="1280"/>
  <c r="D13" i="1280"/>
  <c r="I12" i="1280"/>
  <c r="D12" i="1280"/>
  <c r="I11" i="1280"/>
  <c r="D11" i="1280"/>
  <c r="I10" i="1280"/>
  <c r="D10" i="1280"/>
  <c r="I9" i="1280"/>
  <c r="D9" i="1280"/>
  <c r="I8" i="1280"/>
  <c r="D8" i="1280"/>
  <c r="I7" i="1280"/>
  <c r="D7" i="1280"/>
  <c r="I6" i="1280"/>
  <c r="D6" i="1280"/>
  <c r="I31" i="1280" l="1"/>
  <c r="J7" i="1280" l="1"/>
  <c r="J19" i="1280"/>
  <c r="J20" i="1280"/>
  <c r="J28" i="1280"/>
  <c r="J9" i="1280"/>
  <c r="J24" i="1280"/>
  <c r="J16" i="1280"/>
  <c r="J14" i="1280"/>
  <c r="J6" i="1280"/>
  <c r="J10" i="1280"/>
  <c r="J27" i="1280"/>
  <c r="J11" i="1280"/>
  <c r="J13" i="1280"/>
  <c r="J26" i="1280"/>
  <c r="J12" i="1280"/>
  <c r="J30" i="1280"/>
  <c r="J18" i="1280"/>
  <c r="J17" i="1280"/>
  <c r="J15" i="1280"/>
  <c r="J8" i="1280"/>
  <c r="J22" i="1280"/>
  <c r="J25" i="1280"/>
  <c r="J29" i="1280"/>
  <c r="J21" i="1280"/>
  <c r="J23" i="1280"/>
  <c r="J31" i="1280" l="1"/>
  <c r="G78" i="1279" l="1"/>
  <c r="D78" i="1279"/>
  <c r="G77" i="1279"/>
  <c r="D77" i="1279"/>
  <c r="G76" i="1279"/>
  <c r="G75" i="1279"/>
  <c r="D75" i="1279"/>
  <c r="G74" i="1279"/>
  <c r="D74" i="1279"/>
  <c r="G73" i="1279"/>
  <c r="G72" i="1279"/>
  <c r="D72" i="1279"/>
  <c r="G71" i="1279"/>
  <c r="D71" i="1279"/>
  <c r="G70" i="1279"/>
  <c r="G69" i="1279"/>
  <c r="D69" i="1279"/>
  <c r="G68" i="1279"/>
  <c r="D68" i="1279"/>
  <c r="F67" i="1279"/>
  <c r="H77" i="1279" s="1"/>
  <c r="E67" i="1279"/>
  <c r="C67" i="1279"/>
  <c r="D67" i="1279" s="1"/>
  <c r="B67" i="1279"/>
  <c r="H66" i="1279"/>
  <c r="G66" i="1279"/>
  <c r="D66" i="1279"/>
  <c r="H65" i="1279"/>
  <c r="G65" i="1279"/>
  <c r="D65" i="1279"/>
  <c r="G64" i="1279"/>
  <c r="D64" i="1279"/>
  <c r="G63" i="1279"/>
  <c r="D63" i="1279"/>
  <c r="H62" i="1279"/>
  <c r="G62" i="1279"/>
  <c r="D62" i="1279"/>
  <c r="H61" i="1279"/>
  <c r="H60" i="1279"/>
  <c r="G60" i="1279"/>
  <c r="D60" i="1279"/>
  <c r="H59" i="1279"/>
  <c r="G59" i="1279"/>
  <c r="D59" i="1279"/>
  <c r="G58" i="1279"/>
  <c r="D58" i="1279"/>
  <c r="G57" i="1279"/>
  <c r="D57" i="1279"/>
  <c r="H56" i="1279"/>
  <c r="G56" i="1279"/>
  <c r="D56" i="1279"/>
  <c r="F55" i="1279"/>
  <c r="H64" i="1279" s="1"/>
  <c r="E55" i="1279"/>
  <c r="G55" i="1279" s="1"/>
  <c r="D55" i="1279"/>
  <c r="C55" i="1279"/>
  <c r="B55" i="1279"/>
  <c r="B79" i="1279" s="1"/>
  <c r="G54" i="1279"/>
  <c r="D54" i="1279"/>
  <c r="G53" i="1279"/>
  <c r="D53" i="1279"/>
  <c r="H52" i="1279"/>
  <c r="G52" i="1279"/>
  <c r="D52" i="1279"/>
  <c r="H51" i="1279"/>
  <c r="G51" i="1279"/>
  <c r="D51" i="1279"/>
  <c r="H50" i="1279"/>
  <c r="G50" i="1279"/>
  <c r="D50" i="1279"/>
  <c r="H49" i="1279"/>
  <c r="G49" i="1279"/>
  <c r="D49" i="1279"/>
  <c r="H48" i="1279"/>
  <c r="G48" i="1279"/>
  <c r="D48" i="1279"/>
  <c r="H47" i="1279"/>
  <c r="G47" i="1279"/>
  <c r="D47" i="1279"/>
  <c r="G46" i="1279"/>
  <c r="D46" i="1279"/>
  <c r="G45" i="1279"/>
  <c r="D45" i="1279"/>
  <c r="H44" i="1279"/>
  <c r="G44" i="1279"/>
  <c r="D44" i="1279"/>
  <c r="F43" i="1279"/>
  <c r="H54" i="1279" s="1"/>
  <c r="E43" i="1279"/>
  <c r="G43" i="1279" s="1"/>
  <c r="C43" i="1279"/>
  <c r="B43" i="1279"/>
  <c r="D43" i="1279" s="1"/>
  <c r="G42" i="1279"/>
  <c r="D42" i="1279"/>
  <c r="G41" i="1279"/>
  <c r="D41" i="1279"/>
  <c r="H40" i="1279"/>
  <c r="G40" i="1279"/>
  <c r="D40" i="1279"/>
  <c r="H39" i="1279"/>
  <c r="G39" i="1279"/>
  <c r="D39" i="1279"/>
  <c r="H38" i="1279"/>
  <c r="G38" i="1279"/>
  <c r="D38" i="1279"/>
  <c r="H37" i="1279"/>
  <c r="G37" i="1279"/>
  <c r="D37" i="1279"/>
  <c r="H36" i="1279"/>
  <c r="G36" i="1279"/>
  <c r="D36" i="1279"/>
  <c r="H35" i="1279"/>
  <c r="G35" i="1279"/>
  <c r="D35" i="1279"/>
  <c r="G34" i="1279"/>
  <c r="D34" i="1279"/>
  <c r="G33" i="1279"/>
  <c r="D33" i="1279"/>
  <c r="H32" i="1279"/>
  <c r="G32" i="1279"/>
  <c r="D32" i="1279"/>
  <c r="F31" i="1279"/>
  <c r="H42" i="1279" s="1"/>
  <c r="E31" i="1279"/>
  <c r="G31" i="1279" s="1"/>
  <c r="C31" i="1279"/>
  <c r="B31" i="1279"/>
  <c r="D31" i="1279" s="1"/>
  <c r="G30" i="1279"/>
  <c r="D30" i="1279"/>
  <c r="G29" i="1279"/>
  <c r="D29" i="1279"/>
  <c r="H28" i="1279"/>
  <c r="G28" i="1279"/>
  <c r="D28" i="1279"/>
  <c r="G27" i="1279"/>
  <c r="D27" i="1279"/>
  <c r="H26" i="1279"/>
  <c r="G26" i="1279"/>
  <c r="D26" i="1279"/>
  <c r="H25" i="1279"/>
  <c r="G24" i="1279"/>
  <c r="D24" i="1279"/>
  <c r="G23" i="1279"/>
  <c r="D23" i="1279"/>
  <c r="H22" i="1279"/>
  <c r="G22" i="1279"/>
  <c r="D22" i="1279"/>
  <c r="G21" i="1279"/>
  <c r="D21" i="1279"/>
  <c r="H20" i="1279"/>
  <c r="G20" i="1279"/>
  <c r="D20" i="1279"/>
  <c r="F19" i="1279"/>
  <c r="H30" i="1279" s="1"/>
  <c r="E19" i="1279"/>
  <c r="C19" i="1279"/>
  <c r="D19" i="1279" s="1"/>
  <c r="B19" i="1279"/>
  <c r="H18" i="1279"/>
  <c r="G18" i="1279"/>
  <c r="D18" i="1279"/>
  <c r="G17" i="1279"/>
  <c r="D17" i="1279"/>
  <c r="H16" i="1279"/>
  <c r="G16" i="1279"/>
  <c r="D16" i="1279"/>
  <c r="H15" i="1279"/>
  <c r="G15" i="1279"/>
  <c r="D15" i="1279"/>
  <c r="H14" i="1279"/>
  <c r="G14" i="1279"/>
  <c r="D14" i="1279"/>
  <c r="H13" i="1279"/>
  <c r="G13" i="1279"/>
  <c r="D13" i="1279"/>
  <c r="G12" i="1279"/>
  <c r="D12" i="1279"/>
  <c r="G11" i="1279"/>
  <c r="D11" i="1279"/>
  <c r="H10" i="1279"/>
  <c r="G10" i="1279"/>
  <c r="D10" i="1279"/>
  <c r="G9" i="1279"/>
  <c r="D9" i="1279"/>
  <c r="H8" i="1279"/>
  <c r="G8" i="1279"/>
  <c r="D8" i="1279"/>
  <c r="F7" i="1279"/>
  <c r="F79" i="1279" s="1"/>
  <c r="E7" i="1279"/>
  <c r="E79" i="1279" s="1"/>
  <c r="C7" i="1279"/>
  <c r="D7" i="1279" s="1"/>
  <c r="B7" i="1279"/>
  <c r="H87" i="1278"/>
  <c r="G87" i="1278"/>
  <c r="F87" i="1278"/>
  <c r="E87" i="1278"/>
  <c r="C87" i="1278"/>
  <c r="B87" i="1278"/>
  <c r="D87" i="1278" s="1"/>
  <c r="H86" i="1278"/>
  <c r="G86" i="1278"/>
  <c r="D86" i="1278"/>
  <c r="H85" i="1278"/>
  <c r="G85" i="1278"/>
  <c r="D85" i="1278"/>
  <c r="H84" i="1278"/>
  <c r="G84" i="1278"/>
  <c r="D84" i="1278"/>
  <c r="H83" i="1278"/>
  <c r="G83" i="1278"/>
  <c r="D83" i="1278"/>
  <c r="H82" i="1278"/>
  <c r="G82" i="1278"/>
  <c r="D82" i="1278"/>
  <c r="H81" i="1278"/>
  <c r="G81" i="1278"/>
  <c r="D81" i="1278"/>
  <c r="H80" i="1278"/>
  <c r="G80" i="1278"/>
  <c r="D80" i="1278"/>
  <c r="H79" i="1278"/>
  <c r="G79" i="1278"/>
  <c r="D79" i="1278"/>
  <c r="H78" i="1278"/>
  <c r="G78" i="1278"/>
  <c r="D78" i="1278"/>
  <c r="H77" i="1278"/>
  <c r="G77" i="1278"/>
  <c r="D77" i="1278"/>
  <c r="H76" i="1278"/>
  <c r="G76" i="1278"/>
  <c r="D76" i="1278"/>
  <c r="H75" i="1278"/>
  <c r="G75" i="1278"/>
  <c r="D75" i="1278"/>
  <c r="H74" i="1278"/>
  <c r="G74" i="1278"/>
  <c r="D74" i="1278"/>
  <c r="H73" i="1278"/>
  <c r="G73" i="1278"/>
  <c r="D73" i="1278"/>
  <c r="H72" i="1278"/>
  <c r="G72" i="1278"/>
  <c r="D72" i="1278"/>
  <c r="H71" i="1278"/>
  <c r="G71" i="1278"/>
  <c r="D71" i="1278"/>
  <c r="H70" i="1278"/>
  <c r="G70" i="1278"/>
  <c r="D70" i="1278"/>
  <c r="H69" i="1278"/>
  <c r="G69" i="1278"/>
  <c r="D69" i="1278"/>
  <c r="H68" i="1278"/>
  <c r="G68" i="1278"/>
  <c r="D68" i="1278"/>
  <c r="H67" i="1278"/>
  <c r="G67" i="1278"/>
  <c r="D67" i="1278"/>
  <c r="H66" i="1278"/>
  <c r="G66" i="1278"/>
  <c r="D66" i="1278"/>
  <c r="H65" i="1278"/>
  <c r="G65" i="1278"/>
  <c r="D65" i="1278"/>
  <c r="H64" i="1278"/>
  <c r="G64" i="1278"/>
  <c r="D64" i="1278"/>
  <c r="H63" i="1278"/>
  <c r="G63" i="1278"/>
  <c r="D63" i="1278"/>
  <c r="H62" i="1278"/>
  <c r="G62" i="1278"/>
  <c r="D62" i="1278"/>
  <c r="H61" i="1278"/>
  <c r="G61" i="1278"/>
  <c r="D61" i="1278"/>
  <c r="H60" i="1278"/>
  <c r="G60" i="1278"/>
  <c r="D60" i="1278"/>
  <c r="H59" i="1278"/>
  <c r="G59" i="1278"/>
  <c r="D59" i="1278"/>
  <c r="H58" i="1278"/>
  <c r="G58" i="1278"/>
  <c r="D58" i="1278"/>
  <c r="H57" i="1278"/>
  <c r="G57" i="1278"/>
  <c r="D57" i="1278"/>
  <c r="H56" i="1278"/>
  <c r="G56" i="1278"/>
  <c r="D56" i="1278"/>
  <c r="H55" i="1278"/>
  <c r="G55" i="1278"/>
  <c r="D55" i="1278"/>
  <c r="H54" i="1278"/>
  <c r="G54" i="1278"/>
  <c r="D54" i="1278"/>
  <c r="H53" i="1278"/>
  <c r="G53" i="1278"/>
  <c r="D53" i="1278"/>
  <c r="H52" i="1278"/>
  <c r="G52" i="1278"/>
  <c r="D52" i="1278"/>
  <c r="H51" i="1278"/>
  <c r="G51" i="1278"/>
  <c r="D51" i="1278"/>
  <c r="H50" i="1278"/>
  <c r="G50" i="1278"/>
  <c r="D50" i="1278"/>
  <c r="H49" i="1278"/>
  <c r="G49" i="1278"/>
  <c r="D49" i="1278"/>
  <c r="H48" i="1278"/>
  <c r="G48" i="1278"/>
  <c r="D48" i="1278"/>
  <c r="H47" i="1278"/>
  <c r="G47" i="1278"/>
  <c r="D47" i="1278"/>
  <c r="H46" i="1278"/>
  <c r="G46" i="1278"/>
  <c r="D46" i="1278"/>
  <c r="H45" i="1278"/>
  <c r="G45" i="1278"/>
  <c r="D45" i="1278"/>
  <c r="H44" i="1278"/>
  <c r="G44" i="1278"/>
  <c r="D44" i="1278"/>
  <c r="H43" i="1278"/>
  <c r="G43" i="1278"/>
  <c r="D43" i="1278"/>
  <c r="H42" i="1278"/>
  <c r="G42" i="1278"/>
  <c r="D42" i="1278"/>
  <c r="H41" i="1278"/>
  <c r="G41" i="1278"/>
  <c r="D41" i="1278"/>
  <c r="H40" i="1278"/>
  <c r="G40" i="1278"/>
  <c r="D40" i="1278"/>
  <c r="H39" i="1278"/>
  <c r="G39" i="1278"/>
  <c r="D39" i="1278"/>
  <c r="H38" i="1278"/>
  <c r="G38" i="1278"/>
  <c r="D38" i="1278"/>
  <c r="H37" i="1278"/>
  <c r="G37" i="1278"/>
  <c r="D37" i="1278"/>
  <c r="H36" i="1278"/>
  <c r="G36" i="1278"/>
  <c r="D36" i="1278"/>
  <c r="G31" i="1278"/>
  <c r="F31" i="1278"/>
  <c r="E31" i="1278"/>
  <c r="C31" i="1278"/>
  <c r="B31" i="1278"/>
  <c r="D31" i="1278" s="1"/>
  <c r="H30" i="1278"/>
  <c r="G30" i="1278"/>
  <c r="H29" i="1278"/>
  <c r="G29" i="1278"/>
  <c r="D29" i="1278"/>
  <c r="H28" i="1278"/>
  <c r="H27" i="1278"/>
  <c r="G27" i="1278"/>
  <c r="H26" i="1278"/>
  <c r="H25" i="1278"/>
  <c r="G25" i="1278"/>
  <c r="D25" i="1278"/>
  <c r="H24" i="1278"/>
  <c r="G24" i="1278"/>
  <c r="D24" i="1278"/>
  <c r="H23" i="1278"/>
  <c r="G23" i="1278"/>
  <c r="D23" i="1278"/>
  <c r="H22" i="1278"/>
  <c r="G22" i="1278"/>
  <c r="D22" i="1278"/>
  <c r="H21" i="1278"/>
  <c r="G21" i="1278"/>
  <c r="D21" i="1278"/>
  <c r="H20" i="1278"/>
  <c r="G20" i="1278"/>
  <c r="D20" i="1278"/>
  <c r="H19" i="1278"/>
  <c r="G19" i="1278"/>
  <c r="D19" i="1278"/>
  <c r="H18" i="1278"/>
  <c r="G18" i="1278"/>
  <c r="D18" i="1278"/>
  <c r="H17" i="1278"/>
  <c r="G17" i="1278"/>
  <c r="D17" i="1278"/>
  <c r="H16" i="1278"/>
  <c r="G16" i="1278"/>
  <c r="D16" i="1278"/>
  <c r="H15" i="1278"/>
  <c r="G15" i="1278"/>
  <c r="D15" i="1278"/>
  <c r="H14" i="1278"/>
  <c r="G14" i="1278"/>
  <c r="D14" i="1278"/>
  <c r="H13" i="1278"/>
  <c r="G13" i="1278"/>
  <c r="D13" i="1278"/>
  <c r="H12" i="1278"/>
  <c r="G12" i="1278"/>
  <c r="D12" i="1278"/>
  <c r="H11" i="1278"/>
  <c r="G11" i="1278"/>
  <c r="D11" i="1278"/>
  <c r="H10" i="1278"/>
  <c r="G10" i="1278"/>
  <c r="D10" i="1278"/>
  <c r="H9" i="1278"/>
  <c r="G9" i="1278"/>
  <c r="D9" i="1278"/>
  <c r="H8" i="1278"/>
  <c r="G8" i="1278"/>
  <c r="D8" i="1278"/>
  <c r="H7" i="1278"/>
  <c r="H31" i="1278" s="1"/>
  <c r="G7" i="1278"/>
  <c r="D7" i="1278"/>
  <c r="H54" i="1277"/>
  <c r="G54" i="1277"/>
  <c r="F54" i="1277"/>
  <c r="E54" i="1277"/>
  <c r="D54" i="1277"/>
  <c r="C54" i="1277"/>
  <c r="B54" i="1277"/>
  <c r="H53" i="1277"/>
  <c r="H52" i="1277"/>
  <c r="G49" i="1277"/>
  <c r="F49" i="1277"/>
  <c r="E49" i="1277"/>
  <c r="D49" i="1277"/>
  <c r="C49" i="1277"/>
  <c r="B49" i="1277"/>
  <c r="H48" i="1277"/>
  <c r="H49" i="1277" s="1"/>
  <c r="H47" i="1277"/>
  <c r="G44" i="1277"/>
  <c r="F44" i="1277"/>
  <c r="E44" i="1277"/>
  <c r="D44" i="1277"/>
  <c r="C44" i="1277"/>
  <c r="B44" i="1277"/>
  <c r="H43" i="1277"/>
  <c r="H42" i="1277"/>
  <c r="H44" i="1277" s="1"/>
  <c r="H39" i="1277"/>
  <c r="H38" i="1277"/>
  <c r="H37" i="1277"/>
  <c r="H36" i="1277"/>
  <c r="H35" i="1277"/>
  <c r="H34" i="1277"/>
  <c r="H33" i="1277"/>
  <c r="H32" i="1277"/>
  <c r="H31" i="1277"/>
  <c r="G30" i="1277"/>
  <c r="F30" i="1277"/>
  <c r="E30" i="1277"/>
  <c r="H30" i="1277" s="1"/>
  <c r="I30" i="1277" s="1"/>
  <c r="D30" i="1277"/>
  <c r="C30" i="1277"/>
  <c r="B30" i="1277"/>
  <c r="H29" i="1277"/>
  <c r="I29" i="1277" s="1"/>
  <c r="I28" i="1277"/>
  <c r="H28" i="1277"/>
  <c r="I27" i="1277"/>
  <c r="H27" i="1277"/>
  <c r="H26" i="1277"/>
  <c r="I26" i="1277" s="1"/>
  <c r="H25" i="1277"/>
  <c r="I25" i="1277" s="1"/>
  <c r="I24" i="1277"/>
  <c r="H24" i="1277"/>
  <c r="I23" i="1277"/>
  <c r="H23" i="1277"/>
  <c r="H22" i="1277"/>
  <c r="I22" i="1277" s="1"/>
  <c r="H21" i="1277"/>
  <c r="I21" i="1277" s="1"/>
  <c r="I20" i="1277"/>
  <c r="H20" i="1277"/>
  <c r="I19" i="1277"/>
  <c r="H19" i="1277"/>
  <c r="H18" i="1277"/>
  <c r="I18" i="1277" s="1"/>
  <c r="H17" i="1277"/>
  <c r="I17" i="1277" s="1"/>
  <c r="I16" i="1277"/>
  <c r="H16" i="1277"/>
  <c r="H15" i="1277"/>
  <c r="H14" i="1277"/>
  <c r="H13" i="1277"/>
  <c r="H12" i="1277"/>
  <c r="H11" i="1277"/>
  <c r="H10" i="1277"/>
  <c r="H9" i="1277"/>
  <c r="H8" i="1277"/>
  <c r="H7" i="1277"/>
  <c r="H6" i="1277"/>
  <c r="H5" i="1277"/>
  <c r="H79" i="1279" l="1"/>
  <c r="G79" i="1279"/>
  <c r="H75" i="1279"/>
  <c r="H11" i="1279"/>
  <c r="H23" i="1279"/>
  <c r="H29" i="1279"/>
  <c r="H33" i="1279"/>
  <c r="H31" i="1279" s="1"/>
  <c r="H41" i="1279"/>
  <c r="H45" i="1279"/>
  <c r="H53" i="1279"/>
  <c r="H43" i="1279" s="1"/>
  <c r="H57" i="1279"/>
  <c r="H55" i="1279" s="1"/>
  <c r="H63" i="1279"/>
  <c r="H70" i="1279"/>
  <c r="H73" i="1279"/>
  <c r="H76" i="1279"/>
  <c r="C79" i="1279"/>
  <c r="D79" i="1279" s="1"/>
  <c r="H72" i="1279"/>
  <c r="G67" i="1279"/>
  <c r="H9" i="1279"/>
  <c r="H17" i="1279"/>
  <c r="H21" i="1279"/>
  <c r="H19" i="1279" s="1"/>
  <c r="H27" i="1279"/>
  <c r="H69" i="1279"/>
  <c r="H78" i="1279"/>
  <c r="G7" i="1279"/>
  <c r="H12" i="1279"/>
  <c r="G19" i="1279"/>
  <c r="H24" i="1279"/>
  <c r="H34" i="1279"/>
  <c r="H46" i="1279"/>
  <c r="H58" i="1279"/>
  <c r="H68" i="1279"/>
  <c r="H71" i="1279"/>
  <c r="H74" i="1279"/>
  <c r="H67" i="1279" l="1"/>
  <c r="H7" i="1279"/>
  <c r="C35" i="1276" l="1"/>
  <c r="C34" i="1276"/>
  <c r="C33" i="1276"/>
  <c r="C32" i="1276"/>
  <c r="C31" i="1276"/>
  <c r="C30" i="1276"/>
  <c r="C29" i="1276"/>
  <c r="C28" i="1276"/>
  <c r="C27" i="1276"/>
  <c r="C26" i="1276"/>
  <c r="B25" i="1276"/>
  <c r="C25" i="1276" s="1"/>
  <c r="B6" i="1276"/>
  <c r="B20" i="1276" s="1"/>
  <c r="S23" i="1275"/>
  <c r="R23" i="1275"/>
  <c r="Q23" i="1275"/>
  <c r="P23" i="1275"/>
  <c r="O23" i="1275"/>
  <c r="N23" i="1275"/>
  <c r="M23" i="1275"/>
  <c r="L23" i="1275"/>
  <c r="K23" i="1275"/>
  <c r="J23" i="1275"/>
  <c r="I23" i="1275"/>
  <c r="H23" i="1275"/>
  <c r="G23" i="1275"/>
  <c r="F23" i="1275"/>
  <c r="E23" i="1275"/>
  <c r="D23" i="1275"/>
  <c r="C23" i="1275"/>
  <c r="B23" i="1275"/>
  <c r="S21" i="1275"/>
  <c r="R21" i="1275"/>
  <c r="Q21" i="1275"/>
  <c r="P21" i="1275"/>
  <c r="O21" i="1275"/>
  <c r="N21" i="1275"/>
  <c r="M21" i="1275"/>
  <c r="L21" i="1275"/>
  <c r="K21" i="1275"/>
  <c r="J21" i="1275"/>
  <c r="I21" i="1275"/>
  <c r="H21" i="1275"/>
  <c r="G21" i="1275"/>
  <c r="F21" i="1275"/>
  <c r="E21" i="1275"/>
  <c r="D21" i="1275"/>
  <c r="C21" i="1275"/>
  <c r="B21" i="1275"/>
  <c r="T18" i="1275"/>
  <c r="T17" i="1275"/>
  <c r="T16" i="1275"/>
  <c r="T15" i="1275"/>
  <c r="T14" i="1275"/>
  <c r="T13" i="1275"/>
  <c r="T12" i="1275"/>
  <c r="T11" i="1275"/>
  <c r="T10" i="1275"/>
  <c r="T9" i="1275"/>
  <c r="T8" i="1275"/>
  <c r="T7" i="1275"/>
  <c r="T6" i="1275"/>
  <c r="I97" i="1274"/>
  <c r="H97" i="1274"/>
  <c r="G97" i="1274"/>
  <c r="F97" i="1274"/>
  <c r="E97" i="1274"/>
  <c r="D97" i="1274"/>
  <c r="C97" i="1274"/>
  <c r="B97" i="1274"/>
  <c r="I91" i="1274"/>
  <c r="H91" i="1274"/>
  <c r="G91" i="1274"/>
  <c r="F91" i="1274"/>
  <c r="E91" i="1274"/>
  <c r="D91" i="1274"/>
  <c r="C91" i="1274"/>
  <c r="B91" i="1274"/>
  <c r="I86" i="1274"/>
  <c r="H86" i="1274"/>
  <c r="G86" i="1274"/>
  <c r="F86" i="1274"/>
  <c r="E86" i="1274"/>
  <c r="D86" i="1274"/>
  <c r="C86" i="1274"/>
  <c r="B86" i="1274"/>
  <c r="I73" i="1274"/>
  <c r="H73" i="1274"/>
  <c r="G73" i="1274"/>
  <c r="F73" i="1274"/>
  <c r="E73" i="1274"/>
  <c r="D73" i="1274"/>
  <c r="C73" i="1274"/>
  <c r="B73" i="1274"/>
  <c r="J40" i="1274"/>
  <c r="I40" i="1274"/>
  <c r="H40" i="1274"/>
  <c r="G40" i="1274"/>
  <c r="F40" i="1274"/>
  <c r="E40" i="1274"/>
  <c r="D40" i="1274"/>
  <c r="C40" i="1274"/>
  <c r="B40" i="1274"/>
  <c r="K39" i="1274"/>
  <c r="K38" i="1274"/>
  <c r="K40" i="1274" s="1"/>
  <c r="J34" i="1274"/>
  <c r="I34" i="1274"/>
  <c r="H34" i="1274"/>
  <c r="G34" i="1274"/>
  <c r="F34" i="1274"/>
  <c r="E34" i="1274"/>
  <c r="D34" i="1274"/>
  <c r="C34" i="1274"/>
  <c r="B34" i="1274"/>
  <c r="K33" i="1274"/>
  <c r="K32" i="1274"/>
  <c r="K34" i="1274" s="1"/>
  <c r="K29" i="1274"/>
  <c r="I29" i="1274"/>
  <c r="H29" i="1274"/>
  <c r="G29" i="1274"/>
  <c r="F29" i="1274"/>
  <c r="E29" i="1274"/>
  <c r="D29" i="1274"/>
  <c r="C29" i="1274"/>
  <c r="B29" i="1274"/>
  <c r="K28" i="1274"/>
  <c r="K27" i="1274"/>
  <c r="K24" i="1274"/>
  <c r="K23" i="1274"/>
  <c r="K22" i="1274"/>
  <c r="K21" i="1274"/>
  <c r="K20" i="1274"/>
  <c r="K19" i="1274"/>
  <c r="K16" i="1274" s="1"/>
  <c r="K18" i="1274"/>
  <c r="K17" i="1274"/>
  <c r="J16" i="1274"/>
  <c r="I16" i="1274"/>
  <c r="H16" i="1274"/>
  <c r="G16" i="1274"/>
  <c r="F16" i="1274"/>
  <c r="E16" i="1274"/>
  <c r="D16" i="1274"/>
  <c r="C16" i="1274"/>
  <c r="B16" i="1274"/>
  <c r="K15" i="1274"/>
  <c r="K14" i="1274"/>
  <c r="K13" i="1274"/>
  <c r="K12" i="1274"/>
  <c r="K11" i="1274"/>
  <c r="K10" i="1274"/>
  <c r="K9" i="1274"/>
  <c r="K8" i="1274"/>
  <c r="K7" i="1274"/>
  <c r="K6" i="1274"/>
  <c r="C15" i="1276" l="1"/>
  <c r="C6" i="1276"/>
  <c r="C14" i="1276"/>
  <c r="C13" i="1276"/>
  <c r="C12" i="1276"/>
  <c r="C11" i="1276"/>
  <c r="C10" i="1276"/>
  <c r="C16" i="1276"/>
  <c r="C8" i="1276"/>
  <c r="C18" i="1276"/>
  <c r="C9" i="1276"/>
  <c r="U8" i="1275"/>
  <c r="U16" i="1275"/>
  <c r="T21" i="1275"/>
  <c r="U6" i="1275" s="1"/>
  <c r="T23" i="1275"/>
  <c r="U23" i="1275" s="1"/>
  <c r="U21" i="1275" l="1"/>
  <c r="C20" i="1276"/>
  <c r="U15" i="1275"/>
  <c r="U11" i="1275"/>
  <c r="U7" i="1275"/>
  <c r="U13" i="1275"/>
  <c r="U17" i="1275"/>
  <c r="U9" i="1275"/>
  <c r="U14" i="1275"/>
  <c r="U18" i="1275"/>
  <c r="U10" i="1275"/>
  <c r="U12" i="1275"/>
  <c r="H12" i="1272" l="1"/>
  <c r="D12" i="1272"/>
  <c r="H11" i="1272"/>
  <c r="G11" i="1272"/>
  <c r="I12" i="1272" s="1"/>
  <c r="I11" i="1272" s="1"/>
  <c r="F11" i="1272"/>
  <c r="D11" i="1272"/>
  <c r="C11" i="1272"/>
  <c r="B11" i="1272"/>
  <c r="H10" i="1272"/>
  <c r="D10" i="1272"/>
  <c r="H9" i="1272"/>
  <c r="D9" i="1272"/>
  <c r="H8" i="1272"/>
  <c r="D8" i="1272"/>
  <c r="I7" i="1272"/>
  <c r="H7" i="1272"/>
  <c r="D7" i="1272"/>
  <c r="H6" i="1272"/>
  <c r="G6" i="1272"/>
  <c r="I8" i="1272" s="1"/>
  <c r="F6" i="1272"/>
  <c r="C6" i="1272"/>
  <c r="D6" i="1272" s="1"/>
  <c r="B6" i="1272"/>
  <c r="G140" i="1271"/>
  <c r="F140" i="1271"/>
  <c r="C140" i="1271"/>
  <c r="B140" i="1271"/>
  <c r="G138" i="1271"/>
  <c r="F138" i="1271"/>
  <c r="C138" i="1271"/>
  <c r="B138" i="1271"/>
  <c r="G136" i="1271"/>
  <c r="F136" i="1271"/>
  <c r="C136" i="1271"/>
  <c r="B136" i="1271"/>
  <c r="H135" i="1271"/>
  <c r="D135" i="1271"/>
  <c r="G134" i="1271"/>
  <c r="I135" i="1271" s="1"/>
  <c r="I134" i="1271" s="1"/>
  <c r="F134" i="1271"/>
  <c r="H134" i="1271" s="1"/>
  <c r="D134" i="1271"/>
  <c r="C134" i="1271"/>
  <c r="B134" i="1271"/>
  <c r="I133" i="1271"/>
  <c r="I132" i="1271"/>
  <c r="G132" i="1271"/>
  <c r="F132" i="1271"/>
  <c r="C132" i="1271"/>
  <c r="B132" i="1271"/>
  <c r="I131" i="1271"/>
  <c r="I130" i="1271" s="1"/>
  <c r="H131" i="1271"/>
  <c r="H130" i="1271"/>
  <c r="G130" i="1271"/>
  <c r="F130" i="1271"/>
  <c r="C130" i="1271"/>
  <c r="B130" i="1271"/>
  <c r="I129" i="1271"/>
  <c r="H129" i="1271"/>
  <c r="D129" i="1271"/>
  <c r="I128" i="1271"/>
  <c r="G128" i="1271"/>
  <c r="F128" i="1271"/>
  <c r="H128" i="1271" s="1"/>
  <c r="C128" i="1271"/>
  <c r="D128" i="1271" s="1"/>
  <c r="B128" i="1271"/>
  <c r="H127" i="1271"/>
  <c r="D127" i="1271"/>
  <c r="H126" i="1271"/>
  <c r="D126" i="1271"/>
  <c r="G125" i="1271"/>
  <c r="H125" i="1271" s="1"/>
  <c r="F125" i="1271"/>
  <c r="C125" i="1271"/>
  <c r="B125" i="1271"/>
  <c r="D125" i="1271" s="1"/>
  <c r="I124" i="1271"/>
  <c r="H124" i="1271"/>
  <c r="D124" i="1271"/>
  <c r="I123" i="1271"/>
  <c r="H123" i="1271"/>
  <c r="G123" i="1271"/>
  <c r="F123" i="1271"/>
  <c r="D123" i="1271"/>
  <c r="C123" i="1271"/>
  <c r="B123" i="1271"/>
  <c r="H121" i="1271"/>
  <c r="D121" i="1271"/>
  <c r="H120" i="1271"/>
  <c r="D120" i="1271"/>
  <c r="G119" i="1271"/>
  <c r="I122" i="1271" s="1"/>
  <c r="F119" i="1271"/>
  <c r="C119" i="1271"/>
  <c r="B119" i="1271"/>
  <c r="D119" i="1271" s="1"/>
  <c r="I117" i="1271"/>
  <c r="H117" i="1271"/>
  <c r="D117" i="1271"/>
  <c r="I116" i="1271"/>
  <c r="H116" i="1271"/>
  <c r="G116" i="1271"/>
  <c r="F116" i="1271"/>
  <c r="D116" i="1271"/>
  <c r="C116" i="1271"/>
  <c r="B116" i="1271"/>
  <c r="I113" i="1271"/>
  <c r="H113" i="1271"/>
  <c r="D113" i="1271"/>
  <c r="I112" i="1271"/>
  <c r="H112" i="1271"/>
  <c r="G111" i="1271"/>
  <c r="I115" i="1271" s="1"/>
  <c r="F111" i="1271"/>
  <c r="C111" i="1271"/>
  <c r="B111" i="1271"/>
  <c r="D111" i="1271" s="1"/>
  <c r="H110" i="1271"/>
  <c r="D110" i="1271"/>
  <c r="I109" i="1271"/>
  <c r="I108" i="1271" s="1"/>
  <c r="H109" i="1271"/>
  <c r="D109" i="1271"/>
  <c r="H108" i="1271"/>
  <c r="G108" i="1271"/>
  <c r="I110" i="1271" s="1"/>
  <c r="F108" i="1271"/>
  <c r="C108" i="1271"/>
  <c r="D108" i="1271" s="1"/>
  <c r="B108" i="1271"/>
  <c r="I107" i="1271"/>
  <c r="H107" i="1271"/>
  <c r="I106" i="1271"/>
  <c r="H106" i="1271"/>
  <c r="D106" i="1271"/>
  <c r="H105" i="1271"/>
  <c r="G104" i="1271"/>
  <c r="I105" i="1271" s="1"/>
  <c r="I104" i="1271" s="1"/>
  <c r="F104" i="1271"/>
  <c r="H104" i="1271" s="1"/>
  <c r="C104" i="1271"/>
  <c r="D104" i="1271" s="1"/>
  <c r="B104" i="1271"/>
  <c r="H103" i="1271"/>
  <c r="G102" i="1271"/>
  <c r="I103" i="1271" s="1"/>
  <c r="I102" i="1271" s="1"/>
  <c r="F102" i="1271"/>
  <c r="C102" i="1271"/>
  <c r="B102" i="1271"/>
  <c r="I101" i="1271"/>
  <c r="I100" i="1271" s="1"/>
  <c r="H101" i="1271"/>
  <c r="D101" i="1271"/>
  <c r="H100" i="1271"/>
  <c r="G100" i="1271"/>
  <c r="F100" i="1271"/>
  <c r="C100" i="1271"/>
  <c r="D100" i="1271" s="1"/>
  <c r="B100" i="1271"/>
  <c r="H99" i="1271"/>
  <c r="D99" i="1271"/>
  <c r="H98" i="1271"/>
  <c r="D98" i="1271"/>
  <c r="H97" i="1271"/>
  <c r="D97" i="1271"/>
  <c r="H96" i="1271"/>
  <c r="D96" i="1271"/>
  <c r="G95" i="1271"/>
  <c r="I98" i="1271" s="1"/>
  <c r="F95" i="1271"/>
  <c r="C95" i="1271"/>
  <c r="B95" i="1271"/>
  <c r="D95" i="1271" s="1"/>
  <c r="I93" i="1271"/>
  <c r="H93" i="1271"/>
  <c r="D93" i="1271"/>
  <c r="I92" i="1271"/>
  <c r="I90" i="1271" s="1"/>
  <c r="H92" i="1271"/>
  <c r="I91" i="1271"/>
  <c r="H91" i="1271"/>
  <c r="D91" i="1271"/>
  <c r="H90" i="1271"/>
  <c r="G90" i="1271"/>
  <c r="F90" i="1271"/>
  <c r="D90" i="1271"/>
  <c r="C90" i="1271"/>
  <c r="B90" i="1271"/>
  <c r="I89" i="1271"/>
  <c r="I88" i="1271" s="1"/>
  <c r="H89" i="1271"/>
  <c r="D89" i="1271"/>
  <c r="G88" i="1271"/>
  <c r="H88" i="1271" s="1"/>
  <c r="F88" i="1271"/>
  <c r="C88" i="1271"/>
  <c r="D88" i="1271" s="1"/>
  <c r="B88" i="1271"/>
  <c r="I87" i="1271"/>
  <c r="H86" i="1271"/>
  <c r="G85" i="1271"/>
  <c r="I86" i="1271" s="1"/>
  <c r="I85" i="1271" s="1"/>
  <c r="F85" i="1271"/>
  <c r="H85" i="1271" s="1"/>
  <c r="C85" i="1271"/>
  <c r="D85" i="1271" s="1"/>
  <c r="B85" i="1271"/>
  <c r="I82" i="1271"/>
  <c r="H82" i="1271"/>
  <c r="H81" i="1271"/>
  <c r="D81" i="1271"/>
  <c r="I80" i="1271"/>
  <c r="H80" i="1271"/>
  <c r="D80" i="1271"/>
  <c r="I79" i="1271"/>
  <c r="H79" i="1271"/>
  <c r="D79" i="1271"/>
  <c r="H78" i="1271"/>
  <c r="H77" i="1271"/>
  <c r="G77" i="1271"/>
  <c r="I81" i="1271" s="1"/>
  <c r="F77" i="1271"/>
  <c r="D77" i="1271"/>
  <c r="C77" i="1271"/>
  <c r="B77" i="1271"/>
  <c r="I76" i="1271"/>
  <c r="I75" i="1271" s="1"/>
  <c r="G75" i="1271"/>
  <c r="F75" i="1271"/>
  <c r="C75" i="1271"/>
  <c r="B75" i="1271"/>
  <c r="H74" i="1271"/>
  <c r="D74" i="1271"/>
  <c r="H73" i="1271"/>
  <c r="D73" i="1271"/>
  <c r="H72" i="1271"/>
  <c r="D72" i="1271"/>
  <c r="H71" i="1271"/>
  <c r="G71" i="1271"/>
  <c r="I73" i="1271" s="1"/>
  <c r="F71" i="1271"/>
  <c r="C71" i="1271"/>
  <c r="D71" i="1271" s="1"/>
  <c r="B71" i="1271"/>
  <c r="H69" i="1271"/>
  <c r="D69" i="1271"/>
  <c r="I68" i="1271"/>
  <c r="H68" i="1271"/>
  <c r="D68" i="1271"/>
  <c r="G67" i="1271"/>
  <c r="I70" i="1271" s="1"/>
  <c r="F67" i="1271"/>
  <c r="C67" i="1271"/>
  <c r="D67" i="1271" s="1"/>
  <c r="B67" i="1271"/>
  <c r="H66" i="1271"/>
  <c r="D66" i="1271"/>
  <c r="H65" i="1271"/>
  <c r="G65" i="1271"/>
  <c r="I66" i="1271" s="1"/>
  <c r="I65" i="1271" s="1"/>
  <c r="F65" i="1271"/>
  <c r="C65" i="1271"/>
  <c r="D65" i="1271" s="1"/>
  <c r="B65" i="1271"/>
  <c r="H64" i="1271"/>
  <c r="D64" i="1271"/>
  <c r="H63" i="1271"/>
  <c r="D63" i="1271"/>
  <c r="H62" i="1271"/>
  <c r="D62" i="1271"/>
  <c r="H61" i="1271"/>
  <c r="D61" i="1271"/>
  <c r="H60" i="1271"/>
  <c r="D60" i="1271"/>
  <c r="I59" i="1271"/>
  <c r="H59" i="1271"/>
  <c r="D59" i="1271"/>
  <c r="G58" i="1271"/>
  <c r="I63" i="1271" s="1"/>
  <c r="F58" i="1271"/>
  <c r="C58" i="1271"/>
  <c r="D58" i="1271" s="1"/>
  <c r="B58" i="1271"/>
  <c r="I56" i="1271"/>
  <c r="H56" i="1271"/>
  <c r="D56" i="1271"/>
  <c r="H55" i="1271"/>
  <c r="D55" i="1271"/>
  <c r="H54" i="1271"/>
  <c r="D54" i="1271"/>
  <c r="I53" i="1271"/>
  <c r="H53" i="1271"/>
  <c r="D53" i="1271"/>
  <c r="H52" i="1271"/>
  <c r="G52" i="1271"/>
  <c r="I55" i="1271" s="1"/>
  <c r="F52" i="1271"/>
  <c r="D52" i="1271"/>
  <c r="C52" i="1271"/>
  <c r="B52" i="1271"/>
  <c r="H50" i="1271"/>
  <c r="D50" i="1271"/>
  <c r="H49" i="1271"/>
  <c r="G48" i="1271"/>
  <c r="H48" i="1271" s="1"/>
  <c r="F48" i="1271"/>
  <c r="C48" i="1271"/>
  <c r="D48" i="1271" s="1"/>
  <c r="B48" i="1271"/>
  <c r="H47" i="1271"/>
  <c r="D47" i="1271"/>
  <c r="I46" i="1271"/>
  <c r="H46" i="1271"/>
  <c r="D46" i="1271"/>
  <c r="I45" i="1271"/>
  <c r="H45" i="1271"/>
  <c r="H44" i="1271"/>
  <c r="D44" i="1271"/>
  <c r="I43" i="1271"/>
  <c r="H43" i="1271"/>
  <c r="D43" i="1271"/>
  <c r="G42" i="1271"/>
  <c r="I47" i="1271" s="1"/>
  <c r="F42" i="1271"/>
  <c r="H42" i="1271" s="1"/>
  <c r="C42" i="1271"/>
  <c r="D42" i="1271" s="1"/>
  <c r="B42" i="1271"/>
  <c r="I41" i="1271"/>
  <c r="H41" i="1271"/>
  <c r="D41" i="1271"/>
  <c r="H40" i="1271"/>
  <c r="D40" i="1271"/>
  <c r="I39" i="1271"/>
  <c r="H39" i="1271"/>
  <c r="I38" i="1271"/>
  <c r="H38" i="1271"/>
  <c r="D38" i="1271"/>
  <c r="H37" i="1271"/>
  <c r="D37" i="1271"/>
  <c r="I36" i="1271"/>
  <c r="H36" i="1271"/>
  <c r="D36" i="1271"/>
  <c r="G35" i="1271"/>
  <c r="I40" i="1271" s="1"/>
  <c r="F35" i="1271"/>
  <c r="H35" i="1271" s="1"/>
  <c r="C35" i="1271"/>
  <c r="D35" i="1271" s="1"/>
  <c r="B35" i="1271"/>
  <c r="H34" i="1271"/>
  <c r="D34" i="1271"/>
  <c r="H33" i="1271"/>
  <c r="H32" i="1271"/>
  <c r="D32" i="1271"/>
  <c r="H31" i="1271"/>
  <c r="D31" i="1271"/>
  <c r="H30" i="1271"/>
  <c r="D30" i="1271"/>
  <c r="H29" i="1271"/>
  <c r="D29" i="1271"/>
  <c r="I28" i="1271"/>
  <c r="H28" i="1271"/>
  <c r="D28" i="1271"/>
  <c r="G27" i="1271"/>
  <c r="I32" i="1271" s="1"/>
  <c r="F27" i="1271"/>
  <c r="C27" i="1271"/>
  <c r="D27" i="1271" s="1"/>
  <c r="B27" i="1271"/>
  <c r="I23" i="1271"/>
  <c r="H23" i="1271"/>
  <c r="H22" i="1271"/>
  <c r="D22" i="1271"/>
  <c r="I21" i="1271"/>
  <c r="H21" i="1271"/>
  <c r="D21" i="1271"/>
  <c r="G20" i="1271"/>
  <c r="H20" i="1271" s="1"/>
  <c r="F20" i="1271"/>
  <c r="C20" i="1271"/>
  <c r="D20" i="1271" s="1"/>
  <c r="B20" i="1271"/>
  <c r="H19" i="1271"/>
  <c r="D19" i="1271"/>
  <c r="H18" i="1271"/>
  <c r="D18" i="1271"/>
  <c r="H17" i="1271"/>
  <c r="D17" i="1271"/>
  <c r="H16" i="1271"/>
  <c r="D16" i="1271"/>
  <c r="H15" i="1271"/>
  <c r="D15" i="1271"/>
  <c r="G14" i="1271"/>
  <c r="I18" i="1271" s="1"/>
  <c r="F14" i="1271"/>
  <c r="D14" i="1271"/>
  <c r="C14" i="1271"/>
  <c r="B14" i="1271"/>
  <c r="I13" i="1271"/>
  <c r="H13" i="1271"/>
  <c r="D13" i="1271"/>
  <c r="I12" i="1271"/>
  <c r="G12" i="1271"/>
  <c r="H12" i="1271" s="1"/>
  <c r="F12" i="1271"/>
  <c r="C12" i="1271"/>
  <c r="D12" i="1271" s="1"/>
  <c r="B12" i="1271"/>
  <c r="H11" i="1271"/>
  <c r="D11" i="1271"/>
  <c r="H10" i="1271"/>
  <c r="D10" i="1271"/>
  <c r="H9" i="1271"/>
  <c r="D9" i="1271"/>
  <c r="H8" i="1271"/>
  <c r="D8" i="1271"/>
  <c r="H7" i="1271"/>
  <c r="D7" i="1271"/>
  <c r="G6" i="1271"/>
  <c r="I10" i="1271" s="1"/>
  <c r="F6" i="1271"/>
  <c r="D6" i="1271"/>
  <c r="C6" i="1271"/>
  <c r="B6" i="1271"/>
  <c r="I44" i="1270"/>
  <c r="H44" i="1270"/>
  <c r="D44" i="1270"/>
  <c r="I43" i="1270"/>
  <c r="I42" i="1270" s="1"/>
  <c r="H43" i="1270"/>
  <c r="D43" i="1270"/>
  <c r="G42" i="1270"/>
  <c r="H42" i="1270" s="1"/>
  <c r="F42" i="1270"/>
  <c r="C42" i="1270"/>
  <c r="D42" i="1270" s="1"/>
  <c r="B42" i="1270"/>
  <c r="I38" i="1270"/>
  <c r="H38" i="1270"/>
  <c r="D38" i="1270"/>
  <c r="I37" i="1270"/>
  <c r="H36" i="1270"/>
  <c r="I35" i="1270"/>
  <c r="H35" i="1270"/>
  <c r="D35" i="1270"/>
  <c r="H34" i="1270"/>
  <c r="D34" i="1270"/>
  <c r="H33" i="1270"/>
  <c r="D33" i="1270"/>
  <c r="H32" i="1270"/>
  <c r="D32" i="1270"/>
  <c r="H31" i="1270"/>
  <c r="D31" i="1270"/>
  <c r="H30" i="1270"/>
  <c r="D30" i="1270"/>
  <c r="I29" i="1270"/>
  <c r="H29" i="1270"/>
  <c r="D29" i="1270"/>
  <c r="I28" i="1270"/>
  <c r="H28" i="1270"/>
  <c r="D28" i="1270"/>
  <c r="I27" i="1270"/>
  <c r="H27" i="1270"/>
  <c r="I26" i="1270"/>
  <c r="H26" i="1270"/>
  <c r="D26" i="1270"/>
  <c r="I25" i="1270"/>
  <c r="H25" i="1270"/>
  <c r="D25" i="1270"/>
  <c r="I24" i="1270"/>
  <c r="H24" i="1270"/>
  <c r="D24" i="1270"/>
  <c r="H23" i="1270"/>
  <c r="D23" i="1270"/>
  <c r="H22" i="1270"/>
  <c r="D22" i="1270"/>
  <c r="H21" i="1270"/>
  <c r="D21" i="1270"/>
  <c r="I19" i="1270"/>
  <c r="H19" i="1270"/>
  <c r="D19" i="1270"/>
  <c r="I18" i="1270"/>
  <c r="H18" i="1270"/>
  <c r="D18" i="1270"/>
  <c r="H17" i="1270"/>
  <c r="D17" i="1270"/>
  <c r="H16" i="1270"/>
  <c r="D16" i="1270"/>
  <c r="I15" i="1270"/>
  <c r="H15" i="1270"/>
  <c r="D15" i="1270"/>
  <c r="I14" i="1270"/>
  <c r="H14" i="1270"/>
  <c r="D14" i="1270"/>
  <c r="H13" i="1270"/>
  <c r="D13" i="1270"/>
  <c r="I12" i="1270"/>
  <c r="H12" i="1270"/>
  <c r="D12" i="1270"/>
  <c r="I11" i="1270"/>
  <c r="H11" i="1270"/>
  <c r="D11" i="1270"/>
  <c r="I10" i="1270"/>
  <c r="H10" i="1270"/>
  <c r="D10" i="1270"/>
  <c r="I9" i="1270"/>
  <c r="H9" i="1270"/>
  <c r="D9" i="1270"/>
  <c r="H8" i="1270"/>
  <c r="D8" i="1270"/>
  <c r="I7" i="1270"/>
  <c r="H7" i="1270"/>
  <c r="D7" i="1270"/>
  <c r="H6" i="1270"/>
  <c r="G6" i="1270"/>
  <c r="I32" i="1270" s="1"/>
  <c r="F6" i="1270"/>
  <c r="D6" i="1270"/>
  <c r="C6" i="1270"/>
  <c r="B6" i="1270"/>
  <c r="I8" i="1271" l="1"/>
  <c r="I16" i="1271"/>
  <c r="I13" i="1270"/>
  <c r="I30" i="1270"/>
  <c r="H6" i="1271"/>
  <c r="I11" i="1271"/>
  <c r="H14" i="1271"/>
  <c r="I19" i="1271"/>
  <c r="I24" i="1271"/>
  <c r="I30" i="1271"/>
  <c r="I33" i="1271"/>
  <c r="I37" i="1271"/>
  <c r="I35" i="1271" s="1"/>
  <c r="I44" i="1271"/>
  <c r="I42" i="1271" s="1"/>
  <c r="I57" i="1271"/>
  <c r="I61" i="1271"/>
  <c r="I69" i="1271"/>
  <c r="I67" i="1271" s="1"/>
  <c r="I78" i="1271"/>
  <c r="I77" i="1271" s="1"/>
  <c r="I96" i="1271"/>
  <c r="I95" i="1271" s="1"/>
  <c r="H102" i="1271"/>
  <c r="I120" i="1271"/>
  <c r="I126" i="1271"/>
  <c r="I125" i="1271" s="1"/>
  <c r="I8" i="1270"/>
  <c r="I6" i="1270" s="1"/>
  <c r="I16" i="1270"/>
  <c r="I22" i="1270"/>
  <c r="I33" i="1270"/>
  <c r="I36" i="1270"/>
  <c r="I49" i="1271"/>
  <c r="I54" i="1271"/>
  <c r="I52" i="1271" s="1"/>
  <c r="I64" i="1271"/>
  <c r="H67" i="1271"/>
  <c r="I74" i="1271"/>
  <c r="I99" i="1271"/>
  <c r="I9" i="1272"/>
  <c r="I6" i="1272" s="1"/>
  <c r="I20" i="1270"/>
  <c r="I31" i="1270"/>
  <c r="I31" i="1271"/>
  <c r="I34" i="1271"/>
  <c r="I62" i="1271"/>
  <c r="I72" i="1271"/>
  <c r="I71" i="1271" s="1"/>
  <c r="I97" i="1271"/>
  <c r="I114" i="1271"/>
  <c r="I111" i="1271" s="1"/>
  <c r="I121" i="1271"/>
  <c r="I127" i="1271"/>
  <c r="I17" i="1270"/>
  <c r="I23" i="1270"/>
  <c r="I34" i="1270"/>
  <c r="I7" i="1271"/>
  <c r="I15" i="1271"/>
  <c r="I50" i="1271"/>
  <c r="H95" i="1271"/>
  <c r="H111" i="1271"/>
  <c r="H119" i="1271"/>
  <c r="I10" i="1272"/>
  <c r="I9" i="1271"/>
  <c r="I17" i="1271"/>
  <c r="I22" i="1271"/>
  <c r="I29" i="1271"/>
  <c r="I60" i="1271"/>
  <c r="I21" i="1270"/>
  <c r="H27" i="1271"/>
  <c r="H58" i="1271"/>
  <c r="I119" i="1271" l="1"/>
  <c r="I48" i="1271"/>
  <c r="I20" i="1271"/>
  <c r="I14" i="1271"/>
  <c r="I27" i="1271"/>
  <c r="I6" i="1271"/>
  <c r="I58" i="1271"/>
  <c r="G114" i="1269" l="1"/>
  <c r="D114" i="1269"/>
  <c r="F113" i="1269"/>
  <c r="H114" i="1269" s="1"/>
  <c r="H113" i="1269" s="1"/>
  <c r="E113" i="1269"/>
  <c r="C113" i="1269"/>
  <c r="D113" i="1269" s="1"/>
  <c r="B113" i="1269"/>
  <c r="G112" i="1269"/>
  <c r="D112" i="1269"/>
  <c r="G111" i="1269"/>
  <c r="D111" i="1269"/>
  <c r="G110" i="1269"/>
  <c r="D110" i="1269"/>
  <c r="F109" i="1269"/>
  <c r="H110" i="1269" s="1"/>
  <c r="E109" i="1269"/>
  <c r="C109" i="1269"/>
  <c r="D109" i="1269" s="1"/>
  <c r="B109" i="1269"/>
  <c r="G108" i="1269"/>
  <c r="D108" i="1269"/>
  <c r="H107" i="1269"/>
  <c r="G107" i="1269"/>
  <c r="D107" i="1269"/>
  <c r="F106" i="1269"/>
  <c r="H108" i="1269" s="1"/>
  <c r="E106" i="1269"/>
  <c r="G106" i="1269" s="1"/>
  <c r="C106" i="1269"/>
  <c r="D106" i="1269" s="1"/>
  <c r="B106" i="1269"/>
  <c r="G105" i="1269"/>
  <c r="D105" i="1269"/>
  <c r="G104" i="1269"/>
  <c r="D104" i="1269"/>
  <c r="H103" i="1269"/>
  <c r="G103" i="1269"/>
  <c r="D103" i="1269"/>
  <c r="F102" i="1269"/>
  <c r="H104" i="1269" s="1"/>
  <c r="E102" i="1269"/>
  <c r="G102" i="1269" s="1"/>
  <c r="C102" i="1269"/>
  <c r="D102" i="1269" s="1"/>
  <c r="B102" i="1269"/>
  <c r="G101" i="1269"/>
  <c r="D101" i="1269"/>
  <c r="G100" i="1269"/>
  <c r="G99" i="1269"/>
  <c r="D99" i="1269"/>
  <c r="G98" i="1269"/>
  <c r="D98" i="1269"/>
  <c r="G97" i="1269"/>
  <c r="D97" i="1269"/>
  <c r="H96" i="1269"/>
  <c r="G96" i="1269"/>
  <c r="D96" i="1269"/>
  <c r="F95" i="1269"/>
  <c r="H100" i="1269" s="1"/>
  <c r="E95" i="1269"/>
  <c r="G95" i="1269" s="1"/>
  <c r="C95" i="1269"/>
  <c r="D95" i="1269" s="1"/>
  <c r="B95" i="1269"/>
  <c r="G94" i="1269"/>
  <c r="D94" i="1269"/>
  <c r="G93" i="1269"/>
  <c r="D93" i="1269"/>
  <c r="H92" i="1269"/>
  <c r="G92" i="1269"/>
  <c r="D92" i="1269"/>
  <c r="G91" i="1269"/>
  <c r="D91" i="1269"/>
  <c r="H90" i="1269"/>
  <c r="G90" i="1269"/>
  <c r="D90" i="1269"/>
  <c r="F89" i="1269"/>
  <c r="H91" i="1269" s="1"/>
  <c r="E89" i="1269"/>
  <c r="C89" i="1269"/>
  <c r="D89" i="1269" s="1"/>
  <c r="B89" i="1269"/>
  <c r="H88" i="1269"/>
  <c r="H87" i="1269" s="1"/>
  <c r="G88" i="1269"/>
  <c r="D88" i="1269"/>
  <c r="F87" i="1269"/>
  <c r="E87" i="1269"/>
  <c r="G87" i="1269" s="1"/>
  <c r="C87" i="1269"/>
  <c r="D87" i="1269" s="1"/>
  <c r="B87" i="1269"/>
  <c r="G86" i="1269"/>
  <c r="D86" i="1269"/>
  <c r="F85" i="1269"/>
  <c r="H86" i="1269" s="1"/>
  <c r="H85" i="1269" s="1"/>
  <c r="E85" i="1269"/>
  <c r="G85" i="1269" s="1"/>
  <c r="D85" i="1269"/>
  <c r="C85" i="1269"/>
  <c r="B85" i="1269"/>
  <c r="H84" i="1269"/>
  <c r="H83" i="1269"/>
  <c r="G83" i="1269"/>
  <c r="D83" i="1269"/>
  <c r="H82" i="1269"/>
  <c r="G82" i="1269"/>
  <c r="G81" i="1269"/>
  <c r="D81" i="1269"/>
  <c r="H80" i="1269"/>
  <c r="G80" i="1269"/>
  <c r="D80" i="1269"/>
  <c r="H79" i="1269"/>
  <c r="G79" i="1269"/>
  <c r="D79" i="1269"/>
  <c r="H78" i="1269"/>
  <c r="G78" i="1269"/>
  <c r="D78" i="1269"/>
  <c r="H77" i="1269"/>
  <c r="G77" i="1269"/>
  <c r="D77" i="1269"/>
  <c r="H76" i="1269"/>
  <c r="G76" i="1269"/>
  <c r="D76" i="1269"/>
  <c r="H75" i="1269"/>
  <c r="G75" i="1269"/>
  <c r="D75" i="1269"/>
  <c r="G74" i="1269"/>
  <c r="D74" i="1269"/>
  <c r="G73" i="1269"/>
  <c r="D73" i="1269"/>
  <c r="F72" i="1269"/>
  <c r="H74" i="1269" s="1"/>
  <c r="E72" i="1269"/>
  <c r="G72" i="1269" s="1"/>
  <c r="D72" i="1269"/>
  <c r="C72" i="1269"/>
  <c r="B72" i="1269"/>
  <c r="G69" i="1269"/>
  <c r="D69" i="1269"/>
  <c r="H68" i="1269"/>
  <c r="G68" i="1269"/>
  <c r="D68" i="1269"/>
  <c r="G67" i="1269"/>
  <c r="G66" i="1269"/>
  <c r="D66" i="1269"/>
  <c r="H65" i="1269"/>
  <c r="G65" i="1269"/>
  <c r="D65" i="1269"/>
  <c r="G64" i="1269"/>
  <c r="D64" i="1269"/>
  <c r="G63" i="1269"/>
  <c r="D63" i="1269"/>
  <c r="G62" i="1269"/>
  <c r="D62" i="1269"/>
  <c r="G61" i="1269"/>
  <c r="D61" i="1269"/>
  <c r="G60" i="1269"/>
  <c r="D60" i="1269"/>
  <c r="G59" i="1269"/>
  <c r="D59" i="1269"/>
  <c r="G58" i="1269"/>
  <c r="D58" i="1269"/>
  <c r="H57" i="1269"/>
  <c r="G57" i="1269"/>
  <c r="D57" i="1269"/>
  <c r="G56" i="1269"/>
  <c r="D56" i="1269"/>
  <c r="G55" i="1269"/>
  <c r="D55" i="1269"/>
  <c r="G54" i="1269"/>
  <c r="D54" i="1269"/>
  <c r="F53" i="1269"/>
  <c r="H67" i="1269" s="1"/>
  <c r="E53" i="1269"/>
  <c r="D53" i="1269"/>
  <c r="C53" i="1269"/>
  <c r="B53" i="1269"/>
  <c r="G52" i="1269"/>
  <c r="D52" i="1269"/>
  <c r="G50" i="1269"/>
  <c r="G49" i="1269"/>
  <c r="D49" i="1269"/>
  <c r="G48" i="1269"/>
  <c r="D48" i="1269"/>
  <c r="G47" i="1269"/>
  <c r="D47" i="1269"/>
  <c r="G46" i="1269"/>
  <c r="D46" i="1269"/>
  <c r="G45" i="1269"/>
  <c r="D45" i="1269"/>
  <c r="H44" i="1269"/>
  <c r="G44" i="1269"/>
  <c r="D44" i="1269"/>
  <c r="G43" i="1269"/>
  <c r="D43" i="1269"/>
  <c r="G42" i="1269"/>
  <c r="D42" i="1269"/>
  <c r="G41" i="1269"/>
  <c r="D41" i="1269"/>
  <c r="F40" i="1269"/>
  <c r="H52" i="1269" s="1"/>
  <c r="E40" i="1269"/>
  <c r="D40" i="1269"/>
  <c r="C40" i="1269"/>
  <c r="B40" i="1269"/>
  <c r="G39" i="1269"/>
  <c r="D39" i="1269"/>
  <c r="G37" i="1269"/>
  <c r="D37" i="1269"/>
  <c r="G36" i="1269"/>
  <c r="D36" i="1269"/>
  <c r="G35" i="1269"/>
  <c r="D35" i="1269"/>
  <c r="H34" i="1269"/>
  <c r="G34" i="1269"/>
  <c r="D34" i="1269"/>
  <c r="G33" i="1269"/>
  <c r="D33" i="1269"/>
  <c r="G32" i="1269"/>
  <c r="D32" i="1269"/>
  <c r="G31" i="1269"/>
  <c r="D31" i="1269"/>
  <c r="G30" i="1269"/>
  <c r="D30" i="1269"/>
  <c r="G29" i="1269"/>
  <c r="D29" i="1269"/>
  <c r="G28" i="1269"/>
  <c r="D28" i="1269"/>
  <c r="G27" i="1269"/>
  <c r="D27" i="1269"/>
  <c r="H26" i="1269"/>
  <c r="G26" i="1269"/>
  <c r="D26" i="1269"/>
  <c r="G25" i="1269"/>
  <c r="D25" i="1269"/>
  <c r="G24" i="1269"/>
  <c r="D24" i="1269"/>
  <c r="G23" i="1269"/>
  <c r="D23" i="1269"/>
  <c r="F22" i="1269"/>
  <c r="H39" i="1269" s="1"/>
  <c r="E22" i="1269"/>
  <c r="D22" i="1269"/>
  <c r="C22" i="1269"/>
  <c r="B22" i="1269"/>
  <c r="G21" i="1269"/>
  <c r="D21" i="1269"/>
  <c r="H20" i="1269"/>
  <c r="G20" i="1269"/>
  <c r="H19" i="1269"/>
  <c r="G19" i="1269"/>
  <c r="D19" i="1269"/>
  <c r="G18" i="1269"/>
  <c r="D18" i="1269"/>
  <c r="H17" i="1269"/>
  <c r="G17" i="1269"/>
  <c r="D17" i="1269"/>
  <c r="G16" i="1269"/>
  <c r="D16" i="1269"/>
  <c r="G15" i="1269"/>
  <c r="D15" i="1269"/>
  <c r="G14" i="1269"/>
  <c r="D14" i="1269"/>
  <c r="G13" i="1269"/>
  <c r="D13" i="1269"/>
  <c r="G12" i="1269"/>
  <c r="D12" i="1269"/>
  <c r="H11" i="1269"/>
  <c r="G11" i="1269"/>
  <c r="D11" i="1269"/>
  <c r="G10" i="1269"/>
  <c r="D10" i="1269"/>
  <c r="H9" i="1269"/>
  <c r="G9" i="1269"/>
  <c r="D9" i="1269"/>
  <c r="G8" i="1269"/>
  <c r="D8" i="1269"/>
  <c r="G7" i="1269"/>
  <c r="D7" i="1269"/>
  <c r="G6" i="1269"/>
  <c r="F6" i="1269"/>
  <c r="H21" i="1269" s="1"/>
  <c r="E6" i="1269"/>
  <c r="C6" i="1269"/>
  <c r="D6" i="1269" s="1"/>
  <c r="B6" i="1269"/>
  <c r="H103" i="1268"/>
  <c r="H102" i="1268" s="1"/>
  <c r="G103" i="1268"/>
  <c r="D103" i="1268"/>
  <c r="F102" i="1268"/>
  <c r="G102" i="1268" s="1"/>
  <c r="E102" i="1268"/>
  <c r="C102" i="1268"/>
  <c r="D102" i="1268" s="1"/>
  <c r="B102" i="1268"/>
  <c r="H101" i="1268"/>
  <c r="G101" i="1268"/>
  <c r="D101" i="1268"/>
  <c r="G100" i="1268"/>
  <c r="D100" i="1268"/>
  <c r="H99" i="1268"/>
  <c r="G99" i="1268"/>
  <c r="D99" i="1268"/>
  <c r="G98" i="1268"/>
  <c r="D98" i="1268"/>
  <c r="F97" i="1268"/>
  <c r="H100" i="1268" s="1"/>
  <c r="E97" i="1268"/>
  <c r="D97" i="1268"/>
  <c r="C97" i="1268"/>
  <c r="B97" i="1268"/>
  <c r="G96" i="1268"/>
  <c r="D96" i="1268"/>
  <c r="G95" i="1268"/>
  <c r="D95" i="1268"/>
  <c r="G94" i="1268"/>
  <c r="D94" i="1268"/>
  <c r="F93" i="1268"/>
  <c r="H96" i="1268" s="1"/>
  <c r="E93" i="1268"/>
  <c r="D93" i="1268"/>
  <c r="C93" i="1268"/>
  <c r="B93" i="1268"/>
  <c r="H91" i="1268"/>
  <c r="G91" i="1268"/>
  <c r="D91" i="1268"/>
  <c r="H90" i="1268"/>
  <c r="G90" i="1268"/>
  <c r="H89" i="1268"/>
  <c r="G89" i="1268"/>
  <c r="G88" i="1268"/>
  <c r="D88" i="1268"/>
  <c r="H87" i="1268"/>
  <c r="G87" i="1268"/>
  <c r="D87" i="1268"/>
  <c r="G86" i="1268"/>
  <c r="F86" i="1268"/>
  <c r="H88" i="1268" s="1"/>
  <c r="H86" i="1268" s="1"/>
  <c r="E86" i="1268"/>
  <c r="C86" i="1268"/>
  <c r="B86" i="1268"/>
  <c r="D86" i="1268" s="1"/>
  <c r="G84" i="1268"/>
  <c r="H83" i="1268"/>
  <c r="G83" i="1268"/>
  <c r="D83" i="1268"/>
  <c r="G82" i="1268"/>
  <c r="H81" i="1268"/>
  <c r="G81" i="1268"/>
  <c r="D81" i="1268"/>
  <c r="H80" i="1268"/>
  <c r="G80" i="1268"/>
  <c r="D80" i="1268"/>
  <c r="G79" i="1268"/>
  <c r="D79" i="1268"/>
  <c r="G78" i="1268"/>
  <c r="D78" i="1268"/>
  <c r="F77" i="1268"/>
  <c r="G77" i="1268" s="1"/>
  <c r="E77" i="1268"/>
  <c r="C77" i="1268"/>
  <c r="B77" i="1268"/>
  <c r="D77" i="1268" s="1"/>
  <c r="H76" i="1268"/>
  <c r="G76" i="1268"/>
  <c r="D76" i="1268"/>
  <c r="H75" i="1268"/>
  <c r="G75" i="1268"/>
  <c r="D75" i="1268"/>
  <c r="G74" i="1268"/>
  <c r="D74" i="1268"/>
  <c r="G73" i="1268"/>
  <c r="D73" i="1268"/>
  <c r="H72" i="1268"/>
  <c r="G72" i="1268"/>
  <c r="D72" i="1268"/>
  <c r="G71" i="1268"/>
  <c r="F71" i="1268"/>
  <c r="H74" i="1268" s="1"/>
  <c r="E71" i="1268"/>
  <c r="C71" i="1268"/>
  <c r="B71" i="1268"/>
  <c r="D71" i="1268" s="1"/>
  <c r="G70" i="1268"/>
  <c r="D70" i="1268"/>
  <c r="F69" i="1268"/>
  <c r="G69" i="1268" s="1"/>
  <c r="E69" i="1268"/>
  <c r="C69" i="1268"/>
  <c r="B69" i="1268"/>
  <c r="D69" i="1268" s="1"/>
  <c r="G68" i="1268"/>
  <c r="D68" i="1268"/>
  <c r="G67" i="1268"/>
  <c r="D67" i="1268"/>
  <c r="G66" i="1268"/>
  <c r="F66" i="1268"/>
  <c r="H67" i="1268" s="1"/>
  <c r="E66" i="1268"/>
  <c r="C66" i="1268"/>
  <c r="D66" i="1268" s="1"/>
  <c r="B66" i="1268"/>
  <c r="H65" i="1268"/>
  <c r="G65" i="1268"/>
  <c r="D65" i="1268"/>
  <c r="G64" i="1268"/>
  <c r="D64" i="1268"/>
  <c r="G63" i="1268"/>
  <c r="D63" i="1268"/>
  <c r="G62" i="1268"/>
  <c r="D62" i="1268"/>
  <c r="G61" i="1268"/>
  <c r="D61" i="1268"/>
  <c r="G60" i="1268"/>
  <c r="D60" i="1268"/>
  <c r="H59" i="1268"/>
  <c r="G59" i="1268"/>
  <c r="D59" i="1268"/>
  <c r="G58" i="1268"/>
  <c r="D58" i="1268"/>
  <c r="H57" i="1268"/>
  <c r="G57" i="1268"/>
  <c r="D57" i="1268"/>
  <c r="G56" i="1268"/>
  <c r="D56" i="1268"/>
  <c r="G55" i="1268"/>
  <c r="D55" i="1268"/>
  <c r="G54" i="1268"/>
  <c r="F54" i="1268"/>
  <c r="H58" i="1268" s="1"/>
  <c r="E54" i="1268"/>
  <c r="C54" i="1268"/>
  <c r="D54" i="1268" s="1"/>
  <c r="B54" i="1268"/>
  <c r="H53" i="1268"/>
  <c r="G53" i="1268"/>
  <c r="D53" i="1268"/>
  <c r="G52" i="1268"/>
  <c r="D52" i="1268"/>
  <c r="G51" i="1268"/>
  <c r="D51" i="1268"/>
  <c r="G50" i="1268"/>
  <c r="D50" i="1268"/>
  <c r="G49" i="1268"/>
  <c r="D49" i="1268"/>
  <c r="G48" i="1268"/>
  <c r="D48" i="1268"/>
  <c r="H47" i="1268"/>
  <c r="G47" i="1268"/>
  <c r="D47" i="1268"/>
  <c r="G46" i="1268"/>
  <c r="D46" i="1268"/>
  <c r="H45" i="1268"/>
  <c r="G45" i="1268"/>
  <c r="D45" i="1268"/>
  <c r="G44" i="1268"/>
  <c r="D44" i="1268"/>
  <c r="G43" i="1268"/>
  <c r="D43" i="1268"/>
  <c r="G42" i="1268"/>
  <c r="F42" i="1268"/>
  <c r="H46" i="1268" s="1"/>
  <c r="E42" i="1268"/>
  <c r="C42" i="1268"/>
  <c r="D42" i="1268" s="1"/>
  <c r="B42" i="1268"/>
  <c r="H41" i="1268"/>
  <c r="G41" i="1268"/>
  <c r="D41" i="1268"/>
  <c r="G40" i="1268"/>
  <c r="D40" i="1268"/>
  <c r="G39" i="1268"/>
  <c r="D39" i="1268"/>
  <c r="G38" i="1268"/>
  <c r="D38" i="1268"/>
  <c r="G37" i="1268"/>
  <c r="D37" i="1268"/>
  <c r="G36" i="1268"/>
  <c r="D36" i="1268"/>
  <c r="H35" i="1268"/>
  <c r="G35" i="1268"/>
  <c r="D35" i="1268"/>
  <c r="G34" i="1268"/>
  <c r="D34" i="1268"/>
  <c r="H33" i="1268"/>
  <c r="G33" i="1268"/>
  <c r="D33" i="1268"/>
  <c r="G32" i="1268"/>
  <c r="D32" i="1268"/>
  <c r="G31" i="1268"/>
  <c r="D31" i="1268"/>
  <c r="G30" i="1268"/>
  <c r="F30" i="1268"/>
  <c r="H34" i="1268" s="1"/>
  <c r="E30" i="1268"/>
  <c r="C30" i="1268"/>
  <c r="D30" i="1268" s="1"/>
  <c r="B30" i="1268"/>
  <c r="H29" i="1268"/>
  <c r="G29" i="1268"/>
  <c r="D29" i="1268"/>
  <c r="G28" i="1268"/>
  <c r="D28" i="1268"/>
  <c r="G27" i="1268"/>
  <c r="D27" i="1268"/>
  <c r="G26" i="1268"/>
  <c r="D26" i="1268"/>
  <c r="G25" i="1268"/>
  <c r="D25" i="1268"/>
  <c r="G24" i="1268"/>
  <c r="D24" i="1268"/>
  <c r="H23" i="1268"/>
  <c r="G23" i="1268"/>
  <c r="D23" i="1268"/>
  <c r="G22" i="1268"/>
  <c r="D22" i="1268"/>
  <c r="H21" i="1268"/>
  <c r="G21" i="1268"/>
  <c r="D21" i="1268"/>
  <c r="G20" i="1268"/>
  <c r="D20" i="1268"/>
  <c r="G19" i="1268"/>
  <c r="D19" i="1268"/>
  <c r="G18" i="1268"/>
  <c r="F18" i="1268"/>
  <c r="H22" i="1268" s="1"/>
  <c r="E18" i="1268"/>
  <c r="C18" i="1268"/>
  <c r="D18" i="1268" s="1"/>
  <c r="B18" i="1268"/>
  <c r="G17" i="1268"/>
  <c r="D17" i="1268"/>
  <c r="G16" i="1268"/>
  <c r="D16" i="1268"/>
  <c r="G15" i="1268"/>
  <c r="D15" i="1268"/>
  <c r="G14" i="1268"/>
  <c r="D14" i="1268"/>
  <c r="G13" i="1268"/>
  <c r="D13" i="1268"/>
  <c r="G12" i="1268"/>
  <c r="D12" i="1268"/>
  <c r="H11" i="1268"/>
  <c r="G11" i="1268"/>
  <c r="D11" i="1268"/>
  <c r="G10" i="1268"/>
  <c r="D10" i="1268"/>
  <c r="G9" i="1268"/>
  <c r="D9" i="1268"/>
  <c r="G8" i="1268"/>
  <c r="D8" i="1268"/>
  <c r="G7" i="1268"/>
  <c r="D7" i="1268"/>
  <c r="G6" i="1268"/>
  <c r="F6" i="1268"/>
  <c r="H10" i="1268" s="1"/>
  <c r="E6" i="1268"/>
  <c r="C6" i="1268"/>
  <c r="D6" i="1268" s="1"/>
  <c r="B6" i="1268"/>
  <c r="N55" i="1267"/>
  <c r="M55" i="1267"/>
  <c r="L55" i="1267"/>
  <c r="K55" i="1267"/>
  <c r="J55" i="1267"/>
  <c r="I55" i="1267"/>
  <c r="H55" i="1267"/>
  <c r="G55" i="1267"/>
  <c r="F55" i="1267"/>
  <c r="E55" i="1267"/>
  <c r="D55" i="1267"/>
  <c r="C55" i="1267"/>
  <c r="B55" i="1267"/>
  <c r="N50" i="1267"/>
  <c r="M50" i="1267"/>
  <c r="L50" i="1267"/>
  <c r="K50" i="1267"/>
  <c r="J50" i="1267"/>
  <c r="I50" i="1267"/>
  <c r="H50" i="1267"/>
  <c r="G50" i="1267"/>
  <c r="F50" i="1267"/>
  <c r="E50" i="1267"/>
  <c r="D50" i="1267"/>
  <c r="C50" i="1267"/>
  <c r="B50" i="1267"/>
  <c r="N45" i="1267"/>
  <c r="M45" i="1267"/>
  <c r="L45" i="1267"/>
  <c r="K45" i="1267"/>
  <c r="J45" i="1267"/>
  <c r="I45" i="1267"/>
  <c r="H45" i="1267"/>
  <c r="G45" i="1267"/>
  <c r="F45" i="1267"/>
  <c r="E45" i="1267"/>
  <c r="D45" i="1267"/>
  <c r="C45" i="1267"/>
  <c r="B45" i="1267"/>
  <c r="O31" i="1267"/>
  <c r="N31" i="1267"/>
  <c r="M31" i="1267"/>
  <c r="L31" i="1267"/>
  <c r="K31" i="1267"/>
  <c r="J31" i="1267"/>
  <c r="I31" i="1267"/>
  <c r="H31" i="1267"/>
  <c r="G31" i="1267"/>
  <c r="F31" i="1267"/>
  <c r="E31" i="1267"/>
  <c r="D31" i="1267"/>
  <c r="C31" i="1267"/>
  <c r="B31" i="1267"/>
  <c r="O30" i="1267"/>
  <c r="O29" i="1267"/>
  <c r="O28" i="1267"/>
  <c r="O27" i="1267"/>
  <c r="O26" i="1267"/>
  <c r="O25" i="1267"/>
  <c r="O24" i="1267"/>
  <c r="O23" i="1267"/>
  <c r="O22" i="1267"/>
  <c r="O21" i="1267"/>
  <c r="O20" i="1267"/>
  <c r="O19" i="1267"/>
  <c r="O18" i="1267"/>
  <c r="O17" i="1267"/>
  <c r="H102" i="1269" l="1"/>
  <c r="H106" i="1269"/>
  <c r="H15" i="1268"/>
  <c r="H13" i="1268"/>
  <c r="H25" i="1268"/>
  <c r="H37" i="1268"/>
  <c r="H49" i="1268"/>
  <c r="H61" i="1268"/>
  <c r="H73" i="1268"/>
  <c r="H71" i="1268" s="1"/>
  <c r="H13" i="1269"/>
  <c r="H28" i="1269"/>
  <c r="H36" i="1269"/>
  <c r="H46" i="1269"/>
  <c r="H59" i="1269"/>
  <c r="H73" i="1269"/>
  <c r="H72" i="1269" s="1"/>
  <c r="H81" i="1269"/>
  <c r="G89" i="1269"/>
  <c r="H94" i="1269"/>
  <c r="H98" i="1269"/>
  <c r="H101" i="1269"/>
  <c r="H105" i="1269"/>
  <c r="H8" i="1268"/>
  <c r="H16" i="1268"/>
  <c r="H20" i="1268"/>
  <c r="H28" i="1268"/>
  <c r="H32" i="1268"/>
  <c r="H40" i="1268"/>
  <c r="H44" i="1268"/>
  <c r="H52" i="1268"/>
  <c r="H56" i="1268"/>
  <c r="H64" i="1268"/>
  <c r="H68" i="1268"/>
  <c r="H66" i="1268" s="1"/>
  <c r="H94" i="1268"/>
  <c r="H93" i="1268" s="1"/>
  <c r="H98" i="1268"/>
  <c r="H97" i="1268" s="1"/>
  <c r="H8" i="1269"/>
  <c r="H16" i="1269"/>
  <c r="H23" i="1269"/>
  <c r="H31" i="1269"/>
  <c r="H41" i="1269"/>
  <c r="H49" i="1269"/>
  <c r="H54" i="1269"/>
  <c r="H62" i="1269"/>
  <c r="H111" i="1269"/>
  <c r="H109" i="1269" s="1"/>
  <c r="H14" i="1268"/>
  <c r="H26" i="1268"/>
  <c r="H38" i="1268"/>
  <c r="H50" i="1268"/>
  <c r="H62" i="1268"/>
  <c r="H70" i="1268"/>
  <c r="H69" i="1268" s="1"/>
  <c r="H78" i="1268"/>
  <c r="H84" i="1268"/>
  <c r="H14" i="1269"/>
  <c r="H29" i="1269"/>
  <c r="H37" i="1269"/>
  <c r="H47" i="1269"/>
  <c r="H50" i="1269"/>
  <c r="H60" i="1269"/>
  <c r="H99" i="1269"/>
  <c r="G109" i="1269"/>
  <c r="G113" i="1269"/>
  <c r="H17" i="1268"/>
  <c r="H95" i="1268"/>
  <c r="H24" i="1269"/>
  <c r="H32" i="1269"/>
  <c r="H38" i="1269"/>
  <c r="H42" i="1269"/>
  <c r="H51" i="1269"/>
  <c r="H55" i="1269"/>
  <c r="H63" i="1269"/>
  <c r="H9" i="1268"/>
  <c r="H12" i="1268"/>
  <c r="H24" i="1268"/>
  <c r="H36" i="1268"/>
  <c r="H48" i="1268"/>
  <c r="H60" i="1268"/>
  <c r="G93" i="1268"/>
  <c r="G97" i="1268"/>
  <c r="H12" i="1269"/>
  <c r="G22" i="1269"/>
  <c r="H27" i="1269"/>
  <c r="H35" i="1269"/>
  <c r="G40" i="1269"/>
  <c r="H45" i="1269"/>
  <c r="G53" i="1269"/>
  <c r="H58" i="1269"/>
  <c r="H66" i="1269"/>
  <c r="H69" i="1269"/>
  <c r="H93" i="1269"/>
  <c r="H89" i="1269" s="1"/>
  <c r="H97" i="1269"/>
  <c r="H95" i="1269" s="1"/>
  <c r="H112" i="1269"/>
  <c r="H7" i="1268"/>
  <c r="H19" i="1268"/>
  <c r="H18" i="1268" s="1"/>
  <c r="H27" i="1268"/>
  <c r="H31" i="1268"/>
  <c r="H39" i="1268"/>
  <c r="H43" i="1268"/>
  <c r="H51" i="1268"/>
  <c r="H55" i="1268"/>
  <c r="H63" i="1268"/>
  <c r="H79" i="1268"/>
  <c r="H82" i="1268"/>
  <c r="H7" i="1269"/>
  <c r="H15" i="1269"/>
  <c r="H30" i="1269"/>
  <c r="H48" i="1269"/>
  <c r="H61" i="1269"/>
  <c r="H70" i="1269"/>
  <c r="H10" i="1269"/>
  <c r="H18" i="1269"/>
  <c r="H25" i="1269"/>
  <c r="H33" i="1269"/>
  <c r="H43" i="1269"/>
  <c r="H56" i="1269"/>
  <c r="H64" i="1269"/>
  <c r="H6" i="1268" l="1"/>
  <c r="H53" i="1269"/>
  <c r="H77" i="1268"/>
  <c r="H42" i="1268"/>
  <c r="H40" i="1269"/>
  <c r="H54" i="1268"/>
  <c r="H6" i="1269"/>
  <c r="H30" i="1268"/>
  <c r="H22" i="1269"/>
  <c r="I74" i="910" l="1"/>
  <c r="L87" i="864" l="1"/>
</calcChain>
</file>

<file path=xl/sharedStrings.xml><?xml version="1.0" encoding="utf-8"?>
<sst xmlns="http://schemas.openxmlformats.org/spreadsheetml/2006/main" count="2506" uniqueCount="949">
  <si>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</si>
  <si>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</si>
  <si>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</si>
  <si>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</si>
  <si>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</si>
  <si>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</si>
  <si>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</si>
  <si>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</si>
  <si>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</si>
  <si>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</si>
  <si>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</si>
  <si>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</si>
  <si>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</si>
  <si>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</si>
  <si>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</si>
  <si>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</si>
  <si>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</si>
  <si>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</si>
  <si>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</si>
  <si>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</si>
  <si>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</si>
  <si>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</si>
  <si>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</si>
  <si>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</si>
  <si>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</si>
  <si>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</si>
  <si>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</si>
  <si>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</si>
  <si>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</si>
  <si>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</si>
  <si>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</si>
  <si>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</si>
  <si>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</si>
  <si>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</si>
  <si>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</si>
  <si>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</si>
  <si>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</si>
  <si>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</si>
  <si>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</si>
  <si>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</si>
  <si>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</si>
  <si>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Sumitomo Metal Mining Perú S.A.</t>
  </si>
  <si>
    <t>Chakana Resources S.A.C.</t>
  </si>
  <si>
    <t>Rio Tinto Mining and Exploration S.A.C.</t>
  </si>
  <si>
    <t>Tacna</t>
  </si>
  <si>
    <t>Ica</t>
  </si>
  <si>
    <t>AZULMINA</t>
  </si>
  <si>
    <t>PUCAJIRCA</t>
  </si>
  <si>
    <t>PUCASALLA</t>
  </si>
  <si>
    <t>CORVINÓN</t>
  </si>
  <si>
    <t>DORITA</t>
  </si>
  <si>
    <t>Sociedad Minera Reliquias S.A.C.</t>
  </si>
  <si>
    <t>GABÁN</t>
  </si>
  <si>
    <t>LA ZANJA</t>
  </si>
  <si>
    <t>Minera La Zanja S.R.L.</t>
  </si>
  <si>
    <t>10ma MEIAsd</t>
  </si>
  <si>
    <t>LEZARD</t>
  </si>
  <si>
    <t>Black Swan Minerals S.A.C.</t>
  </si>
  <si>
    <t>1ra MDIA</t>
  </si>
  <si>
    <t>LOS PERDIDOS II</t>
  </si>
  <si>
    <t>MISCANTHUS</t>
  </si>
  <si>
    <t>SOLEDAD</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</si>
  <si>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</si>
  <si>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</si>
  <si>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</si>
  <si>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</si>
  <si>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</si>
  <si>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</si>
  <si>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</si>
  <si>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</si>
  <si>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</si>
  <si>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</si>
  <si>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</si>
  <si>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</si>
  <si>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</si>
  <si>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</si>
  <si>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</si>
  <si>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</si>
  <si>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</si>
  <si>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</si>
  <si>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</si>
  <si>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</si>
  <si>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</si>
  <si>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</si>
  <si>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</si>
  <si>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</si>
  <si>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</si>
  <si>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</si>
  <si>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</si>
  <si>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</si>
  <si>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</si>
  <si>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</si>
  <si>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</si>
  <si>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</si>
  <si>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</si>
  <si>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</si>
  <si>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</si>
  <si>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Minera Chinalco Perú S.A.</t>
  </si>
  <si>
    <t>San Gabriel</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</si>
  <si>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</si>
  <si>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</si>
  <si>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</si>
  <si>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</si>
  <si>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</si>
  <si>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</si>
  <si>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</si>
  <si>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</si>
  <si>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</si>
  <si>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</si>
  <si>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</si>
  <si>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</si>
  <si>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</si>
  <si>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</si>
  <si>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</si>
  <si>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</si>
  <si>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</si>
  <si>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</si>
  <si>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</si>
  <si>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</si>
  <si>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</si>
  <si>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</si>
  <si>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</si>
  <si>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</si>
  <si>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</si>
  <si>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</si>
  <si>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</si>
  <si>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</si>
  <si>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</si>
  <si>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</si>
  <si>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</si>
  <si>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</si>
  <si>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</si>
  <si>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</si>
  <si>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</si>
  <si>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</si>
  <si>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</si>
  <si>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</si>
  <si>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</si>
  <si>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</si>
  <si>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</si>
  <si>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</si>
  <si>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</si>
  <si>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</si>
  <si>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</si>
  <si>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</si>
  <si>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</si>
  <si>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</si>
  <si>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</si>
  <si>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</si>
  <si>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II</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</si>
  <si>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</si>
  <si>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</si>
  <si>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</si>
  <si>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</si>
  <si>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</si>
  <si>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</si>
  <si>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</si>
  <si>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</si>
  <si>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</si>
  <si>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</si>
  <si>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</si>
  <si>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</si>
  <si>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</si>
  <si>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</si>
  <si>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</si>
  <si>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</si>
  <si>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</si>
  <si>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Reposición Tantahuatay</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</si>
  <si>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</si>
  <si>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</si>
  <si>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</si>
  <si>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</si>
  <si>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</si>
  <si>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</si>
  <si>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</si>
  <si>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</si>
  <si>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</si>
  <si>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</si>
  <si>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</si>
  <si>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</si>
  <si>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</si>
  <si>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</si>
  <si>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</si>
  <si>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</si>
  <si>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</si>
  <si>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</si>
  <si>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PAMPA ESPERANZA</t>
  </si>
  <si>
    <t>CHASKA</t>
  </si>
  <si>
    <t>PICHA</t>
  </si>
  <si>
    <t>TAMBOMAYO</t>
  </si>
  <si>
    <t>UMAMI</t>
  </si>
  <si>
    <t>Teck Perú S.A.</t>
  </si>
  <si>
    <t>ALPAMARCA</t>
  </si>
  <si>
    <t>Nexa Resources Atacocha S.A.A.</t>
  </si>
  <si>
    <t>BERENGUELA</t>
  </si>
  <si>
    <t>CONDORILLO</t>
  </si>
  <si>
    <t>HUARANGAYOC</t>
  </si>
  <si>
    <t>MARA</t>
  </si>
  <si>
    <t>MÓNICA LOURDES</t>
  </si>
  <si>
    <t>OASIS</t>
  </si>
  <si>
    <t>PATACANCHA</t>
  </si>
  <si>
    <t>QUELCAYA</t>
  </si>
  <si>
    <t>Litio</t>
  </si>
  <si>
    <t>QUICAY II</t>
  </si>
  <si>
    <t>SARA</t>
  </si>
  <si>
    <t>SILVIA</t>
  </si>
  <si>
    <t>SUMAC WAYRA</t>
  </si>
  <si>
    <t>USICAYOS</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</si>
  <si>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</si>
  <si>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</si>
  <si>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</si>
  <si>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</si>
  <si>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</si>
  <si>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</si>
  <si>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</si>
  <si>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</si>
  <si>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</si>
  <si>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Ampliación Toromocho (Fase II)</t>
  </si>
  <si>
    <t>Fosfatos</t>
  </si>
  <si>
    <t>Ariana</t>
  </si>
  <si>
    <t>Fecha de inicio pendiente de determinación por factores asociados a decisiones empresariales, asuntos sociales, entre otros.</t>
  </si>
  <si>
    <t>LOS CHAPITOS</t>
  </si>
  <si>
    <t>Macusani Yellowcake S.A.C.</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</si>
  <si>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</si>
  <si>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</si>
  <si>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</si>
  <si>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</si>
  <si>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</si>
  <si>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</si>
  <si>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</si>
  <si>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</si>
  <si>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</si>
  <si>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</si>
  <si>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</si>
  <si>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</si>
  <si>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</si>
  <si>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</si>
  <si>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</si>
  <si>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</si>
  <si>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</si>
  <si>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</si>
  <si>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</si>
  <si>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</si>
  <si>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</si>
  <si>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</si>
  <si>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</si>
  <si>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</si>
  <si>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</si>
  <si>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</si>
  <si>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</si>
  <si>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</si>
  <si>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</si>
  <si>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</si>
  <si>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</si>
  <si>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</si>
  <si>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</si>
  <si>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</si>
  <si>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</si>
  <si>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</si>
  <si>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</si>
  <si>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</si>
  <si>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</si>
  <si>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</si>
  <si>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</si>
  <si>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</si>
  <si>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</si>
  <si>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</si>
  <si>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</si>
  <si>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</si>
  <si>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</si>
  <si>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</si>
  <si>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</si>
  <si>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</si>
  <si>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</si>
  <si>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</si>
  <si>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</si>
  <si>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</si>
  <si>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</si>
  <si>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</si>
  <si>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</si>
  <si>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</si>
  <si>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</si>
  <si>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</si>
  <si>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</si>
  <si>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</si>
  <si>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</si>
  <si>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</si>
  <si>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</si>
  <si>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</si>
  <si>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</si>
  <si>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</si>
  <si>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</si>
  <si>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</si>
  <si>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</si>
  <si>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</si>
  <si>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</si>
  <si>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</si>
  <si>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</si>
  <si>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</si>
  <si>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</si>
  <si>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</si>
  <si>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</si>
  <si>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</si>
  <si>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</si>
  <si>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</si>
  <si>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</si>
  <si>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</si>
  <si>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</si>
  <si>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</si>
  <si>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</si>
  <si>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</si>
  <si>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</si>
  <si>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</si>
  <si>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</si>
  <si>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</si>
  <si>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</si>
  <si>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</si>
  <si>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</si>
  <si>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</si>
  <si>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</si>
  <si>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EMPRESA MINERA LOS QUENUALES S.A.</t>
  </si>
  <si>
    <t>SOCIEDAD MINERA CORONA S.A.</t>
  </si>
  <si>
    <t>S.M.R.L. SANTA BARBARA DE TRUJILLO</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</si>
  <si>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</si>
  <si>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</si>
  <si>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</si>
  <si>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</si>
  <si>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</si>
  <si>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</si>
  <si>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</si>
  <si>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</si>
  <si>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</si>
  <si>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</si>
  <si>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</si>
  <si>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</si>
  <si>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</si>
  <si>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</si>
  <si>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</si>
  <si>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</si>
  <si>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</si>
  <si>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</si>
  <si>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</si>
  <si>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</si>
  <si>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</si>
  <si>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</si>
  <si>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</si>
  <si>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</si>
  <si>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</si>
  <si>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</si>
  <si>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</si>
  <si>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</si>
  <si>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</si>
  <si>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</si>
  <si>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</si>
  <si>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</si>
  <si>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</si>
  <si>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</si>
  <si>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</si>
  <si>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</si>
  <si>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</si>
  <si>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</si>
  <si>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</si>
  <si>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</si>
  <si>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</si>
  <si>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</si>
  <si>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</si>
  <si>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</si>
  <si>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</si>
  <si>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</si>
  <si>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</si>
  <si>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</si>
  <si>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</si>
  <si>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</si>
  <si>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</si>
  <si>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</si>
  <si>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SEP</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</si>
  <si>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</si>
  <si>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</si>
  <si>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</si>
  <si>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</si>
  <si>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</si>
  <si>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</si>
  <si>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</si>
  <si>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</si>
  <si>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</si>
  <si>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</si>
  <si>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</si>
  <si>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</si>
  <si>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</si>
  <si>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</si>
  <si>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</si>
  <si>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</si>
  <si>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</si>
  <si>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</si>
  <si>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</si>
  <si>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</si>
  <si>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</si>
  <si>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</si>
  <si>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</si>
  <si>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</si>
  <si>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</si>
  <si>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</si>
  <si>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</si>
  <si>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</si>
  <si>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2022 / 2025</t>
  </si>
  <si>
    <t>EJECUCIÓN</t>
  </si>
  <si>
    <t>2023 / 2042</t>
  </si>
  <si>
    <t>2024 / 2029</t>
  </si>
  <si>
    <t>Ampliación Huancapetí</t>
  </si>
  <si>
    <t>Compañía Minera Lincuna S.A.</t>
  </si>
  <si>
    <t>2025 / 2028</t>
  </si>
  <si>
    <t>2025 / 2033</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</si>
  <si>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</si>
  <si>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</si>
  <si>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</si>
  <si>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</si>
  <si>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</si>
  <si>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</si>
  <si>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</si>
  <si>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</si>
  <si>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</si>
  <si>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</si>
  <si>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</si>
  <si>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</si>
  <si>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</si>
  <si>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</si>
  <si>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</si>
  <si>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</si>
  <si>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</si>
  <si>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</si>
  <si>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</si>
  <si>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</si>
  <si>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</si>
  <si>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</si>
  <si>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</si>
  <si>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</si>
  <si>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</si>
  <si>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</si>
  <si>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</si>
  <si>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</si>
  <si>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</si>
  <si>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 Tonelada métrica seca.
**Precio del compuesto Mn32%-Fe20%.
Nd: No disponible a la fecha.
Fuente: Bolsa de Metales de Londres, Standard &amp; Poor's Capital IQ. Elaborado por el Ministerio de Energía y Minas. 
Información disponible a la fecha de elaboración de este boletín.</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</si>
  <si>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</si>
  <si>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</si>
  <si>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</si>
  <si>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</si>
  <si>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</si>
  <si>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</si>
  <si>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Nd</t>
  </si>
  <si>
    <t>EL MOLLE VERDE S.A.C.</t>
  </si>
  <si>
    <t>ANTAPATA</t>
  </si>
  <si>
    <t>DIA</t>
  </si>
  <si>
    <t>4ta MEIAsd</t>
  </si>
  <si>
    <t>Aftermath Silver Peru S.A.C.</t>
  </si>
  <si>
    <t>C.P.S. Nº 1</t>
  </si>
  <si>
    <t>Shougang Hierro Perú S.A.A.</t>
  </si>
  <si>
    <t>EIAsd</t>
  </si>
  <si>
    <t>EL PADRINO</t>
  </si>
  <si>
    <t>MARÍA REYNA</t>
  </si>
  <si>
    <t>PINAYA</t>
  </si>
  <si>
    <t>Kaizen Discovery Perú S.A.C.</t>
  </si>
  <si>
    <t>QANQAWA</t>
  </si>
  <si>
    <t>QOYA - CHULLO</t>
  </si>
  <si>
    <t>BHP World Exploration Inc. Sucursal del Perú</t>
  </si>
  <si>
    <t>QUELLOPUNTA</t>
  </si>
  <si>
    <t>ROMINA 2</t>
  </si>
  <si>
    <t>AZULCCACCA</t>
  </si>
  <si>
    <t>BORDEBAMBA</t>
  </si>
  <si>
    <t>ESPERANZA</t>
  </si>
  <si>
    <t>Amaru Resources S.A.C.</t>
  </si>
  <si>
    <t>HUATANA</t>
  </si>
  <si>
    <t>TASSA</t>
  </si>
  <si>
    <t>WILLAY</t>
  </si>
  <si>
    <t>ACHATAYHUA</t>
  </si>
  <si>
    <t>Achatayhua Metals Perú S.A.C.</t>
  </si>
  <si>
    <t>ANTARUMI</t>
  </si>
  <si>
    <t>1ra MEIAsd</t>
  </si>
  <si>
    <t>Winshear de Perú S.A.C.</t>
  </si>
  <si>
    <t>Pampa Esperanza Resources S.A.C.</t>
  </si>
  <si>
    <t>SALLAHUE NORTE</t>
  </si>
  <si>
    <t>Palamina S.A.C</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</si>
  <si>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</si>
  <si>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</si>
  <si>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</si>
  <si>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</si>
  <si>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</si>
  <si>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</si>
  <si>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</si>
  <si>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</si>
  <si>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</si>
  <si>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</si>
  <si>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</si>
  <si>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</si>
  <si>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</si>
  <si>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</si>
  <si>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</si>
  <si>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</si>
  <si>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</si>
  <si>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</si>
  <si>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</si>
  <si>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</si>
  <si>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</si>
  <si>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</si>
  <si>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</si>
  <si>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</si>
  <si>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</si>
  <si>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</si>
  <si>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</si>
  <si>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</si>
  <si>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</si>
  <si>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</si>
  <si>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</si>
  <si>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</si>
  <si>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</si>
  <si>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</si>
  <si>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</si>
  <si>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</si>
  <si>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COMPAÑIA MINERA MISKI MAYO S.R.L.</t>
  </si>
  <si>
    <t>PART. %</t>
  </si>
  <si>
    <t>TSI</t>
  </si>
  <si>
    <t>Tabla 07</t>
  </si>
  <si>
    <t>Tabla 08</t>
  </si>
  <si>
    <t>Tabla 09</t>
  </si>
  <si>
    <t>Fuente: Instituto Geológico Minero y Metalúrgico (INGEMMET)</t>
  </si>
  <si>
    <t>SOBREANDES S.A.C.</t>
  </si>
  <si>
    <t>EMPLEO SEGÚN GÉNERO Y TIPO DE EMPLEADOR</t>
  </si>
  <si>
    <t>UCAYALI</t>
  </si>
  <si>
    <t>Tabla 04</t>
  </si>
  <si>
    <t>EXTRACCIÓN MINERA NO METÁLICA Y CARBONÍFERA*</t>
  </si>
  <si>
    <t>RECURSO EXTRAÍDO</t>
  </si>
  <si>
    <t>VAR. %</t>
  </si>
  <si>
    <t>NO METÁLICO (TM)</t>
  </si>
  <si>
    <t>CALIZA / DOLOMITA</t>
  </si>
  <si>
    <t>FOSFATOS</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</si>
  <si>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</si>
  <si>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</si>
  <si>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</si>
  <si>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</si>
  <si>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</si>
  <si>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</si>
  <si>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</si>
  <si>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</si>
  <si>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</si>
  <si>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</si>
  <si>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</si>
  <si>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</si>
  <si>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</si>
  <si>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</si>
  <si>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</si>
  <si>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</si>
  <si>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</si>
  <si>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</si>
  <si>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</si>
  <si>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</si>
  <si>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</si>
  <si>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</si>
  <si>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</si>
  <si>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</si>
  <si>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</si>
  <si>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</si>
  <si>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</si>
  <si>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</si>
  <si>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</si>
  <si>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</si>
  <si>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</si>
  <si>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</si>
  <si>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FOSFATOS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</si>
  <si>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</si>
  <si>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</si>
  <si>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</si>
  <si>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</si>
  <si>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</si>
  <si>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</si>
  <si>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</si>
  <si>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</si>
  <si>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</si>
  <si>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</si>
  <si>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</si>
  <si>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</si>
  <si>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</si>
  <si>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</si>
  <si>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</si>
  <si>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</si>
  <si>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</si>
  <si>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</si>
  <si>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</si>
  <si>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</si>
  <si>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</si>
  <si>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</si>
  <si>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</si>
  <si>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</si>
  <si>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</si>
  <si>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</si>
  <si>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</si>
  <si>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</si>
  <si>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</si>
  <si>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</si>
  <si>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2025*</t>
  </si>
  <si>
    <t>2025**</t>
  </si>
  <si>
    <t>NORCOBRE S.A.C.</t>
  </si>
  <si>
    <t>MINERA CASTOR S.A.C.</t>
  </si>
  <si>
    <t>COMPAÑIA MINERA ARGENTUM S.A.</t>
  </si>
  <si>
    <t>Tabla 14.1</t>
  </si>
  <si>
    <t>CANTIDAD</t>
  </si>
  <si>
    <t>SITUACIÓN</t>
  </si>
  <si>
    <t>HECTÁREAS(**)</t>
  </si>
  <si>
    <t>EXPLOTACIÓN</t>
  </si>
  <si>
    <t>BENEFICIO</t>
  </si>
  <si>
    <t>CATEO Y PROSPECCIÓN</t>
  </si>
  <si>
    <t>PREPARACIÓN Y DESARROLLO*</t>
  </si>
  <si>
    <t>CIERRE PROGRESIVO*</t>
  </si>
  <si>
    <t>CIERRE FINAL*</t>
  </si>
  <si>
    <t>CIERRE POST-CIERRE (DEFINITIVO)</t>
  </si>
  <si>
    <t xml:space="preserve"> Información disponible a la fecha de elaboración de este boletín.
(*) Mediante R.D. N°0043-2020-MINEM/DGM,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</si>
  <si>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COQUINA</t>
  </si>
  <si>
    <t>COQUINA (TM)</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</si>
  <si>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</si>
  <si>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</si>
  <si>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</si>
  <si>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</si>
  <si>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</si>
  <si>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</si>
  <si>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</si>
  <si>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</si>
  <si>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</si>
  <si>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</si>
  <si>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AYAWILCA</t>
  </si>
  <si>
    <t>MEIAsd</t>
  </si>
  <si>
    <t>CAÑARIACO</t>
  </si>
  <si>
    <t>Cañariaco Copper Perú S.A.C</t>
  </si>
  <si>
    <t>CHANCHO AL PALO</t>
  </si>
  <si>
    <t>Westminster Perú S.A.C.</t>
  </si>
  <si>
    <t>COBREORCO</t>
  </si>
  <si>
    <t>COTABAMBAS</t>
  </si>
  <si>
    <t>Panoro Apurimac S.A.</t>
  </si>
  <si>
    <t>3ra MEIAsd</t>
  </si>
  <si>
    <t>EL GALENO</t>
  </si>
  <si>
    <t>6ta MEIAsd</t>
  </si>
  <si>
    <t>HAQUIRA</t>
  </si>
  <si>
    <t>HUARON</t>
  </si>
  <si>
    <t>Pan American Silver Huaron S.A.</t>
  </si>
  <si>
    <t>ISIBILLA</t>
  </si>
  <si>
    <t>Macusani Uranium S.A.C.</t>
  </si>
  <si>
    <t>Uranio</t>
  </si>
  <si>
    <t>KOLPA</t>
  </si>
  <si>
    <t>Compañía Minera Kolpa S.A.</t>
  </si>
  <si>
    <t>LACSHA</t>
  </si>
  <si>
    <t>Zafiro Mining S.A.C.</t>
  </si>
  <si>
    <t>LAS BAMBAS</t>
  </si>
  <si>
    <t>MARCOBRE</t>
  </si>
  <si>
    <t>8va MEIAsd</t>
  </si>
  <si>
    <t>NEAR MINE</t>
  </si>
  <si>
    <t>Consorcio Minero Horizonte S.R.L.</t>
  </si>
  <si>
    <t>Kiwanda S.A.C.</t>
  </si>
  <si>
    <t>QUENAMARI</t>
  </si>
  <si>
    <t>QUILLA</t>
  </si>
  <si>
    <t>SAN GABRIEL</t>
  </si>
  <si>
    <t>Nexa Resources El Porvenir S.A.C.</t>
  </si>
  <si>
    <t>TINA</t>
  </si>
  <si>
    <t>MFTA</t>
  </si>
  <si>
    <t>CONSULTA PRELIMINAR</t>
  </si>
  <si>
    <t>ANKA</t>
  </si>
  <si>
    <t>ASUMAN FE</t>
  </si>
  <si>
    <t>Total Genius Iron Mining S.A.C.</t>
  </si>
  <si>
    <t>ATOLLADERO HASRET FE</t>
  </si>
  <si>
    <t>DAYLETTE</t>
  </si>
  <si>
    <t>Minera Anaconda Perú S.A.</t>
  </si>
  <si>
    <t>HUARO</t>
  </si>
  <si>
    <t>Minera Cuculi S.A.C.</t>
  </si>
  <si>
    <t>YANANTA</t>
  </si>
  <si>
    <t>Perú Fortescue S.A.C.</t>
  </si>
  <si>
    <t>AUTORIZACIÓN DE EXPLORACIÓN</t>
  </si>
  <si>
    <t>Sobreandes S.A.C.</t>
  </si>
  <si>
    <t>CABALLITO</t>
  </si>
  <si>
    <t>LA COLORADA</t>
  </si>
  <si>
    <t>LA ESTRELLA</t>
  </si>
  <si>
    <t>Cappex Exploraciones S.A.C.</t>
  </si>
  <si>
    <t>Corporación Minera Centauro S.A.C.</t>
  </si>
  <si>
    <t>Darwin Perú S.A.C.</t>
  </si>
  <si>
    <t>Elaborado por la Dirección General de Promoción y Sostenibilidad Minera.</t>
  </si>
  <si>
    <t>Febrero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</si>
  <si>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</si>
  <si>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</si>
  <si>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</si>
  <si>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</si>
  <si>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</si>
  <si>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</si>
  <si>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</si>
  <si>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</si>
  <si>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</si>
  <si>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</si>
  <si>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</si>
  <si>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</si>
  <si>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</si>
  <si>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</si>
  <si>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</si>
  <si>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</si>
  <si>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</si>
  <si>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</si>
  <si>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</si>
  <si>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</si>
  <si>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</si>
  <si>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</si>
  <si>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</si>
  <si>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</si>
  <si>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</si>
  <si>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</si>
  <si>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</si>
  <si>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</si>
  <si>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</si>
  <si>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</si>
  <si>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</si>
  <si>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</si>
  <si>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</si>
  <si>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</si>
  <si>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</si>
  <si>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</si>
  <si>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</si>
  <si>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</si>
  <si>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</si>
  <si>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</si>
  <si>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</si>
  <si>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</si>
  <si>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</si>
  <si>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</si>
  <si>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</si>
  <si>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</si>
  <si>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</si>
  <si>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</si>
  <si>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Mar.</t>
  </si>
  <si>
    <t>Marzo</t>
  </si>
  <si>
    <t>2023 / 2025</t>
  </si>
  <si>
    <t>2024 / 2026</t>
  </si>
  <si>
    <t>Reposición San Rafael</t>
  </si>
  <si>
    <t>2025 / 2030</t>
  </si>
  <si>
    <t>Compañía Minera Coimolache S.A.</t>
  </si>
  <si>
    <t>2025 / 2036</t>
  </si>
  <si>
    <t>2025 / 2027</t>
  </si>
  <si>
    <t>Southern Perú Copper Corporation</t>
  </si>
  <si>
    <t>2025 / 2029</t>
  </si>
  <si>
    <t>2026 / 2032</t>
  </si>
  <si>
    <t>Ampliación Huarón</t>
  </si>
  <si>
    <t>Pan American Silver Huarón S.A.C.</t>
  </si>
  <si>
    <t>2026 / 2053</t>
  </si>
  <si>
    <t>Optimización Cerro Verde</t>
  </si>
  <si>
    <t>Sociedad Minera Cerro Verde S.A.A.</t>
  </si>
  <si>
    <t>2026 / P.D.</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</si>
  <si>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</si>
  <si>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</si>
  <si>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</si>
  <si>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</si>
  <si>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</si>
  <si>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</si>
  <si>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</si>
  <si>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</si>
  <si>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</si>
  <si>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</si>
  <si>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</si>
  <si>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</si>
  <si>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</si>
  <si>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</si>
  <si>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</si>
  <si>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</si>
  <si>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</si>
  <si>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</si>
  <si>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</si>
  <si>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</si>
  <si>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</si>
  <si>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</si>
  <si>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</si>
  <si>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</si>
  <si>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</si>
  <si>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</si>
  <si>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</si>
  <si>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</si>
  <si>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</si>
  <si>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</si>
  <si>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</si>
  <si>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</si>
  <si>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</si>
  <si>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PERÚ: CARTERA DE PROYECTOS DE INVERSIÓN MINERA, EDICIÓN 2025</t>
  </si>
  <si>
    <t>Cartera de Proyectos de Inversión Minera, edición 2025</t>
  </si>
  <si>
    <t>CPIM 2025'!A1</t>
  </si>
  <si>
    <t>CMC CRITICAL MINERALS CORPORATION S.A.C.</t>
  </si>
  <si>
    <t>Feb</t>
  </si>
  <si>
    <t>PIZARRA</t>
  </si>
  <si>
    <t>PIZARRA (TM)</t>
  </si>
  <si>
    <t>Abr.</t>
  </si>
  <si>
    <t>Mar</t>
  </si>
  <si>
    <t>Abril</t>
  </si>
  <si>
    <t>SITIO HISTORICO DE BATALLA</t>
  </si>
  <si>
    <t>May.</t>
  </si>
  <si>
    <t>Abr</t>
  </si>
  <si>
    <t>Mayo</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</si>
  <si>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</si>
  <si>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</si>
  <si>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</si>
  <si>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</si>
  <si>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</si>
  <si>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</si>
  <si>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</si>
  <si>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</si>
  <si>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</si>
  <si>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</si>
  <si>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</si>
  <si>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</si>
  <si>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</si>
  <si>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</si>
  <si>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</si>
  <si>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</si>
  <si>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</si>
  <si>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</si>
  <si>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</si>
  <si>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</si>
  <si>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</si>
  <si>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</si>
  <si>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</si>
  <si>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</si>
  <si>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</si>
  <si>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</si>
  <si>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</si>
  <si>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</si>
  <si>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</si>
  <si>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GOLD FIELDS LA CIMA S.A.</t>
  </si>
  <si>
    <t>MINERA VETA DORADA S.A.C.</t>
  </si>
  <si>
    <t>ZINC (TMF)</t>
  </si>
  <si>
    <t>PLATA (kg finos)</t>
  </si>
  <si>
    <t>PLOMO (TMF)</t>
  </si>
  <si>
    <t>MINERA BATEAS S.A.C.</t>
  </si>
  <si>
    <t>HIERRO (TMF)</t>
  </si>
  <si>
    <t>ESTAÑO (TMF)</t>
  </si>
  <si>
    <t>MOLIBDENO (TMF)</t>
  </si>
  <si>
    <t>ARSÉNICO (TMF)</t>
  </si>
  <si>
    <t>SOCIEDAD MINERA ANDEREAL S.A.C.</t>
  </si>
  <si>
    <t>GLORE PERU S.A.C</t>
  </si>
  <si>
    <t>EL PACIFICO DORADO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</si>
  <si>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</si>
  <si>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</si>
  <si>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</si>
  <si>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</si>
  <si>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</si>
  <si>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</si>
  <si>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</si>
  <si>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</si>
  <si>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</si>
  <si>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</si>
  <si>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</si>
  <si>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</si>
  <si>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</si>
  <si>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</si>
  <si>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</si>
  <si>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</si>
  <si>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</si>
  <si>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</si>
  <si>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</si>
  <si>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</si>
  <si>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ARAGONITO</t>
  </si>
  <si>
    <t>ARAGONITO (TM)</t>
  </si>
  <si>
    <t>Jun.</t>
  </si>
  <si>
    <t>May</t>
  </si>
  <si>
    <t>Junio</t>
  </si>
  <si>
    <t>MINERA CRC SOCIEDAD ANONIMA CERRADA</t>
  </si>
  <si>
    <t>Jul.</t>
  </si>
  <si>
    <t>Jun</t>
  </si>
  <si>
    <t>Jul. 2025</t>
  </si>
  <si>
    <t>Julio</t>
  </si>
  <si>
    <t>MÁRMOL (TM)</t>
  </si>
  <si>
    <t>OTROS (2024: 3 titulares mineros, 2025: 3 titulares mineros)</t>
  </si>
  <si>
    <t>OTROS** (2024: 3 departamentos, 2025: 3 departamentos)</t>
  </si>
  <si>
    <t>BORATOS / ULEXITA</t>
  </si>
  <si>
    <t>BORATOS / ULEXITA (TM)</t>
  </si>
  <si>
    <t>Ago.</t>
  </si>
  <si>
    <t>Jul</t>
  </si>
  <si>
    <t>Ago. 2024</t>
  </si>
  <si>
    <t>Ago. 2025</t>
  </si>
  <si>
    <t>Ene-Ago 2024</t>
  </si>
  <si>
    <t>Ene-Ago 2025</t>
  </si>
  <si>
    <t>Cartera de Proyectos de Exploración Minera, actualización agosto 2025</t>
  </si>
  <si>
    <t>No requiere</t>
  </si>
  <si>
    <t>TOTAL ( 80 proyectos)</t>
  </si>
  <si>
    <t>Fecha de consulta: 25 de agosto de 2025.</t>
  </si>
  <si>
    <t>PERÚ: CARTERA DE PROYECTOS DE EXPLORACIÓN MINERA, ACTUALIZACIÓN AGOSTO 2025</t>
  </si>
  <si>
    <t>CPEM, AGO 2025'!A1</t>
  </si>
  <si>
    <t>Agosto</t>
  </si>
  <si>
    <t>Según ESTAMIN Setiembre 2025</t>
  </si>
  <si>
    <t>Edición Nº 09 - 2025</t>
  </si>
  <si>
    <t>2025
(Ene-Set)</t>
  </si>
  <si>
    <t>Setiembre</t>
  </si>
  <si>
    <t>VARIACIÓN INTERANUAL / SETIEMBRE</t>
  </si>
  <si>
    <t>Set. 2024</t>
  </si>
  <si>
    <t>Set. 2025</t>
  </si>
  <si>
    <t>VARIACIÓN INTERANUAL ACUMULADA / ENERO-SETIEMBRE</t>
  </si>
  <si>
    <t>Ene-Set 2024</t>
  </si>
  <si>
    <t>Ene-Set 2025</t>
  </si>
  <si>
    <t>SETIEMBRE</t>
  </si>
  <si>
    <t>ENERO - SETIEMBRE</t>
  </si>
  <si>
    <t>OTROS (2024: 50 titulares mineros, 2025: 45 titulares mineros)</t>
  </si>
  <si>
    <t>OTROS (2024: 261 titulares mineros, 2025: 269 titulares mineros)</t>
  </si>
  <si>
    <t>OTROS (2024: 32 titulares mineros, 2025: 30 titulares mineros)</t>
  </si>
  <si>
    <t>OTROS (2024: 87 titulares mineros, 2025: 80 titulares mineros)</t>
  </si>
  <si>
    <t>OTROS (2024: 31 titulares mineros, 2025: 30 titulares mineros)</t>
  </si>
  <si>
    <t>HORMIGON</t>
  </si>
  <si>
    <t>PIEDRA (CONSTRUCCION)</t>
  </si>
  <si>
    <t>SILICE</t>
  </si>
  <si>
    <t>CAOLIN</t>
  </si>
  <si>
    <t>ONIX</t>
  </si>
  <si>
    <t>MARMOL</t>
  </si>
  <si>
    <t>SILICATOS</t>
  </si>
  <si>
    <t>Fuente: Dirección de Gestión Minera, DGM / Fecha de consulta: 29 de octubre de 2025.
Elaboración: Dirección General de Promoción y Sostenibilidad Minera, DGPSM.</t>
  </si>
  <si>
    <t>SILICATOS (TM)</t>
  </si>
  <si>
    <t>Fuente: Dirección de Gestión Minera, DGM / Fecha de consulta: 29 de octubre de 2025.
Elaboración: Dirección General de Promoción y Sostenibilidad Minera, DGPSM.                                                                                                                                 
 (*) Información preliminar</t>
  </si>
  <si>
    <t>Set.</t>
  </si>
  <si>
    <t>2025 
(Ene - Ago)</t>
  </si>
  <si>
    <t>VARIACIÓN INTERANUAL * EN MILLONES DE US$ / AGOSTO</t>
  </si>
  <si>
    <t>VARIACIÓN INTERANUAL ACUMULADA* EN MILLONES DE US$ / ENERO-AGOSTO</t>
  </si>
  <si>
    <t>VARIACIÓN INTERANUAL * VOLUMEN /AGOSTO</t>
  </si>
  <si>
    <t>VARIACIÓN INTERANUAL ACUMULADA * VOLUMEN / ENERO-AGOSTO</t>
  </si>
  <si>
    <t>Fuente: BCRP, Cuadros Estadísticos Mensuales. Elaborado por el Ministerio de Energía y Minas
Fecha de consulta:  10 de octubre de 2025.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</si>
  <si>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Ago</t>
  </si>
  <si>
    <t>Fuente: BCRP, Cuadros Estadísticos Mensuales. Elaborado por el Ministerio de Energía y Minas.
Fecha de consulta: 10 de octubre de 2025.</t>
  </si>
  <si>
    <t>Fuente: BCRP, Cuadros Estadísticos Mensuales. Elaborado por el Ministerio de Energía y Minas
Fecha de consulta: 10 de octubre de 2025.</t>
  </si>
  <si>
    <t>2025
(ene-set)</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</si>
  <si>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29 de octubre de 2025.</t>
  </si>
  <si>
    <t>OTROS (2024: 295 titulares mineros, 2025: 270 titulares mineros)</t>
  </si>
  <si>
    <t>OTROS (2024: 84 titulares mineros, 2025: 82 titulares mineros)</t>
  </si>
  <si>
    <t>OTROS (2024: 144 titulares mineros, 2025: 131 titulares mineros)</t>
  </si>
  <si>
    <t>OTROS (2024: 207 titulares mineros, 2025: 188 titulares mineros)</t>
  </si>
  <si>
    <t>OTROS (2024: 167 titulares mineros, 2025: 152 titulares mineros)</t>
  </si>
  <si>
    <t>OTROS (2024: 147 titulares mineros, 2025: 130 titulares mineros)</t>
  </si>
  <si>
    <t>OTROS (2024: 126 titulares mineros, 2025: 119 titulares mineros)</t>
  </si>
  <si>
    <t>SEGÚN DEPARTAMENTO Y GÉNERO - SETIEMBRE 2025</t>
  </si>
  <si>
    <t>Variación Interanual - Setiembre</t>
  </si>
  <si>
    <t>TUMBES</t>
  </si>
  <si>
    <t>Fuente: Dirección General de Minería - Ministerio de Energía y Minas.
- 2015-2019:  Información proporcionada por los Titulares Mineros a través de la Declaración Anual Consolidada (DAC).
- 2020-2025:  Información proporcionada por los Titulares Mineros a través del Declaración Estadística Mensual (ESTAMIN).
* Las cifras han sido ajustadas a lo reportado por los Titulares Mineros al 29 de octubre de 2025.</t>
  </si>
  <si>
    <t>Fuente: Dirección General de Minería - Ministerio de Energía y Minas.
 *Las cifras han sido ajustadas a lo reportado por los Titulares Mineros al 03 de noviembre de 2025.</t>
  </si>
  <si>
    <t>Fuente: Dirección General de Minería - Ministerio de Energía y Minas.
Información proporcionada por los Titulares Mineros a través del Declaración Estadística Mensual (ESTAMIN).
* Las cifras han sido ajustadas a lo reportado por los Titulares Mineros al 29 de octubre de 2025.</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</si>
  <si>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29 de octubre de 2025
   Canon Minero 2025
   Regalías Mineras - Datos a setiembre 2025 
   Derecho de Vigencia y Penalidad - Datos a agosto 2025    </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</si>
  <si>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29 de octubre de 2025
   Canon Minero 2025
   Regalías Mineras - Datos a setiembre 2025 
   Derecho de Vigencia y Penalidad - Datos a agosto 2025    
                                                                                                                                                                                                                                                                       </t>
  </si>
  <si>
    <t>Fuente: Instituto Geológico Minero y Metalúrgico (INGEMMET) /  Fecha de consulta: 28 de octubre de 2025.</t>
  </si>
  <si>
    <t>ÁREAS RESTRINGIDAS A LA MINERÍA - SETIEMBRE 2025</t>
  </si>
  <si>
    <r>
      <t>ACTIVIDAD MINERA - SETIEMBRE</t>
    </r>
    <r>
      <rPr>
        <b/>
        <sz val="12"/>
        <rFont val="Calibri"/>
        <family val="2"/>
      </rPr>
      <t xml:space="preserve"> 2025</t>
    </r>
  </si>
  <si>
    <t>Fuente:  Declaración Estadística Mensual (ESTAMIN) - Ministerio de Energía y Minas.   /    Fecha de consulta: 27 de octubre de 2025.</t>
  </si>
  <si>
    <t>2025 
(ene-set)</t>
  </si>
  <si>
    <t>VARIACIÓN INTERANUAL ACUMULADA / ENERO - SETIEMBRE</t>
  </si>
  <si>
    <t>Fuente: SUNAT, Nota Tributaria. Elaborado por Ministerio de Energía y Minas.
Fecha de consulta: 20 de octubre de 2025.
* Incluye Ingresos Tributarios y No Tributarios mineros recaudados por SUNAT.</t>
  </si>
  <si>
    <r>
      <t>Fuente:  Dirección de Gestión Minera</t>
    </r>
    <r>
      <rPr>
        <sz val="10"/>
        <color theme="1"/>
        <rFont val="Calibri"/>
        <family val="2"/>
      </rPr>
      <t>, DGM/  Fecha de consulta: 29 de octubre de 2025.</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</si>
  <si>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29 de octubre de 2025.
Elaboración: Dirección General de Promoción y Sostenibilidad Minera, DGPSM.
(*) Información preliminar. Incluye producción aurífera estimada de mineros artesanales de Madre de Dios, Puno, Piura y Arequipa.</t>
  </si>
  <si>
    <t>Fuente:  Dirección de Gestión Minera, DGM/  Fecha de consulta: 29 de octubre de 2025.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</si>
  <si>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29 de octubre de 2025.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</si>
</sst>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 #,##0.000_ ;_ * \-#,##0.000_ ;_ * &quot;-&quot;??_ ;_ @_ "/>
    <numFmt numFmtId="186" formatCode="_-* #,##0.000000_-;\-* #,##0.000000_-;_-* &quot;-&quot;??_-;_-@_-"/>
    <numFmt numFmtId="187" formatCode="_-* #,##0.000_-;\-* #,##0.000_-;_-* &quot;-&quot;??_-;_-@_-"/>
  </numFmts>
  <fonts count="88"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sz val="8"/>
      <color rgb="FF4D5156"/>
      <name val="Arial"/>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8"/>
      <color rgb="FF000000"/>
      <name val="Arial"/>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sz val="9"/>
      <color rgb="FFFF0000"/>
      <name val="Calibri"/>
      <family val="2"/>
      <scheme val="minor"/>
    </font>
    <font>
      <b/>
      <sz val="11"/>
      <color rgb="FF305496"/>
      <name val="Calibri Light"/>
      <family val="1"/>
      <scheme val="major"/>
    </font>
    <font>
      <sz val="11"/>
      <color rgb="FFC00000"/>
      <name val="Calibri Light"/>
      <family val="2"/>
      <scheme val="major"/>
    </font>
    <font>
      <b/>
      <sz val="11"/>
      <color rgb="FF963634"/>
      <name val="Calibri Light"/>
      <family val="2"/>
      <scheme val="major"/>
    </font>
    <font>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sz val="7"/>
      <color rgb="FF000000"/>
      <name val="Arial"/>
      <family val="2"/>
    </font>
    <font>
      <b/>
      <sz val="16"/>
      <color rgb="FF000000"/>
      <name val="Calibri"/>
      <family val="2"/>
    </font>
    <font>
      <sz val="10"/>
      <color theme="0"/>
      <name val="Calibri"/>
      <family val="2"/>
    </font>
    <font>
      <sz val="11"/>
      <color rgb="FFFF0000"/>
      <name val="Calibri"/>
      <family val="2"/>
      <scheme val="minor"/>
    </font>
  </fonts>
  <fills count="32">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theme="1" tint="0.34998626667073579"/>
        <bgColor indexed="64"/>
      </patternFill>
    </fill>
  </fills>
  <borders count="78">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bottom style="medium">
        <color rgb="FF5B9BD5"/>
      </bottom>
      <diagonal/>
    </border>
    <border>
      <left/>
      <right/>
      <top style="medium">
        <color rgb="FF5B9BD5"/>
      </top>
      <bottom style="medium">
        <color rgb="FF5B9BD5"/>
      </bottom>
      <diagonal/>
    </border>
    <border>
      <left/>
      <right/>
      <top style="medium">
        <color rgb="FF5B9BD5"/>
      </top>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right/>
      <top style="thin">
        <color indexed="64"/>
      </top>
      <bottom style="medium">
        <color rgb="FF5B9BD5"/>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style="thin">
        <color theme="1"/>
      </right>
      <top/>
      <bottom/>
      <diagonal/>
    </border>
    <border>
      <left style="thin">
        <color indexed="64"/>
      </left>
      <right style="thin">
        <color indexed="64"/>
      </right>
      <top/>
      <bottom style="thin">
        <color indexed="64"/>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style="medium">
        <color indexed="64"/>
      </left>
      <right style="medium">
        <color indexed="64"/>
      </right>
      <top/>
      <bottom style="thin">
        <color indexed="64"/>
      </bottom>
      <diagonal/>
    </border>
    <border>
      <left/>
      <right/>
      <top style="medium">
        <color rgb="FF5B9BD5"/>
      </top>
      <bottom style="thin">
        <color indexed="64"/>
      </bottom>
      <diagonal/>
    </border>
    <border>
      <left/>
      <right style="dashed">
        <color indexed="64"/>
      </right>
      <top/>
      <bottom/>
      <diagonal/>
    </border>
    <border>
      <left style="thin">
        <color rgb="FFAAAAAA"/>
      </left>
      <right style="thin">
        <color rgb="FFAAAAAA"/>
      </right>
      <top style="thin">
        <color rgb="FFAAAAAA"/>
      </top>
      <bottom style="thin">
        <color rgb="FFAAAAAA"/>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top style="thick">
        <color rgb="FF534A51"/>
      </top>
      <bottom style="thin">
        <color indexed="64"/>
      </bottom>
      <diagonal/>
    </border>
    <border>
      <left style="thin">
        <color indexed="64"/>
      </left>
      <right/>
      <top style="thin">
        <color theme="1"/>
      </top>
      <bottom style="thin">
        <color theme="1"/>
      </bottom>
      <diagonal/>
    </border>
    <border>
      <left/>
      <right/>
      <top style="thin">
        <color theme="1"/>
      </top>
      <bottom style="thin">
        <color theme="1"/>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5" fillId="0" borderId="0" applyBorder="0"/>
    <xf numFmtId="0" fontId="5" fillId="0" borderId="0" applyBorder="0"/>
    <xf numFmtId="43" fontId="1" fillId="0" borderId="0" applyFont="0" applyFill="0" applyBorder="0" applyAlignment="0" applyProtection="0"/>
  </cellStyleXfs>
  <cellXfs count="1112">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0" fontId="20" fillId="0" borderId="1" xfId="0" applyFont="1" applyBorder="1" applyAlignment="1">
      <alignment horizontal="left"/>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10" fontId="20" fillId="0" borderId="0" xfId="0" applyNumberFormat="1" applyFont="1" applyAlignment="1">
      <alignment horizontal="center"/>
    </xf>
    <xf numFmtId="0" fontId="20" fillId="2" borderId="1" xfId="0" applyFont="1" applyFill="1" applyBorder="1" applyAlignment="1">
      <alignment horizontal="left" indent="1"/>
    </xf>
    <xf numFmtId="166" fontId="20" fillId="2" borderId="1" xfId="0" applyNumberFormat="1" applyFont="1" applyFill="1" applyBorder="1" applyAlignment="1">
      <alignment horizontal="right" vertical="center"/>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78" fontId="4" fillId="2" borderId="0" xfId="4" applyNumberFormat="1" applyFont="1" applyFill="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0" fontId="4" fillId="2" borderId="1" xfId="9" applyFont="1" applyBorder="1">
      <alignment horizontal="left"/>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66" fontId="20" fillId="12" borderId="34" xfId="1" applyNumberFormat="1" applyFont="1" applyFill="1" applyBorder="1" applyAlignment="1">
      <alignment horizontal="right" vertical="center"/>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66" fontId="4" fillId="2" borderId="17" xfId="1" applyNumberFormat="1" applyFont="1" applyFill="1" applyBorder="1" applyAlignment="1">
      <alignment horizontal="right" vertical="center"/>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6"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7" xfId="0" applyFont="1" applyBorder="1" applyAlignment="1">
      <alignment horizontal="center" vertical="center"/>
    </xf>
    <xf numFmtId="0" fontId="38" fillId="15" borderId="37"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9"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9"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9" xfId="5" applyNumberFormat="1" applyFont="1" applyFill="1" applyBorder="1" applyAlignment="1">
      <alignment horizontal="center" vertical="center"/>
    </xf>
    <xf numFmtId="166" fontId="20" fillId="2" borderId="5" xfId="1"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2"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9"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60" fillId="6" borderId="0" xfId="0" applyFont="1" applyFill="1" applyAlignment="1">
      <alignment horizontal="center" vertical="center" wrapText="1"/>
    </xf>
    <xf numFmtId="0" fontId="60" fillId="6" borderId="0" xfId="0" applyFont="1" applyFill="1" applyAlignment="1">
      <alignment vertical="center" wrapText="1"/>
    </xf>
    <xf numFmtId="0" fontId="23" fillId="2" borderId="0" xfId="0" applyFont="1" applyFill="1"/>
    <xf numFmtId="0" fontId="60" fillId="2" borderId="43" xfId="0" applyFont="1" applyFill="1" applyBorder="1" applyAlignment="1">
      <alignment horizontal="center" vertical="center" wrapText="1"/>
    </xf>
    <xf numFmtId="0" fontId="60" fillId="2" borderId="43" xfId="0" applyFont="1" applyFill="1" applyBorder="1" applyAlignment="1">
      <alignment vertical="center" wrapText="1"/>
    </xf>
    <xf numFmtId="0" fontId="60" fillId="2" borderId="0" xfId="0" applyFont="1" applyFill="1" applyAlignment="1">
      <alignment horizontal="center" vertical="center" wrapText="1"/>
    </xf>
    <xf numFmtId="0" fontId="61" fillId="18" borderId="44" xfId="0" applyFont="1" applyFill="1" applyBorder="1" applyAlignment="1">
      <alignment horizontal="center" vertical="center"/>
    </xf>
    <xf numFmtId="0" fontId="62" fillId="18" borderId="44" xfId="0" applyFont="1" applyFill="1" applyBorder="1" applyAlignment="1">
      <alignment vertical="center"/>
    </xf>
    <xf numFmtId="0" fontId="61" fillId="18" borderId="44" xfId="0" applyFont="1" applyFill="1" applyBorder="1" applyAlignment="1">
      <alignment vertical="center"/>
    </xf>
    <xf numFmtId="0" fontId="63" fillId="0" borderId="0" xfId="0" applyFont="1" applyAlignment="1">
      <alignment horizontal="center" vertical="center"/>
    </xf>
    <xf numFmtId="0" fontId="64" fillId="0" borderId="0" xfId="0" applyFont="1" applyAlignment="1">
      <alignment vertical="center"/>
    </xf>
    <xf numFmtId="0" fontId="63" fillId="0" borderId="0" xfId="0" applyFont="1" applyAlignment="1">
      <alignment vertical="center"/>
    </xf>
    <xf numFmtId="0" fontId="63" fillId="0" borderId="1" xfId="0" applyFont="1" applyBorder="1" applyAlignment="1">
      <alignment horizontal="center" vertical="center"/>
    </xf>
    <xf numFmtId="0" fontId="64" fillId="0" borderId="1" xfId="0" applyFont="1" applyBorder="1" applyAlignment="1">
      <alignment vertical="center"/>
    </xf>
    <xf numFmtId="0" fontId="63" fillId="0" borderId="1" xfId="0" applyFont="1" applyBorder="1" applyAlignment="1">
      <alignment vertical="center"/>
    </xf>
    <xf numFmtId="0" fontId="63" fillId="0" borderId="43" xfId="0" applyFont="1" applyBorder="1" applyAlignment="1">
      <alignment horizontal="center" vertical="center" wrapText="1"/>
    </xf>
    <xf numFmtId="0" fontId="64" fillId="0" borderId="43" xfId="0" applyFont="1" applyBorder="1" applyAlignment="1">
      <alignment vertical="center"/>
    </xf>
    <xf numFmtId="0" fontId="63" fillId="0" borderId="43" xfId="0" applyFont="1" applyBorder="1" applyAlignment="1">
      <alignment vertical="center"/>
    </xf>
    <xf numFmtId="0" fontId="63" fillId="0" borderId="43" xfId="0" applyFont="1" applyBorder="1" applyAlignment="1">
      <alignment horizontal="center" vertical="center"/>
    </xf>
    <xf numFmtId="0" fontId="63" fillId="0" borderId="1" xfId="0" applyFont="1" applyBorder="1" applyAlignment="1">
      <alignment horizontal="center" vertical="center" wrapText="1"/>
    </xf>
    <xf numFmtId="0" fontId="63" fillId="0" borderId="2" xfId="0" applyFont="1" applyBorder="1" applyAlignment="1">
      <alignment horizontal="center" vertical="center" wrapText="1"/>
    </xf>
    <xf numFmtId="0" fontId="64" fillId="0" borderId="2" xfId="0" applyFont="1" applyBorder="1" applyAlignment="1">
      <alignment vertical="center"/>
    </xf>
    <xf numFmtId="0" fontId="63" fillId="0" borderId="2" xfId="0" applyFont="1" applyBorder="1" applyAlignment="1">
      <alignment vertical="center"/>
    </xf>
    <xf numFmtId="0" fontId="63" fillId="0" borderId="2" xfId="0" applyFont="1" applyBorder="1" applyAlignment="1">
      <alignment horizontal="center" vertical="center"/>
    </xf>
    <xf numFmtId="0" fontId="63" fillId="0" borderId="0" xfId="0" applyFont="1" applyAlignment="1">
      <alignment horizontal="center" vertical="center" wrapText="1"/>
    </xf>
    <xf numFmtId="0" fontId="63" fillId="0" borderId="49" xfId="0" applyFont="1" applyBorder="1" applyAlignment="1">
      <alignment horizontal="center" vertical="center" wrapText="1"/>
    </xf>
    <xf numFmtId="0" fontId="63" fillId="0" borderId="49" xfId="0" applyFont="1" applyBorder="1" applyAlignment="1">
      <alignment horizontal="center" vertical="center"/>
    </xf>
    <xf numFmtId="0" fontId="64" fillId="0" borderId="49" xfId="0" applyFont="1" applyBorder="1" applyAlignment="1">
      <alignment vertical="center"/>
    </xf>
    <xf numFmtId="0" fontId="63" fillId="0" borderId="49" xfId="0" applyFont="1" applyBorder="1" applyAlignment="1">
      <alignment vertical="center"/>
    </xf>
    <xf numFmtId="0" fontId="63" fillId="0" borderId="45" xfId="0" applyFont="1" applyBorder="1" applyAlignment="1">
      <alignment horizontal="center" vertical="center" wrapText="1"/>
    </xf>
    <xf numFmtId="0" fontId="61" fillId="18" borderId="0" xfId="0" applyFont="1" applyFill="1" applyAlignment="1">
      <alignment vertical="center"/>
    </xf>
    <xf numFmtId="0" fontId="62" fillId="18" borderId="46" xfId="0" applyFont="1" applyFill="1" applyBorder="1" applyAlignment="1">
      <alignment vertical="center"/>
    </xf>
    <xf numFmtId="0" fontId="62" fillId="18" borderId="46"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6" fillId="5" borderId="0" xfId="26" applyFont="1" applyFill="1" applyAlignment="1">
      <alignment horizontal="center" vertical="center" wrapText="1"/>
    </xf>
    <xf numFmtId="0" fontId="27" fillId="2" borderId="53" xfId="26" applyFont="1" applyFill="1" applyBorder="1" applyAlignment="1">
      <alignment horizontal="center" vertical="center"/>
    </xf>
    <xf numFmtId="14" fontId="27" fillId="2" borderId="53" xfId="26" applyNumberFormat="1" applyFont="1" applyFill="1" applyBorder="1" applyAlignment="1">
      <alignment horizontal="center" vertical="center"/>
    </xf>
    <xf numFmtId="168" fontId="27" fillId="2" borderId="53" xfId="26" applyNumberFormat="1" applyFont="1" applyFill="1" applyBorder="1" applyAlignment="1">
      <alignment horizontal="center" vertical="center"/>
    </xf>
    <xf numFmtId="3" fontId="27" fillId="2" borderId="53" xfId="26" applyNumberFormat="1" applyFont="1" applyFill="1" applyBorder="1" applyAlignment="1">
      <alignment horizontal="center" vertical="center"/>
    </xf>
    <xf numFmtId="3" fontId="25" fillId="2" borderId="53" xfId="26" applyNumberFormat="1" applyFont="1" applyFill="1" applyBorder="1" applyAlignment="1">
      <alignment horizontal="center" vertical="center"/>
    </xf>
    <xf numFmtId="0" fontId="25" fillId="2" borderId="53" xfId="26" applyFont="1" applyFill="1" applyBorder="1" applyAlignment="1">
      <alignment horizontal="center" vertical="center"/>
    </xf>
    <xf numFmtId="14" fontId="25" fillId="2" borderId="53" xfId="26" applyNumberFormat="1" applyFont="1" applyFill="1" applyBorder="1" applyAlignment="1">
      <alignment horizontal="center" vertical="center"/>
    </xf>
    <xf numFmtId="168" fontId="25" fillId="2" borderId="53" xfId="26" applyNumberFormat="1" applyFont="1" applyFill="1" applyBorder="1" applyAlignment="1">
      <alignment horizontal="center" vertical="center"/>
    </xf>
    <xf numFmtId="3" fontId="25" fillId="2" borderId="54" xfId="26" applyNumberFormat="1" applyFont="1" applyFill="1" applyBorder="1" applyAlignment="1">
      <alignment horizontal="center" vertical="center"/>
    </xf>
    <xf numFmtId="0" fontId="25" fillId="2" borderId="54" xfId="26" applyFont="1" applyFill="1" applyBorder="1" applyAlignment="1">
      <alignment horizontal="center" vertical="center"/>
    </xf>
    <xf numFmtId="14" fontId="25" fillId="2" borderId="54" xfId="26" applyNumberFormat="1" applyFont="1" applyFill="1" applyBorder="1" applyAlignment="1">
      <alignment horizontal="center" vertical="center"/>
    </xf>
    <xf numFmtId="168" fontId="25" fillId="2" borderId="54" xfId="26" applyNumberFormat="1" applyFont="1" applyFill="1" applyBorder="1" applyAlignment="1">
      <alignment horizontal="center" vertical="center"/>
    </xf>
    <xf numFmtId="168" fontId="31" fillId="2" borderId="55" xfId="26" applyNumberFormat="1" applyFont="1" applyFill="1" applyBorder="1" applyAlignment="1">
      <alignment horizontal="center" vertical="center"/>
    </xf>
    <xf numFmtId="0" fontId="67" fillId="0" borderId="0" xfId="26" applyFont="1" applyAlignment="1">
      <alignment vertical="center"/>
    </xf>
    <xf numFmtId="14" fontId="67" fillId="0" borderId="0" xfId="26" applyNumberFormat="1" applyFont="1" applyAlignment="1">
      <alignment vertical="center"/>
    </xf>
    <xf numFmtId="0" fontId="68" fillId="0" borderId="0" xfId="26" applyFont="1" applyAlignment="1">
      <alignment vertical="center"/>
    </xf>
    <xf numFmtId="168" fontId="23" fillId="0" borderId="0" xfId="26" applyNumberFormat="1" applyFont="1" applyAlignment="1">
      <alignment vertical="center"/>
    </xf>
    <xf numFmtId="0" fontId="69" fillId="2" borderId="0" xfId="24" quotePrefix="1" applyFont="1" applyFill="1"/>
    <xf numFmtId="0" fontId="70"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52" fillId="0" borderId="2" xfId="0" applyFont="1" applyBorder="1" applyAlignment="1">
      <alignment horizontal="left" vertical="top" wrapText="1"/>
    </xf>
    <xf numFmtId="0" fontId="4" fillId="2" borderId="0" xfId="9" applyFont="1" applyAlignment="1"/>
    <xf numFmtId="0" fontId="6" fillId="0" borderId="0" xfId="9" applyFill="1" applyAlignment="1">
      <alignment horizontal="center"/>
    </xf>
    <xf numFmtId="4" fontId="71" fillId="0" borderId="0" xfId="0" applyNumberFormat="1" applyFo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2" fillId="2" borderId="0" xfId="9" applyFont="1">
      <alignment horizontal="left"/>
    </xf>
    <xf numFmtId="4" fontId="8" fillId="0" borderId="0" xfId="0" applyNumberFormat="1" applyFont="1"/>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3" fillId="0" borderId="0" xfId="0" applyNumberFormat="1" applyFont="1" applyAlignment="1">
      <alignment horizontal="left"/>
    </xf>
    <xf numFmtId="4" fontId="0" fillId="0" borderId="0" xfId="0" applyNumberFormat="1" applyAlignment="1">
      <alignment horizontal="left"/>
    </xf>
    <xf numFmtId="4" fontId="6" fillId="2" borderId="0" xfId="9" applyNumberForma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3"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4"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4" fillId="21" borderId="0" xfId="12" applyFont="1" applyFill="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7" xfId="12" applyFont="1" applyFill="1" applyBorder="1" applyAlignment="1">
      <alignment horizontal="center"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0" fontId="57" fillId="0" borderId="0" xfId="0" applyNumberFormat="1" applyFont="1"/>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3" fillId="0" borderId="0" xfId="19" applyFont="1" applyFill="1"/>
    <xf numFmtId="0" fontId="72" fillId="0" borderId="0" xfId="9" applyFont="1" applyFill="1">
      <alignment horizontal="left"/>
    </xf>
    <xf numFmtId="0" fontId="3" fillId="0" borderId="8" xfId="12" applyFont="1" applyBorder="1"/>
    <xf numFmtId="3" fontId="41" fillId="15" borderId="37" xfId="31" applyNumberFormat="1" applyFont="1" applyFill="1" applyBorder="1" applyAlignment="1">
      <alignment horizontal="center" vertical="center"/>
    </xf>
    <xf numFmtId="3" fontId="41" fillId="15" borderId="37" xfId="31" applyNumberFormat="1" applyFont="1" applyFill="1" applyBorder="1" applyAlignment="1">
      <alignment horizontal="right" vertical="center"/>
    </xf>
    <xf numFmtId="3" fontId="20" fillId="2" borderId="37" xfId="31" applyNumberFormat="1" applyFont="1" applyFill="1" applyBorder="1" applyAlignment="1">
      <alignment horizontal="center" vertical="center"/>
    </xf>
    <xf numFmtId="3" fontId="20" fillId="15" borderId="37"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7" xfId="31" applyNumberFormat="1" applyFont="1" applyFill="1" applyBorder="1" applyAlignment="1">
      <alignment horizontal="center" vertical="center"/>
    </xf>
    <xf numFmtId="3" fontId="41" fillId="2" borderId="37"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166" fontId="6" fillId="0" borderId="0" xfId="1" applyNumberFormat="1" applyFont="1" applyFill="1" applyAlignment="1">
      <alignment horizontal="left"/>
    </xf>
    <xf numFmtId="0" fontId="72"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6"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1"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1" xfId="9" applyFont="1" applyFill="1" applyBorder="1">
      <alignment horizontal="left"/>
    </xf>
    <xf numFmtId="175" fontId="20" fillId="8" borderId="40"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76" fontId="21" fillId="2" borderId="0" xfId="2" applyNumberFormat="1" applyFont="1" applyFill="1" applyAlignment="1">
      <alignment horizontal="center" wrapText="1"/>
    </xf>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3" fontId="3" fillId="2" borderId="5" xfId="9" applyNumberFormat="1" applyFont="1" applyBorder="1" applyAlignment="1">
      <alignment horizontal="right"/>
    </xf>
    <xf numFmtId="3" fontId="3" fillId="2" borderId="5" xfId="9" applyNumberFormat="1" applyFont="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75" fontId="4" fillId="0" borderId="7" xfId="12" applyNumberFormat="1" applyFont="1" applyBorder="1" applyAlignment="1">
      <alignment vertical="center" wrapText="1"/>
    </xf>
    <xf numFmtId="175" fontId="4" fillId="0" borderId="0" xfId="12" applyNumberFormat="1" applyFont="1" applyAlignment="1">
      <alignment vertical="center" wrapText="1"/>
    </xf>
    <xf numFmtId="10" fontId="4" fillId="0" borderId="8" xfId="1" applyNumberFormat="1" applyFont="1" applyBorder="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75" fontId="3" fillId="0" borderId="0" xfId="12" applyNumberFormat="1" applyFont="1" applyAlignment="1">
      <alignment horizontal="right" vertical="center" wrapText="1"/>
    </xf>
    <xf numFmtId="10" fontId="4" fillId="0" borderId="0" xfId="11" applyNumberFormat="1" applyFont="1" applyAlignment="1">
      <alignment horizontal="center" vertical="center" wrapText="1"/>
    </xf>
    <xf numFmtId="0" fontId="4" fillId="0" borderId="56" xfId="12" applyFont="1" applyBorder="1"/>
    <xf numFmtId="175" fontId="4" fillId="0" borderId="7" xfId="0" applyNumberFormat="1" applyFont="1" applyBorder="1"/>
    <xf numFmtId="10" fontId="4" fillId="0" borderId="0" xfId="11" applyNumberFormat="1"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66" fontId="77" fillId="0" borderId="0" xfId="1" applyNumberFormat="1" applyFont="1" applyFill="1" applyAlignment="1">
      <alignment horizontal="left"/>
    </xf>
    <xf numFmtId="171" fontId="17" fillId="22" borderId="13" xfId="5" applyNumberFormat="1" applyFont="1" applyFill="1" applyBorder="1" applyAlignment="1">
      <alignment horizontal="center" vertical="center"/>
    </xf>
    <xf numFmtId="0" fontId="21" fillId="4" borderId="36" xfId="5" applyFont="1" applyFill="1" applyBorder="1" applyAlignment="1">
      <alignment horizontal="left" vertical="center"/>
    </xf>
    <xf numFmtId="172" fontId="21" fillId="4" borderId="37" xfId="19" applyNumberFormat="1" applyFont="1" applyFill="1" applyBorder="1" applyAlignment="1">
      <alignment horizontal="right" vertical="center"/>
    </xf>
    <xf numFmtId="172" fontId="21" fillId="4" borderId="38" xfId="19" applyNumberFormat="1" applyFont="1" applyFill="1" applyBorder="1" applyAlignment="1">
      <alignment horizontal="right" vertical="center"/>
    </xf>
    <xf numFmtId="171" fontId="21" fillId="4" borderId="37" xfId="5" applyNumberFormat="1" applyFont="1" applyFill="1" applyBorder="1" applyAlignment="1">
      <alignment vertical="center"/>
    </xf>
    <xf numFmtId="171" fontId="21" fillId="4" borderId="5" xfId="5" applyNumberFormat="1" applyFont="1" applyFill="1" applyBorder="1" applyAlignment="1">
      <alignment vertical="center"/>
    </xf>
    <xf numFmtId="174" fontId="21" fillId="4" borderId="38" xfId="5" applyNumberFormat="1" applyFont="1" applyFill="1" applyBorder="1" applyAlignment="1">
      <alignment vertical="center"/>
    </xf>
    <xf numFmtId="171" fontId="21" fillId="4" borderId="36" xfId="5" applyNumberFormat="1" applyFont="1" applyFill="1" applyBorder="1" applyAlignment="1">
      <alignment horizontal="center" vertical="center"/>
    </xf>
    <xf numFmtId="0" fontId="21" fillId="4" borderId="57" xfId="5" applyFont="1" applyFill="1" applyBorder="1" applyAlignment="1">
      <alignment horizontal="left" vertical="center"/>
    </xf>
    <xf numFmtId="172" fontId="21" fillId="4" borderId="9" xfId="19" applyNumberFormat="1" applyFont="1" applyFill="1" applyBorder="1" applyAlignment="1">
      <alignment horizontal="right" vertical="center"/>
    </xf>
    <xf numFmtId="172" fontId="21" fillId="4" borderId="10" xfId="19" applyNumberFormat="1" applyFont="1" applyFill="1" applyBorder="1" applyAlignment="1">
      <alignment horizontal="right" vertical="center"/>
    </xf>
    <xf numFmtId="171" fontId="21" fillId="4" borderId="10" xfId="5" applyNumberFormat="1" applyFont="1" applyFill="1" applyBorder="1" applyAlignment="1">
      <alignment vertical="center"/>
    </xf>
    <xf numFmtId="171" fontId="21" fillId="4" borderId="57"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172" fontId="21" fillId="4" borderId="0" xfId="32" applyNumberFormat="1" applyFont="1" applyFill="1" applyBorder="1" applyAlignment="1">
      <alignment vertical="center"/>
    </xf>
    <xf numFmtId="0" fontId="82" fillId="2" borderId="62" xfId="26" applyFont="1" applyFill="1" applyBorder="1" applyAlignment="1">
      <alignment horizontal="center" vertical="center"/>
    </xf>
    <xf numFmtId="14" fontId="81" fillId="2" borderId="53" xfId="26" applyNumberFormat="1" applyFont="1" applyFill="1" applyBorder="1" applyAlignment="1">
      <alignment horizontal="center" vertical="center"/>
    </xf>
    <xf numFmtId="0" fontId="83" fillId="2" borderId="0" xfId="26" applyFont="1" applyFill="1" applyAlignment="1">
      <alignment horizontal="center" vertical="center"/>
    </xf>
    <xf numFmtId="0" fontId="83" fillId="2" borderId="53" xfId="26" applyFont="1" applyFill="1" applyBorder="1" applyAlignment="1">
      <alignment horizontal="center" vertical="center"/>
    </xf>
    <xf numFmtId="0" fontId="83" fillId="2" borderId="54" xfId="26" applyFont="1" applyFill="1" applyBorder="1" applyAlignment="1">
      <alignment horizontal="center" vertical="center"/>
    </xf>
    <xf numFmtId="166" fontId="20" fillId="2" borderId="0" xfId="0" applyNumberFormat="1" applyFont="1" applyFill="1"/>
    <xf numFmtId="0" fontId="21" fillId="24" borderId="0" xfId="0" applyFont="1" applyFill="1" applyAlignment="1">
      <alignment horizontal="left"/>
    </xf>
    <xf numFmtId="3" fontId="21" fillId="24" borderId="0" xfId="0" applyNumberFormat="1" applyFont="1" applyFill="1" applyAlignment="1">
      <alignment horizontal="right"/>
    </xf>
    <xf numFmtId="0" fontId="17" fillId="25" borderId="1" xfId="0" applyFont="1" applyFill="1" applyBorder="1" applyAlignment="1">
      <alignment horizontal="left"/>
    </xf>
    <xf numFmtId="166" fontId="17" fillId="25" borderId="1" xfId="0" applyNumberFormat="1" applyFont="1" applyFill="1" applyBorder="1"/>
    <xf numFmtId="166" fontId="43" fillId="26"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3" fontId="43" fillId="13" borderId="26" xfId="9" applyNumberFormat="1" applyFont="1" applyFill="1" applyBorder="1" applyAlignment="1">
      <alignment horizontal="center" vertical="center"/>
    </xf>
    <xf numFmtId="175" fontId="20" fillId="8" borderId="32" xfId="4" applyNumberFormat="1" applyFont="1" applyFill="1" applyBorder="1" applyAlignment="1">
      <alignment horizontal="right"/>
    </xf>
    <xf numFmtId="9" fontId="20" fillId="8" borderId="63" xfId="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5"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50" xfId="1" applyFont="1" applyFill="1" applyBorder="1" applyAlignment="1">
      <alignment horizontal="right" vertical="center"/>
    </xf>
    <xf numFmtId="0" fontId="0" fillId="2" borderId="25" xfId="0" applyFill="1" applyBorder="1" applyAlignment="1">
      <alignment horizontal="right"/>
    </xf>
    <xf numFmtId="0" fontId="16" fillId="10" borderId="0" xfId="0" applyFont="1" applyFill="1" applyAlignment="1">
      <alignment horizontal="left" wrapText="1" indent="1"/>
    </xf>
    <xf numFmtId="0" fontId="65" fillId="0" borderId="0" xfId="0" quotePrefix="1" applyFont="1" applyAlignment="1">
      <alignment horizontal="left" wrapText="1"/>
    </xf>
    <xf numFmtId="0" fontId="65" fillId="0" borderId="0" xfId="0" applyFont="1" applyAlignment="1">
      <alignment horizontal="left"/>
    </xf>
    <xf numFmtId="0" fontId="21" fillId="4" borderId="39"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0" fontId="63" fillId="0" borderId="64" xfId="0" applyFont="1" applyBorder="1" applyAlignment="1">
      <alignment horizontal="center" vertical="center"/>
    </xf>
    <xf numFmtId="0" fontId="64" fillId="0" borderId="64" xfId="0" applyFont="1" applyBorder="1" applyAlignment="1">
      <alignment vertical="center"/>
    </xf>
    <xf numFmtId="0" fontId="63" fillId="0" borderId="64" xfId="0" applyFont="1" applyBorder="1" applyAlignment="1">
      <alignment vertical="center"/>
    </xf>
    <xf numFmtId="1" fontId="61" fillId="18" borderId="44" xfId="19" applyNumberFormat="1" applyFont="1" applyFill="1" applyBorder="1" applyAlignment="1">
      <alignment horizontal="center" vertical="center"/>
    </xf>
    <xf numFmtId="1" fontId="63" fillId="0" borderId="64" xfId="19" applyNumberFormat="1" applyFont="1" applyBorder="1" applyAlignment="1">
      <alignment horizontal="center" vertical="center"/>
    </xf>
    <xf numFmtId="1" fontId="63" fillId="0" borderId="43" xfId="19" applyNumberFormat="1" applyFont="1" applyBorder="1" applyAlignment="1">
      <alignment horizontal="center" vertical="center"/>
    </xf>
    <xf numFmtId="1" fontId="63" fillId="0" borderId="1" xfId="19" applyNumberFormat="1" applyFont="1" applyBorder="1" applyAlignment="1">
      <alignment horizontal="center" vertical="center"/>
    </xf>
    <xf numFmtId="1" fontId="63" fillId="0" borderId="0" xfId="19" applyNumberFormat="1" applyFont="1" applyAlignment="1">
      <alignment horizontal="center" vertical="center"/>
    </xf>
    <xf numFmtId="1" fontId="63" fillId="0" borderId="2" xfId="19" applyNumberFormat="1" applyFont="1" applyBorder="1" applyAlignment="1">
      <alignment horizontal="center" vertical="center"/>
    </xf>
    <xf numFmtId="1" fontId="63" fillId="0" borderId="49" xfId="19" applyNumberFormat="1" applyFont="1" applyBorder="1" applyAlignment="1">
      <alignment horizontal="center" vertical="center"/>
    </xf>
    <xf numFmtId="0" fontId="63" fillId="0" borderId="64" xfId="0" applyFont="1" applyBorder="1" applyAlignment="1">
      <alignment horizontal="center" vertical="center" wrapText="1"/>
    </xf>
    <xf numFmtId="1" fontId="62" fillId="18" borderId="46" xfId="0" applyNumberFormat="1" applyFont="1" applyFill="1" applyBorder="1" applyAlignment="1">
      <alignment horizontal="center" vertical="center"/>
    </xf>
    <xf numFmtId="0" fontId="65" fillId="0" borderId="0" xfId="0" quotePrefix="1" applyFont="1" applyAlignment="1">
      <alignment horizontal="center" vertical="center" wrapText="1"/>
    </xf>
    <xf numFmtId="0" fontId="65" fillId="0" borderId="0" xfId="0" quotePrefix="1" applyFont="1" applyAlignment="1">
      <alignment horizontal="left" vertical="center"/>
    </xf>
    <xf numFmtId="0" fontId="65" fillId="0" borderId="0" xfId="0" quotePrefix="1" applyFont="1" applyAlignment="1">
      <alignment horizontal="center" vertical="center"/>
    </xf>
    <xf numFmtId="0" fontId="65" fillId="0" borderId="0" xfId="0" applyFont="1" applyAlignment="1">
      <alignment horizontal="center" vertical="center"/>
    </xf>
    <xf numFmtId="170" fontId="2" fillId="0" borderId="0" xfId="12" applyNumberFormat="1"/>
    <xf numFmtId="43" fontId="4" fillId="0" borderId="0" xfId="19" applyFont="1" applyFill="1" applyAlignment="1">
      <alignment horizontal="center"/>
    </xf>
    <xf numFmtId="166" fontId="20" fillId="2" borderId="0" xfId="0" applyNumberFormat="1" applyFont="1" applyFill="1" applyAlignment="1">
      <alignment horizontal="right" vertical="center"/>
    </xf>
    <xf numFmtId="172" fontId="4" fillId="0" borderId="0" xfId="29" applyNumberFormat="1" applyFont="1" applyAlignment="1">
      <alignment horizontal="center" vertical="center" wrapText="1"/>
    </xf>
    <xf numFmtId="172" fontId="4" fillId="0" borderId="0" xfId="19" applyNumberFormat="1" applyFont="1" applyAlignment="1">
      <alignment horizontal="center" vertical="center" wrapTex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9" fontId="20" fillId="2" borderId="1" xfId="1" applyFont="1" applyFill="1" applyBorder="1" applyAlignment="1">
      <alignment horizontal="center"/>
    </xf>
    <xf numFmtId="10" fontId="3" fillId="0" borderId="39" xfId="11" applyNumberFormat="1" applyFont="1" applyFill="1" applyBorder="1" applyAlignment="1">
      <alignment horizontal="center" vertical="center" wrapText="1"/>
    </xf>
    <xf numFmtId="10" fontId="4" fillId="2" borderId="17" xfId="1" applyNumberFormat="1" applyFont="1" applyFill="1" applyBorder="1" applyAlignment="1">
      <alignment horizontal="right" vertical="center"/>
    </xf>
    <xf numFmtId="4" fontId="84" fillId="0" borderId="0" xfId="0" applyNumberFormat="1" applyFont="1"/>
    <xf numFmtId="4" fontId="36" fillId="0" borderId="66" xfId="0" applyNumberFormat="1" applyFont="1" applyBorder="1" applyAlignment="1">
      <alignment horizontal="right" vertical="center"/>
    </xf>
    <xf numFmtId="0" fontId="43" fillId="10" borderId="0" xfId="0" applyFont="1" applyFill="1" applyAlignment="1">
      <alignment horizontal="right" vertical="center" indent="1"/>
    </xf>
    <xf numFmtId="43" fontId="20" fillId="0" borderId="0" xfId="19" applyFont="1" applyFill="1" applyAlignment="1">
      <alignment horizontal="center"/>
    </xf>
    <xf numFmtId="186" fontId="20" fillId="2" borderId="0" xfId="19" applyNumberFormat="1" applyFont="1" applyFill="1" applyAlignment="1">
      <alignment horizontal="center"/>
    </xf>
    <xf numFmtId="10" fontId="4" fillId="2" borderId="19" xfId="1" applyNumberFormat="1" applyFont="1" applyFill="1" applyBorder="1" applyAlignment="1">
      <alignment horizontal="center"/>
    </xf>
    <xf numFmtId="185" fontId="21" fillId="4" borderId="0" xfId="5" applyNumberFormat="1" applyFont="1" applyFill="1" applyAlignment="1">
      <alignment vertical="center"/>
    </xf>
    <xf numFmtId="171" fontId="21" fillId="4" borderId="2" xfId="5" applyNumberFormat="1" applyFont="1" applyFill="1" applyBorder="1" applyAlignment="1">
      <alignment vertical="center"/>
    </xf>
    <xf numFmtId="172" fontId="21" fillId="4" borderId="0" xfId="19" applyNumberFormat="1" applyFont="1" applyFill="1" applyAlignment="1">
      <alignment vertical="center"/>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85"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16" fillId="2" borderId="0" xfId="0" applyFont="1" applyFill="1" applyAlignment="1">
      <alignment horizontal="center" vertical="center" wrapText="1"/>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16" fillId="2" borderId="16" xfId="0" applyFont="1" applyFill="1" applyBorder="1"/>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6"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7" borderId="30" xfId="7" applyFont="1" applyFill="1" applyBorder="1" applyAlignment="1">
      <alignment horizontal="left" wrapText="1"/>
    </xf>
    <xf numFmtId="3" fontId="17" fillId="27"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6"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8" borderId="30" xfId="7" applyFont="1" applyFill="1" applyBorder="1" applyAlignment="1">
      <alignment horizontal="left"/>
    </xf>
    <xf numFmtId="0" fontId="21" fillId="28" borderId="1" xfId="7" applyFont="1" applyFill="1" applyBorder="1" applyAlignment="1">
      <alignment horizontal="center"/>
    </xf>
    <xf numFmtId="3" fontId="21" fillId="28" borderId="1" xfId="7" applyNumberFormat="1" applyFont="1" applyFill="1" applyBorder="1" applyAlignment="1">
      <alignment horizontal="center"/>
    </xf>
    <xf numFmtId="43" fontId="4" fillId="2" borderId="0" xfId="19" applyFont="1" applyFill="1" applyAlignment="1">
      <alignment vertical="center"/>
    </xf>
    <xf numFmtId="0" fontId="17" fillId="29" borderId="30" xfId="7" applyFont="1" applyFill="1" applyBorder="1" applyAlignment="1">
      <alignment horizontal="left" vertical="center"/>
    </xf>
    <xf numFmtId="166" fontId="17" fillId="29" borderId="1" xfId="7" applyNumberFormat="1" applyFont="1" applyFill="1" applyBorder="1" applyAlignment="1">
      <alignment horizontal="center" vertical="center"/>
    </xf>
    <xf numFmtId="166" fontId="38" fillId="29" borderId="1" xfId="7" applyNumberFormat="1" applyFont="1" applyFill="1" applyBorder="1" applyAlignment="1">
      <alignment horizontal="center" vertical="center"/>
    </xf>
    <xf numFmtId="0" fontId="41" fillId="8" borderId="30" xfId="9" applyFont="1" applyFill="1" applyBorder="1" applyAlignment="1"/>
    <xf numFmtId="166" fontId="38" fillId="30" borderId="1" xfId="7" applyNumberFormat="1" applyFont="1" applyFill="1" applyBorder="1" applyAlignment="1">
      <alignment horizontal="center" vertical="center"/>
    </xf>
    <xf numFmtId="166" fontId="17" fillId="30"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30" borderId="30" xfId="7" applyFont="1" applyFill="1" applyBorder="1" applyAlignment="1">
      <alignment horizontal="left" vertical="center"/>
    </xf>
    <xf numFmtId="0" fontId="17" fillId="4" borderId="16" xfId="7" applyFont="1" applyFill="1" applyBorder="1" applyAlignment="1">
      <alignment horizontal="left" vertical="center"/>
    </xf>
    <xf numFmtId="10" fontId="17" fillId="4" borderId="0" xfId="7" applyNumberFormat="1" applyFont="1" applyFill="1" applyAlignment="1">
      <alignment horizontal="center" vertical="center"/>
    </xf>
    <xf numFmtId="10" fontId="38" fillId="4" borderId="0" xfId="7" applyNumberFormat="1" applyFont="1" applyFill="1" applyAlignment="1">
      <alignment horizontal="center" vertical="center"/>
    </xf>
    <xf numFmtId="0" fontId="21" fillId="0" borderId="0" xfId="7" applyFont="1" applyAlignment="1">
      <alignment horizontal="left" vertical="top" wrapText="1"/>
    </xf>
    <xf numFmtId="0" fontId="49" fillId="0" borderId="0" xfId="0" applyFont="1"/>
    <xf numFmtId="0" fontId="0" fillId="0" borderId="2" xfId="0" applyBorder="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10" fontId="43" fillId="10" borderId="25" xfId="1"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0" fontId="43" fillId="31" borderId="26" xfId="1" applyNumberFormat="1" applyFont="1" applyFill="1" applyBorder="1" applyAlignment="1">
      <alignment horizontal="right" vertical="center"/>
    </xf>
    <xf numFmtId="175" fontId="20" fillId="8" borderId="35"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0" fontId="4" fillId="2" borderId="17" xfId="9" applyFont="1" applyBorder="1" applyAlignment="1">
      <alignment horizontal="left" vertical="center" indent="1"/>
    </xf>
    <xf numFmtId="166" fontId="4" fillId="2" borderId="0"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0" borderId="2" xfId="4" applyNumberFormat="1" applyFont="1" applyFill="1" applyBorder="1" applyAlignment="1">
      <alignment horizontal="center" vertical="center"/>
    </xf>
    <xf numFmtId="175" fontId="4" fillId="2" borderId="40" xfId="4" applyNumberFormat="1" applyFont="1" applyFill="1" applyBorder="1" applyAlignment="1">
      <alignment horizontal="center" vertical="center"/>
    </xf>
    <xf numFmtId="10" fontId="4" fillId="2" borderId="23" xfId="1" applyNumberFormat="1" applyFont="1" applyFill="1" applyBorder="1" applyAlignment="1">
      <alignment horizontal="right" vertical="center"/>
    </xf>
    <xf numFmtId="166" fontId="4" fillId="0" borderId="0" xfId="1" applyNumberFormat="1" applyFont="1" applyFill="1" applyBorder="1" applyAlignment="1">
      <alignment horizontal="center" vertical="center"/>
    </xf>
    <xf numFmtId="175" fontId="4" fillId="0" borderId="40"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10" fontId="4" fillId="0" borderId="23" xfId="1" applyNumberFormat="1" applyFont="1" applyFill="1" applyBorder="1" applyAlignment="1">
      <alignment horizontal="right" vertical="center"/>
    </xf>
    <xf numFmtId="0" fontId="20" fillId="8" borderId="35"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4" fillId="0" borderId="1" xfId="4" applyNumberFormat="1" applyFont="1" applyFill="1" applyBorder="1" applyAlignment="1">
      <alignment horizontal="center" vertical="center"/>
    </xf>
    <xf numFmtId="175" fontId="4" fillId="2" borderId="30" xfId="4" applyNumberFormat="1" applyFont="1" applyFill="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5" fontId="4" fillId="2" borderId="68"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1" fontId="4" fillId="2" borderId="0" xfId="4" applyNumberFormat="1" applyFont="1" applyFill="1" applyBorder="1" applyAlignment="1">
      <alignment horizontal="center" vertical="center"/>
    </xf>
    <xf numFmtId="171" fontId="4" fillId="2" borderId="16"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69" xfId="1" applyNumberFormat="1" applyFont="1" applyFill="1" applyBorder="1" applyAlignment="1">
      <alignment horizontal="right" vertical="center"/>
    </xf>
    <xf numFmtId="171" fontId="4" fillId="0" borderId="4" xfId="4" applyNumberFormat="1" applyFont="1" applyFill="1" applyBorder="1" applyAlignment="1">
      <alignment horizontal="center" vertical="center"/>
    </xf>
    <xf numFmtId="166" fontId="4" fillId="2" borderId="4" xfId="1"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166" fontId="43" fillId="10" borderId="26" xfId="1" applyNumberFormat="1" applyFont="1" applyFill="1" applyBorder="1" applyAlignment="1">
      <alignment horizontal="center" vertical="center"/>
    </xf>
    <xf numFmtId="10" fontId="43" fillId="31" borderId="70" xfId="1" applyNumberFormat="1" applyFont="1" applyFill="1" applyBorder="1" applyAlignment="1">
      <alignment horizontal="right" vertical="center"/>
    </xf>
    <xf numFmtId="0" fontId="41" fillId="8" borderId="41" xfId="9" applyFont="1" applyFill="1" applyBorder="1" applyAlignment="1">
      <alignment horizontal="left" vertical="center"/>
    </xf>
    <xf numFmtId="175" fontId="41" fillId="8" borderId="41"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71" xfId="1" applyNumberFormat="1" applyFont="1" applyFill="1" applyBorder="1" applyAlignment="1">
      <alignment horizontal="center" vertical="center"/>
    </xf>
    <xf numFmtId="166" fontId="41" fillId="8" borderId="72"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73"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0" fontId="3" fillId="2" borderId="73" xfId="1" applyNumberFormat="1" applyFont="1" applyFill="1" applyBorder="1" applyAlignment="1">
      <alignment horizontal="right" vertical="center"/>
    </xf>
    <xf numFmtId="175" fontId="41" fillId="8" borderId="41"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75" fontId="3" fillId="0" borderId="16" xfId="4" applyNumberFormat="1" applyFont="1" applyFill="1" applyBorder="1" applyAlignment="1">
      <alignment horizontal="left" vertical="center"/>
    </xf>
    <xf numFmtId="176" fontId="3" fillId="2" borderId="73" xfId="1" applyNumberFormat="1" applyFont="1" applyFill="1" applyBorder="1" applyAlignment="1">
      <alignment horizontal="right" vertical="center"/>
    </xf>
    <xf numFmtId="166" fontId="3" fillId="2" borderId="23" xfId="1" applyNumberFormat="1" applyFont="1" applyFill="1" applyBorder="1" applyAlignment="1">
      <alignment horizontal="right" vertical="center"/>
    </xf>
    <xf numFmtId="171" fontId="3" fillId="0" borderId="16" xfId="4" applyNumberFormat="1" applyFont="1" applyFill="1" applyBorder="1" applyAlignment="1">
      <alignment horizontal="left" vertical="center"/>
    </xf>
    <xf numFmtId="171" fontId="3" fillId="0" borderId="0" xfId="4" applyNumberFormat="1" applyFont="1" applyFill="1" applyAlignment="1">
      <alignment horizontal="left" vertical="center"/>
    </xf>
    <xf numFmtId="17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68" xfId="4" applyNumberFormat="1" applyFont="1" applyFill="1" applyBorder="1" applyAlignment="1">
      <alignment horizontal="center" vertical="center"/>
    </xf>
    <xf numFmtId="171" fontId="4" fillId="0" borderId="16" xfId="4" applyNumberFormat="1" applyFont="1" applyFill="1" applyBorder="1" applyAlignment="1">
      <alignment horizontal="center" vertical="center"/>
    </xf>
    <xf numFmtId="166" fontId="0" fillId="0" borderId="0" xfId="0" applyNumberFormat="1" applyAlignment="1">
      <alignment horizontal="center" vertical="center"/>
    </xf>
    <xf numFmtId="176" fontId="3" fillId="0" borderId="8" xfId="1" applyNumberFormat="1" applyFont="1" applyFill="1" applyBorder="1" applyAlignment="1">
      <alignment horizontal="center"/>
    </xf>
    <xf numFmtId="182" fontId="3" fillId="0" borderId="8" xfId="1" applyNumberFormat="1" applyFont="1" applyFill="1" applyBorder="1" applyAlignment="1">
      <alignment horizontal="center"/>
    </xf>
    <xf numFmtId="176" fontId="4" fillId="0" borderId="8" xfId="1" applyNumberFormat="1" applyFont="1" applyBorder="1" applyAlignment="1">
      <alignment horizontal="center" vertical="center" wrapText="1"/>
    </xf>
    <xf numFmtId="10" fontId="4" fillId="2" borderId="23" xfId="1" applyNumberFormat="1" applyFont="1" applyFill="1" applyBorder="1" applyAlignment="1">
      <alignment horizontal="center"/>
    </xf>
    <xf numFmtId="165" fontId="21" fillId="4" borderId="7" xfId="5" applyNumberFormat="1" applyFont="1" applyFill="1" applyBorder="1" applyAlignment="1">
      <alignment vertical="center"/>
    </xf>
    <xf numFmtId="172" fontId="21" fillId="4" borderId="9" xfId="19" applyNumberFormat="1" applyFont="1" applyFill="1" applyBorder="1" applyAlignment="1">
      <alignment vertical="center"/>
    </xf>
    <xf numFmtId="3" fontId="86" fillId="4" borderId="7" xfId="7" applyNumberFormat="1" applyFont="1" applyFill="1" applyBorder="1" applyAlignment="1">
      <alignment horizontal="center" vertical="center"/>
    </xf>
    <xf numFmtId="2" fontId="21" fillId="4" borderId="0" xfId="7" applyNumberFormat="1" applyFont="1" applyFill="1" applyAlignment="1">
      <alignment horizontal="left"/>
    </xf>
    <xf numFmtId="0" fontId="21" fillId="28" borderId="13" xfId="7" applyFont="1" applyFill="1" applyBorder="1" applyAlignment="1">
      <alignment horizontal="center"/>
    </xf>
    <xf numFmtId="166" fontId="17" fillId="29" borderId="13" xfId="7" applyNumberFormat="1" applyFont="1" applyFill="1" applyBorder="1" applyAlignment="1">
      <alignment horizontal="center" vertical="center"/>
    </xf>
    <xf numFmtId="166" fontId="17" fillId="30" borderId="13" xfId="7" applyNumberFormat="1" applyFont="1" applyFill="1" applyBorder="1" applyAlignment="1">
      <alignment horizontal="center" vertical="center"/>
    </xf>
    <xf numFmtId="177" fontId="3" fillId="2" borderId="23" xfId="1" applyNumberFormat="1" applyFont="1" applyFill="1" applyBorder="1" applyAlignment="1">
      <alignment horizontal="right"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4" borderId="2" xfId="7" applyNumberFormat="1" applyFont="1" applyFill="1" applyBorder="1" applyAlignment="1">
      <alignment horizontal="center" vertical="center"/>
    </xf>
    <xf numFmtId="3" fontId="39" fillId="0" borderId="67" xfId="7" applyNumberFormat="1" applyFont="1" applyBorder="1" applyAlignment="1">
      <alignment horizontal="center" vertical="center"/>
    </xf>
    <xf numFmtId="0" fontId="4" fillId="0" borderId="4" xfId="0" applyFont="1" applyBorder="1"/>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3" fontId="4" fillId="21" borderId="0" xfId="0" applyNumberFormat="1" applyFont="1" applyFill="1" applyAlignment="1">
      <alignment vertical="center"/>
    </xf>
    <xf numFmtId="0" fontId="4" fillId="21" borderId="0" xfId="0" applyFont="1" applyFill="1" applyAlignment="1">
      <alignment horizontal="left"/>
    </xf>
    <xf numFmtId="0" fontId="4" fillId="21" borderId="0" xfId="0" applyFont="1" applyFill="1"/>
    <xf numFmtId="0" fontId="21" fillId="0" borderId="40"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43" fontId="4" fillId="21" borderId="0" xfId="19" applyFont="1" applyFill="1" applyAlignment="1">
      <alignment vertical="center"/>
    </xf>
    <xf numFmtId="0" fontId="4" fillId="0" borderId="16" xfId="9" applyFont="1" applyFill="1" applyBorder="1">
      <alignment horizontal="left"/>
    </xf>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40" xfId="7" applyNumberFormat="1" applyFont="1" applyBorder="1" applyAlignment="1">
      <alignment horizontal="left"/>
    </xf>
    <xf numFmtId="170" fontId="4" fillId="2" borderId="0" xfId="19" applyNumberFormat="1" applyFont="1" applyFill="1" applyBorder="1" applyAlignment="1">
      <alignment horizontal="center" vertical="center"/>
    </xf>
    <xf numFmtId="0" fontId="87" fillId="2" borderId="0" xfId="0" applyFont="1" applyFill="1"/>
    <xf numFmtId="177" fontId="3" fillId="0" borderId="8" xfId="1" applyNumberFormat="1" applyFont="1" applyFill="1" applyBorder="1" applyAlignment="1">
      <alignment horizontal="center"/>
    </xf>
    <xf numFmtId="168" fontId="4" fillId="8" borderId="0" xfId="9" applyNumberFormat="1" applyFont="1" applyFill="1" applyAlignment="1">
      <alignment horizontal="right"/>
    </xf>
    <xf numFmtId="0" fontId="78" fillId="2" borderId="52" xfId="26" applyFont="1" applyFill="1" applyBorder="1" applyAlignment="1">
      <alignment horizontal="center" vertical="center"/>
    </xf>
    <xf numFmtId="0" fontId="29" fillId="2" borderId="52" xfId="26" applyFont="1" applyFill="1" applyBorder="1" applyAlignment="1">
      <alignment horizontal="center" vertical="center"/>
    </xf>
    <xf numFmtId="3" fontId="29" fillId="2" borderId="52"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0" fontId="78" fillId="2" borderId="58" xfId="26" applyFont="1" applyFill="1" applyBorder="1" applyAlignment="1">
      <alignment horizontal="center" vertical="center"/>
    </xf>
    <xf numFmtId="0" fontId="29" fillId="2" borderId="58" xfId="26" applyFont="1" applyFill="1" applyBorder="1" applyAlignment="1">
      <alignment horizontal="center" vertical="center"/>
    </xf>
    <xf numFmtId="3" fontId="29" fillId="2" borderId="58" xfId="26" applyNumberFormat="1" applyFont="1" applyFill="1" applyBorder="1" applyAlignment="1">
      <alignment horizontal="center" vertical="center"/>
    </xf>
    <xf numFmtId="14" fontId="29" fillId="2" borderId="58" xfId="26" applyNumberFormat="1" applyFont="1" applyFill="1" applyBorder="1" applyAlignment="1">
      <alignment horizontal="center" vertical="center"/>
    </xf>
    <xf numFmtId="168" fontId="29" fillId="2" borderId="58" xfId="26" applyNumberFormat="1" applyFont="1" applyFill="1" applyBorder="1" applyAlignment="1">
      <alignment horizontal="center" vertical="center"/>
    </xf>
    <xf numFmtId="14" fontId="79" fillId="2" borderId="58" xfId="26" applyNumberFormat="1" applyFont="1" applyFill="1" applyBorder="1" applyAlignment="1">
      <alignment horizontal="center" vertical="center"/>
    </xf>
    <xf numFmtId="184" fontId="29" fillId="2" borderId="58" xfId="26" applyNumberFormat="1" applyFont="1" applyFill="1" applyBorder="1" applyAlignment="1">
      <alignment horizontal="center" vertical="center"/>
    </xf>
    <xf numFmtId="0" fontId="78" fillId="2" borderId="59" xfId="26" applyFont="1" applyFill="1" applyBorder="1" applyAlignment="1">
      <alignment horizontal="center" vertical="center"/>
    </xf>
    <xf numFmtId="0" fontId="29" fillId="2" borderId="59" xfId="26" applyFont="1" applyFill="1" applyBorder="1" applyAlignment="1">
      <alignment horizontal="center" vertical="center"/>
    </xf>
    <xf numFmtId="3" fontId="29" fillId="2" borderId="59" xfId="26" applyNumberFormat="1" applyFont="1" applyFill="1" applyBorder="1" applyAlignment="1">
      <alignment horizontal="center" vertical="center"/>
    </xf>
    <xf numFmtId="14" fontId="29" fillId="2" borderId="59" xfId="26" applyNumberFormat="1" applyFont="1" applyFill="1" applyBorder="1" applyAlignment="1">
      <alignment horizontal="center" vertical="center"/>
    </xf>
    <xf numFmtId="168" fontId="29" fillId="2" borderId="59" xfId="26" applyNumberFormat="1" applyFont="1" applyFill="1" applyBorder="1" applyAlignment="1">
      <alignment horizontal="center" vertical="center"/>
    </xf>
    <xf numFmtId="0" fontId="78" fillId="2" borderId="53" xfId="26" applyFont="1" applyFill="1" applyBorder="1" applyAlignment="1">
      <alignment horizontal="center" vertical="center"/>
    </xf>
    <xf numFmtId="0" fontId="29" fillId="2" borderId="53" xfId="26" applyFont="1" applyFill="1" applyBorder="1" applyAlignment="1">
      <alignment horizontal="center" vertical="center"/>
    </xf>
    <xf numFmtId="3" fontId="29" fillId="2" borderId="53" xfId="26" applyNumberFormat="1" applyFont="1" applyFill="1" applyBorder="1" applyAlignment="1">
      <alignment horizontal="center" vertical="center"/>
    </xf>
    <xf numFmtId="14" fontId="29" fillId="2" borderId="53" xfId="26" applyNumberFormat="1" applyFont="1" applyFill="1" applyBorder="1" applyAlignment="1">
      <alignment horizontal="center" vertical="center"/>
    </xf>
    <xf numFmtId="168" fontId="29" fillId="2" borderId="53" xfId="26" applyNumberFormat="1" applyFont="1" applyFill="1" applyBorder="1" applyAlignment="1">
      <alignment horizontal="center" vertical="center"/>
    </xf>
    <xf numFmtId="14" fontId="29" fillId="2" borderId="60" xfId="26" applyNumberFormat="1" applyFont="1" applyFill="1" applyBorder="1" applyAlignment="1">
      <alignment horizontal="center" vertical="center"/>
    </xf>
    <xf numFmtId="0" fontId="78" fillId="2" borderId="0" xfId="26" applyFont="1" applyFill="1" applyAlignment="1">
      <alignment horizontal="center" vertical="center"/>
    </xf>
    <xf numFmtId="0" fontId="29" fillId="2" borderId="0" xfId="26" applyFont="1" applyFill="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52" xfId="26" applyFont="1" applyFill="1" applyBorder="1" applyAlignment="1">
      <alignment horizontal="center" vertical="center"/>
    </xf>
    <xf numFmtId="0" fontId="27" fillId="2" borderId="52" xfId="26" applyFont="1" applyFill="1" applyBorder="1" applyAlignment="1">
      <alignment horizontal="center" vertical="center"/>
    </xf>
    <xf numFmtId="3" fontId="27" fillId="2" borderId="52" xfId="26" applyNumberFormat="1" applyFont="1" applyFill="1" applyBorder="1" applyAlignment="1">
      <alignment horizontal="center" vertical="center"/>
    </xf>
    <xf numFmtId="14" fontId="27" fillId="2" borderId="52" xfId="26" applyNumberFormat="1" applyFont="1" applyFill="1" applyBorder="1" applyAlignment="1">
      <alignment horizontal="center" vertical="center"/>
    </xf>
    <xf numFmtId="168" fontId="27" fillId="2" borderId="52" xfId="26" applyNumberFormat="1" applyFont="1" applyFill="1" applyBorder="1" applyAlignment="1">
      <alignment horizontal="center" vertical="center"/>
    </xf>
    <xf numFmtId="0" fontId="26" fillId="2" borderId="5" xfId="26" applyFont="1" applyFill="1" applyBorder="1" applyAlignment="1">
      <alignment horizontal="center" vertical="center"/>
    </xf>
    <xf numFmtId="0" fontId="27" fillId="2" borderId="5" xfId="26" applyFont="1" applyFill="1" applyBorder="1" applyAlignment="1">
      <alignment horizontal="center" vertical="center"/>
    </xf>
    <xf numFmtId="14" fontId="27" fillId="2" borderId="5" xfId="26" applyNumberFormat="1" applyFont="1" applyFill="1" applyBorder="1" applyAlignment="1">
      <alignment horizontal="center" vertical="center"/>
    </xf>
    <xf numFmtId="14" fontId="81" fillId="2" borderId="5" xfId="26" applyNumberFormat="1" applyFont="1" applyFill="1" applyBorder="1" applyAlignment="1">
      <alignment horizontal="center" vertical="center"/>
    </xf>
    <xf numFmtId="168" fontId="27" fillId="2" borderId="5" xfId="26" applyNumberFormat="1" applyFont="1" applyFill="1" applyBorder="1" applyAlignment="1">
      <alignment horizontal="center" vertical="center"/>
    </xf>
    <xf numFmtId="0" fontId="26" fillId="2" borderId="61" xfId="26" applyFont="1" applyFill="1" applyBorder="1" applyAlignment="1">
      <alignment horizontal="center" vertical="center"/>
    </xf>
    <xf numFmtId="0" fontId="27" fillId="2" borderId="61" xfId="26" applyFont="1" applyFill="1" applyBorder="1" applyAlignment="1">
      <alignment horizontal="center" vertical="center"/>
    </xf>
    <xf numFmtId="14" fontId="27" fillId="2" borderId="61" xfId="26" applyNumberFormat="1" applyFont="1" applyFill="1" applyBorder="1" applyAlignment="1">
      <alignment horizontal="center" vertical="center"/>
    </xf>
    <xf numFmtId="14" fontId="81" fillId="2" borderId="61" xfId="26" applyNumberFormat="1" applyFont="1" applyFill="1" applyBorder="1" applyAlignment="1">
      <alignment horizontal="center" vertical="center"/>
    </xf>
    <xf numFmtId="168" fontId="27" fillId="2" borderId="61" xfId="26" applyNumberFormat="1" applyFont="1" applyFill="1" applyBorder="1" applyAlignment="1">
      <alignment horizontal="center" vertical="center"/>
    </xf>
    <xf numFmtId="0" fontId="26" fillId="2" borderId="0" xfId="26" applyFont="1" applyFill="1" applyAlignment="1">
      <alignment horizontal="center" vertical="center"/>
    </xf>
    <xf numFmtId="0" fontId="27" fillId="2" borderId="0" xfId="26" applyFont="1" applyFill="1" applyAlignment="1">
      <alignment horizontal="center" vertical="center"/>
    </xf>
    <xf numFmtId="14" fontId="27" fillId="2" borderId="0" xfId="26" applyNumberFormat="1" applyFont="1" applyFill="1" applyAlignment="1">
      <alignment horizontal="center" vertical="center"/>
    </xf>
    <xf numFmtId="14" fontId="81" fillId="2" borderId="0" xfId="26" applyNumberFormat="1" applyFont="1" applyFill="1" applyAlignment="1">
      <alignment horizontal="center" vertical="center"/>
    </xf>
    <xf numFmtId="168" fontId="27" fillId="2" borderId="0" xfId="26" applyNumberFormat="1" applyFont="1" applyFill="1" applyAlignment="1">
      <alignment horizontal="center" vertical="center"/>
    </xf>
    <xf numFmtId="0" fontId="26" fillId="2" borderId="53" xfId="26" applyFont="1" applyFill="1" applyBorder="1" applyAlignment="1">
      <alignment horizontal="center" vertical="center"/>
    </xf>
    <xf numFmtId="0" fontId="82" fillId="2" borderId="53" xfId="26" applyFont="1" applyFill="1" applyBorder="1" applyAlignment="1">
      <alignment horizontal="center" vertical="center"/>
    </xf>
    <xf numFmtId="0" fontId="83" fillId="2" borderId="2" xfId="26" applyFont="1" applyFill="1" applyBorder="1" applyAlignment="1">
      <alignment horizontal="center" vertical="center"/>
    </xf>
    <xf numFmtId="0" fontId="25" fillId="2" borderId="75" xfId="26" applyFont="1" applyFill="1" applyBorder="1" applyAlignment="1">
      <alignment horizontal="center" vertical="center"/>
    </xf>
    <xf numFmtId="3" fontId="25" fillId="2" borderId="75" xfId="26" applyNumberFormat="1" applyFont="1" applyFill="1" applyBorder="1" applyAlignment="1">
      <alignment horizontal="center" vertical="center"/>
    </xf>
    <xf numFmtId="14" fontId="25" fillId="2" borderId="75" xfId="26" applyNumberFormat="1" applyFont="1" applyFill="1" applyBorder="1" applyAlignment="1">
      <alignment horizontal="center" vertical="center"/>
    </xf>
    <xf numFmtId="168" fontId="25" fillId="2" borderId="75" xfId="26" applyNumberFormat="1" applyFont="1" applyFill="1" applyBorder="1" applyAlignment="1">
      <alignment horizontal="center" vertical="center"/>
    </xf>
    <xf numFmtId="14" fontId="25" fillId="2" borderId="59" xfId="26" applyNumberFormat="1" applyFont="1" applyFill="1" applyBorder="1" applyAlignment="1">
      <alignment horizontal="center" vertical="center"/>
    </xf>
    <xf numFmtId="14" fontId="25" fillId="2" borderId="1" xfId="26" applyNumberFormat="1" applyFont="1" applyFill="1" applyBorder="1" applyAlignment="1">
      <alignment horizontal="center" vertical="center"/>
    </xf>
    <xf numFmtId="14" fontId="25" fillId="2" borderId="2" xfId="26" applyNumberFormat="1" applyFont="1" applyFill="1" applyBorder="1" applyAlignment="1">
      <alignment horizontal="center" vertical="center"/>
    </xf>
    <xf numFmtId="0" fontId="0" fillId="2" borderId="77" xfId="0" applyFill="1" applyBorder="1"/>
    <xf numFmtId="3" fontId="39" fillId="0" borderId="38" xfId="7" applyNumberFormat="1" applyFont="1" applyBorder="1" applyAlignment="1">
      <alignment horizontal="center" vertical="center"/>
    </xf>
    <xf numFmtId="3" fontId="21" fillId="0" borderId="10" xfId="7" applyNumberFormat="1" applyFont="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0" fontId="17" fillId="30" borderId="1" xfId="7" applyNumberFormat="1" applyFont="1" applyFill="1" applyBorder="1" applyAlignment="1">
      <alignment horizontal="center" vertical="center"/>
    </xf>
    <xf numFmtId="171" fontId="4" fillId="0" borderId="0" xfId="19" applyNumberFormat="1" applyFont="1" applyFill="1" applyBorder="1" applyAlignment="1">
      <alignment horizontal="center" vertical="center"/>
    </xf>
    <xf numFmtId="170" fontId="4" fillId="0" borderId="0" xfId="19" applyNumberFormat="1" applyFont="1" applyFill="1" applyBorder="1" applyAlignment="1">
      <alignment horizontal="center" vertical="center"/>
    </xf>
    <xf numFmtId="172" fontId="4" fillId="0" borderId="0" xfId="4" applyNumberFormat="1" applyFont="1" applyFill="1" applyBorder="1" applyAlignment="1">
      <alignment horizontal="center"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0" fontId="3" fillId="0" borderId="16" xfId="19" applyNumberFormat="1" applyFont="1" applyFill="1" applyBorder="1" applyAlignment="1">
      <alignment horizontal="left" vertical="center"/>
    </xf>
    <xf numFmtId="0" fontId="21" fillId="0" borderId="40" xfId="7" applyFont="1" applyBorder="1" applyAlignment="1">
      <alignment horizontal="left"/>
    </xf>
    <xf numFmtId="3" fontId="17" fillId="27" borderId="13" xfId="7" applyNumberFormat="1" applyFont="1" applyFill="1" applyBorder="1" applyAlignment="1">
      <alignment horizontal="center" vertical="center"/>
    </xf>
    <xf numFmtId="3" fontId="21" fillId="4" borderId="4" xfId="7" applyNumberFormat="1" applyFont="1" applyFill="1" applyBorder="1" applyAlignment="1">
      <alignment horizontal="center" vertical="center"/>
    </xf>
    <xf numFmtId="168" fontId="21" fillId="4" borderId="4" xfId="7" applyNumberFormat="1" applyFont="1" applyFill="1" applyBorder="1" applyAlignment="1">
      <alignment horizontal="center" vertical="center"/>
    </xf>
    <xf numFmtId="168" fontId="21" fillId="4" borderId="74" xfId="7" applyNumberFormat="1" applyFont="1" applyFill="1" applyBorder="1" applyAlignment="1">
      <alignment horizontal="center" vertical="center"/>
    </xf>
    <xf numFmtId="3" fontId="39" fillId="0" borderId="8" xfId="7" applyNumberFormat="1" applyFont="1" applyBorder="1" applyAlignment="1">
      <alignment horizontal="center" vertical="center"/>
    </xf>
    <xf numFmtId="168" fontId="3" fillId="0" borderId="38" xfId="9" applyNumberFormat="1" applyFont="1" applyFill="1" applyBorder="1" applyAlignment="1">
      <alignment horizontal="center" vertical="center"/>
    </xf>
    <xf numFmtId="168" fontId="3" fillId="0" borderId="10" xfId="9" applyNumberFormat="1" applyFont="1" applyFill="1" applyBorder="1" applyAlignment="1">
      <alignment horizontal="center" vertical="center"/>
    </xf>
    <xf numFmtId="10" fontId="4" fillId="2" borderId="0" xfId="1" applyNumberFormat="1" applyFont="1" applyFill="1" applyBorder="1" applyAlignment="1">
      <alignment horizontal="center" vertical="center"/>
    </xf>
    <xf numFmtId="175" fontId="20" fillId="8" borderId="68" xfId="4" applyNumberFormat="1" applyFont="1" applyFill="1" applyBorder="1" applyAlignment="1">
      <alignment horizontal="center" vertical="center"/>
    </xf>
    <xf numFmtId="0" fontId="4" fillId="0" borderId="50" xfId="9" applyFont="1" applyFill="1" applyBorder="1" applyAlignment="1">
      <alignment horizontal="left" vertical="center" indent="1"/>
    </xf>
    <xf numFmtId="175" fontId="4" fillId="0" borderId="28" xfId="4" applyNumberFormat="1" applyFont="1" applyFill="1" applyBorder="1" applyAlignment="1">
      <alignment horizontal="center" vertical="center"/>
    </xf>
    <xf numFmtId="166" fontId="4" fillId="2" borderId="28" xfId="1" applyNumberFormat="1" applyFont="1" applyFill="1" applyBorder="1" applyAlignment="1">
      <alignment horizontal="center" vertical="center"/>
    </xf>
    <xf numFmtId="175" fontId="4" fillId="2" borderId="27" xfId="4" applyNumberFormat="1" applyFont="1" applyFill="1" applyBorder="1" applyAlignment="1">
      <alignment horizontal="center" vertical="center"/>
    </xf>
    <xf numFmtId="175" fontId="4" fillId="2" borderId="28" xfId="4" applyNumberFormat="1" applyFont="1" applyFill="1" applyBorder="1" applyAlignment="1">
      <alignment horizontal="center" vertical="center"/>
    </xf>
    <xf numFmtId="166" fontId="4" fillId="2" borderId="33" xfId="1" applyNumberFormat="1" applyFont="1" applyFill="1" applyBorder="1" applyAlignment="1">
      <alignment horizontal="center" vertical="center"/>
    </xf>
    <xf numFmtId="166" fontId="4" fillId="2" borderId="50" xfId="1" applyNumberFormat="1" applyFont="1" applyFill="1" applyBorder="1" applyAlignment="1">
      <alignment horizontal="right" vertical="center"/>
    </xf>
    <xf numFmtId="43" fontId="3" fillId="0" borderId="0" xfId="19" applyFont="1" applyFill="1" applyAlignment="1">
      <alignment horizontal="left" vertical="center"/>
    </xf>
    <xf numFmtId="43" fontId="3" fillId="0" borderId="16" xfId="19" applyFont="1" applyFill="1" applyBorder="1" applyAlignment="1">
      <alignment horizontal="left" vertical="center"/>
    </xf>
    <xf numFmtId="43" fontId="3" fillId="2" borderId="16" xfId="19" applyFont="1" applyFill="1" applyBorder="1" applyAlignment="1">
      <alignment horizontal="left" vertical="center"/>
    </xf>
    <xf numFmtId="43" fontId="3" fillId="0" borderId="16" xfId="19" applyFont="1" applyFill="1" applyBorder="1" applyAlignment="1">
      <alignment horizontal="right" vertical="center"/>
    </xf>
    <xf numFmtId="43" fontId="3" fillId="2" borderId="16" xfId="19" applyFont="1" applyFill="1" applyBorder="1" applyAlignment="1">
      <alignment horizontal="right" vertical="center"/>
    </xf>
    <xf numFmtId="43" fontId="3" fillId="0" borderId="16" xfId="19" applyFont="1" applyFill="1" applyBorder="1" applyAlignment="1">
      <alignment horizontal="center" vertical="center"/>
    </xf>
    <xf numFmtId="43" fontId="3" fillId="2" borderId="0" xfId="19" applyFont="1" applyFill="1" applyAlignment="1">
      <alignment horizontal="left" vertical="center"/>
    </xf>
    <xf numFmtId="43" fontId="4" fillId="0" borderId="16" xfId="19" applyFont="1" applyFill="1" applyBorder="1" applyAlignment="1">
      <alignment horizontal="center" vertical="center"/>
    </xf>
    <xf numFmtId="176" fontId="3" fillId="0" borderId="8" xfId="11" applyNumberFormat="1" applyFont="1" applyFill="1" applyBorder="1" applyAlignment="1">
      <alignment horizontal="center"/>
    </xf>
    <xf numFmtId="187" fontId="4" fillId="0" borderId="0" xfId="19" applyNumberFormat="1" applyFont="1" applyFill="1" applyAlignment="1">
      <alignment horizontal="center"/>
    </xf>
    <xf numFmtId="177" fontId="4" fillId="2" borderId="0" xfId="1" applyNumberFormat="1" applyFont="1" applyFill="1" applyBorder="1" applyAlignment="1">
      <alignment horizontal="right"/>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43" fillId="13" borderId="21" xfId="9" applyNumberFormat="1" applyFont="1" applyFill="1" applyBorder="1" applyAlignment="1">
      <alignment horizontal="center" vertical="center"/>
    </xf>
    <xf numFmtId="3" fontId="43" fillId="13" borderId="29" xfId="9" applyNumberFormat="1" applyFont="1" applyFill="1" applyBorder="1" applyAlignment="1">
      <alignment horizontal="center" vertical="center"/>
    </xf>
    <xf numFmtId="3" fontId="43"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3" fillId="0" borderId="5" xfId="8" applyFont="1" applyBorder="1" applyAlignment="1">
      <alignment horizontal="left" vertical="center"/>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5" xfId="0" applyFont="1" applyBorder="1" applyAlignment="1">
      <alignment horizontal="left" vertical="center" wrapText="1"/>
    </xf>
    <xf numFmtId="0" fontId="37" fillId="2" borderId="0" xfId="0" applyFont="1" applyFill="1" applyAlignment="1">
      <alignment horizontal="center"/>
    </xf>
    <xf numFmtId="0" fontId="45" fillId="0" borderId="1" xfId="0" applyFont="1" applyBorder="1" applyAlignment="1">
      <alignment horizontal="left" vertical="center" wrapText="1"/>
    </xf>
    <xf numFmtId="0" fontId="43" fillId="13" borderId="0" xfId="9" applyFont="1" applyFill="1" applyAlignment="1">
      <alignment horizontal="center" vertical="center" wrapText="1"/>
    </xf>
    <xf numFmtId="0" fontId="43" fillId="13" borderId="65"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3"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2" borderId="0" xfId="0" applyFont="1" applyFill="1" applyAlignment="1">
      <alignment horizontal="left" vertical="center" wrapText="1"/>
    </xf>
    <xf numFmtId="0" fontId="4" fillId="0" borderId="76" xfId="0" applyFont="1" applyBorder="1" applyAlignment="1">
      <alignment horizontal="left" vertical="center" wrapText="1"/>
    </xf>
    <xf numFmtId="0" fontId="4" fillId="0" borderId="77"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top"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8" fillId="4" borderId="47" xfId="2" applyFont="1" applyFill="1" applyBorder="1" applyAlignment="1">
      <alignment horizontal="left" vertical="center"/>
    </xf>
    <xf numFmtId="0" fontId="9" fillId="0" borderId="47" xfId="2" applyFont="1" applyBorder="1" applyAlignment="1">
      <alignment vertical="center"/>
    </xf>
    <xf numFmtId="0" fontId="58" fillId="4" borderId="48" xfId="2" applyFont="1" applyFill="1" applyBorder="1" applyAlignment="1">
      <alignment horizontal="left" vertical="center" wrapText="1"/>
    </xf>
    <xf numFmtId="0" fontId="9" fillId="0" borderId="48" xfId="2" applyFont="1" applyBorder="1" applyAlignment="1">
      <alignment vertical="center"/>
    </xf>
    <xf numFmtId="0" fontId="52" fillId="2" borderId="5" xfId="0" applyFont="1" applyFill="1" applyBorder="1" applyAlignment="1">
      <alignment horizontal="left"/>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53" fillId="17" borderId="37" xfId="5" applyFont="1" applyFill="1" applyBorder="1" applyAlignment="1">
      <alignment horizontal="center" vertical="center" wrapText="1"/>
    </xf>
    <xf numFmtId="0" fontId="53" fillId="17" borderId="38"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5" fillId="0" borderId="3" xfId="5" applyFont="1" applyBorder="1" applyAlignment="1">
      <alignment horizontal="left" vertical="center" wrapText="1"/>
    </xf>
    <xf numFmtId="0" fontId="32" fillId="0" borderId="0" xfId="0" applyFont="1" applyAlignment="1">
      <alignment horizontal="left" vertical="center"/>
    </xf>
    <xf numFmtId="0" fontId="63" fillId="0" borderId="45" xfId="0" applyFont="1" applyBorder="1" applyAlignment="1">
      <alignment horizontal="center" vertical="center" textRotation="90" wrapText="1"/>
    </xf>
    <xf numFmtId="0" fontId="63" fillId="0" borderId="0" xfId="0" applyFont="1" applyAlignment="1">
      <alignment horizontal="center" vertical="center" textRotation="90" wrapText="1"/>
    </xf>
    <xf numFmtId="0" fontId="63" fillId="0" borderId="43" xfId="0" applyFont="1" applyBorder="1" applyAlignment="1">
      <alignment horizontal="center" vertical="center" textRotation="90" wrapText="1"/>
    </xf>
    <xf numFmtId="0" fontId="65" fillId="0" borderId="0" xfId="0" applyFont="1" applyAlignment="1">
      <alignment horizontal="left" vertical="center" wrapText="1"/>
    </xf>
    <xf numFmtId="0" fontId="30" fillId="2" borderId="55" xfId="26" applyFont="1" applyFill="1" applyBorder="1" applyAlignment="1">
      <alignment horizontal="left" vertical="center"/>
    </xf>
    <xf numFmtId="0" fontId="28" fillId="0" borderId="51"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54" xfId="26" applyFont="1" applyBorder="1" applyAlignment="1">
      <alignment horizontal="center" vertical="center" textRotation="90" wrapText="1"/>
    </xf>
    <xf numFmtId="0" fontId="80" fillId="0" borderId="51" xfId="26" applyFont="1" applyBorder="1" applyAlignment="1">
      <alignment horizontal="center" vertical="center" textRotation="90" wrapText="1"/>
    </xf>
    <xf numFmtId="0" fontId="80" fillId="0" borderId="0" xfId="26" applyFont="1" applyAlignment="1">
      <alignment horizontal="center" vertical="center" textRotation="90" wrapText="1"/>
    </xf>
    <xf numFmtId="0" fontId="80" fillId="0" borderId="54" xfId="26" applyFont="1" applyBorder="1" applyAlignment="1">
      <alignment horizontal="center" vertical="center" textRotation="90" wrapText="1"/>
    </xf>
    <xf numFmtId="0" fontId="24" fillId="0" borderId="51"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54"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4">
    <dxf>
      <font>
        <condense val="0"/>
        <extend val="0"/>
        <color indexed="9"/>
      </font>
    </dxf>
    <dxf>
      <font>
        <condense val="0"/>
        <extend val="0"/>
        <color indexed="9"/>
      </font>
    </dxf>
    <dxf>
      <font>
        <condense val="0"/>
        <extend val="0"/>
        <color indexed="9"/>
      </font>
    </dxf>
    <dxf>
      <fill>
        <patternFill patternType="none"/>
      </fill>
    </dxf>
  </dxfs>
  <tableStyles count="0" defaultTableStyle="TableStyleMedium2" defaultPivotStyle="PivotStyleLight16"/>
  <colors>
    <mruColors>
      <color rgb="FF002060"/>
      <color rgb="FF002B82"/>
      <color rgb="FF93B7FF"/>
      <color rgb="FFFF75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7575"/>
            </a:solidFill>
          </c:spPr>
          <c:invertIfNegative val="0"/>
          <c:dPt>
            <c:idx val="7"/>
            <c:invertIfNegative val="0"/>
            <c:bubble3D val="0"/>
            <c:extLst>
              <c:ext xmlns:c16="http://schemas.microsoft.com/office/drawing/2014/chart" uri="{C3380CC4-5D6E-409C-BE32-E72D297353CC}">
                <c16:uniqueId val="{00000000-D466-4F8C-BA53-96D904CC2010}"/>
              </c:ext>
            </c:extLst>
          </c:dPt>
          <c:dPt>
            <c:idx val="9"/>
            <c:invertIfNegative val="0"/>
            <c:bubble3D val="0"/>
            <c:spPr>
              <a:solidFill>
                <a:srgbClr val="C00000"/>
              </a:solidFill>
            </c:spPr>
            <c:extLst>
              <c:ext xmlns:c16="http://schemas.microsoft.com/office/drawing/2014/chart" uri="{C3380CC4-5D6E-409C-BE32-E72D297353CC}">
                <c16:uniqueId val="{00000002-D466-4F8C-BA53-96D904CC2010}"/>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METÁLICA'!$A$22:$A$31</c:f>
              <c:strCache>
                <c:ptCount val="10"/>
                <c:pt idx="0">
                  <c:v>2016</c:v>
                </c:pt>
                <c:pt idx="1">
                  <c:v>2017</c:v>
                </c:pt>
                <c:pt idx="2">
                  <c:v>2018</c:v>
                </c:pt>
                <c:pt idx="3">
                  <c:v>2019</c:v>
                </c:pt>
                <c:pt idx="4">
                  <c:v>2020</c:v>
                </c:pt>
                <c:pt idx="5">
                  <c:v>2021</c:v>
                </c:pt>
                <c:pt idx="6">
                  <c:v>2022</c:v>
                </c:pt>
                <c:pt idx="7">
                  <c:v>2023</c:v>
                </c:pt>
                <c:pt idx="8">
                  <c:v>2024</c:v>
                </c:pt>
                <c:pt idx="9">
                  <c:v>2025
(Ene-Set)</c:v>
                </c:pt>
              </c:strCache>
            </c:strRef>
          </c:cat>
          <c:val>
            <c:numRef>
              <c:f>'1. PRODUCCIÓN METÁLICA'!$O$22:$O$31</c:f>
              <c:numCache>
                <c:formatCode>#,##0</c:formatCode>
                <c:ptCount val="10"/>
                <c:pt idx="0">
                  <c:v>2352.9595047380653</c:v>
                </c:pt>
                <c:pt idx="1">
                  <c:v>2440.1811105834286</c:v>
                </c:pt>
                <c:pt idx="2">
                  <c:v>2416.8811002070697</c:v>
                </c:pt>
                <c:pt idx="3">
                  <c:v>2437.9253739027731</c:v>
                </c:pt>
                <c:pt idx="4">
                  <c:v>2150.1259121219628</c:v>
                </c:pt>
                <c:pt idx="5">
                  <c:v>2326.0353089323735</c:v>
                </c:pt>
                <c:pt idx="6">
                  <c:v>2445.2708303173977</c:v>
                </c:pt>
                <c:pt idx="7">
                  <c:v>2755.2443167853276</c:v>
                </c:pt>
                <c:pt idx="8">
                  <c:v>2736.2371072517244</c:v>
                </c:pt>
                <c:pt idx="9">
                  <c:v>2048.3947591561223</c:v>
                </c:pt>
              </c:numCache>
            </c:numRef>
          </c:val>
          <c:extLst>
            <c:ext xmlns:c16="http://schemas.microsoft.com/office/drawing/2014/chart" uri="{C3380CC4-5D6E-409C-BE32-E72D297353CC}">
              <c16:uniqueId val="{00000003-D466-4F8C-BA53-96D904CC2010}"/>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B36-4995-9E77-C82A84B8278B}"/>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EXPORTACIONES'!$B$61:$I$61</c:f>
              <c:strCache>
                <c:ptCount val="8"/>
                <c:pt idx="0">
                  <c:v>COBRE</c:v>
                </c:pt>
                <c:pt idx="1">
                  <c:v>ORO</c:v>
                </c:pt>
                <c:pt idx="2">
                  <c:v>ZINC</c:v>
                </c:pt>
                <c:pt idx="3">
                  <c:v>PLATA</c:v>
                </c:pt>
                <c:pt idx="4">
                  <c:v>PLOMO</c:v>
                </c:pt>
                <c:pt idx="5">
                  <c:v>ESTAÑO</c:v>
                </c:pt>
                <c:pt idx="6">
                  <c:v>HIERRO</c:v>
                </c:pt>
                <c:pt idx="7">
                  <c:v>MOLIBDENO</c:v>
                </c:pt>
              </c:strCache>
            </c:strRef>
          </c:cat>
          <c:val>
            <c:numRef>
              <c:f>'6. EXPORTACIONES'!$B$86:$I$86</c:f>
              <c:numCache>
                <c:formatCode>0.0%</c:formatCode>
                <c:ptCount val="8"/>
                <c:pt idx="0">
                  <c:v>-0.14440670112616705</c:v>
                </c:pt>
                <c:pt idx="1">
                  <c:v>3.4152855644033364E-2</c:v>
                </c:pt>
                <c:pt idx="2">
                  <c:v>0.29695860091538373</c:v>
                </c:pt>
                <c:pt idx="3">
                  <c:v>-2.5465507090465356E-2</c:v>
                </c:pt>
                <c:pt idx="4">
                  <c:v>-0.54830985298214507</c:v>
                </c:pt>
                <c:pt idx="5">
                  <c:v>-0.16501880556188753</c:v>
                </c:pt>
                <c:pt idx="6">
                  <c:v>-8.3316720073132289E-2</c:v>
                </c:pt>
                <c:pt idx="7">
                  <c:v>0.71823922554033337</c:v>
                </c:pt>
              </c:numCache>
            </c:numRef>
          </c:val>
          <c:extLst>
            <c:ext xmlns:c16="http://schemas.microsoft.com/office/drawing/2014/chart" uri="{C3380CC4-5D6E-409C-BE32-E72D297353CC}">
              <c16:uniqueId val="{00000001-BB36-4995-9E77-C82A84B8278B}"/>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MX"/>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4"/>
            <c:invertIfNegative val="0"/>
            <c:bubble3D val="0"/>
            <c:extLst>
              <c:ext xmlns:c16="http://schemas.microsoft.com/office/drawing/2014/chart" uri="{C3380CC4-5D6E-409C-BE32-E72D297353CC}">
                <c16:uniqueId val="{00000000-C957-48D9-913D-E82A94EEFFFD}"/>
              </c:ext>
            </c:extLst>
          </c:dPt>
          <c:dPt>
            <c:idx val="5"/>
            <c:invertIfNegative val="0"/>
            <c:bubble3D val="0"/>
            <c:extLst>
              <c:ext xmlns:c16="http://schemas.microsoft.com/office/drawing/2014/chart" uri="{C3380CC4-5D6E-409C-BE32-E72D297353CC}">
                <c16:uniqueId val="{00000001-C957-48D9-913D-E82A94EEFFFD}"/>
              </c:ext>
            </c:extLst>
          </c:dPt>
          <c:dPt>
            <c:idx val="6"/>
            <c:invertIfNegative val="0"/>
            <c:bubble3D val="0"/>
            <c:extLst>
              <c:ext xmlns:c16="http://schemas.microsoft.com/office/drawing/2014/chart" uri="{C3380CC4-5D6E-409C-BE32-E72D297353CC}">
                <c16:uniqueId val="{00000002-C957-48D9-913D-E82A94EEFFFD}"/>
              </c:ext>
            </c:extLst>
          </c:dPt>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4-C957-48D9-913D-E82A94EEFFFD}"/>
              </c:ext>
            </c:extLst>
          </c:dPt>
          <c:dLbls>
            <c:dLbl>
              <c:idx val="6"/>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2-C957-48D9-913D-E82A94EEFFFD}"/>
                </c:ext>
              </c:extLst>
            </c:dLbl>
            <c:dLbl>
              <c:idx val="10"/>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4-C957-48D9-913D-E82A94EEFFFD}"/>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2015</c:v>
                </c:pt>
                <c:pt idx="1">
                  <c:v>2016</c:v>
                </c:pt>
                <c:pt idx="2">
                  <c:v>2017</c:v>
                </c:pt>
                <c:pt idx="3">
                  <c:v>2018</c:v>
                </c:pt>
                <c:pt idx="4">
                  <c:v>2019</c:v>
                </c:pt>
                <c:pt idx="5">
                  <c:v>2020</c:v>
                </c:pt>
                <c:pt idx="6">
                  <c:v>2021</c:v>
                </c:pt>
                <c:pt idx="7">
                  <c:v>2022</c:v>
                </c:pt>
                <c:pt idx="8">
                  <c:v>2023</c:v>
                </c:pt>
                <c:pt idx="9">
                  <c:v>2024</c:v>
                </c:pt>
                <c:pt idx="10">
                  <c:v>2025 
(Ene - Ago)</c:v>
                </c:pt>
              </c:strCache>
            </c:strRef>
          </c:cat>
          <c:val>
            <c:numRef>
              <c:f>'6. EXPORTACIONES'!$K$6:$K$16</c:f>
              <c:numCache>
                <c:formatCode>_-* #,##0_-;\-* #,##0_-;_-* "-"??_-;_-@_-</c:formatCode>
                <c:ptCount val="11"/>
                <c:pt idx="0">
                  <c:v>18949.83056080811</c:v>
                </c:pt>
                <c:pt idx="1">
                  <c:v>21825.521895734943</c:v>
                </c:pt>
                <c:pt idx="2">
                  <c:v>27564.080812126464</c:v>
                </c:pt>
                <c:pt idx="3">
                  <c:v>28904.416009361157</c:v>
                </c:pt>
                <c:pt idx="4">
                  <c:v>28350.684823899443</c:v>
                </c:pt>
                <c:pt idx="5">
                  <c:v>26123.679105276184</c:v>
                </c:pt>
                <c:pt idx="6">
                  <c:v>39900.752947377376</c:v>
                </c:pt>
                <c:pt idx="7">
                  <c:v>38278.00956854003</c:v>
                </c:pt>
                <c:pt idx="8">
                  <c:v>42397.759463426621</c:v>
                </c:pt>
                <c:pt idx="9">
                  <c:v>47933.74064288965</c:v>
                </c:pt>
                <c:pt idx="10" formatCode="_-* #,##0.0_-;\-* #,##0.0_-;_-* &quot;-&quot;??_-;_-@_-">
                  <c:v>35608.378293012654</c:v>
                </c:pt>
              </c:numCache>
            </c:numRef>
          </c:val>
          <c:extLst>
            <c:ext xmlns:c16="http://schemas.microsoft.com/office/drawing/2014/chart" uri="{C3380CC4-5D6E-409C-BE32-E72D297353CC}">
              <c16:uniqueId val="{00000005-C957-48D9-913D-E82A94EEFFFD}"/>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MX"/>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8"/>
            <c:invertIfNegative val="0"/>
            <c:bubble3D val="0"/>
            <c:extLst>
              <c:ext xmlns:c16="http://schemas.microsoft.com/office/drawing/2014/chart" uri="{C3380CC4-5D6E-409C-BE32-E72D297353CC}">
                <c16:uniqueId val="{00000000-3258-4B80-B114-B878532054C4}"/>
              </c:ext>
            </c:extLst>
          </c:dPt>
          <c:dPt>
            <c:idx val="9"/>
            <c:invertIfNegative val="0"/>
            <c:bubble3D val="0"/>
            <c:spPr>
              <a:solidFill>
                <a:srgbClr val="5B9BD5"/>
              </a:solidFill>
            </c:spPr>
            <c:extLst>
              <c:ext xmlns:c16="http://schemas.microsoft.com/office/drawing/2014/chart" uri="{C3380CC4-5D6E-409C-BE32-E72D297353CC}">
                <c16:uniqueId val="{00000002-3258-4B80-B114-B878532054C4}"/>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INVERSIONES'!$A$21:$A$30</c:f>
              <c:strCache>
                <c:ptCount val="10"/>
                <c:pt idx="0">
                  <c:v>2016</c:v>
                </c:pt>
                <c:pt idx="1">
                  <c:v>2017</c:v>
                </c:pt>
                <c:pt idx="2">
                  <c:v>2018</c:v>
                </c:pt>
                <c:pt idx="3">
                  <c:v>2019</c:v>
                </c:pt>
                <c:pt idx="4">
                  <c:v>2020</c:v>
                </c:pt>
                <c:pt idx="5">
                  <c:v>2021</c:v>
                </c:pt>
                <c:pt idx="6">
                  <c:v>2022</c:v>
                </c:pt>
                <c:pt idx="7">
                  <c:v>2023</c:v>
                </c:pt>
                <c:pt idx="8">
                  <c:v>2024</c:v>
                </c:pt>
                <c:pt idx="9">
                  <c:v>2025
(ene-set)</c:v>
                </c:pt>
              </c:strCache>
            </c:strRef>
          </c:cat>
          <c:val>
            <c:numRef>
              <c:f>'7. INVERSIONES'!$I$21:$I$30</c:f>
              <c:numCache>
                <c:formatCode>_ * #,##0_ ;_ * \-#,##0_ ;_ * "-"??_ ;_ @_ </c:formatCode>
                <c:ptCount val="10"/>
                <c:pt idx="0">
                  <c:v>3334.1488452199983</c:v>
                </c:pt>
                <c:pt idx="1">
                  <c:v>3974.7368350199986</c:v>
                </c:pt>
                <c:pt idx="2">
                  <c:v>4954.6334482999991</c:v>
                </c:pt>
                <c:pt idx="3">
                  <c:v>5902.6203698999998</c:v>
                </c:pt>
                <c:pt idx="4">
                  <c:v>4309.1731239999999</c:v>
                </c:pt>
                <c:pt idx="5">
                  <c:v>5155.3422629999995</c:v>
                </c:pt>
                <c:pt idx="6">
                  <c:v>5243.9973179999997</c:v>
                </c:pt>
                <c:pt idx="7">
                  <c:v>4936.0891089999996</c:v>
                </c:pt>
                <c:pt idx="8">
                  <c:v>5010.8194979999998</c:v>
                </c:pt>
                <c:pt idx="9">
                  <c:v>3908.8088630000002</c:v>
                </c:pt>
              </c:numCache>
            </c:numRef>
          </c:val>
          <c:extLst>
            <c:ext xmlns:c16="http://schemas.microsoft.com/office/drawing/2014/chart" uri="{C3380CC4-5D6E-409C-BE32-E72D297353CC}">
              <c16:uniqueId val="{00000003-3258-4B80-B114-B878532054C4}"/>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8"/>
            <c:invertIfNegative val="0"/>
            <c:bubble3D val="0"/>
            <c:spPr>
              <a:solidFill>
                <a:srgbClr val="93B7FF"/>
              </a:solidFill>
              <a:ln>
                <a:noFill/>
              </a:ln>
              <a:effectLst/>
            </c:spPr>
            <c:extLst>
              <c:ext xmlns:c16="http://schemas.microsoft.com/office/drawing/2014/chart" uri="{C3380CC4-5D6E-409C-BE32-E72D297353CC}">
                <c16:uniqueId val="{00000001-E351-4E59-8F96-F9299DA9AD8D}"/>
              </c:ext>
            </c:extLst>
          </c:dPt>
          <c:dPt>
            <c:idx val="9"/>
            <c:invertIfNegative val="0"/>
            <c:bubble3D val="0"/>
            <c:spPr>
              <a:solidFill>
                <a:srgbClr val="002060"/>
              </a:solidFill>
              <a:ln>
                <a:noFill/>
              </a:ln>
              <a:effectLst/>
            </c:spPr>
            <c:extLst>
              <c:ext xmlns:c16="http://schemas.microsoft.com/office/drawing/2014/chart" uri="{C3380CC4-5D6E-409C-BE32-E72D297353CC}">
                <c16:uniqueId val="{00000003-E351-4E59-8F96-F9299DA9AD8D}"/>
              </c:ext>
            </c:extLst>
          </c:dPt>
          <c:dLbls>
            <c:dLbl>
              <c:idx val="4"/>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351-4E59-8F96-F9299DA9AD8D}"/>
                </c:ext>
              </c:extLst>
            </c:dLbl>
            <c:dLbl>
              <c:idx val="8"/>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51-4E59-8F96-F9299DA9AD8D}"/>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E351-4E59-8F96-F9299DA9AD8D}"/>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RECAUDACIÓN'!$A$11:$A$20</c:f>
              <c:strCache>
                <c:ptCount val="10"/>
                <c:pt idx="0">
                  <c:v>2016</c:v>
                </c:pt>
                <c:pt idx="1">
                  <c:v>2017</c:v>
                </c:pt>
                <c:pt idx="2">
                  <c:v>2018</c:v>
                </c:pt>
                <c:pt idx="3">
                  <c:v>2019</c:v>
                </c:pt>
                <c:pt idx="4">
                  <c:v>2020</c:v>
                </c:pt>
                <c:pt idx="5">
                  <c:v>2021</c:v>
                </c:pt>
                <c:pt idx="6">
                  <c:v>2022</c:v>
                </c:pt>
                <c:pt idx="7">
                  <c:v>2023</c:v>
                </c:pt>
                <c:pt idx="8">
                  <c:v>2024</c:v>
                </c:pt>
                <c:pt idx="9">
                  <c:v>2025 
(ene-set)</c:v>
                </c:pt>
              </c:strCache>
            </c:strRef>
          </c:cat>
          <c:val>
            <c:numRef>
              <c:f>'15. RECAUDACIÓN'!$G$11:$G$20</c:f>
              <c:numCache>
                <c:formatCode>_ * #,##0.0_ ;_ * \-#,##0.0_ ;_ * "-"??_ ;_ @_ </c:formatCode>
                <c:ptCount val="10"/>
                <c:pt idx="0">
                  <c:v>5997.20368478</c:v>
                </c:pt>
                <c:pt idx="1">
                  <c:v>9080.0895316599999</c:v>
                </c:pt>
                <c:pt idx="2">
                  <c:v>12248.277471096666</c:v>
                </c:pt>
                <c:pt idx="3">
                  <c:v>10513.433204446665</c:v>
                </c:pt>
                <c:pt idx="4">
                  <c:v>8016.9140878100006</c:v>
                </c:pt>
                <c:pt idx="5">
                  <c:v>24484.571917260004</c:v>
                </c:pt>
                <c:pt idx="6">
                  <c:v>23585.966682310001</c:v>
                </c:pt>
                <c:pt idx="7">
                  <c:v>16111.600872479999</c:v>
                </c:pt>
                <c:pt idx="8">
                  <c:v>18383.583112369997</c:v>
                </c:pt>
                <c:pt idx="9">
                  <c:v>17755.741523099998</c:v>
                </c:pt>
              </c:numCache>
            </c:numRef>
          </c:val>
          <c:extLst>
            <c:ext xmlns:c16="http://schemas.microsoft.com/office/drawing/2014/chart" uri="{C3380CC4-5D6E-409C-BE32-E72D297353CC}">
              <c16:uniqueId val="{00000005-E351-4E59-8F96-F9299DA9AD8D}"/>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5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5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60</xdr:row>
      <xdr:rowOff>19050</xdr:rowOff>
    </xdr:from>
    <xdr:to>
      <xdr:col>13</xdr:col>
      <xdr:colOff>542924</xdr:colOff>
      <xdr:row>67</xdr:row>
      <xdr:rowOff>1</xdr:rowOff>
    </xdr:to>
    <xdr:graphicFrame macro="">
      <xdr:nvGraphicFramePr>
        <xdr:cNvPr id="2" name="2 Gráfico">
          <a:extLst>
            <a:ext uri="{FF2B5EF4-FFF2-40B4-BE49-F238E27FC236}">
              <a16:creationId xmlns:a16="http://schemas.microsoft.com/office/drawing/2014/main" id="{15CDF4F5-A390-47B8-8504-A46418B0D8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B0FB7A13-6E10-4E78-8464-1B42C6998A94}"/>
            </a:ext>
          </a:extLst>
        </xdr:cNvPr>
        <xdr:cNvSpPr/>
      </xdr:nvSpPr>
      <xdr:spPr>
        <a:xfrm>
          <a:off x="10380344" y="85725"/>
          <a:ext cx="1672478" cy="39446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0</xdr:row>
      <xdr:rowOff>66675</xdr:rowOff>
    </xdr:from>
    <xdr:to>
      <xdr:col>7</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307082A-AE0A-4455-A62F-4CD618DC4218}"/>
            </a:ext>
          </a:extLst>
        </xdr:cNvPr>
        <xdr:cNvSpPr/>
      </xdr:nvSpPr>
      <xdr:spPr>
        <a:xfrm>
          <a:off x="8227695" y="66675"/>
          <a:ext cx="1365885" cy="4097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7D8914B-1722-4BC0-8393-980DE1EDB3ED}"/>
            </a:ext>
          </a:extLst>
        </xdr:cNvPr>
        <xdr:cNvSpPr/>
      </xdr:nvSpPr>
      <xdr:spPr>
        <a:xfrm>
          <a:off x="7461884" y="85726"/>
          <a:ext cx="1445895" cy="37328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762000</xdr:colOff>
      <xdr:row>0</xdr:row>
      <xdr:rowOff>47625</xdr:rowOff>
    </xdr:from>
    <xdr:to>
      <xdr:col>8</xdr:col>
      <xdr:colOff>681429</xdr:colOff>
      <xdr:row>2</xdr:row>
      <xdr:rowOff>108488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1274B497-A816-4C3B-B824-A901CD3E0873}"/>
            </a:ext>
          </a:extLst>
        </xdr:cNvPr>
        <xdr:cNvSpPr/>
      </xdr:nvSpPr>
      <xdr:spPr>
        <a:xfrm>
          <a:off x="6644640" y="47625"/>
          <a:ext cx="171012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CC4276FC-680F-4321-88F4-7A8DD49F47E0}"/>
            </a:ext>
          </a:extLst>
        </xdr:cNvPr>
        <xdr:cNvSpPr/>
      </xdr:nvSpPr>
      <xdr:spPr>
        <a:xfrm>
          <a:off x="6355080" y="66675"/>
          <a:ext cx="170250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7B400E2-A5CA-43B1-A818-905F277DC80F}"/>
            </a:ext>
          </a:extLst>
        </xdr:cNvPr>
        <xdr:cNvSpPr/>
      </xdr:nvSpPr>
      <xdr:spPr>
        <a:xfrm>
          <a:off x="5425440" y="66675"/>
          <a:ext cx="1696794"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9C49320-E625-4946-BB7C-31952B0574F8}"/>
            </a:ext>
          </a:extLst>
        </xdr:cNvPr>
        <xdr:cNvSpPr/>
      </xdr:nvSpPr>
      <xdr:spPr>
        <a:xfrm>
          <a:off x="10180320" y="57150"/>
          <a:ext cx="156915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100</xdr:row>
      <xdr:rowOff>20554</xdr:rowOff>
    </xdr:from>
    <xdr:to>
      <xdr:col>8</xdr:col>
      <xdr:colOff>0</xdr:colOff>
      <xdr:row>114</xdr:row>
      <xdr:rowOff>84722</xdr:rowOff>
    </xdr:to>
    <xdr:graphicFrame macro="">
      <xdr:nvGraphicFramePr>
        <xdr:cNvPr id="2" name="3 Gráfico">
          <a:extLst>
            <a:ext uri="{FF2B5EF4-FFF2-40B4-BE49-F238E27FC236}">
              <a16:creationId xmlns:a16="http://schemas.microsoft.com/office/drawing/2014/main" id="{7AF4C6F0-AA51-448C-9058-1527CACA26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44</xdr:row>
      <xdr:rowOff>63567</xdr:rowOff>
    </xdr:from>
    <xdr:to>
      <xdr:col>9</xdr:col>
      <xdr:colOff>152399</xdr:colOff>
      <xdr:row>58</xdr:row>
      <xdr:rowOff>94553</xdr:rowOff>
    </xdr:to>
    <xdr:graphicFrame macro="">
      <xdr:nvGraphicFramePr>
        <xdr:cNvPr id="3" name="2 Gráfico">
          <a:extLst>
            <a:ext uri="{FF2B5EF4-FFF2-40B4-BE49-F238E27FC236}">
              <a16:creationId xmlns:a16="http://schemas.microsoft.com/office/drawing/2014/main" id="{256F1B0B-E735-4E73-A69B-4CCE10A69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533400</xdr:colOff>
      <xdr:row>0</xdr:row>
      <xdr:rowOff>91440</xdr:rowOff>
    </xdr:from>
    <xdr:to>
      <xdr:col>10</xdr:col>
      <xdr:colOff>898599</xdr:colOff>
      <xdr:row>2</xdr:row>
      <xdr:rowOff>144683</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3CB548E5-DC36-473A-8C42-C7316580B7D5}"/>
            </a:ext>
          </a:extLst>
        </xdr:cNvPr>
        <xdr:cNvSpPr/>
      </xdr:nvSpPr>
      <xdr:spPr>
        <a:xfrm>
          <a:off x="10675620" y="91440"/>
          <a:ext cx="156915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312420</xdr:colOff>
      <xdr:row>0</xdr:row>
      <xdr:rowOff>38100</xdr:rowOff>
    </xdr:from>
    <xdr:to>
      <xdr:col>20</xdr:col>
      <xdr:colOff>692859</xdr:colOff>
      <xdr:row>2</xdr:row>
      <xdr:rowOff>98963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2BEE008-E3D0-44F0-B9D7-03E0A39C608B}"/>
            </a:ext>
          </a:extLst>
        </xdr:cNvPr>
        <xdr:cNvSpPr/>
      </xdr:nvSpPr>
      <xdr:spPr>
        <a:xfrm>
          <a:off x="11186160" y="38100"/>
          <a:ext cx="156915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1242060</xdr:colOff>
      <xdr:row>0</xdr:row>
      <xdr:rowOff>60960</xdr:rowOff>
    </xdr:from>
    <xdr:to>
      <xdr:col>2</xdr:col>
      <xdr:colOff>2811219</xdr:colOff>
      <xdr:row>2</xdr:row>
      <xdr:rowOff>98963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52B8E32-C349-475F-A9CF-C6BFB261441A}"/>
            </a:ext>
          </a:extLst>
        </xdr:cNvPr>
        <xdr:cNvSpPr/>
      </xdr:nvSpPr>
      <xdr:spPr>
        <a:xfrm>
          <a:off x="5745480" y="60960"/>
          <a:ext cx="156915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55</xdr:row>
      <xdr:rowOff>76200</xdr:rowOff>
    </xdr:from>
    <xdr:to>
      <xdr:col>7</xdr:col>
      <xdr:colOff>866774</xdr:colOff>
      <xdr:row>61</xdr:row>
      <xdr:rowOff>152400</xdr:rowOff>
    </xdr:to>
    <xdr:graphicFrame macro="">
      <xdr:nvGraphicFramePr>
        <xdr:cNvPr id="2" name="2 Gráfico">
          <a:extLst>
            <a:ext uri="{FF2B5EF4-FFF2-40B4-BE49-F238E27FC236}">
              <a16:creationId xmlns:a16="http://schemas.microsoft.com/office/drawing/2014/main" id="{94239C64-951D-4DEB-A2E8-CB84BD5614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F7CD3AA0-19F0-4E61-813E-5E396213A0E4}"/>
            </a:ext>
          </a:extLst>
        </xdr:cNvPr>
        <xdr:cNvSpPr/>
      </xdr:nvSpPr>
      <xdr:spPr>
        <a:xfrm>
          <a:off x="6128385" y="57150"/>
          <a:ext cx="1518285" cy="38290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C837844-50AB-42D6-9F75-D4EA027FA35D}"/>
            </a:ext>
          </a:extLst>
        </xdr:cNvPr>
        <xdr:cNvSpPr/>
      </xdr:nvSpPr>
      <xdr:spPr>
        <a:xfrm>
          <a:off x="8702039" y="104775"/>
          <a:ext cx="1630680" cy="37909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E82F93B-C785-4017-8F02-F1E5ECD144C5}"/>
            </a:ext>
          </a:extLst>
        </xdr:cNvPr>
        <xdr:cNvSpPr/>
      </xdr:nvSpPr>
      <xdr:spPr>
        <a:xfrm>
          <a:off x="7780020" y="76200"/>
          <a:ext cx="1619250" cy="37909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228600</xdr:colOff>
      <xdr:row>0</xdr:row>
      <xdr:rowOff>76200</xdr:rowOff>
    </xdr:from>
    <xdr:to>
      <xdr:col>14</xdr:col>
      <xdr:colOff>24204</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3577A8F-6182-48BF-9933-0C6B1050179F}"/>
            </a:ext>
          </a:extLst>
        </xdr:cNvPr>
        <xdr:cNvSpPr/>
      </xdr:nvSpPr>
      <xdr:spPr>
        <a:xfrm>
          <a:off x="11430000" y="76200"/>
          <a:ext cx="1715844"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18</xdr:col>
      <xdr:colOff>333375</xdr:colOff>
      <xdr:row>0</xdr:row>
      <xdr:rowOff>85725</xdr:rowOff>
    </xdr:from>
    <xdr:to>
      <xdr:col>20</xdr:col>
      <xdr:colOff>638175</xdr:colOff>
      <xdr:row>2</xdr:row>
      <xdr:rowOff>146588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6BA2B1D-6B38-4FDA-810F-832E15AD376D}"/>
            </a:ext>
          </a:extLst>
        </xdr:cNvPr>
        <xdr:cNvSpPr/>
      </xdr:nvSpPr>
      <xdr:spPr>
        <a:xfrm>
          <a:off x="13035915" y="85725"/>
          <a:ext cx="1676400" cy="41900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371475</xdr:colOff>
      <xdr:row>0</xdr:row>
      <xdr:rowOff>114300</xdr:rowOff>
    </xdr:from>
    <xdr:to>
      <xdr:col>12</xdr:col>
      <xdr:colOff>5154</xdr:colOff>
      <xdr:row>1</xdr:row>
      <xdr:rowOff>375188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E3BF0FF-FC30-406D-8AA9-1FB160F97C50}"/>
            </a:ext>
          </a:extLst>
        </xdr:cNvPr>
        <xdr:cNvSpPr/>
      </xdr:nvSpPr>
      <xdr:spPr>
        <a:xfrm>
          <a:off x="11207115" y="114300"/>
          <a:ext cx="1782519" cy="43614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606701</xdr:colOff>
      <xdr:row>0</xdr:row>
      <xdr:rowOff>116784</xdr:rowOff>
    </xdr:from>
    <xdr:to>
      <xdr:col>12</xdr:col>
      <xdr:colOff>7639</xdr:colOff>
      <xdr:row>1</xdr:row>
      <xdr:rowOff>377672</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86F4932-1A1B-4F19-A93D-1AFB0B3AC372}"/>
            </a:ext>
          </a:extLst>
        </xdr:cNvPr>
        <xdr:cNvSpPr/>
      </xdr:nvSpPr>
      <xdr:spPr>
        <a:xfrm>
          <a:off x="11693801" y="116784"/>
          <a:ext cx="1549778" cy="43614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E8A211B-9159-4CA5-92AA-506D0123E9D7}"/>
            </a:ext>
          </a:extLst>
        </xdr:cNvPr>
        <xdr:cNvSpPr/>
      </xdr:nvSpPr>
      <xdr:spPr>
        <a:xfrm>
          <a:off x="5354955" y="76200"/>
          <a:ext cx="1662504" cy="41709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7E1F4C7-5589-4488-82BE-ACD6D6C84837}"/>
            </a:ext>
          </a:extLst>
        </xdr:cNvPr>
        <xdr:cNvSpPr/>
      </xdr:nvSpPr>
      <xdr:spPr>
        <a:xfrm>
          <a:off x="8633460" y="85725"/>
          <a:ext cx="1538679" cy="41328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D2529DB-8E76-497C-B5AA-B8DBC68E5C64}"/>
            </a:ext>
          </a:extLst>
        </xdr:cNvPr>
        <xdr:cNvSpPr/>
      </xdr:nvSpPr>
      <xdr:spPr>
        <a:xfrm>
          <a:off x="4911090" y="57150"/>
          <a:ext cx="1550109" cy="41519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46</xdr:row>
      <xdr:rowOff>22860</xdr:rowOff>
    </xdr:from>
    <xdr:to>
      <xdr:col>6</xdr:col>
      <xdr:colOff>1152525</xdr:colOff>
      <xdr:row>58</xdr:row>
      <xdr:rowOff>114300</xdr:rowOff>
    </xdr:to>
    <xdr:graphicFrame macro="">
      <xdr:nvGraphicFramePr>
        <xdr:cNvPr id="2" name="Gráfico 1">
          <a:extLst>
            <a:ext uri="{FF2B5EF4-FFF2-40B4-BE49-F238E27FC236}">
              <a16:creationId xmlns:a16="http://schemas.microsoft.com/office/drawing/2014/main" id="{0A798DE4-C336-4550-823C-474DFB336A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D90B8125-C0DE-4136-B5E1-820BD0A07B80}"/>
            </a:ext>
          </a:extLst>
        </xdr:cNvPr>
        <xdr:cNvSpPr/>
      </xdr:nvSpPr>
      <xdr:spPr>
        <a:xfrm>
          <a:off x="7336155" y="66675"/>
          <a:ext cx="1738704" cy="41138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1037104</xdr:colOff>
      <xdr:row>1</xdr:row>
      <xdr:rowOff>14568</xdr:rowOff>
    </xdr:from>
    <xdr:to>
      <xdr:col>9</xdr:col>
      <xdr:colOff>14118</xdr:colOff>
      <xdr:row>2</xdr:row>
      <xdr:rowOff>78793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B28AFA6-2D3D-4480-A369-9A51EC8D874D}"/>
            </a:ext>
          </a:extLst>
        </xdr:cNvPr>
        <xdr:cNvSpPr/>
      </xdr:nvSpPr>
      <xdr:spPr>
        <a:xfrm>
          <a:off x="10466854" y="205068"/>
          <a:ext cx="1663064" cy="4261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7"/>
  <sheetViews>
    <sheetView tabSelected="1" view="pageBreakPreview" zoomScaleNormal="100" zoomScaleSheetLayoutView="100" workbookViewId="0"/>
  </sheetViews>
  <sheetFormatPr baseColWidth="10" defaultColWidth="11.42578125" defaultRowHeight="16.5" x14ac:dyDescent="0.3"/>
  <cols>
    <col min="1" max="1" width="5.28515625" style="11" customWidth="1"/>
    <col min="2" max="8" width="11.42578125" style="11"/>
    <col min="9" max="9" width="23" style="11" customWidth="1"/>
    <col min="10" max="11" width="11.42578125" style="424"/>
    <col min="12" max="12" width="11.42578125" style="11"/>
    <col min="13" max="13" width="8.5703125" style="11" customWidth="1"/>
    <col min="14" max="16384" width="11.42578125" style="11"/>
  </cols>
  <sheetData>
    <row r="10" spans="2:17" ht="22.5" customHeight="1" x14ac:dyDescent="0.3">
      <c r="B10" s="1029" t="s">
        <v>62</v>
      </c>
      <c r="C10" s="1029"/>
      <c r="D10" s="1029"/>
      <c r="E10" s="1029"/>
      <c r="F10" s="1029"/>
      <c r="G10" s="1029"/>
      <c r="H10" s="1029"/>
      <c r="I10" s="1029"/>
      <c r="J10" s="1029"/>
      <c r="K10" s="1029"/>
      <c r="L10" s="1029"/>
      <c r="M10" s="13"/>
      <c r="N10" s="13"/>
      <c r="O10" s="13"/>
      <c r="P10" s="13"/>
      <c r="Q10" s="13"/>
    </row>
    <row r="11" spans="2:17" ht="18" customHeight="1" x14ac:dyDescent="0.3">
      <c r="B11" s="1030" t="s">
        <v>884</v>
      </c>
      <c r="C11" s="1030"/>
      <c r="D11" s="1030"/>
      <c r="E11" s="1030"/>
      <c r="F11" s="1030"/>
      <c r="G11" s="1030"/>
      <c r="H11" s="1030"/>
      <c r="I11" s="1030"/>
      <c r="J11" s="1030"/>
      <c r="K11" s="1030"/>
      <c r="L11" s="1030"/>
      <c r="M11" s="14"/>
      <c r="N11" s="14"/>
      <c r="O11" s="14"/>
      <c r="P11" s="14"/>
      <c r="Q11" s="14"/>
    </row>
    <row r="12" spans="2:17" ht="18" customHeight="1" x14ac:dyDescent="0.3">
      <c r="B12" s="1030" t="s">
        <v>885</v>
      </c>
      <c r="C12" s="1030"/>
      <c r="D12" s="1030"/>
      <c r="E12" s="1030"/>
      <c r="F12" s="1030"/>
      <c r="G12" s="1030"/>
      <c r="H12" s="1030"/>
      <c r="I12" s="1030"/>
      <c r="J12" s="1030"/>
      <c r="K12" s="1030"/>
      <c r="L12" s="1030"/>
      <c r="M12" s="14"/>
      <c r="N12" s="14"/>
      <c r="O12" s="14"/>
      <c r="P12" s="14"/>
      <c r="Q12" s="14"/>
    </row>
    <row r="14" spans="2:17" ht="18" x14ac:dyDescent="0.3">
      <c r="B14" s="12" t="s">
        <v>63</v>
      </c>
    </row>
    <row r="15" spans="2:17" x14ac:dyDescent="0.3">
      <c r="B15" s="11" t="s">
        <v>64</v>
      </c>
      <c r="J15" s="423" t="s">
        <v>65</v>
      </c>
    </row>
    <row r="16" spans="2:17" x14ac:dyDescent="0.3">
      <c r="B16" s="11" t="s">
        <v>66</v>
      </c>
      <c r="J16" s="423" t="s">
        <v>67</v>
      </c>
    </row>
    <row r="17" spans="2:10" x14ac:dyDescent="0.3">
      <c r="B17" s="11" t="s">
        <v>213</v>
      </c>
      <c r="I17" s="23"/>
      <c r="J17" s="466" t="s">
        <v>211</v>
      </c>
    </row>
    <row r="19" spans="2:10" ht="18" x14ac:dyDescent="0.3">
      <c r="B19" s="12" t="s">
        <v>397</v>
      </c>
    </row>
    <row r="20" spans="2:10" x14ac:dyDescent="0.3">
      <c r="B20" s="11" t="s">
        <v>387</v>
      </c>
      <c r="J20" s="423" t="s">
        <v>68</v>
      </c>
    </row>
    <row r="21" spans="2:10" x14ac:dyDescent="0.3">
      <c r="B21" s="11" t="s">
        <v>388</v>
      </c>
      <c r="I21" s="23"/>
      <c r="J21" s="423" t="s">
        <v>212</v>
      </c>
    </row>
    <row r="22" spans="2:10" x14ac:dyDescent="0.3">
      <c r="B22" s="11" t="s">
        <v>389</v>
      </c>
      <c r="J22" s="423" t="s">
        <v>69</v>
      </c>
    </row>
    <row r="24" spans="2:10" ht="18" x14ac:dyDescent="0.3">
      <c r="B24" s="12" t="s">
        <v>70</v>
      </c>
      <c r="J24" s="423" t="s">
        <v>71</v>
      </c>
    </row>
    <row r="26" spans="2:10" ht="18" x14ac:dyDescent="0.3">
      <c r="B26" s="12" t="s">
        <v>72</v>
      </c>
    </row>
    <row r="27" spans="2:10" x14ac:dyDescent="0.3">
      <c r="B27" s="11" t="s">
        <v>73</v>
      </c>
      <c r="J27" s="423" t="s">
        <v>76</v>
      </c>
    </row>
    <row r="28" spans="2:10" x14ac:dyDescent="0.3">
      <c r="B28" s="11" t="s">
        <v>74</v>
      </c>
      <c r="J28" s="423" t="s">
        <v>77</v>
      </c>
    </row>
    <row r="29" spans="2:10" x14ac:dyDescent="0.3">
      <c r="B29" s="11" t="s">
        <v>75</v>
      </c>
      <c r="J29" s="423" t="s">
        <v>78</v>
      </c>
    </row>
    <row r="31" spans="2:10" ht="18" x14ac:dyDescent="0.3">
      <c r="B31" s="12" t="s">
        <v>79</v>
      </c>
    </row>
    <row r="32" spans="2:10" x14ac:dyDescent="0.3">
      <c r="B32" s="11" t="s">
        <v>81</v>
      </c>
      <c r="J32" s="423" t="s">
        <v>83</v>
      </c>
    </row>
    <row r="33" spans="2:10" x14ac:dyDescent="0.3">
      <c r="B33" s="11" t="s">
        <v>214</v>
      </c>
      <c r="J33" s="423" t="s">
        <v>84</v>
      </c>
    </row>
    <row r="34" spans="2:10" x14ac:dyDescent="0.3">
      <c r="B34" s="11" t="s">
        <v>80</v>
      </c>
      <c r="J34" s="423" t="s">
        <v>84</v>
      </c>
    </row>
    <row r="35" spans="2:10" x14ac:dyDescent="0.3">
      <c r="B35" s="11" t="s">
        <v>82</v>
      </c>
      <c r="J35" s="423" t="s">
        <v>85</v>
      </c>
    </row>
    <row r="37" spans="2:10" ht="18" x14ac:dyDescent="0.3">
      <c r="B37" s="12" t="s">
        <v>86</v>
      </c>
    </row>
    <row r="38" spans="2:10" x14ac:dyDescent="0.3">
      <c r="B38" s="11" t="s">
        <v>87</v>
      </c>
      <c r="J38" s="423" t="s">
        <v>88</v>
      </c>
    </row>
    <row r="39" spans="2:10" x14ac:dyDescent="0.3">
      <c r="B39" s="11" t="s">
        <v>215</v>
      </c>
      <c r="J39" s="423" t="s">
        <v>88</v>
      </c>
    </row>
    <row r="40" spans="2:10" x14ac:dyDescent="0.3">
      <c r="B40" s="11" t="s">
        <v>175</v>
      </c>
      <c r="J40" s="423" t="s">
        <v>176</v>
      </c>
    </row>
    <row r="42" spans="2:10" ht="18" x14ac:dyDescent="0.3">
      <c r="B42" s="12" t="s">
        <v>89</v>
      </c>
    </row>
    <row r="43" spans="2:10" x14ac:dyDescent="0.3">
      <c r="B43" s="11" t="s">
        <v>216</v>
      </c>
      <c r="J43" s="423" t="s">
        <v>177</v>
      </c>
    </row>
    <row r="44" spans="2:10" ht="36" customHeight="1" x14ac:dyDescent="0.3">
      <c r="B44" s="1028" t="s">
        <v>90</v>
      </c>
      <c r="C44" s="1028"/>
      <c r="D44" s="1028"/>
      <c r="E44" s="1028"/>
      <c r="F44" s="1028"/>
      <c r="G44" s="1028"/>
      <c r="H44" s="1028"/>
      <c r="J44" s="423" t="s">
        <v>178</v>
      </c>
    </row>
    <row r="46" spans="2:10" ht="18" x14ac:dyDescent="0.3">
      <c r="B46" s="12" t="s">
        <v>91</v>
      </c>
    </row>
    <row r="47" spans="2:10" x14ac:dyDescent="0.3">
      <c r="B47" s="11" t="s">
        <v>92</v>
      </c>
      <c r="J47" s="423" t="s">
        <v>179</v>
      </c>
    </row>
    <row r="49" spans="2:10" ht="18" x14ac:dyDescent="0.3">
      <c r="B49" s="12" t="s">
        <v>93</v>
      </c>
      <c r="J49" s="423" t="s">
        <v>180</v>
      </c>
    </row>
    <row r="51" spans="2:10" ht="18" x14ac:dyDescent="0.3">
      <c r="B51" s="12" t="s">
        <v>94</v>
      </c>
      <c r="J51" s="423" t="s">
        <v>181</v>
      </c>
    </row>
    <row r="53" spans="2:10" ht="18" x14ac:dyDescent="0.3">
      <c r="B53" s="12" t="s">
        <v>95</v>
      </c>
      <c r="J53" s="423" t="s">
        <v>182</v>
      </c>
    </row>
    <row r="55" spans="2:10" ht="18" x14ac:dyDescent="0.3">
      <c r="B55" s="12" t="s">
        <v>781</v>
      </c>
      <c r="J55" s="423" t="s">
        <v>782</v>
      </c>
    </row>
    <row r="56" spans="2:10" x14ac:dyDescent="0.3">
      <c r="J56" s="423"/>
    </row>
    <row r="57" spans="2:10" ht="18" x14ac:dyDescent="0.3">
      <c r="B57" s="12" t="s">
        <v>877</v>
      </c>
      <c r="J57" s="423" t="s">
        <v>882</v>
      </c>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2025'!Área_de_impresión" display="CPIM 2025'!A1"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AGO 2025'!Área_de_impresión" display="CPEM, AGO 2025'!A1"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3D356-4BB2-4758-A33B-EF126261F058}">
  <sheetPr>
    <tabColor rgb="FF002060"/>
  </sheetPr>
  <dimension ref="A1:AH69"/>
  <sheetViews>
    <sheetView showGridLines="0" view="pageBreakPreview" zoomScaleNormal="100" zoomScaleSheetLayoutView="100" workbookViewId="0">
      <pane ySplit="4" topLeftCell="A56" activePane="bottomLeft" state="frozen"/>
      <selection pane="bottomLeft" activeCell="A70" sqref="A70"/>
    </sheetView>
  </sheetViews>
  <sheetFormatPr baseColWidth="10" defaultColWidth="11.42578125" defaultRowHeight="12.75" x14ac:dyDescent="0.2"/>
  <cols>
    <col min="1" max="1" width="13.42578125" style="7" customWidth="1"/>
    <col min="2" max="2" width="12.42578125" style="6" customWidth="1"/>
    <col min="3" max="3" width="13.28515625" style="6" bestFit="1" customWidth="1"/>
    <col min="4" max="14" width="12.42578125" style="6" customWidth="1"/>
    <col min="15" max="15" width="2" style="772" customWidth="1"/>
    <col min="16" max="16" width="11.42578125" style="6"/>
    <col min="17" max="17" width="12.42578125" style="6" bestFit="1" customWidth="1"/>
    <col min="18" max="18" width="14.42578125" style="6" bestFit="1" customWidth="1"/>
    <col min="19" max="20" width="12.42578125" style="6" bestFit="1" customWidth="1"/>
    <col min="21" max="21" width="11.5703125" style="6" bestFit="1" customWidth="1"/>
    <col min="22" max="22" width="13.42578125" style="6" bestFit="1" customWidth="1"/>
    <col min="23" max="24" width="11.5703125" style="6" bestFit="1" customWidth="1"/>
    <col min="25" max="25" width="11.42578125" style="6"/>
    <col min="26" max="26" width="11.5703125" style="6" bestFit="1" customWidth="1"/>
    <col min="27" max="27" width="13.42578125" style="6" bestFit="1" customWidth="1"/>
    <col min="28" max="30" width="11.5703125" style="6" bestFit="1" customWidth="1"/>
    <col min="31" max="31" width="12.42578125" style="6" bestFit="1" customWidth="1"/>
    <col min="32" max="33" width="11.5703125" style="6" bestFit="1" customWidth="1"/>
    <col min="34" max="16384" width="11.42578125" style="6"/>
  </cols>
  <sheetData>
    <row r="1" spans="1:15" ht="16.5" customHeight="1" x14ac:dyDescent="0.35">
      <c r="A1" s="768" t="s">
        <v>804</v>
      </c>
      <c r="B1" s="769"/>
      <c r="C1" s="769"/>
      <c r="D1" s="769"/>
      <c r="E1" s="769"/>
      <c r="F1" s="770"/>
      <c r="G1" s="771"/>
      <c r="H1" s="770"/>
      <c r="I1" s="769"/>
      <c r="J1" s="769"/>
      <c r="K1" s="769"/>
      <c r="L1" s="769"/>
      <c r="M1" s="769"/>
      <c r="N1" s="769"/>
    </row>
    <row r="2" spans="1:15" ht="15.75" x14ac:dyDescent="0.25">
      <c r="A2" s="1031" t="s">
        <v>805</v>
      </c>
      <c r="B2" s="1031"/>
      <c r="C2" s="1031"/>
      <c r="D2" s="1031"/>
      <c r="E2" s="1031"/>
      <c r="F2" s="1031"/>
      <c r="G2" s="1031"/>
      <c r="H2" s="1031"/>
      <c r="I2" s="1031"/>
      <c r="J2" s="773"/>
      <c r="K2" s="773"/>
      <c r="L2" s="773"/>
      <c r="M2" s="773"/>
      <c r="N2" s="773"/>
    </row>
    <row r="3" spans="1:15" ht="13.5" thickBot="1" x14ac:dyDescent="0.25">
      <c r="A3" s="769"/>
      <c r="B3" s="769"/>
      <c r="C3" s="769"/>
      <c r="D3" s="769"/>
      <c r="E3" s="769"/>
      <c r="F3" s="769"/>
      <c r="G3" s="769"/>
      <c r="H3" s="769"/>
      <c r="I3" s="769"/>
      <c r="J3" s="769"/>
      <c r="K3" s="769"/>
      <c r="L3" s="769"/>
      <c r="M3" s="769"/>
      <c r="N3" s="769"/>
    </row>
    <row r="4" spans="1:15" s="171" customFormat="1" x14ac:dyDescent="0.2">
      <c r="A4" s="774" t="s">
        <v>208</v>
      </c>
      <c r="B4" s="775" t="s">
        <v>683</v>
      </c>
      <c r="C4" s="775" t="s">
        <v>806</v>
      </c>
      <c r="D4" s="775" t="s">
        <v>685</v>
      </c>
      <c r="E4" s="775" t="s">
        <v>686</v>
      </c>
      <c r="F4" s="775" t="s">
        <v>687</v>
      </c>
      <c r="G4" s="775" t="s">
        <v>269</v>
      </c>
      <c r="H4" s="775" t="s">
        <v>688</v>
      </c>
      <c r="I4" s="775" t="s">
        <v>689</v>
      </c>
      <c r="J4" s="775" t="s">
        <v>807</v>
      </c>
      <c r="K4" s="775" t="s">
        <v>808</v>
      </c>
      <c r="L4" s="775" t="s">
        <v>809</v>
      </c>
      <c r="M4" s="775" t="s">
        <v>810</v>
      </c>
      <c r="N4" s="776" t="s">
        <v>811</v>
      </c>
      <c r="O4" s="777"/>
    </row>
    <row r="5" spans="1:15" ht="13.5" thickBot="1" x14ac:dyDescent="0.25">
      <c r="A5" s="778"/>
      <c r="B5" s="779" t="s">
        <v>812</v>
      </c>
      <c r="C5" s="779" t="s">
        <v>813</v>
      </c>
      <c r="D5" s="779" t="s">
        <v>812</v>
      </c>
      <c r="E5" s="779" t="s">
        <v>814</v>
      </c>
      <c r="F5" s="779" t="s">
        <v>812</v>
      </c>
      <c r="G5" s="779" t="s">
        <v>812</v>
      </c>
      <c r="H5" s="779" t="s">
        <v>812</v>
      </c>
      <c r="I5" s="779" t="s">
        <v>812</v>
      </c>
      <c r="J5" s="779" t="s">
        <v>812</v>
      </c>
      <c r="K5" s="779" t="s">
        <v>812</v>
      </c>
      <c r="L5" s="779" t="s">
        <v>812</v>
      </c>
      <c r="M5" s="779" t="s">
        <v>812</v>
      </c>
      <c r="N5" s="780" t="s">
        <v>812</v>
      </c>
      <c r="O5" s="781"/>
    </row>
    <row r="6" spans="1:15" x14ac:dyDescent="0.2">
      <c r="A6" s="782">
        <v>2000</v>
      </c>
      <c r="B6" s="783">
        <v>553924</v>
      </c>
      <c r="C6" s="783">
        <v>132585078.00000001</v>
      </c>
      <c r="D6" s="783">
        <v>910303</v>
      </c>
      <c r="E6" s="783">
        <v>2437706</v>
      </c>
      <c r="F6" s="783">
        <v>270576</v>
      </c>
      <c r="G6" s="783">
        <v>2812784.7804642497</v>
      </c>
      <c r="H6" s="783">
        <v>37410</v>
      </c>
      <c r="I6" s="783">
        <v>7193</v>
      </c>
      <c r="J6" s="784" t="s">
        <v>815</v>
      </c>
      <c r="K6" s="784" t="s">
        <v>815</v>
      </c>
      <c r="L6" s="784" t="s">
        <v>815</v>
      </c>
      <c r="M6" s="784" t="s">
        <v>815</v>
      </c>
      <c r="N6" s="785" t="s">
        <v>815</v>
      </c>
    </row>
    <row r="7" spans="1:15" x14ac:dyDescent="0.2">
      <c r="A7" s="786">
        <v>2001</v>
      </c>
      <c r="B7" s="784">
        <v>722355.34555900015</v>
      </c>
      <c r="C7" s="784">
        <v>138522109.261338</v>
      </c>
      <c r="D7" s="784">
        <v>1056629.375614</v>
      </c>
      <c r="E7" s="784">
        <v>2571113.7884550001</v>
      </c>
      <c r="F7" s="784">
        <v>289546.06610700005</v>
      </c>
      <c r="G7" s="784">
        <v>3038401.494655</v>
      </c>
      <c r="H7" s="784">
        <v>38182.076774000001</v>
      </c>
      <c r="I7" s="784">
        <v>9499.2289039999996</v>
      </c>
      <c r="J7" s="784" t="s">
        <v>815</v>
      </c>
      <c r="K7" s="784" t="s">
        <v>815</v>
      </c>
      <c r="L7" s="784" t="s">
        <v>815</v>
      </c>
      <c r="M7" s="784" t="s">
        <v>815</v>
      </c>
      <c r="N7" s="785" t="s">
        <v>815</v>
      </c>
    </row>
    <row r="8" spans="1:15" x14ac:dyDescent="0.2">
      <c r="A8" s="786">
        <v>2002</v>
      </c>
      <c r="B8" s="784">
        <v>844552.87496099994</v>
      </c>
      <c r="C8" s="784">
        <v>157529918.53579301</v>
      </c>
      <c r="D8" s="784">
        <v>1232996.9204689998</v>
      </c>
      <c r="E8" s="784">
        <v>2869638.9847490001</v>
      </c>
      <c r="F8" s="784">
        <v>305650.71951300005</v>
      </c>
      <c r="G8" s="784">
        <v>3056055.2522</v>
      </c>
      <c r="H8" s="784">
        <v>38815.044966000001</v>
      </c>
      <c r="I8" s="784">
        <v>8612.8507310000005</v>
      </c>
      <c r="J8" s="784" t="s">
        <v>815</v>
      </c>
      <c r="K8" s="784" t="s">
        <v>815</v>
      </c>
      <c r="L8" s="784" t="s">
        <v>815</v>
      </c>
      <c r="M8" s="784" t="s">
        <v>815</v>
      </c>
      <c r="N8" s="785" t="s">
        <v>815</v>
      </c>
    </row>
    <row r="9" spans="1:15" x14ac:dyDescent="0.2">
      <c r="A9" s="786">
        <v>2003</v>
      </c>
      <c r="B9" s="784">
        <v>842605.07863000024</v>
      </c>
      <c r="C9" s="784">
        <v>172624629.84419996</v>
      </c>
      <c r="D9" s="784">
        <v>1373792.267121</v>
      </c>
      <c r="E9" s="784">
        <v>2923686.4022500003</v>
      </c>
      <c r="F9" s="784">
        <v>309163.88219000009</v>
      </c>
      <c r="G9" s="784">
        <v>3484900.3702520002</v>
      </c>
      <c r="H9" s="784">
        <v>40202.178839999993</v>
      </c>
      <c r="I9" s="784">
        <v>9589.5781260000003</v>
      </c>
      <c r="J9" s="784" t="s">
        <v>815</v>
      </c>
      <c r="K9" s="784" t="s">
        <v>815</v>
      </c>
      <c r="L9" s="784" t="s">
        <v>815</v>
      </c>
      <c r="M9" s="784" t="s">
        <v>815</v>
      </c>
      <c r="N9" s="785" t="s">
        <v>815</v>
      </c>
    </row>
    <row r="10" spans="1:15" x14ac:dyDescent="0.2">
      <c r="A10" s="786">
        <v>2004</v>
      </c>
      <c r="B10" s="784">
        <v>1035574.04973</v>
      </c>
      <c r="C10" s="784">
        <v>173223817.38585296</v>
      </c>
      <c r="D10" s="784">
        <v>1209005.7091610003</v>
      </c>
      <c r="E10" s="784">
        <v>3059961.8968920005</v>
      </c>
      <c r="F10" s="784">
        <v>306210.77793799998</v>
      </c>
      <c r="G10" s="784">
        <v>4247173.7726000007</v>
      </c>
      <c r="H10" s="784">
        <v>41613.363517999998</v>
      </c>
      <c r="I10" s="784">
        <v>14246.326868</v>
      </c>
      <c r="J10" s="784" t="s">
        <v>815</v>
      </c>
      <c r="K10" s="784" t="s">
        <v>815</v>
      </c>
      <c r="L10" s="784" t="s">
        <v>815</v>
      </c>
      <c r="M10" s="784" t="s">
        <v>815</v>
      </c>
      <c r="N10" s="785" t="s">
        <v>815</v>
      </c>
    </row>
    <row r="11" spans="1:15" x14ac:dyDescent="0.2">
      <c r="A11" s="786">
        <v>2005</v>
      </c>
      <c r="B11" s="784">
        <v>1009897.918423</v>
      </c>
      <c r="C11" s="784">
        <v>208001717.81876829</v>
      </c>
      <c r="D11" s="784">
        <v>1201670.9143999997</v>
      </c>
      <c r="E11" s="784">
        <v>3193145.5305729993</v>
      </c>
      <c r="F11" s="784">
        <v>319344.80289899989</v>
      </c>
      <c r="G11" s="784">
        <v>4564989.1370999999</v>
      </c>
      <c r="H11" s="784">
        <v>42144.586211000002</v>
      </c>
      <c r="I11" s="784">
        <v>17325.373315000004</v>
      </c>
      <c r="J11" s="784" t="s">
        <v>815</v>
      </c>
      <c r="K11" s="784" t="s">
        <v>815</v>
      </c>
      <c r="L11" s="784" t="s">
        <v>815</v>
      </c>
      <c r="M11" s="784" t="s">
        <v>815</v>
      </c>
      <c r="N11" s="785" t="s">
        <v>815</v>
      </c>
    </row>
    <row r="12" spans="1:15" x14ac:dyDescent="0.2">
      <c r="A12" s="786">
        <v>2006</v>
      </c>
      <c r="B12" s="784">
        <v>1048472.4635900002</v>
      </c>
      <c r="C12" s="784">
        <v>202825998.65453294</v>
      </c>
      <c r="D12" s="784">
        <v>1203364.0679980002</v>
      </c>
      <c r="E12" s="784">
        <v>3470661.2430209992</v>
      </c>
      <c r="F12" s="784">
        <v>313332.28608800005</v>
      </c>
      <c r="G12" s="784">
        <v>4784600.5820000004</v>
      </c>
      <c r="H12" s="784">
        <v>38469.547186000011</v>
      </c>
      <c r="I12" s="784">
        <v>17209.346067999999</v>
      </c>
      <c r="J12" s="784" t="s">
        <v>815</v>
      </c>
      <c r="K12" s="784" t="s">
        <v>815</v>
      </c>
      <c r="L12" s="784" t="s">
        <v>815</v>
      </c>
      <c r="M12" s="784" t="s">
        <v>815</v>
      </c>
      <c r="N12" s="785" t="s">
        <v>815</v>
      </c>
    </row>
    <row r="13" spans="1:15" x14ac:dyDescent="0.2">
      <c r="A13" s="786">
        <v>2007</v>
      </c>
      <c r="B13" s="784">
        <v>1190273.6039159999</v>
      </c>
      <c r="C13" s="784">
        <v>170127538.95581597</v>
      </c>
      <c r="D13" s="784">
        <v>1444361.4378260002</v>
      </c>
      <c r="E13" s="784">
        <v>3501461.9256330007</v>
      </c>
      <c r="F13" s="784">
        <v>329164.77903499996</v>
      </c>
      <c r="G13" s="784">
        <v>5103597.2635999992</v>
      </c>
      <c r="H13" s="784">
        <v>39018.915689000001</v>
      </c>
      <c r="I13" s="784">
        <v>16786.886077000003</v>
      </c>
      <c r="J13" s="784" t="s">
        <v>815</v>
      </c>
      <c r="K13" s="784" t="s">
        <v>815</v>
      </c>
      <c r="L13" s="784" t="s">
        <v>815</v>
      </c>
      <c r="M13" s="784" t="s">
        <v>815</v>
      </c>
      <c r="N13" s="785" t="s">
        <v>815</v>
      </c>
    </row>
    <row r="14" spans="1:15" x14ac:dyDescent="0.2">
      <c r="A14" s="786">
        <v>2008</v>
      </c>
      <c r="B14" s="784">
        <v>1267866.5800789997</v>
      </c>
      <c r="C14" s="784">
        <v>179870472.99560794</v>
      </c>
      <c r="D14" s="784">
        <v>1602597.0080210003</v>
      </c>
      <c r="E14" s="784">
        <v>3685931.0012759985</v>
      </c>
      <c r="F14" s="784">
        <v>345109.27027199999</v>
      </c>
      <c r="G14" s="784">
        <v>5160707.0164000001</v>
      </c>
      <c r="H14" s="784">
        <v>39037.065935000006</v>
      </c>
      <c r="I14" s="784">
        <v>16720.528117000002</v>
      </c>
      <c r="J14" s="784" t="s">
        <v>815</v>
      </c>
      <c r="K14" s="784" t="s">
        <v>815</v>
      </c>
      <c r="L14" s="784" t="s">
        <v>815</v>
      </c>
      <c r="M14" s="784" t="s">
        <v>815</v>
      </c>
      <c r="N14" s="785" t="s">
        <v>815</v>
      </c>
    </row>
    <row r="15" spans="1:15" x14ac:dyDescent="0.2">
      <c r="A15" s="786">
        <v>2009</v>
      </c>
      <c r="B15" s="784">
        <v>1276249.2028349997</v>
      </c>
      <c r="C15" s="784">
        <v>183994691.50778204</v>
      </c>
      <c r="D15" s="784">
        <v>1512931.0674320005</v>
      </c>
      <c r="E15" s="784">
        <v>3922708.3963299985</v>
      </c>
      <c r="F15" s="784">
        <v>302459.11290999997</v>
      </c>
      <c r="G15" s="784">
        <v>4418768.325600001</v>
      </c>
      <c r="H15" s="784">
        <v>37502.627191</v>
      </c>
      <c r="I15" s="784">
        <v>12297.103142</v>
      </c>
      <c r="J15" s="784" t="s">
        <v>815</v>
      </c>
      <c r="K15" s="784" t="s">
        <v>815</v>
      </c>
      <c r="L15" s="784" t="s">
        <v>815</v>
      </c>
      <c r="M15" s="784" t="s">
        <v>815</v>
      </c>
      <c r="N15" s="785" t="s">
        <v>815</v>
      </c>
    </row>
    <row r="16" spans="1:15" x14ac:dyDescent="0.2">
      <c r="A16" s="786">
        <v>2010</v>
      </c>
      <c r="B16" s="784">
        <v>1247184.0293920001</v>
      </c>
      <c r="C16" s="784">
        <v>164084388.90122896</v>
      </c>
      <c r="D16" s="784">
        <v>1470449.7064990005</v>
      </c>
      <c r="E16" s="784">
        <v>3640465.4641499999</v>
      </c>
      <c r="F16" s="784">
        <v>261989.60579399997</v>
      </c>
      <c r="G16" s="784">
        <v>6042644.2223000005</v>
      </c>
      <c r="H16" s="784">
        <v>33847.813441999999</v>
      </c>
      <c r="I16" s="784">
        <v>16963.268973000002</v>
      </c>
      <c r="J16" s="784" t="s">
        <v>815</v>
      </c>
      <c r="K16" s="784" t="s">
        <v>815</v>
      </c>
      <c r="L16" s="784" t="s">
        <v>815</v>
      </c>
      <c r="M16" s="784" t="s">
        <v>815</v>
      </c>
      <c r="N16" s="785" t="s">
        <v>815</v>
      </c>
    </row>
    <row r="17" spans="1:34" x14ac:dyDescent="0.2">
      <c r="A17" s="786">
        <v>2011</v>
      </c>
      <c r="B17" s="784">
        <v>1235345.068018001</v>
      </c>
      <c r="C17" s="784">
        <v>166186716.98165271</v>
      </c>
      <c r="D17" s="784">
        <v>1256382.6002109998</v>
      </c>
      <c r="E17" s="784">
        <v>3418862.1174220056</v>
      </c>
      <c r="F17" s="784">
        <v>230199.08238500016</v>
      </c>
      <c r="G17" s="784">
        <v>7010937.8915999997</v>
      </c>
      <c r="H17" s="784">
        <v>28881.790965999993</v>
      </c>
      <c r="I17" s="784">
        <v>19141.078052000001</v>
      </c>
      <c r="J17" s="784" t="s">
        <v>815</v>
      </c>
      <c r="K17" s="784" t="s">
        <v>815</v>
      </c>
      <c r="L17" s="784" t="s">
        <v>815</v>
      </c>
      <c r="M17" s="784" t="s">
        <v>815</v>
      </c>
      <c r="N17" s="785" t="s">
        <v>815</v>
      </c>
      <c r="O17" s="787">
        <f t="shared" ref="O17:O31" si="0">B17/1000</f>
        <v>1235.345068018001</v>
      </c>
      <c r="Q17" s="17"/>
      <c r="R17" s="17"/>
      <c r="Z17" s="788"/>
      <c r="AA17" s="788"/>
      <c r="AB17" s="788"/>
      <c r="AC17" s="788"/>
      <c r="AD17" s="788"/>
      <c r="AE17" s="788"/>
      <c r="AF17" s="788"/>
      <c r="AG17" s="788"/>
      <c r="AH17" s="68"/>
    </row>
    <row r="18" spans="1:34" x14ac:dyDescent="0.2">
      <c r="A18" s="786">
        <v>2012</v>
      </c>
      <c r="B18" s="784">
        <v>1289916.9346156276</v>
      </c>
      <c r="C18" s="784">
        <v>153780960.26084191</v>
      </c>
      <c r="D18" s="784">
        <v>1281282.431485241</v>
      </c>
      <c r="E18" s="784">
        <v>3452004.3609873233</v>
      </c>
      <c r="F18" s="784">
        <v>249236.15747171015</v>
      </c>
      <c r="G18" s="784">
        <v>6684539.3918000003</v>
      </c>
      <c r="H18" s="784">
        <v>26104.854505400006</v>
      </c>
      <c r="I18" s="784">
        <v>16790.374244900002</v>
      </c>
      <c r="J18" s="784" t="s">
        <v>815</v>
      </c>
      <c r="K18" s="784" t="s">
        <v>815</v>
      </c>
      <c r="L18" s="784" t="s">
        <v>815</v>
      </c>
      <c r="M18" s="784" t="s">
        <v>815</v>
      </c>
      <c r="N18" s="785" t="s">
        <v>815</v>
      </c>
      <c r="O18" s="787">
        <f t="shared" si="0"/>
        <v>1289.9169346156277</v>
      </c>
      <c r="P18" s="68"/>
      <c r="Q18" s="17"/>
      <c r="R18" s="17"/>
      <c r="Z18" s="788"/>
      <c r="AA18" s="788"/>
      <c r="AB18" s="788"/>
      <c r="AC18" s="788"/>
      <c r="AD18" s="788"/>
      <c r="AE18" s="788"/>
      <c r="AF18" s="788"/>
      <c r="AG18" s="788"/>
    </row>
    <row r="19" spans="1:34" x14ac:dyDescent="0.2">
      <c r="A19" s="786">
        <v>2013</v>
      </c>
      <c r="B19" s="784">
        <v>1363452.9126998207</v>
      </c>
      <c r="C19" s="784">
        <v>143716837.41998193</v>
      </c>
      <c r="D19" s="784">
        <v>1351048.7423302194</v>
      </c>
      <c r="E19" s="784">
        <v>3648503.3400407191</v>
      </c>
      <c r="F19" s="784">
        <v>266312.71547875</v>
      </c>
      <c r="G19" s="784">
        <v>6680658.79</v>
      </c>
      <c r="H19" s="784">
        <v>23667.787451500008</v>
      </c>
      <c r="I19" s="784">
        <v>18139.597244000001</v>
      </c>
      <c r="J19" s="784" t="s">
        <v>815</v>
      </c>
      <c r="K19" s="784" t="s">
        <v>815</v>
      </c>
      <c r="L19" s="784" t="s">
        <v>815</v>
      </c>
      <c r="M19" s="784" t="s">
        <v>815</v>
      </c>
      <c r="N19" s="785" t="s">
        <v>815</v>
      </c>
      <c r="O19" s="787">
        <f t="shared" si="0"/>
        <v>1363.4529126998207</v>
      </c>
      <c r="P19" s="68"/>
      <c r="Q19" s="17"/>
      <c r="R19" s="17"/>
      <c r="Z19" s="788"/>
      <c r="AA19" s="788"/>
      <c r="AB19" s="788"/>
      <c r="AC19" s="788"/>
      <c r="AD19" s="788"/>
      <c r="AE19" s="788"/>
      <c r="AF19" s="788"/>
      <c r="AG19" s="788"/>
    </row>
    <row r="20" spans="1:34" x14ac:dyDescent="0.2">
      <c r="A20" s="786">
        <v>2014</v>
      </c>
      <c r="B20" s="784">
        <v>1377373.7760182077</v>
      </c>
      <c r="C20" s="784">
        <v>129946243.44281495</v>
      </c>
      <c r="D20" s="784">
        <v>1315221.0230463955</v>
      </c>
      <c r="E20" s="784">
        <v>3738279.9180184668</v>
      </c>
      <c r="F20" s="784">
        <v>277116.52714844397</v>
      </c>
      <c r="G20" s="784">
        <v>7192591.9308000002</v>
      </c>
      <c r="H20" s="784">
        <v>23105.261867800007</v>
      </c>
      <c r="I20" s="784">
        <v>17017.692464999996</v>
      </c>
      <c r="J20" s="784" t="s">
        <v>815</v>
      </c>
      <c r="K20" s="784" t="s">
        <v>815</v>
      </c>
      <c r="L20" s="784" t="s">
        <v>815</v>
      </c>
      <c r="M20" s="784" t="s">
        <v>815</v>
      </c>
      <c r="N20" s="785" t="s">
        <v>815</v>
      </c>
      <c r="O20" s="787">
        <f t="shared" si="0"/>
        <v>1377.3737760182078</v>
      </c>
      <c r="P20" s="68"/>
      <c r="Q20" s="17"/>
      <c r="R20" s="17"/>
      <c r="Z20" s="788"/>
      <c r="AA20" s="788"/>
      <c r="AB20" s="788"/>
      <c r="AC20" s="788"/>
      <c r="AD20" s="788"/>
      <c r="AE20" s="788"/>
      <c r="AF20" s="788"/>
      <c r="AG20" s="788"/>
    </row>
    <row r="21" spans="1:34" x14ac:dyDescent="0.2">
      <c r="A21" s="786">
        <v>2015</v>
      </c>
      <c r="B21" s="784">
        <v>1699939.7432781935</v>
      </c>
      <c r="C21" s="784">
        <v>137378305.7952458</v>
      </c>
      <c r="D21" s="784">
        <v>1415823.5863843861</v>
      </c>
      <c r="E21" s="784">
        <v>4071094.9244271382</v>
      </c>
      <c r="F21" s="784">
        <v>314011.10750861233</v>
      </c>
      <c r="G21" s="784">
        <v>7320806.8477000007</v>
      </c>
      <c r="H21" s="784">
        <v>19510.729779199999</v>
      </c>
      <c r="I21" s="784">
        <v>20153.237616000009</v>
      </c>
      <c r="J21" s="784" t="s">
        <v>815</v>
      </c>
      <c r="K21" s="784" t="s">
        <v>815</v>
      </c>
      <c r="L21" s="784" t="s">
        <v>815</v>
      </c>
      <c r="M21" s="784" t="s">
        <v>815</v>
      </c>
      <c r="N21" s="785" t="s">
        <v>815</v>
      </c>
      <c r="O21" s="787">
        <f t="shared" si="0"/>
        <v>1699.9397432781934</v>
      </c>
      <c r="P21" s="68"/>
      <c r="Q21" s="17"/>
      <c r="R21" s="17"/>
      <c r="Z21" s="788"/>
      <c r="AA21" s="788"/>
      <c r="AB21" s="788"/>
      <c r="AC21" s="788"/>
      <c r="AD21" s="788"/>
      <c r="AE21" s="788"/>
      <c r="AF21" s="788"/>
      <c r="AG21" s="788"/>
    </row>
    <row r="22" spans="1:34" x14ac:dyDescent="0.2">
      <c r="A22" s="786">
        <v>2016</v>
      </c>
      <c r="B22" s="784">
        <v>2352959.5047380654</v>
      </c>
      <c r="C22" s="784">
        <v>142230636.69316867</v>
      </c>
      <c r="D22" s="784">
        <v>1329178.0227656392</v>
      </c>
      <c r="E22" s="784">
        <v>4329179.7629066529</v>
      </c>
      <c r="F22" s="784">
        <v>312806.40109176951</v>
      </c>
      <c r="G22" s="784">
        <v>7663123.9877000004</v>
      </c>
      <c r="H22" s="784">
        <v>18789.0047614</v>
      </c>
      <c r="I22" s="784">
        <v>25756.505005499999</v>
      </c>
      <c r="J22" s="784">
        <v>23251.82108854</v>
      </c>
      <c r="K22" s="784">
        <v>187.59719447999996</v>
      </c>
      <c r="L22" s="784" t="s">
        <v>815</v>
      </c>
      <c r="M22" s="784">
        <v>1194.0643193499998</v>
      </c>
      <c r="N22" s="785" t="s">
        <v>815</v>
      </c>
      <c r="O22" s="787">
        <f t="shared" si="0"/>
        <v>2352.9595047380653</v>
      </c>
      <c r="P22" s="68"/>
      <c r="Q22" s="17"/>
      <c r="R22" s="17"/>
      <c r="Z22" s="788"/>
      <c r="AA22" s="788"/>
      <c r="AB22" s="788"/>
      <c r="AC22" s="788"/>
      <c r="AD22" s="788"/>
      <c r="AE22" s="788"/>
      <c r="AF22" s="788"/>
      <c r="AG22" s="788"/>
    </row>
    <row r="23" spans="1:34" x14ac:dyDescent="0.2">
      <c r="A23" s="786">
        <v>2017</v>
      </c>
      <c r="B23" s="784">
        <v>2440181.1105834288</v>
      </c>
      <c r="C23" s="784">
        <v>138425832.76156646</v>
      </c>
      <c r="D23" s="784">
        <v>1466521.468671351</v>
      </c>
      <c r="E23" s="784">
        <v>4318324.2784375055</v>
      </c>
      <c r="F23" s="784">
        <v>305279.59941443987</v>
      </c>
      <c r="G23" s="784">
        <v>8668091.618999999</v>
      </c>
      <c r="H23" s="784">
        <v>17790.363566100001</v>
      </c>
      <c r="I23" s="784">
        <v>28141.125214199987</v>
      </c>
      <c r="J23" s="784">
        <v>22403.407244680002</v>
      </c>
      <c r="K23" s="784">
        <v>123.17674860000001</v>
      </c>
      <c r="L23" s="784" t="s">
        <v>815</v>
      </c>
      <c r="M23" s="784">
        <v>1133.2781170000001</v>
      </c>
      <c r="N23" s="785" t="s">
        <v>815</v>
      </c>
      <c r="O23" s="787">
        <f t="shared" si="0"/>
        <v>2440.1811105834286</v>
      </c>
      <c r="P23" s="68"/>
      <c r="Q23" s="17"/>
      <c r="R23" s="17"/>
      <c r="Z23" s="788"/>
      <c r="AA23" s="788"/>
      <c r="AB23" s="788"/>
      <c r="AC23" s="788"/>
      <c r="AD23" s="788"/>
      <c r="AE23" s="788"/>
      <c r="AF23" s="788"/>
      <c r="AG23" s="788"/>
    </row>
    <row r="24" spans="1:34" ht="12" customHeight="1" x14ac:dyDescent="0.2">
      <c r="A24" s="786">
        <v>2018</v>
      </c>
      <c r="B24" s="784">
        <v>2416881.1002070699</v>
      </c>
      <c r="C24" s="784">
        <v>125933914.4370804</v>
      </c>
      <c r="D24" s="784">
        <v>1471845.936649523</v>
      </c>
      <c r="E24" s="784">
        <v>3999990.1319625694</v>
      </c>
      <c r="F24" s="784">
        <v>288796.22529555805</v>
      </c>
      <c r="G24" s="784">
        <v>9096993.8719999995</v>
      </c>
      <c r="H24" s="784">
        <v>18601.344508400005</v>
      </c>
      <c r="I24" s="784">
        <v>27604.218841510006</v>
      </c>
      <c r="J24" s="784">
        <v>20407.598393799999</v>
      </c>
      <c r="K24" s="784">
        <v>145.236144</v>
      </c>
      <c r="L24" s="784" t="s">
        <v>815</v>
      </c>
      <c r="M24" s="784">
        <v>20879.636489500001</v>
      </c>
      <c r="N24" s="785" t="s">
        <v>815</v>
      </c>
      <c r="O24" s="787">
        <f t="shared" si="0"/>
        <v>2416.8811002070697</v>
      </c>
      <c r="P24" s="68"/>
      <c r="Q24" s="17"/>
      <c r="R24" s="17"/>
      <c r="Z24" s="788"/>
      <c r="AA24" s="788"/>
      <c r="AB24" s="788"/>
      <c r="AC24" s="788"/>
      <c r="AD24" s="788"/>
      <c r="AE24" s="788"/>
      <c r="AF24" s="788"/>
      <c r="AG24" s="788"/>
    </row>
    <row r="25" spans="1:34" x14ac:dyDescent="0.2">
      <c r="A25" s="786">
        <v>2019</v>
      </c>
      <c r="B25" s="784">
        <v>2437925.373902773</v>
      </c>
      <c r="C25" s="784">
        <v>113586028.97131993</v>
      </c>
      <c r="D25" s="784">
        <v>1382753.4838439696</v>
      </c>
      <c r="E25" s="784">
        <v>3706760.2491151234</v>
      </c>
      <c r="F25" s="784">
        <v>307020.88310454384</v>
      </c>
      <c r="G25" s="784">
        <v>9666411.8718999997</v>
      </c>
      <c r="H25" s="784">
        <v>19853.168399999995</v>
      </c>
      <c r="I25" s="784">
        <v>30441.359039579998</v>
      </c>
      <c r="J25" s="784">
        <v>24914.734069159997</v>
      </c>
      <c r="K25" s="784">
        <v>72.514848099999995</v>
      </c>
      <c r="L25" s="784" t="s">
        <v>815</v>
      </c>
      <c r="M25" s="784">
        <v>18814.2028421</v>
      </c>
      <c r="N25" s="785" t="s">
        <v>815</v>
      </c>
      <c r="O25" s="787">
        <f t="shared" si="0"/>
        <v>2437.9253739027731</v>
      </c>
      <c r="P25" s="68"/>
      <c r="Q25" s="17"/>
      <c r="R25" s="17"/>
      <c r="Z25" s="788"/>
      <c r="AA25" s="788"/>
      <c r="AB25" s="788"/>
      <c r="AC25" s="788"/>
      <c r="AD25" s="788"/>
      <c r="AE25" s="788"/>
      <c r="AF25" s="788"/>
      <c r="AG25" s="788"/>
    </row>
    <row r="26" spans="1:34" x14ac:dyDescent="0.2">
      <c r="A26" s="786">
        <v>2020</v>
      </c>
      <c r="B26" s="784">
        <v>2150125.9121219628</v>
      </c>
      <c r="C26" s="784">
        <v>85368457.367976174</v>
      </c>
      <c r="D26" s="784">
        <v>1334570.4777680759</v>
      </c>
      <c r="E26" s="784">
        <v>2721461.1368655483</v>
      </c>
      <c r="F26" s="784">
        <v>241547.91303967001</v>
      </c>
      <c r="G26" s="784">
        <v>8893971.5276180003</v>
      </c>
      <c r="H26" s="784">
        <v>20646.581029499997</v>
      </c>
      <c r="I26" s="784">
        <v>32184.625879069805</v>
      </c>
      <c r="J26" s="784">
        <v>19013.894022044497</v>
      </c>
      <c r="K26" s="784">
        <v>73.906293489500015</v>
      </c>
      <c r="L26" s="784">
        <v>235.52044689999997</v>
      </c>
      <c r="M26" s="784">
        <v>10119.873510295998</v>
      </c>
      <c r="N26" s="785" t="s">
        <v>815</v>
      </c>
      <c r="O26" s="787">
        <f t="shared" si="0"/>
        <v>2150.1259121219628</v>
      </c>
      <c r="P26" s="68"/>
      <c r="Q26" s="17"/>
      <c r="R26" s="17"/>
      <c r="Z26" s="788"/>
      <c r="AA26" s="788"/>
      <c r="AB26" s="788"/>
      <c r="AC26" s="788"/>
      <c r="AD26" s="788"/>
      <c r="AE26" s="788"/>
      <c r="AF26" s="788"/>
      <c r="AG26" s="788"/>
    </row>
    <row r="27" spans="1:34" x14ac:dyDescent="0.2">
      <c r="A27" s="786">
        <v>2021</v>
      </c>
      <c r="B27" s="784">
        <v>2326035.3089323733</v>
      </c>
      <c r="C27" s="784">
        <v>97492951.121057257</v>
      </c>
      <c r="D27" s="784">
        <v>1533134.9989912319</v>
      </c>
      <c r="E27" s="784">
        <v>3333632.4494976597</v>
      </c>
      <c r="F27" s="784">
        <v>264426.50705023162</v>
      </c>
      <c r="G27" s="784">
        <v>12149273.526027001</v>
      </c>
      <c r="H27" s="784">
        <v>26995.267701000004</v>
      </c>
      <c r="I27" s="784">
        <v>34148.029036760017</v>
      </c>
      <c r="J27" s="784">
        <v>21876.501141209999</v>
      </c>
      <c r="K27" s="784">
        <v>247.486251065</v>
      </c>
      <c r="L27" s="784">
        <v>278.81457949999998</v>
      </c>
      <c r="M27" s="784">
        <v>11390.682832689996</v>
      </c>
      <c r="N27" s="785" t="s">
        <v>815</v>
      </c>
      <c r="O27" s="787">
        <f t="shared" si="0"/>
        <v>2326.0353089323735</v>
      </c>
      <c r="P27" s="68"/>
      <c r="Q27" s="17"/>
      <c r="R27" s="17"/>
      <c r="Z27" s="788"/>
      <c r="AA27" s="788"/>
      <c r="AB27" s="788"/>
      <c r="AC27" s="788"/>
      <c r="AD27" s="788"/>
      <c r="AE27" s="788"/>
      <c r="AF27" s="788"/>
      <c r="AG27" s="788"/>
    </row>
    <row r="28" spans="1:34" x14ac:dyDescent="0.2">
      <c r="A28" s="786">
        <v>2022</v>
      </c>
      <c r="B28" s="789">
        <v>2445270.8303173976</v>
      </c>
      <c r="C28" s="784">
        <v>96965977.163885579</v>
      </c>
      <c r="D28" s="789">
        <v>1369649.1117797941</v>
      </c>
      <c r="E28" s="789">
        <v>3084038.7076613051</v>
      </c>
      <c r="F28" s="789">
        <v>255442.99715858512</v>
      </c>
      <c r="G28" s="789">
        <v>12936826.381839</v>
      </c>
      <c r="H28" s="789">
        <v>28231.359913</v>
      </c>
      <c r="I28" s="789">
        <v>31587.568951759989</v>
      </c>
      <c r="J28" s="789">
        <v>25378.500620530005</v>
      </c>
      <c r="K28" s="789">
        <v>251.24793746000006</v>
      </c>
      <c r="L28" s="789">
        <v>263.99886950000001</v>
      </c>
      <c r="M28" s="789">
        <v>1169.1241914</v>
      </c>
      <c r="N28" s="785" t="s">
        <v>815</v>
      </c>
      <c r="O28" s="787">
        <f t="shared" si="0"/>
        <v>2445.2708303173977</v>
      </c>
      <c r="P28" s="68"/>
      <c r="Q28" s="17"/>
      <c r="R28" s="17"/>
      <c r="Z28" s="788"/>
      <c r="AA28" s="788"/>
      <c r="AB28" s="788"/>
      <c r="AC28" s="788"/>
      <c r="AD28" s="788"/>
      <c r="AE28" s="788"/>
      <c r="AF28" s="788"/>
      <c r="AG28" s="788"/>
    </row>
    <row r="29" spans="1:34" x14ac:dyDescent="0.2">
      <c r="A29" s="786">
        <v>2023</v>
      </c>
      <c r="B29" s="789">
        <v>2755244.3167853276</v>
      </c>
      <c r="C29" s="784">
        <v>100985631.43873213</v>
      </c>
      <c r="D29" s="789">
        <v>1469127.1631768667</v>
      </c>
      <c r="E29" s="789">
        <v>3041393.6459926581</v>
      </c>
      <c r="F29" s="789">
        <v>273335.49825696991</v>
      </c>
      <c r="G29" s="789">
        <v>12986023.244491</v>
      </c>
      <c r="H29" s="789">
        <v>26230.046980000003</v>
      </c>
      <c r="I29" s="789">
        <v>33475.6190292315</v>
      </c>
      <c r="J29" s="789">
        <v>31161.763995300007</v>
      </c>
      <c r="K29" s="789">
        <v>303.74941249999995</v>
      </c>
      <c r="L29" s="789">
        <v>331.35815600000001</v>
      </c>
      <c r="M29" s="789">
        <v>1326.7171017999999</v>
      </c>
      <c r="N29" s="785">
        <v>22.705695600000002</v>
      </c>
      <c r="O29" s="787">
        <f t="shared" si="0"/>
        <v>2755.2443167853276</v>
      </c>
      <c r="P29" s="68"/>
      <c r="Q29" s="17"/>
      <c r="R29" s="17"/>
      <c r="Z29" s="788"/>
      <c r="AA29" s="788"/>
      <c r="AB29" s="788"/>
      <c r="AC29" s="788"/>
      <c r="AD29" s="788"/>
      <c r="AE29" s="788"/>
      <c r="AF29" s="788"/>
      <c r="AG29" s="788"/>
    </row>
    <row r="30" spans="1:34" x14ac:dyDescent="0.2">
      <c r="A30" s="1000">
        <v>2024</v>
      </c>
      <c r="B30" s="908">
        <v>2736237.1072517242</v>
      </c>
      <c r="C30" s="909">
        <v>109601479.84250277</v>
      </c>
      <c r="D30" s="908">
        <v>1270646.954794979</v>
      </c>
      <c r="E30" s="908">
        <v>3512301.3933015401</v>
      </c>
      <c r="F30" s="908">
        <v>291319.62661629292</v>
      </c>
      <c r="G30" s="908">
        <v>13309265.480335999</v>
      </c>
      <c r="H30" s="908">
        <v>32317.234399999998</v>
      </c>
      <c r="I30" s="908">
        <v>41941.797900007798</v>
      </c>
      <c r="J30" s="908">
        <v>32027.784417279996</v>
      </c>
      <c r="K30" s="908">
        <v>265.34277630000003</v>
      </c>
      <c r="L30" s="908">
        <v>317.31784800000003</v>
      </c>
      <c r="M30" s="908">
        <v>24159.249493900003</v>
      </c>
      <c r="N30" s="910">
        <v>40.573911600000002</v>
      </c>
      <c r="O30" s="787">
        <f t="shared" si="0"/>
        <v>2736.2371072517244</v>
      </c>
      <c r="P30" s="68"/>
      <c r="Q30" s="17"/>
      <c r="R30" s="17"/>
      <c r="Z30" s="788"/>
      <c r="AA30" s="788"/>
      <c r="AB30" s="788"/>
      <c r="AC30" s="788"/>
      <c r="AD30" s="788"/>
      <c r="AE30" s="788"/>
      <c r="AF30" s="788"/>
      <c r="AG30" s="788"/>
    </row>
    <row r="31" spans="1:34" ht="25.5" x14ac:dyDescent="0.2">
      <c r="A31" s="790" t="s">
        <v>886</v>
      </c>
      <c r="B31" s="791">
        <f>SUM(B32:B40)</f>
        <v>2048394.7591561223</v>
      </c>
      <c r="C31" s="791">
        <f t="shared" ref="C31:N31" si="1">SUM(C32:C40)</f>
        <v>80475617.210009888</v>
      </c>
      <c r="D31" s="791">
        <f t="shared" si="1"/>
        <v>1117876.1039818041</v>
      </c>
      <c r="E31" s="791">
        <f t="shared" si="1"/>
        <v>2778167.8780398718</v>
      </c>
      <c r="F31" s="791">
        <f t="shared" si="1"/>
        <v>233191.01744515685</v>
      </c>
      <c r="G31" s="791">
        <f t="shared" si="1"/>
        <v>8364305.5359899998</v>
      </c>
      <c r="H31" s="791">
        <f t="shared" si="1"/>
        <v>25422.809540000002</v>
      </c>
      <c r="I31" s="791">
        <f t="shared" si="1"/>
        <v>28641.025696766101</v>
      </c>
      <c r="J31" s="791">
        <f t="shared" si="1"/>
        <v>20287.814356199997</v>
      </c>
      <c r="K31" s="791">
        <f t="shared" si="1"/>
        <v>204.13281080000002</v>
      </c>
      <c r="L31" s="791">
        <f t="shared" si="1"/>
        <v>239.59685400000001</v>
      </c>
      <c r="M31" s="791">
        <f t="shared" si="1"/>
        <v>28104.971208800001</v>
      </c>
      <c r="N31" s="1001">
        <f t="shared" si="1"/>
        <v>27.005279999999999</v>
      </c>
      <c r="O31" s="787">
        <f t="shared" si="0"/>
        <v>2048.3947591561223</v>
      </c>
      <c r="P31" s="792"/>
      <c r="Q31" s="17"/>
      <c r="R31" s="17"/>
      <c r="Z31" s="788"/>
      <c r="AA31" s="788"/>
      <c r="AB31" s="788"/>
      <c r="AC31" s="788"/>
      <c r="AD31" s="788"/>
      <c r="AE31" s="788"/>
      <c r="AF31" s="788"/>
      <c r="AG31" s="788"/>
    </row>
    <row r="32" spans="1:34" x14ac:dyDescent="0.2">
      <c r="A32" s="793" t="s">
        <v>273</v>
      </c>
      <c r="B32" s="784">
        <v>219671.15839866945</v>
      </c>
      <c r="C32" s="784">
        <v>8493157.6215080488</v>
      </c>
      <c r="D32" s="784">
        <v>91855.694164931963</v>
      </c>
      <c r="E32" s="784">
        <v>273535.95251020364</v>
      </c>
      <c r="F32" s="784">
        <v>21568.800301891904</v>
      </c>
      <c r="G32" s="784">
        <v>1161378.8055939998</v>
      </c>
      <c r="H32" s="784">
        <v>2537.2527399999999</v>
      </c>
      <c r="I32" s="784">
        <v>3231.3934248973001</v>
      </c>
      <c r="J32" s="784">
        <v>2338.8900573999999</v>
      </c>
      <c r="K32" s="796">
        <v>20.011532799999998</v>
      </c>
      <c r="L32" s="796">
        <v>30.094110000000001</v>
      </c>
      <c r="M32" s="784">
        <v>2581.9835498000002</v>
      </c>
      <c r="N32" s="796">
        <v>2.2356600000000002</v>
      </c>
      <c r="O32" s="901">
        <v>11138766.849174995</v>
      </c>
      <c r="Q32" s="17"/>
      <c r="R32" s="17"/>
      <c r="S32" s="795"/>
      <c r="T32" s="795"/>
      <c r="U32" s="795"/>
      <c r="V32" s="795"/>
      <c r="W32" s="795"/>
      <c r="X32" s="795"/>
      <c r="Y32" s="17"/>
      <c r="Z32" s="788"/>
      <c r="AA32" s="788"/>
      <c r="AB32" s="788"/>
      <c r="AC32" s="788"/>
      <c r="AD32" s="788"/>
      <c r="AE32" s="788"/>
      <c r="AF32" s="788"/>
      <c r="AG32" s="788"/>
    </row>
    <row r="33" spans="1:33" x14ac:dyDescent="0.2">
      <c r="A33" s="793" t="s">
        <v>680</v>
      </c>
      <c r="B33" s="784">
        <v>217002.48869369697</v>
      </c>
      <c r="C33" s="784">
        <v>8061946.9538022997</v>
      </c>
      <c r="D33" s="784">
        <v>109459.79120289112</v>
      </c>
      <c r="E33" s="784">
        <v>298940.56814474677</v>
      </c>
      <c r="F33" s="784">
        <v>23230.586675680905</v>
      </c>
      <c r="G33" s="784">
        <v>1122169.9234620002</v>
      </c>
      <c r="H33" s="784">
        <v>2597.7712999999999</v>
      </c>
      <c r="I33" s="784">
        <v>3448.2970789000001</v>
      </c>
      <c r="J33" s="784">
        <v>2295.3407548999994</v>
      </c>
      <c r="K33" s="796">
        <v>16.554153000000003</v>
      </c>
      <c r="L33" s="796">
        <v>26.565791999999998</v>
      </c>
      <c r="M33" s="784">
        <v>3577.7138660000001</v>
      </c>
      <c r="N33" s="796">
        <v>2.8617279999999998</v>
      </c>
      <c r="O33" s="901"/>
      <c r="Q33" s="17"/>
      <c r="R33" s="17"/>
      <c r="S33" s="795"/>
      <c r="T33" s="795"/>
      <c r="U33" s="795"/>
      <c r="V33" s="795"/>
      <c r="W33" s="795"/>
      <c r="X33" s="795"/>
      <c r="Y33" s="17"/>
      <c r="Z33" s="788"/>
      <c r="AA33" s="788"/>
      <c r="AB33" s="788"/>
      <c r="AC33" s="788"/>
      <c r="AD33" s="788"/>
      <c r="AE33" s="788"/>
      <c r="AF33" s="788"/>
      <c r="AG33" s="788"/>
    </row>
    <row r="34" spans="1:33" x14ac:dyDescent="0.2">
      <c r="A34" s="793" t="s">
        <v>730</v>
      </c>
      <c r="B34" s="784">
        <v>229827.04957684444</v>
      </c>
      <c r="C34" s="784">
        <v>8869739.5269127954</v>
      </c>
      <c r="D34" s="784">
        <v>119229.05424405822</v>
      </c>
      <c r="E34" s="784">
        <v>288382.90878245531</v>
      </c>
      <c r="F34" s="784">
        <v>25091.882432795606</v>
      </c>
      <c r="G34" s="784">
        <v>1218023.8837799998</v>
      </c>
      <c r="H34" s="784">
        <v>2922.6831999999999</v>
      </c>
      <c r="I34" s="784">
        <v>4034.7399693068</v>
      </c>
      <c r="J34" s="784">
        <v>1854.5507202000001</v>
      </c>
      <c r="K34" s="796">
        <v>25.131314000000003</v>
      </c>
      <c r="L34" s="796">
        <v>28.990872000000003</v>
      </c>
      <c r="M34" s="784">
        <v>2962.1689506000002</v>
      </c>
      <c r="N34" s="796">
        <v>2.6791360000000002</v>
      </c>
      <c r="O34" s="901"/>
      <c r="Q34" s="17"/>
      <c r="R34" s="17"/>
      <c r="S34" s="795"/>
      <c r="T34" s="795"/>
      <c r="U34" s="795"/>
      <c r="V34" s="795"/>
      <c r="W34" s="795"/>
      <c r="X34" s="795"/>
      <c r="Y34" s="17"/>
      <c r="Z34" s="788"/>
      <c r="AA34" s="788"/>
      <c r="AB34" s="788"/>
      <c r="AC34" s="788"/>
      <c r="AD34" s="788"/>
      <c r="AE34" s="788"/>
      <c r="AF34" s="788"/>
      <c r="AG34" s="788"/>
    </row>
    <row r="35" spans="1:33" x14ac:dyDescent="0.2">
      <c r="A35" s="793" t="s">
        <v>789</v>
      </c>
      <c r="B35" s="784">
        <v>220273.34907759307</v>
      </c>
      <c r="C35" s="784">
        <v>8942116.0312154479</v>
      </c>
      <c r="D35" s="784">
        <v>137649.17032455638</v>
      </c>
      <c r="E35" s="784">
        <v>311942.82481418626</v>
      </c>
      <c r="F35" s="784">
        <v>28510.480416305996</v>
      </c>
      <c r="G35" s="784">
        <v>1091388.6164500001</v>
      </c>
      <c r="H35" s="784">
        <v>2723.0601999999999</v>
      </c>
      <c r="I35" s="784">
        <v>3212.9077212199995</v>
      </c>
      <c r="J35" s="784">
        <v>2378.2725716999998</v>
      </c>
      <c r="K35" s="796">
        <v>22.589572999999998</v>
      </c>
      <c r="L35" s="796">
        <v>27.547941999999999</v>
      </c>
      <c r="M35" s="784">
        <v>1961.2639583999999</v>
      </c>
      <c r="N35" s="796">
        <v>2.5161519999999999</v>
      </c>
      <c r="O35" s="901"/>
      <c r="Q35" s="17"/>
      <c r="R35" s="17"/>
      <c r="S35" s="795"/>
      <c r="T35" s="795"/>
      <c r="U35" s="795"/>
      <c r="V35" s="795"/>
      <c r="W35" s="795"/>
      <c r="X35" s="795"/>
      <c r="Y35" s="17"/>
      <c r="Z35" s="788"/>
      <c r="AA35" s="788"/>
      <c r="AB35" s="788"/>
      <c r="AC35" s="788"/>
      <c r="AD35" s="788"/>
      <c r="AE35" s="788"/>
      <c r="AF35" s="788"/>
      <c r="AG35" s="788"/>
    </row>
    <row r="36" spans="1:33" x14ac:dyDescent="0.2">
      <c r="A36" s="902" t="s">
        <v>793</v>
      </c>
      <c r="B36" s="784">
        <v>220911.28287911677</v>
      </c>
      <c r="C36" s="784">
        <v>8818003.3277026098</v>
      </c>
      <c r="D36" s="784">
        <v>120959.41946630899</v>
      </c>
      <c r="E36" s="784">
        <v>314185.44019206456</v>
      </c>
      <c r="F36" s="784">
        <v>26061.362419922007</v>
      </c>
      <c r="G36" s="784">
        <v>441193.98143799999</v>
      </c>
      <c r="H36" s="784">
        <v>2871.1295</v>
      </c>
      <c r="I36" s="784">
        <v>2855.7800881120002</v>
      </c>
      <c r="J36" s="784">
        <v>2487.8129531</v>
      </c>
      <c r="K36" s="796">
        <v>22.439415</v>
      </c>
      <c r="L36" s="796">
        <v>27.668381</v>
      </c>
      <c r="M36" s="784">
        <v>3843.0657880000003</v>
      </c>
      <c r="N36" s="796">
        <v>3.6912739999999999</v>
      </c>
      <c r="O36" s="901"/>
      <c r="Q36" s="17"/>
      <c r="R36" s="17"/>
      <c r="S36" s="795"/>
      <c r="T36" s="795"/>
      <c r="U36" s="795"/>
      <c r="V36" s="795"/>
      <c r="W36" s="795"/>
      <c r="X36" s="795"/>
      <c r="Y36" s="17"/>
      <c r="Z36" s="788"/>
      <c r="AA36" s="788"/>
      <c r="AB36" s="788"/>
      <c r="AC36" s="788"/>
      <c r="AD36" s="788"/>
      <c r="AE36" s="788"/>
      <c r="AF36" s="788"/>
      <c r="AG36" s="788"/>
    </row>
    <row r="37" spans="1:33" ht="13.5" customHeight="1" x14ac:dyDescent="0.2">
      <c r="A37" s="793" t="s">
        <v>860</v>
      </c>
      <c r="B37" s="784">
        <v>228931.7259096911</v>
      </c>
      <c r="C37" s="784">
        <v>9016247.4928372651</v>
      </c>
      <c r="D37" s="784">
        <v>136087.19853966002</v>
      </c>
      <c r="E37" s="784">
        <v>310452.50278650981</v>
      </c>
      <c r="F37" s="784">
        <v>27426.236327063001</v>
      </c>
      <c r="G37" s="784">
        <v>17858.91534</v>
      </c>
      <c r="H37" s="784">
        <v>2794.1680000000001</v>
      </c>
      <c r="I37" s="784">
        <v>2874.2517345399997</v>
      </c>
      <c r="J37" s="784">
        <v>2331.0077547000001</v>
      </c>
      <c r="K37" s="796">
        <v>20.607745000000001</v>
      </c>
      <c r="L37" s="796">
        <v>25.639190000000003</v>
      </c>
      <c r="M37" s="784">
        <v>2300.5616680000003</v>
      </c>
      <c r="N37" s="796">
        <v>3.5141680000000002</v>
      </c>
      <c r="O37" s="901"/>
      <c r="Q37" s="17"/>
      <c r="R37" s="17"/>
      <c r="S37" s="795"/>
      <c r="T37" s="795"/>
      <c r="U37" s="795"/>
      <c r="V37" s="795"/>
      <c r="W37" s="795"/>
      <c r="X37" s="795"/>
      <c r="Y37" s="17"/>
      <c r="Z37" s="788"/>
      <c r="AA37" s="788"/>
      <c r="AB37" s="788"/>
      <c r="AC37" s="788"/>
      <c r="AD37" s="788"/>
      <c r="AE37" s="788"/>
      <c r="AF37" s="788"/>
      <c r="AG37" s="788"/>
    </row>
    <row r="38" spans="1:33" x14ac:dyDescent="0.2">
      <c r="A38" s="9" t="s">
        <v>865</v>
      </c>
      <c r="B38" s="784">
        <v>228042.99873290653</v>
      </c>
      <c r="C38" s="784">
        <v>9193521.2398264445</v>
      </c>
      <c r="D38" s="784">
        <v>128389.14793335561</v>
      </c>
      <c r="E38" s="784">
        <v>305306.09163942956</v>
      </c>
      <c r="F38" s="784">
        <v>26466.226680664819</v>
      </c>
      <c r="G38" s="784">
        <v>1040961.796982</v>
      </c>
      <c r="H38" s="784">
        <v>3033.0752000000002</v>
      </c>
      <c r="I38" s="784">
        <v>3136.8209697599991</v>
      </c>
      <c r="J38" s="784">
        <v>2570.4628945999998</v>
      </c>
      <c r="K38" s="796">
        <v>24.526831000000001</v>
      </c>
      <c r="L38" s="796">
        <v>27.761948999999998</v>
      </c>
      <c r="M38" s="784">
        <v>3634.8462650000001</v>
      </c>
      <c r="N38" s="796">
        <v>3.8380540000000001</v>
      </c>
      <c r="O38" s="901"/>
      <c r="Q38" s="17"/>
      <c r="R38" s="17"/>
      <c r="S38" s="795"/>
      <c r="T38" s="795"/>
      <c r="U38" s="795"/>
      <c r="V38" s="795"/>
      <c r="W38" s="795"/>
      <c r="X38" s="795"/>
      <c r="Y38" s="17"/>
      <c r="Z38" s="788"/>
      <c r="AA38" s="788"/>
      <c r="AB38" s="788"/>
      <c r="AC38" s="788"/>
      <c r="AD38" s="788"/>
      <c r="AE38" s="788"/>
      <c r="AF38" s="788"/>
      <c r="AG38" s="788"/>
    </row>
    <row r="39" spans="1:33" x14ac:dyDescent="0.2">
      <c r="A39" s="9" t="s">
        <v>883</v>
      </c>
      <c r="B39" s="784">
        <v>242739.66001355689</v>
      </c>
      <c r="C39" s="784">
        <v>9766729.3344747387</v>
      </c>
      <c r="D39" s="784">
        <v>146692.12300226261</v>
      </c>
      <c r="E39" s="784">
        <v>348675.45174598723</v>
      </c>
      <c r="F39" s="784">
        <v>27044.400187529594</v>
      </c>
      <c r="G39" s="784">
        <v>1148061.4364120001</v>
      </c>
      <c r="H39" s="784">
        <v>2934.8496</v>
      </c>
      <c r="I39" s="784">
        <v>2874.9100077799999</v>
      </c>
      <c r="J39" s="784">
        <v>2570.0481631999996</v>
      </c>
      <c r="K39" s="796">
        <v>28.906147000000001</v>
      </c>
      <c r="L39" s="796">
        <v>24.351747</v>
      </c>
      <c r="M39" s="784">
        <v>3892.888876</v>
      </c>
      <c r="N39" s="796">
        <v>2.8652799999999998</v>
      </c>
      <c r="O39" s="901"/>
      <c r="Q39" s="17"/>
      <c r="R39" s="17"/>
      <c r="S39" s="795"/>
      <c r="T39" s="795"/>
      <c r="U39" s="795"/>
      <c r="V39" s="795"/>
      <c r="W39" s="795"/>
      <c r="X39" s="795"/>
      <c r="Y39" s="17"/>
      <c r="Z39" s="788"/>
      <c r="AA39" s="788"/>
      <c r="AB39" s="788"/>
      <c r="AC39" s="788"/>
      <c r="AD39" s="788"/>
      <c r="AE39" s="788"/>
      <c r="AF39" s="788"/>
      <c r="AG39" s="788"/>
    </row>
    <row r="40" spans="1:33" ht="13.5" thickBot="1" x14ac:dyDescent="0.25">
      <c r="A40" s="911" t="s">
        <v>887</v>
      </c>
      <c r="B40" s="1002">
        <v>240995.04587404698</v>
      </c>
      <c r="C40" s="1002">
        <v>9314155.6817302406</v>
      </c>
      <c r="D40" s="1002">
        <v>127554.50510377903</v>
      </c>
      <c r="E40" s="1002">
        <v>326746.13742428838</v>
      </c>
      <c r="F40" s="1002">
        <v>27791.042003302999</v>
      </c>
      <c r="G40" s="1002">
        <v>1123268.1765320001</v>
      </c>
      <c r="H40" s="1002">
        <v>3008.8197999999998</v>
      </c>
      <c r="I40" s="1002">
        <v>2971.9247022499994</v>
      </c>
      <c r="J40" s="1002">
        <v>1461.4284863999999</v>
      </c>
      <c r="K40" s="1003">
        <v>23.366099999999996</v>
      </c>
      <c r="L40" s="1003">
        <v>20.976871000000003</v>
      </c>
      <c r="M40" s="1002">
        <v>3350.4782869999999</v>
      </c>
      <c r="N40" s="1004">
        <v>2.8038280000000002</v>
      </c>
      <c r="O40" s="794"/>
      <c r="Q40" s="17"/>
      <c r="R40" s="17"/>
      <c r="S40" s="795"/>
      <c r="T40" s="795"/>
      <c r="U40" s="795"/>
      <c r="V40" s="795"/>
      <c r="W40" s="795"/>
      <c r="X40" s="795"/>
      <c r="Y40" s="17"/>
      <c r="Z40" s="788"/>
      <c r="AA40" s="788"/>
      <c r="AB40" s="788"/>
      <c r="AC40" s="788"/>
      <c r="AD40" s="788"/>
      <c r="AE40" s="788"/>
      <c r="AF40" s="788"/>
      <c r="AG40" s="788"/>
    </row>
    <row r="41" spans="1:33" x14ac:dyDescent="0.2">
      <c r="A41" s="793"/>
      <c r="B41" s="784"/>
      <c r="C41" s="784"/>
      <c r="D41" s="784"/>
      <c r="E41" s="784"/>
      <c r="F41" s="784"/>
      <c r="G41" s="784"/>
      <c r="H41" s="784"/>
      <c r="I41" s="784"/>
      <c r="J41" s="784"/>
      <c r="K41" s="784"/>
      <c r="L41" s="784"/>
      <c r="M41" s="784"/>
      <c r="N41" s="796"/>
      <c r="O41" s="794"/>
      <c r="R41" s="795"/>
      <c r="S41" s="795"/>
      <c r="T41" s="795"/>
      <c r="U41" s="795"/>
      <c r="V41" s="795"/>
      <c r="W41" s="795"/>
      <c r="X41" s="795"/>
      <c r="Y41" s="17"/>
      <c r="Z41" s="788"/>
      <c r="AA41" s="788"/>
      <c r="AB41" s="788"/>
      <c r="AC41" s="788"/>
      <c r="AD41" s="788"/>
      <c r="AE41" s="788"/>
      <c r="AF41" s="788"/>
      <c r="AG41" s="788"/>
    </row>
    <row r="42" spans="1:33" x14ac:dyDescent="0.2">
      <c r="A42" s="797" t="s">
        <v>888</v>
      </c>
      <c r="B42" s="798"/>
      <c r="C42" s="798"/>
      <c r="D42" s="799"/>
      <c r="E42" s="798"/>
      <c r="F42" s="798"/>
      <c r="G42" s="798"/>
      <c r="H42" s="798"/>
      <c r="I42" s="798"/>
      <c r="J42" s="798"/>
      <c r="K42" s="798"/>
      <c r="L42" s="798"/>
      <c r="M42" s="798"/>
      <c r="N42" s="903"/>
      <c r="P42" s="792"/>
      <c r="Q42" s="7"/>
    </row>
    <row r="43" spans="1:33" s="917" customFormat="1" x14ac:dyDescent="0.2">
      <c r="A43" s="912" t="s">
        <v>889</v>
      </c>
      <c r="B43" s="913">
        <v>232423.20436398502</v>
      </c>
      <c r="C43" s="913">
        <v>9412853.9730716236</v>
      </c>
      <c r="D43" s="913">
        <v>101659.53069821803</v>
      </c>
      <c r="E43" s="913">
        <v>293506.62278495223</v>
      </c>
      <c r="F43" s="913">
        <v>23405.947515974996</v>
      </c>
      <c r="G43" s="913">
        <v>1126462.3889200001</v>
      </c>
      <c r="H43" s="913">
        <v>2654.3024</v>
      </c>
      <c r="I43" s="913">
        <v>4087.3148483800005</v>
      </c>
      <c r="J43" s="913">
        <v>2879.1874470999996</v>
      </c>
      <c r="K43" s="913">
        <v>20.286814</v>
      </c>
      <c r="L43" s="913">
        <v>28.185550999999997</v>
      </c>
      <c r="M43" s="913">
        <v>3255.1303392000004</v>
      </c>
      <c r="N43" s="988">
        <v>3.5447256</v>
      </c>
      <c r="O43" s="914"/>
      <c r="P43" s="915"/>
      <c r="Q43" s="916"/>
    </row>
    <row r="44" spans="1:33" s="9" customFormat="1" x14ac:dyDescent="0.2">
      <c r="A44" s="918" t="s">
        <v>890</v>
      </c>
      <c r="B44" s="908">
        <v>240995.04587404698</v>
      </c>
      <c r="C44" s="908">
        <v>9314155.6817302406</v>
      </c>
      <c r="D44" s="908">
        <v>127554.50510377903</v>
      </c>
      <c r="E44" s="908">
        <v>326746.13742428838</v>
      </c>
      <c r="F44" s="908">
        <v>27791.042003302999</v>
      </c>
      <c r="G44" s="908">
        <v>1123268.1765320001</v>
      </c>
      <c r="H44" s="908">
        <v>3008.8197999999998</v>
      </c>
      <c r="I44" s="908">
        <v>2971.9247022499994</v>
      </c>
      <c r="J44" s="919">
        <v>1461.4284863999999</v>
      </c>
      <c r="K44" s="919">
        <v>23.366099999999996</v>
      </c>
      <c r="L44" s="919">
        <v>20.976871000000003</v>
      </c>
      <c r="M44" s="919">
        <v>3350.4782869999999</v>
      </c>
      <c r="N44" s="989">
        <v>2.8038280000000002</v>
      </c>
      <c r="O44" s="920"/>
      <c r="P44" s="990"/>
      <c r="Q44" s="991"/>
      <c r="R44" s="991"/>
      <c r="S44" s="991"/>
      <c r="T44" s="991"/>
      <c r="U44" s="991"/>
      <c r="V44" s="991"/>
      <c r="W44" s="991"/>
      <c r="X44" s="991"/>
    </row>
    <row r="45" spans="1:33" x14ac:dyDescent="0.2">
      <c r="A45" s="801" t="s">
        <v>274</v>
      </c>
      <c r="B45" s="802">
        <f t="shared" ref="B45:N45" si="2">+B44/B43-1</f>
        <v>3.6880317236475557E-2</v>
      </c>
      <c r="C45" s="802">
        <f>+C44/C43-1</f>
        <v>-1.0485479921789942E-2</v>
      </c>
      <c r="D45" s="803">
        <f>+D44/D43-1</f>
        <v>0.25472254522236248</v>
      </c>
      <c r="E45" s="803">
        <f>+E44/E43-1</f>
        <v>0.11324962388903304</v>
      </c>
      <c r="F45" s="803">
        <f t="shared" si="2"/>
        <v>0.18734958216645969</v>
      </c>
      <c r="G45" s="802">
        <f t="shared" si="2"/>
        <v>-2.8356138823795174E-3</v>
      </c>
      <c r="H45" s="802">
        <f t="shared" si="2"/>
        <v>0.13356330461819255</v>
      </c>
      <c r="I45" s="802">
        <f t="shared" si="2"/>
        <v>-0.27289068435040764</v>
      </c>
      <c r="J45" s="802">
        <f t="shared" si="2"/>
        <v>-0.49241634549636815</v>
      </c>
      <c r="K45" s="802">
        <f t="shared" si="2"/>
        <v>0.15178756013635253</v>
      </c>
      <c r="L45" s="802">
        <f t="shared" si="2"/>
        <v>-0.25575799458382042</v>
      </c>
      <c r="M45" s="802">
        <f t="shared" si="2"/>
        <v>2.9291591384765558E-2</v>
      </c>
      <c r="N45" s="904">
        <f t="shared" si="2"/>
        <v>-0.209014091245878</v>
      </c>
      <c r="P45" s="792"/>
      <c r="Q45" s="800"/>
      <c r="R45" s="800"/>
      <c r="S45" s="800"/>
      <c r="T45" s="800"/>
      <c r="U45" s="800"/>
      <c r="V45" s="800"/>
      <c r="W45" s="800"/>
      <c r="X45" s="800"/>
    </row>
    <row r="46" spans="1:33" x14ac:dyDescent="0.2">
      <c r="A46" s="793"/>
      <c r="B46" s="784"/>
      <c r="C46" s="784"/>
      <c r="D46" s="784"/>
      <c r="E46" s="784"/>
      <c r="F46" s="784"/>
      <c r="G46" s="784"/>
      <c r="H46" s="784"/>
      <c r="I46" s="784"/>
      <c r="J46" s="784"/>
      <c r="K46" s="784"/>
      <c r="L46" s="784"/>
      <c r="M46" s="784"/>
      <c r="N46" s="796"/>
      <c r="O46" s="794"/>
      <c r="R46" s="795"/>
      <c r="S46" s="795"/>
      <c r="T46" s="795"/>
      <c r="U46" s="795"/>
      <c r="V46" s="795"/>
      <c r="W46" s="795"/>
      <c r="X46" s="795"/>
      <c r="Y46" s="17"/>
      <c r="Z46" s="788"/>
      <c r="AA46" s="788"/>
      <c r="AB46" s="788"/>
      <c r="AC46" s="788"/>
      <c r="AD46" s="788"/>
      <c r="AE46" s="788"/>
      <c r="AF46" s="788"/>
      <c r="AG46" s="788"/>
    </row>
    <row r="47" spans="1:33" x14ac:dyDescent="0.2">
      <c r="A47" s="797" t="s">
        <v>891</v>
      </c>
      <c r="B47" s="798"/>
      <c r="C47" s="798"/>
      <c r="D47" s="799"/>
      <c r="E47" s="798"/>
      <c r="F47" s="798"/>
      <c r="G47" s="798"/>
      <c r="H47" s="798"/>
      <c r="I47" s="798"/>
      <c r="J47" s="798"/>
      <c r="K47" s="798"/>
      <c r="L47" s="798"/>
      <c r="M47" s="798"/>
      <c r="N47" s="903"/>
      <c r="P47" s="792"/>
      <c r="Q47" s="800"/>
      <c r="R47" s="800"/>
      <c r="S47" s="800"/>
      <c r="T47" s="800"/>
      <c r="U47" s="800"/>
      <c r="V47" s="800"/>
      <c r="W47" s="800"/>
      <c r="X47" s="800"/>
    </row>
    <row r="48" spans="1:33" s="917" customFormat="1" x14ac:dyDescent="0.2">
      <c r="A48" s="922" t="s">
        <v>892</v>
      </c>
      <c r="B48" s="913">
        <v>1993626.380634649</v>
      </c>
      <c r="C48" s="913">
        <v>80378494.511708722</v>
      </c>
      <c r="D48" s="913">
        <v>951471.08639740106</v>
      </c>
      <c r="E48" s="913">
        <v>2566295.8822278017</v>
      </c>
      <c r="F48" s="913">
        <v>216970.95239294996</v>
      </c>
      <c r="G48" s="913">
        <v>10050688.138025999</v>
      </c>
      <c r="H48" s="913">
        <v>24631.510699999999</v>
      </c>
      <c r="I48" s="913">
        <v>32069.420752135</v>
      </c>
      <c r="J48" s="913">
        <v>23853.491662279997</v>
      </c>
      <c r="K48" s="913">
        <v>198.43115710000001</v>
      </c>
      <c r="L48" s="913">
        <v>232.546975</v>
      </c>
      <c r="M48" s="913">
        <v>13486.971326300001</v>
      </c>
      <c r="N48" s="1005">
        <v>32.392392400000006</v>
      </c>
      <c r="O48" s="914"/>
      <c r="P48" s="915"/>
      <c r="Q48" s="921"/>
      <c r="R48" s="921"/>
      <c r="S48" s="921"/>
      <c r="T48" s="921"/>
      <c r="U48" s="921"/>
      <c r="V48" s="921"/>
      <c r="W48" s="921"/>
      <c r="X48" s="921"/>
    </row>
    <row r="49" spans="1:34" s="917" customFormat="1" x14ac:dyDescent="0.2">
      <c r="A49" s="922" t="s">
        <v>893</v>
      </c>
      <c r="B49" s="913">
        <v>2048394.7591561223</v>
      </c>
      <c r="C49" s="913">
        <v>80475617.210009888</v>
      </c>
      <c r="D49" s="913">
        <v>1117876.1039818041</v>
      </c>
      <c r="E49" s="913">
        <v>2778167.8780398718</v>
      </c>
      <c r="F49" s="913">
        <v>233191.01744515685</v>
      </c>
      <c r="G49" s="913">
        <v>8364305.5359899998</v>
      </c>
      <c r="H49" s="913">
        <v>25422.809540000002</v>
      </c>
      <c r="I49" s="913">
        <v>28641.025696766101</v>
      </c>
      <c r="J49" s="913">
        <v>20287.814356199997</v>
      </c>
      <c r="K49" s="913">
        <v>204.13281080000002</v>
      </c>
      <c r="L49" s="913">
        <v>239.59685400000001</v>
      </c>
      <c r="M49" s="913">
        <v>28104.971208800001</v>
      </c>
      <c r="N49" s="1005">
        <v>27.005279999999999</v>
      </c>
      <c r="O49" s="914"/>
      <c r="P49" s="915"/>
      <c r="Q49" s="921"/>
      <c r="R49" s="921"/>
      <c r="S49" s="921"/>
      <c r="T49" s="921"/>
      <c r="U49" s="921"/>
      <c r="V49" s="921"/>
      <c r="W49" s="921"/>
      <c r="X49" s="921"/>
    </row>
    <row r="50" spans="1:34" x14ac:dyDescent="0.2">
      <c r="A50" s="804" t="s">
        <v>274</v>
      </c>
      <c r="B50" s="805">
        <f t="shared" ref="B50:N50" si="3">+B49/B48-1</f>
        <v>2.7471736456476048E-2</v>
      </c>
      <c r="C50" s="806">
        <f t="shared" si="3"/>
        <v>1.2083169620329404E-3</v>
      </c>
      <c r="D50" s="805">
        <f t="shared" si="3"/>
        <v>0.17489235349701482</v>
      </c>
      <c r="E50" s="805">
        <f t="shared" si="3"/>
        <v>8.2559457496438116E-2</v>
      </c>
      <c r="F50" s="805">
        <f t="shared" si="3"/>
        <v>7.4756850506104477E-2</v>
      </c>
      <c r="G50" s="806">
        <f t="shared" si="3"/>
        <v>-0.16778777521269428</v>
      </c>
      <c r="H50" s="806">
        <f t="shared" si="3"/>
        <v>3.21254692672992E-2</v>
      </c>
      <c r="I50" s="805">
        <f t="shared" si="3"/>
        <v>-0.10690542501116596</v>
      </c>
      <c r="J50" s="806">
        <f t="shared" si="3"/>
        <v>-0.14948240519933931</v>
      </c>
      <c r="K50" s="806">
        <f>+K49/K48-1</f>
        <v>2.8733661504209529E-2</v>
      </c>
      <c r="L50" s="805">
        <f>+L49/L48-1</f>
        <v>3.0315935092253943E-2</v>
      </c>
      <c r="M50" s="805">
        <f>+M49/M48-1</f>
        <v>1.0838608260399027</v>
      </c>
      <c r="N50" s="905">
        <f t="shared" si="3"/>
        <v>-0.16630795075204152</v>
      </c>
      <c r="P50" s="792"/>
      <c r="Q50" s="800"/>
      <c r="R50" s="800"/>
      <c r="S50" s="800"/>
      <c r="T50" s="800"/>
      <c r="U50" s="800"/>
      <c r="V50" s="800"/>
      <c r="W50" s="800"/>
      <c r="X50" s="800"/>
    </row>
    <row r="51" spans="1:34" x14ac:dyDescent="0.2">
      <c r="A51" s="793"/>
      <c r="B51" s="784"/>
      <c r="C51" s="784"/>
      <c r="D51" s="784"/>
      <c r="E51" s="784"/>
      <c r="F51" s="784"/>
      <c r="G51" s="784"/>
      <c r="H51" s="784"/>
      <c r="I51" s="784"/>
      <c r="J51" s="784"/>
      <c r="K51" s="784"/>
      <c r="L51" s="784"/>
      <c r="M51" s="784"/>
      <c r="N51" s="796"/>
      <c r="O51" s="794"/>
      <c r="R51" s="795"/>
      <c r="S51" s="795"/>
      <c r="T51" s="795"/>
      <c r="U51" s="795"/>
      <c r="V51" s="795"/>
      <c r="W51" s="795"/>
      <c r="X51" s="795"/>
      <c r="Y51" s="17"/>
      <c r="Z51" s="788"/>
      <c r="AA51" s="788"/>
      <c r="AB51" s="788"/>
      <c r="AC51" s="788"/>
      <c r="AD51" s="788"/>
      <c r="AE51" s="788"/>
      <c r="AF51" s="788"/>
      <c r="AG51" s="788"/>
    </row>
    <row r="52" spans="1:34" x14ac:dyDescent="0.2">
      <c r="A52" s="797" t="s">
        <v>275</v>
      </c>
      <c r="B52" s="798"/>
      <c r="C52" s="798"/>
      <c r="D52" s="799"/>
      <c r="E52" s="798"/>
      <c r="F52" s="798"/>
      <c r="G52" s="798"/>
      <c r="H52" s="798"/>
      <c r="I52" s="798"/>
      <c r="J52" s="798"/>
      <c r="K52" s="798"/>
      <c r="L52" s="798"/>
      <c r="M52" s="798"/>
      <c r="N52" s="903"/>
      <c r="O52" s="794"/>
      <c r="R52" s="795"/>
      <c r="S52" s="795"/>
      <c r="T52" s="795"/>
      <c r="U52" s="795"/>
      <c r="V52" s="795"/>
      <c r="W52" s="795"/>
      <c r="X52" s="795"/>
      <c r="Y52" s="17"/>
      <c r="Z52" s="788"/>
      <c r="AA52" s="788"/>
      <c r="AB52" s="788"/>
      <c r="AC52" s="788"/>
      <c r="AD52" s="788"/>
      <c r="AE52" s="788"/>
      <c r="AF52" s="788"/>
      <c r="AG52" s="788"/>
    </row>
    <row r="53" spans="1:34" x14ac:dyDescent="0.2">
      <c r="A53" s="923" t="s">
        <v>874</v>
      </c>
      <c r="B53" s="924">
        <v>242739.66001355689</v>
      </c>
      <c r="C53" s="924">
        <v>9766729.3344747387</v>
      </c>
      <c r="D53" s="924">
        <v>146692.12300226261</v>
      </c>
      <c r="E53" s="924">
        <v>348675.45174598723</v>
      </c>
      <c r="F53" s="924">
        <v>27044.400187529594</v>
      </c>
      <c r="G53" s="924">
        <v>1148061.4364120001</v>
      </c>
      <c r="H53" s="924">
        <v>2934.8496</v>
      </c>
      <c r="I53" s="924">
        <v>2874.9100077799999</v>
      </c>
      <c r="J53" s="924">
        <v>2570.0481631999996</v>
      </c>
      <c r="K53" s="924">
        <v>28.906147000000001</v>
      </c>
      <c r="L53" s="924">
        <v>24.351747</v>
      </c>
      <c r="M53" s="924">
        <v>3892.888876</v>
      </c>
      <c r="N53" s="1006">
        <v>2.8652799999999998</v>
      </c>
      <c r="O53" s="794"/>
      <c r="R53" s="795"/>
      <c r="S53" s="795"/>
      <c r="T53" s="795"/>
      <c r="U53" s="795"/>
      <c r="V53" s="795"/>
      <c r="W53" s="795"/>
      <c r="X53" s="795"/>
      <c r="Y53" s="17"/>
      <c r="Z53" s="788"/>
      <c r="AA53" s="788"/>
      <c r="AB53" s="788"/>
      <c r="AC53" s="788"/>
      <c r="AD53" s="788"/>
      <c r="AE53" s="788"/>
      <c r="AF53" s="788"/>
      <c r="AG53" s="788"/>
    </row>
    <row r="54" spans="1:34" x14ac:dyDescent="0.2">
      <c r="A54" s="925" t="s">
        <v>890</v>
      </c>
      <c r="B54" s="919">
        <v>240995.04587404698</v>
      </c>
      <c r="C54" s="919">
        <v>9314155.6817302406</v>
      </c>
      <c r="D54" s="919">
        <v>127554.50510377903</v>
      </c>
      <c r="E54" s="919">
        <v>326746.13742428838</v>
      </c>
      <c r="F54" s="919">
        <v>27791.042003302999</v>
      </c>
      <c r="G54" s="919">
        <v>1123268.1765320001</v>
      </c>
      <c r="H54" s="919">
        <v>3008.8197999999998</v>
      </c>
      <c r="I54" s="919">
        <v>2971.9247022499994</v>
      </c>
      <c r="J54" s="919">
        <v>1461.4284863999999</v>
      </c>
      <c r="K54" s="919">
        <v>23.366099999999996</v>
      </c>
      <c r="L54" s="919">
        <v>20.976871000000003</v>
      </c>
      <c r="M54" s="919">
        <v>3350.4782869999999</v>
      </c>
      <c r="N54" s="1007">
        <v>2.8038280000000002</v>
      </c>
      <c r="O54" s="794"/>
      <c r="R54" s="795"/>
      <c r="S54" s="795"/>
      <c r="T54" s="795"/>
      <c r="U54" s="795"/>
      <c r="V54" s="795"/>
      <c r="W54" s="795"/>
      <c r="X54" s="795"/>
      <c r="Y54" s="17"/>
      <c r="Z54" s="788"/>
      <c r="AA54" s="788"/>
      <c r="AB54" s="788"/>
      <c r="AC54" s="788"/>
      <c r="AD54" s="788"/>
      <c r="AE54" s="788"/>
      <c r="AF54" s="788"/>
      <c r="AG54" s="788"/>
    </row>
    <row r="55" spans="1:34" x14ac:dyDescent="0.2">
      <c r="A55" s="808" t="s">
        <v>274</v>
      </c>
      <c r="B55" s="806">
        <f t="shared" ref="B55:K55" si="4">+B54/B53-1</f>
        <v>-7.1871821004135805E-3</v>
      </c>
      <c r="C55" s="806">
        <f t="shared" si="4"/>
        <v>-4.633830192744226E-2</v>
      </c>
      <c r="D55" s="806">
        <f t="shared" si="4"/>
        <v>-0.13046111479474876</v>
      </c>
      <c r="E55" s="806">
        <f t="shared" si="4"/>
        <v>-6.2893198279053264E-2</v>
      </c>
      <c r="F55" s="806">
        <f t="shared" si="4"/>
        <v>2.7608000569289359E-2</v>
      </c>
      <c r="G55" s="806">
        <f t="shared" si="4"/>
        <v>-2.1595760552227561E-2</v>
      </c>
      <c r="H55" s="806">
        <f t="shared" si="4"/>
        <v>2.5204085415484245E-2</v>
      </c>
      <c r="I55" s="806">
        <f t="shared" si="4"/>
        <v>3.3745297838005728E-2</v>
      </c>
      <c r="J55" s="806">
        <f t="shared" si="4"/>
        <v>-0.43136144009832222</v>
      </c>
      <c r="K55" s="806">
        <f t="shared" si="4"/>
        <v>-0.1916563629182404</v>
      </c>
      <c r="L55" s="992">
        <f>+L54/L53-1</f>
        <v>-0.13858866059999708</v>
      </c>
      <c r="M55" s="992">
        <f>+M54/M53-1</f>
        <v>-0.13933369440468968</v>
      </c>
      <c r="N55" s="905">
        <f>+N54/N53-1</f>
        <v>-2.1447118606209403E-2</v>
      </c>
      <c r="O55" s="794"/>
      <c r="R55" s="795"/>
      <c r="S55" s="795"/>
      <c r="T55" s="795"/>
      <c r="U55" s="795"/>
      <c r="V55" s="795"/>
      <c r="W55" s="795"/>
      <c r="X55" s="795"/>
      <c r="Y55" s="17"/>
      <c r="Z55" s="788"/>
      <c r="AA55" s="788"/>
      <c r="AB55" s="788"/>
      <c r="AC55" s="788"/>
      <c r="AD55" s="788"/>
      <c r="AE55" s="788"/>
      <c r="AF55" s="788"/>
      <c r="AG55" s="788"/>
    </row>
    <row r="56" spans="1:34" x14ac:dyDescent="0.2">
      <c r="A56" s="809"/>
      <c r="B56" s="810"/>
      <c r="C56" s="811"/>
      <c r="D56" s="810"/>
      <c r="E56" s="810"/>
      <c r="F56" s="810"/>
      <c r="G56" s="810"/>
      <c r="H56" s="810"/>
      <c r="I56" s="810"/>
      <c r="J56" s="810"/>
      <c r="K56" s="810"/>
      <c r="L56" s="810"/>
      <c r="M56" s="810"/>
      <c r="N56" s="810"/>
      <c r="P56" s="792"/>
      <c r="Q56" s="800"/>
      <c r="R56" s="800"/>
      <c r="S56" s="800"/>
      <c r="T56" s="800"/>
      <c r="U56" s="800"/>
      <c r="V56" s="800"/>
      <c r="W56" s="800"/>
      <c r="X56" s="800"/>
    </row>
    <row r="57" spans="1:34" customFormat="1" ht="50.25" customHeight="1" x14ac:dyDescent="0.25">
      <c r="A57" s="1032" t="s">
        <v>945</v>
      </c>
      <c r="B57" s="1033"/>
      <c r="C57" s="1033"/>
      <c r="D57" s="1033"/>
      <c r="E57" s="1033"/>
      <c r="F57" s="1033"/>
      <c r="G57" s="1033"/>
      <c r="H57" s="1033"/>
      <c r="I57" s="1033"/>
      <c r="J57" s="812"/>
      <c r="K57" s="812"/>
      <c r="L57" s="812"/>
      <c r="M57" s="812"/>
      <c r="N57" s="812"/>
      <c r="O57" s="813"/>
    </row>
    <row r="58" spans="1:34" customFormat="1" ht="15" x14ac:dyDescent="0.25">
      <c r="O58" s="813"/>
    </row>
    <row r="59" spans="1:34" customFormat="1" ht="15" x14ac:dyDescent="0.25">
      <c r="J59" s="814"/>
      <c r="K59" s="814"/>
      <c r="L59" s="814"/>
      <c r="M59" s="814"/>
      <c r="N59" s="814"/>
      <c r="O59" s="813"/>
    </row>
    <row r="60" spans="1:34" ht="36.6" customHeight="1" x14ac:dyDescent="0.2">
      <c r="A60" s="1034" t="s">
        <v>816</v>
      </c>
      <c r="B60" s="1034"/>
      <c r="C60" s="1034"/>
      <c r="D60" s="1034"/>
      <c r="E60" s="1034"/>
      <c r="F60" s="1034"/>
      <c r="G60" s="1034"/>
      <c r="H60" s="1034"/>
      <c r="I60" s="1034"/>
      <c r="J60" s="1034"/>
      <c r="K60" s="1034"/>
      <c r="L60" s="1034"/>
      <c r="M60" s="1034"/>
      <c r="N60" s="1034"/>
    </row>
    <row r="61" spans="1:34" ht="36.75" customHeight="1" x14ac:dyDescent="0.2"/>
    <row r="62" spans="1:34" ht="36.75" customHeight="1" x14ac:dyDescent="0.2"/>
    <row r="63" spans="1:34" ht="36.75" customHeight="1" x14ac:dyDescent="0.2"/>
    <row r="64" spans="1:34" s="772" customFormat="1" ht="36.75" customHeight="1" x14ac:dyDescent="0.2">
      <c r="A64" s="7"/>
      <c r="B64" s="6"/>
      <c r="C64" s="6"/>
      <c r="D64" s="6"/>
      <c r="E64" s="6"/>
      <c r="F64" s="6"/>
      <c r="G64" s="6"/>
      <c r="H64" s="6"/>
      <c r="I64" s="6"/>
      <c r="J64" s="6"/>
      <c r="K64" s="6"/>
      <c r="L64" s="6"/>
      <c r="M64" s="6"/>
      <c r="N64" s="6"/>
      <c r="P64" s="6"/>
      <c r="Q64" s="6"/>
      <c r="R64" s="6"/>
      <c r="S64" s="6"/>
      <c r="T64" s="6"/>
      <c r="U64" s="6"/>
      <c r="V64" s="6"/>
      <c r="W64" s="6"/>
      <c r="X64" s="6"/>
      <c r="Y64" s="6"/>
      <c r="Z64" s="6"/>
      <c r="AA64" s="6"/>
      <c r="AB64" s="6"/>
      <c r="AC64" s="6"/>
      <c r="AD64" s="6"/>
      <c r="AE64" s="6"/>
      <c r="AF64" s="6"/>
      <c r="AG64" s="6"/>
      <c r="AH64" s="6"/>
    </row>
    <row r="65" spans="1:34" s="772" customFormat="1" ht="36.75" customHeight="1" x14ac:dyDescent="0.2">
      <c r="A65" s="7"/>
      <c r="B65" s="6"/>
      <c r="C65" s="6"/>
      <c r="D65" s="6"/>
      <c r="E65" s="6"/>
      <c r="F65" s="6"/>
      <c r="G65" s="6"/>
      <c r="H65" s="6"/>
      <c r="I65" s="6"/>
      <c r="J65" s="6"/>
      <c r="K65" s="6"/>
      <c r="L65" s="6"/>
      <c r="M65" s="6"/>
      <c r="N65" s="6"/>
      <c r="P65" s="6"/>
      <c r="Q65" s="6"/>
      <c r="R65" s="6"/>
      <c r="S65" s="6"/>
      <c r="T65" s="6"/>
      <c r="U65" s="6"/>
      <c r="V65" s="6"/>
      <c r="W65" s="6"/>
      <c r="X65" s="6"/>
      <c r="Y65" s="6"/>
      <c r="Z65" s="6"/>
      <c r="AA65" s="6"/>
      <c r="AB65" s="6"/>
      <c r="AC65" s="6"/>
      <c r="AD65" s="6"/>
      <c r="AE65" s="6"/>
      <c r="AF65" s="6"/>
      <c r="AG65" s="6"/>
      <c r="AH65" s="6"/>
    </row>
    <row r="66" spans="1:34" ht="36.75" customHeight="1" x14ac:dyDescent="0.2"/>
    <row r="67" spans="1:34" s="772" customFormat="1" ht="36.75" customHeight="1" x14ac:dyDescent="0.2">
      <c r="A67" s="6"/>
      <c r="B67" s="6"/>
      <c r="C67" s="6"/>
      <c r="D67" s="6"/>
      <c r="E67" s="6"/>
      <c r="F67" s="6"/>
      <c r="G67" s="6"/>
      <c r="H67" s="6"/>
      <c r="I67" s="6"/>
      <c r="J67" s="6"/>
      <c r="K67" s="6"/>
      <c r="L67" s="6"/>
      <c r="M67" s="6"/>
      <c r="N67" s="6"/>
      <c r="P67" s="6"/>
      <c r="Q67" s="6"/>
      <c r="R67" s="6"/>
      <c r="S67" s="6"/>
      <c r="T67" s="6"/>
      <c r="U67" s="6"/>
      <c r="V67" s="6"/>
      <c r="W67" s="6"/>
      <c r="X67" s="6"/>
      <c r="Y67" s="6"/>
      <c r="Z67" s="6"/>
      <c r="AA67" s="6"/>
      <c r="AB67" s="6"/>
      <c r="AC67" s="6"/>
      <c r="AD67" s="6"/>
      <c r="AE67" s="6"/>
      <c r="AF67" s="6"/>
      <c r="AG67" s="6"/>
      <c r="AH67" s="6"/>
    </row>
    <row r="68" spans="1:34" s="772" customFormat="1" x14ac:dyDescent="0.2">
      <c r="A68" s="7"/>
      <c r="B68" s="6"/>
      <c r="C68" s="6"/>
      <c r="D68" s="6"/>
      <c r="E68" s="6"/>
      <c r="F68" s="6"/>
      <c r="G68" s="6"/>
      <c r="H68" s="6"/>
      <c r="I68" s="815"/>
      <c r="J68" s="815"/>
      <c r="K68" s="815"/>
      <c r="L68" s="815"/>
      <c r="M68" s="815"/>
      <c r="N68" s="815"/>
      <c r="P68" s="6"/>
      <c r="Q68" s="6"/>
      <c r="R68" s="6"/>
      <c r="S68" s="6"/>
      <c r="T68" s="6"/>
      <c r="U68" s="6"/>
      <c r="V68" s="6"/>
      <c r="W68" s="6"/>
      <c r="X68" s="6"/>
      <c r="Y68" s="6"/>
      <c r="Z68" s="6"/>
      <c r="AA68" s="6"/>
      <c r="AB68" s="6"/>
      <c r="AC68" s="6"/>
      <c r="AD68" s="6"/>
      <c r="AE68" s="6"/>
      <c r="AF68" s="6"/>
      <c r="AG68" s="6"/>
      <c r="AH68" s="6"/>
    </row>
    <row r="69" spans="1:34" s="772" customFormat="1" ht="45.75" customHeight="1" x14ac:dyDescent="0.2">
      <c r="A69" s="1035" t="s">
        <v>946</v>
      </c>
      <c r="B69" s="1035"/>
      <c r="C69" s="1035"/>
      <c r="D69" s="1035"/>
      <c r="E69" s="1035"/>
      <c r="F69" s="1035"/>
      <c r="G69" s="1035"/>
      <c r="H69" s="1035"/>
      <c r="I69" s="1035"/>
      <c r="J69" s="816"/>
      <c r="K69" s="816"/>
      <c r="L69" s="816"/>
      <c r="M69" s="816"/>
      <c r="N69" s="816"/>
      <c r="P69" s="6"/>
      <c r="Q69" s="6"/>
      <c r="R69" s="6"/>
      <c r="S69" s="6"/>
      <c r="T69" s="6"/>
      <c r="U69" s="6"/>
      <c r="V69" s="6"/>
      <c r="W69" s="6"/>
      <c r="X69" s="6"/>
      <c r="Y69" s="6"/>
      <c r="Z69" s="6"/>
      <c r="AA69" s="6"/>
      <c r="AB69" s="6"/>
      <c r="AC69" s="6"/>
      <c r="AD69" s="6"/>
      <c r="AE69" s="6"/>
      <c r="AF69" s="6"/>
      <c r="AG69" s="6"/>
      <c r="AH69" s="6"/>
    </row>
  </sheetData>
  <mergeCells count="4">
    <mergeCell ref="A2:I2"/>
    <mergeCell ref="A57:I57"/>
    <mergeCell ref="A60:N60"/>
    <mergeCell ref="A69:I69"/>
  </mergeCells>
  <conditionalFormatting sqref="D45:F45 B50 D50:F50 L50:M50 B56:N56">
    <cfRule type="cellIs" dxfId="3" priority="1" operator="lessThan">
      <formula>0</formula>
    </cfRule>
  </conditionalFormatting>
  <pageMargins left="0.7" right="0.7" top="0.75" bottom="0.75" header="0" footer="0"/>
  <pageSetup scale="4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B37F7-3550-43F2-9B0B-397B95345FBA}">
  <sheetPr>
    <tabColor rgb="FF002060"/>
  </sheetPr>
  <dimension ref="A1:I105"/>
  <sheetViews>
    <sheetView showGridLines="0" view="pageBreakPreview" topLeftCell="A79" zoomScaleNormal="100" zoomScaleSheetLayoutView="100" workbookViewId="0">
      <selection activeCell="A106" sqref="A106"/>
    </sheetView>
  </sheetViews>
  <sheetFormatPr baseColWidth="10" defaultColWidth="11.5703125" defaultRowHeight="15" x14ac:dyDescent="0.25"/>
  <cols>
    <col min="1" max="1" width="55.140625" customWidth="1"/>
    <col min="2" max="2" width="13.7109375" style="4" customWidth="1"/>
    <col min="3" max="3" width="12.42578125" style="4" customWidth="1"/>
    <col min="4" max="4" width="11.7109375" style="861" customWidth="1"/>
    <col min="5" max="5" width="13.140625" customWidth="1"/>
    <col min="6" max="6" width="13.5703125" bestFit="1" customWidth="1"/>
    <col min="7" max="7" width="11.7109375" bestFit="1" customWidth="1"/>
    <col min="8" max="8" width="8.7109375" customWidth="1"/>
    <col min="9" max="9" width="3.7109375" customWidth="1"/>
  </cols>
  <sheetData>
    <row r="1" spans="1:9" x14ac:dyDescent="0.25">
      <c r="A1" s="104" t="s">
        <v>817</v>
      </c>
      <c r="B1" s="817"/>
      <c r="C1" s="817"/>
      <c r="D1" s="61"/>
    </row>
    <row r="2" spans="1:9" ht="15.75" x14ac:dyDescent="0.25">
      <c r="A2" s="1031" t="s">
        <v>818</v>
      </c>
      <c r="B2" s="1031"/>
      <c r="C2" s="1031"/>
      <c r="D2" s="1031"/>
      <c r="E2" s="1031"/>
      <c r="F2" s="1031"/>
      <c r="G2" s="1031"/>
      <c r="H2" s="1031"/>
      <c r="I2" s="1031"/>
    </row>
    <row r="3" spans="1:9" ht="15.75" thickBot="1" x14ac:dyDescent="0.3">
      <c r="A3" s="148"/>
      <c r="B3" s="818"/>
      <c r="C3" s="818"/>
      <c r="D3" s="819"/>
    </row>
    <row r="4" spans="1:9" ht="15.75" thickBot="1" x14ac:dyDescent="0.3">
      <c r="A4" s="820"/>
      <c r="B4" s="1036" t="s">
        <v>894</v>
      </c>
      <c r="C4" s="1037"/>
      <c r="D4" s="1037"/>
      <c r="E4" s="1036" t="s">
        <v>895</v>
      </c>
      <c r="F4" s="1037"/>
      <c r="G4" s="1037"/>
      <c r="H4" s="1038"/>
    </row>
    <row r="5" spans="1:9" x14ac:dyDescent="0.25">
      <c r="A5" s="821" t="s">
        <v>819</v>
      </c>
      <c r="B5" s="822">
        <v>2024</v>
      </c>
      <c r="C5" s="822">
        <v>2025</v>
      </c>
      <c r="D5" s="823" t="s">
        <v>274</v>
      </c>
      <c r="E5" s="824">
        <v>2024</v>
      </c>
      <c r="F5" s="822">
        <v>2025</v>
      </c>
      <c r="G5" s="825" t="s">
        <v>274</v>
      </c>
      <c r="H5" s="826" t="s">
        <v>276</v>
      </c>
    </row>
    <row r="6" spans="1:9" x14ac:dyDescent="0.25">
      <c r="A6" s="827" t="s">
        <v>820</v>
      </c>
      <c r="B6" s="828">
        <f>SUM(B7:B17)</f>
        <v>232423.20436398505</v>
      </c>
      <c r="C6" s="828">
        <f>SUM(C7:C17)</f>
        <v>240995.04587404701</v>
      </c>
      <c r="D6" s="829">
        <f t="shared" ref="D6:D69" si="0">(C6-B6)/B6</f>
        <v>3.6880317236475564E-2</v>
      </c>
      <c r="E6" s="830">
        <f>SUM(E7:E17)</f>
        <v>1993626.3806346492</v>
      </c>
      <c r="F6" s="828">
        <f>SUM(F7:F17)</f>
        <v>2048394.7591561221</v>
      </c>
      <c r="G6" s="831">
        <f t="shared" ref="G6:G69" si="1">(F6-E6)/E6</f>
        <v>2.7471736456475861E-2</v>
      </c>
      <c r="H6" s="172">
        <f>SUM(H7:H17)</f>
        <v>1.0000000000000002</v>
      </c>
    </row>
    <row r="7" spans="1:9" x14ac:dyDescent="0.25">
      <c r="A7" s="834" t="s">
        <v>281</v>
      </c>
      <c r="B7" s="174">
        <v>32553.125</v>
      </c>
      <c r="C7" s="174">
        <v>34793.097320000001</v>
      </c>
      <c r="D7" s="833">
        <f t="shared" si="0"/>
        <v>6.8809747758471748E-2</v>
      </c>
      <c r="E7" s="173">
        <v>215306.81886</v>
      </c>
      <c r="F7" s="174">
        <v>313505.84663500002</v>
      </c>
      <c r="G7" s="175">
        <f t="shared" si="1"/>
        <v>0.4560887959561209</v>
      </c>
      <c r="H7" s="176">
        <f>(F7/$F$6)</f>
        <v>0.15304952584635353</v>
      </c>
    </row>
    <row r="8" spans="1:9" x14ac:dyDescent="0.25">
      <c r="A8" s="834" t="s">
        <v>277</v>
      </c>
      <c r="B8" s="174">
        <v>35782.684370399998</v>
      </c>
      <c r="C8" s="174">
        <v>39393.474592500002</v>
      </c>
      <c r="D8" s="833">
        <f t="shared" si="0"/>
        <v>0.100908869349302</v>
      </c>
      <c r="E8" s="173">
        <v>338812.87402569997</v>
      </c>
      <c r="F8" s="174">
        <v>309714.98587949999</v>
      </c>
      <c r="G8" s="175">
        <f t="shared" si="1"/>
        <v>-8.588188459448215E-2</v>
      </c>
      <c r="H8" s="839">
        <f t="shared" ref="H8:H17" si="2">(F8/$F$6)</f>
        <v>0.15119887633724144</v>
      </c>
    </row>
    <row r="9" spans="1:9" x14ac:dyDescent="0.25">
      <c r="A9" s="834" t="s">
        <v>279</v>
      </c>
      <c r="B9" s="174">
        <v>34615.642407780004</v>
      </c>
      <c r="C9" s="174">
        <v>31398.902250931998</v>
      </c>
      <c r="D9" s="833">
        <f t="shared" si="0"/>
        <v>-9.2927356914370887E-2</v>
      </c>
      <c r="E9" s="173">
        <v>316242.57106153999</v>
      </c>
      <c r="F9" s="174">
        <v>308439.43070653104</v>
      </c>
      <c r="G9" s="175">
        <f t="shared" si="1"/>
        <v>-2.4674541219469388E-2</v>
      </c>
      <c r="H9" s="839">
        <f t="shared" si="2"/>
        <v>0.15057616669240012</v>
      </c>
    </row>
    <row r="10" spans="1:9" x14ac:dyDescent="0.25">
      <c r="A10" s="834" t="s">
        <v>278</v>
      </c>
      <c r="B10" s="174">
        <v>35101.680126800005</v>
      </c>
      <c r="C10" s="174">
        <v>44641.5198944</v>
      </c>
      <c r="D10" s="833">
        <f t="shared" si="0"/>
        <v>0.27177729764326469</v>
      </c>
      <c r="E10" s="173">
        <v>338422.24069130002</v>
      </c>
      <c r="F10" s="174">
        <v>274628.61791400996</v>
      </c>
      <c r="G10" s="175">
        <f t="shared" si="1"/>
        <v>-0.18850304473777463</v>
      </c>
      <c r="H10" s="176">
        <f t="shared" si="2"/>
        <v>0.1340701623485645</v>
      </c>
    </row>
    <row r="11" spans="1:9" x14ac:dyDescent="0.25">
      <c r="A11" s="834" t="s">
        <v>280</v>
      </c>
      <c r="B11" s="174">
        <v>23000.407261439999</v>
      </c>
      <c r="C11" s="174">
        <v>28043.573805</v>
      </c>
      <c r="D11" s="833">
        <f t="shared" si="0"/>
        <v>0.21926422807368415</v>
      </c>
      <c r="E11" s="173">
        <v>216081.42799948331</v>
      </c>
      <c r="F11" s="174">
        <v>239925.62192003531</v>
      </c>
      <c r="G11" s="175">
        <f t="shared" si="1"/>
        <v>0.1103481874463039</v>
      </c>
      <c r="H11" s="176">
        <f t="shared" si="2"/>
        <v>0.11712860563013623</v>
      </c>
    </row>
    <row r="12" spans="1:9" x14ac:dyDescent="0.25">
      <c r="A12" s="834" t="s">
        <v>282</v>
      </c>
      <c r="B12" s="174">
        <v>19992.17193</v>
      </c>
      <c r="C12" s="174">
        <v>14305.247864999999</v>
      </c>
      <c r="D12" s="833">
        <f t="shared" si="0"/>
        <v>-0.28445754092712033</v>
      </c>
      <c r="E12" s="173">
        <v>139150.01551000003</v>
      </c>
      <c r="F12" s="174">
        <v>176701.24201099999</v>
      </c>
      <c r="G12" s="175">
        <f t="shared" si="1"/>
        <v>0.26986146112431691</v>
      </c>
      <c r="H12" s="176">
        <f t="shared" si="2"/>
        <v>8.6263275777856252E-2</v>
      </c>
    </row>
    <row r="13" spans="1:9" x14ac:dyDescent="0.25">
      <c r="A13" s="834" t="s">
        <v>284</v>
      </c>
      <c r="B13" s="174">
        <v>10800.5848446</v>
      </c>
      <c r="C13" s="174">
        <v>10924.601141300001</v>
      </c>
      <c r="D13" s="833">
        <f t="shared" si="0"/>
        <v>1.1482368638769249E-2</v>
      </c>
      <c r="E13" s="173">
        <v>86445.125572130011</v>
      </c>
      <c r="F13" s="174">
        <v>102132.77771221998</v>
      </c>
      <c r="G13" s="175">
        <f t="shared" si="1"/>
        <v>0.18147526579737747</v>
      </c>
      <c r="H13" s="176">
        <f t="shared" si="2"/>
        <v>4.9859909695480598E-2</v>
      </c>
    </row>
    <row r="14" spans="1:9" x14ac:dyDescent="0.25">
      <c r="A14" s="834" t="s">
        <v>283</v>
      </c>
      <c r="B14" s="835">
        <v>11101.5294173</v>
      </c>
      <c r="C14" s="835">
        <v>13056.82346</v>
      </c>
      <c r="D14" s="833">
        <f t="shared" si="0"/>
        <v>0.17612834855465762</v>
      </c>
      <c r="E14" s="173">
        <v>105336.0449333</v>
      </c>
      <c r="F14" s="174">
        <v>90438.687623999998</v>
      </c>
      <c r="G14" s="175">
        <f t="shared" si="1"/>
        <v>-0.1414269666070449</v>
      </c>
      <c r="H14" s="176">
        <f t="shared" si="2"/>
        <v>4.4151005180885182E-2</v>
      </c>
    </row>
    <row r="15" spans="1:9" x14ac:dyDescent="0.25">
      <c r="A15" s="834" t="s">
        <v>285</v>
      </c>
      <c r="B15" s="835">
        <v>8614.1743411200005</v>
      </c>
      <c r="C15" s="835">
        <v>6040.0264490999998</v>
      </c>
      <c r="D15" s="833">
        <f t="shared" si="0"/>
        <v>-0.29882700187901168</v>
      </c>
      <c r="E15" s="173">
        <v>65013.2457335</v>
      </c>
      <c r="F15" s="174">
        <v>60117.019578000007</v>
      </c>
      <c r="G15" s="175">
        <f t="shared" si="1"/>
        <v>-7.5311209281419822E-2</v>
      </c>
      <c r="H15" s="176">
        <f t="shared" si="2"/>
        <v>2.9348356467562158E-2</v>
      </c>
    </row>
    <row r="16" spans="1:9" x14ac:dyDescent="0.25">
      <c r="A16" s="834" t="s">
        <v>286</v>
      </c>
      <c r="B16" s="835">
        <v>4878.659052</v>
      </c>
      <c r="C16" s="835">
        <v>2956.5376949000001</v>
      </c>
      <c r="D16" s="833">
        <f t="shared" si="0"/>
        <v>-0.39398558837843539</v>
      </c>
      <c r="E16" s="173">
        <v>42428.264372099999</v>
      </c>
      <c r="F16" s="174">
        <v>37956.545932699999</v>
      </c>
      <c r="G16" s="175">
        <f t="shared" si="1"/>
        <v>-0.10539480003665939</v>
      </c>
      <c r="H16" s="176">
        <f t="shared" si="2"/>
        <v>1.852989799111621E-2</v>
      </c>
    </row>
    <row r="17" spans="1:8" x14ac:dyDescent="0.25">
      <c r="A17" s="836" t="s">
        <v>896</v>
      </c>
      <c r="B17" s="837">
        <v>15982.545612545</v>
      </c>
      <c r="C17" s="835">
        <v>15441.241400914996</v>
      </c>
      <c r="D17" s="833">
        <f t="shared" si="0"/>
        <v>-3.3868460303665526E-2</v>
      </c>
      <c r="E17" s="838">
        <v>130387.75187559602</v>
      </c>
      <c r="F17" s="174">
        <v>134833.9832431261</v>
      </c>
      <c r="G17" s="175">
        <f t="shared" si="1"/>
        <v>3.4100069244021231E-2</v>
      </c>
      <c r="H17" s="176">
        <f t="shared" si="2"/>
        <v>6.5824218032403917E-2</v>
      </c>
    </row>
    <row r="18" spans="1:8" x14ac:dyDescent="0.25">
      <c r="A18" s="827" t="s">
        <v>821</v>
      </c>
      <c r="B18" s="828">
        <f>SUM(B19:B29)</f>
        <v>9412853.9730716236</v>
      </c>
      <c r="C18" s="828">
        <f>SUM(C19:C29)</f>
        <v>9314155.6817302406</v>
      </c>
      <c r="D18" s="829">
        <f t="shared" si="0"/>
        <v>-1.0485479921789923E-2</v>
      </c>
      <c r="E18" s="830">
        <f>SUM(E19:E29)</f>
        <v>80378494.511708647</v>
      </c>
      <c r="F18" s="828">
        <f>SUM(F19:F29)</f>
        <v>80475617.210009873</v>
      </c>
      <c r="G18" s="831">
        <f t="shared" si="1"/>
        <v>1.2083169620336462E-3</v>
      </c>
      <c r="H18" s="172">
        <f>SUM(H19:H29)</f>
        <v>1</v>
      </c>
    </row>
    <row r="19" spans="1:8" x14ac:dyDescent="0.25">
      <c r="A19" s="834" t="s">
        <v>287</v>
      </c>
      <c r="B19" s="174">
        <v>1086951.7490999999</v>
      </c>
      <c r="C19" s="174">
        <v>1669515.7745000001</v>
      </c>
      <c r="D19" s="833">
        <f t="shared" si="0"/>
        <v>0.53596125668169292</v>
      </c>
      <c r="E19" s="173">
        <v>8152498.3727000002</v>
      </c>
      <c r="F19" s="174">
        <v>12081363.021199999</v>
      </c>
      <c r="G19" s="175">
        <f t="shared" si="1"/>
        <v>0.48192154955301281</v>
      </c>
      <c r="H19" s="176">
        <f>(F19/$F$18)</f>
        <v>0.15012451522642403</v>
      </c>
    </row>
    <row r="20" spans="1:8" x14ac:dyDescent="0.25">
      <c r="A20" s="834" t="s">
        <v>288</v>
      </c>
      <c r="B20" s="174">
        <v>652332.80036999995</v>
      </c>
      <c r="C20" s="174">
        <v>714458.91795000003</v>
      </c>
      <c r="D20" s="833">
        <f t="shared" si="0"/>
        <v>9.5236844666959031E-2</v>
      </c>
      <c r="E20" s="173">
        <v>6678266.176</v>
      </c>
      <c r="F20" s="174">
        <v>6458480.6353399986</v>
      </c>
      <c r="G20" s="175">
        <f t="shared" si="1"/>
        <v>-3.2910569130930267E-2</v>
      </c>
      <c r="H20" s="176">
        <f t="shared" ref="H20:H29" si="3">(F20/$F$18)</f>
        <v>8.0253881352483333E-2</v>
      </c>
    </row>
    <row r="21" spans="1:8" x14ac:dyDescent="0.25">
      <c r="A21" s="834" t="s">
        <v>728</v>
      </c>
      <c r="B21" s="174">
        <v>593496.30000000005</v>
      </c>
      <c r="C21" s="174">
        <v>553911.80500000005</v>
      </c>
      <c r="D21" s="833">
        <f t="shared" si="0"/>
        <v>-6.6697121784920974E-2</v>
      </c>
      <c r="E21" s="173">
        <v>5625288.0341130793</v>
      </c>
      <c r="F21" s="174">
        <v>4569387.591</v>
      </c>
      <c r="G21" s="175">
        <f t="shared" si="1"/>
        <v>-0.18770602264450262</v>
      </c>
      <c r="H21" s="176">
        <f t="shared" si="3"/>
        <v>5.6779776899078468E-2</v>
      </c>
    </row>
    <row r="22" spans="1:8" x14ac:dyDescent="0.25">
      <c r="A22" s="834" t="s">
        <v>290</v>
      </c>
      <c r="B22" s="174">
        <v>442153.40399999998</v>
      </c>
      <c r="C22" s="174">
        <v>431227.34100000001</v>
      </c>
      <c r="D22" s="833">
        <f t="shared" si="0"/>
        <v>-2.4711023145261066E-2</v>
      </c>
      <c r="E22" s="173">
        <v>4267762.9649999999</v>
      </c>
      <c r="F22" s="174">
        <v>4097879.0189999999</v>
      </c>
      <c r="G22" s="175">
        <f t="shared" si="1"/>
        <v>-3.980632181150201E-2</v>
      </c>
      <c r="H22" s="176">
        <f t="shared" si="3"/>
        <v>5.0920752907133833E-2</v>
      </c>
    </row>
    <row r="23" spans="1:8" x14ac:dyDescent="0.25">
      <c r="A23" s="834" t="s">
        <v>289</v>
      </c>
      <c r="B23" s="835">
        <v>459544.99017999996</v>
      </c>
      <c r="C23" s="835">
        <v>346331.4694</v>
      </c>
      <c r="D23" s="833">
        <f t="shared" si="0"/>
        <v>-0.24636003699149275</v>
      </c>
      <c r="E23" s="173">
        <v>4708098.2005799999</v>
      </c>
      <c r="F23" s="174">
        <v>3961011.9319899995</v>
      </c>
      <c r="G23" s="175">
        <f t="shared" si="1"/>
        <v>-0.15868111427624118</v>
      </c>
      <c r="H23" s="176">
        <f t="shared" si="3"/>
        <v>4.9220025509755433E-2</v>
      </c>
    </row>
    <row r="24" spans="1:8" x14ac:dyDescent="0.25">
      <c r="A24" s="834" t="s">
        <v>292</v>
      </c>
      <c r="B24" s="835">
        <v>377897.13</v>
      </c>
      <c r="C24" s="835">
        <v>306553.59999999998</v>
      </c>
      <c r="D24" s="833">
        <f t="shared" si="0"/>
        <v>-0.18879087544274292</v>
      </c>
      <c r="E24" s="173">
        <v>3423925.8861599998</v>
      </c>
      <c r="F24" s="174">
        <v>3246372.72</v>
      </c>
      <c r="G24" s="175">
        <f t="shared" si="1"/>
        <v>-5.1856603227802028E-2</v>
      </c>
      <c r="H24" s="176">
        <f t="shared" si="3"/>
        <v>4.0339830032346785E-2</v>
      </c>
    </row>
    <row r="25" spans="1:8" x14ac:dyDescent="0.25">
      <c r="A25" s="834" t="s">
        <v>291</v>
      </c>
      <c r="B25" s="835">
        <v>379213.35817600001</v>
      </c>
      <c r="C25" s="835">
        <v>373605.03569699998</v>
      </c>
      <c r="D25" s="833">
        <f t="shared" si="0"/>
        <v>-1.4789358966613979E-2</v>
      </c>
      <c r="E25" s="173">
        <v>3155227.1324599995</v>
      </c>
      <c r="F25" s="174">
        <v>3130491.7004420003</v>
      </c>
      <c r="G25" s="175">
        <f t="shared" si="1"/>
        <v>-7.8395091635492017E-3</v>
      </c>
      <c r="H25" s="176">
        <f t="shared" si="3"/>
        <v>3.889987811180922E-2</v>
      </c>
    </row>
    <row r="26" spans="1:8" x14ac:dyDescent="0.25">
      <c r="A26" s="834" t="s">
        <v>823</v>
      </c>
      <c r="B26" s="835">
        <v>305156.49040000001</v>
      </c>
      <c r="C26" s="835">
        <v>213761.5558</v>
      </c>
      <c r="D26" s="833">
        <f t="shared" si="0"/>
        <v>-0.29950185388552364</v>
      </c>
      <c r="E26" s="173">
        <v>1881726.6338000002</v>
      </c>
      <c r="F26" s="174">
        <v>2699882.2344000004</v>
      </c>
      <c r="G26" s="175">
        <f t="shared" si="1"/>
        <v>0.43478982860958865</v>
      </c>
      <c r="H26" s="176">
        <f t="shared" si="3"/>
        <v>3.3549071482786692E-2</v>
      </c>
    </row>
    <row r="27" spans="1:8" x14ac:dyDescent="0.25">
      <c r="A27" s="834" t="s">
        <v>822</v>
      </c>
      <c r="B27" s="835">
        <v>247639.64847707</v>
      </c>
      <c r="C27" s="835">
        <v>303826.38932431903</v>
      </c>
      <c r="D27" s="833">
        <f t="shared" si="0"/>
        <v>0.22688911566780706</v>
      </c>
      <c r="E27" s="173">
        <v>2252357.3534186939</v>
      </c>
      <c r="F27" s="174">
        <v>2628154.8750447943</v>
      </c>
      <c r="G27" s="175">
        <f t="shared" si="1"/>
        <v>0.16684631373245631</v>
      </c>
      <c r="H27" s="176">
        <f t="shared" si="3"/>
        <v>3.2657778419845337E-2</v>
      </c>
    </row>
    <row r="28" spans="1:8" x14ac:dyDescent="0.25">
      <c r="A28" s="834" t="s">
        <v>824</v>
      </c>
      <c r="B28" s="835">
        <v>328694.42928223999</v>
      </c>
      <c r="C28" s="835">
        <v>328817.48974316003</v>
      </c>
      <c r="D28" s="1008">
        <f t="shared" si="0"/>
        <v>3.743916840597559E-4</v>
      </c>
      <c r="E28" s="173">
        <v>2767579.2623833814</v>
      </c>
      <c r="F28" s="174">
        <v>2468465.6731361751</v>
      </c>
      <c r="G28" s="175">
        <f t="shared" si="1"/>
        <v>-0.10807769566448329</v>
      </c>
      <c r="H28" s="176">
        <f t="shared" si="3"/>
        <v>3.067346059234868E-2</v>
      </c>
    </row>
    <row r="29" spans="1:8" x14ac:dyDescent="0.25">
      <c r="A29" s="836" t="s">
        <v>897</v>
      </c>
      <c r="B29" s="837">
        <v>4539773.6730863145</v>
      </c>
      <c r="C29" s="835">
        <v>4072146.303315762</v>
      </c>
      <c r="D29" s="840">
        <f t="shared" si="0"/>
        <v>-0.1030067583639343</v>
      </c>
      <c r="E29" s="841">
        <v>37465764.495093495</v>
      </c>
      <c r="F29" s="835">
        <v>35134127.80845692</v>
      </c>
      <c r="G29" s="842">
        <f t="shared" si="1"/>
        <v>-6.2233794453651813E-2</v>
      </c>
      <c r="H29" s="176">
        <f t="shared" si="3"/>
        <v>0.43658102946598837</v>
      </c>
    </row>
    <row r="30" spans="1:8" x14ac:dyDescent="0.25">
      <c r="A30" s="827" t="s">
        <v>825</v>
      </c>
      <c r="B30" s="828">
        <f>SUM(B31:B41)</f>
        <v>101659.53069821799</v>
      </c>
      <c r="C30" s="828">
        <f>SUM(C31:C41)</f>
        <v>127554.505103779</v>
      </c>
      <c r="D30" s="829">
        <f t="shared" si="0"/>
        <v>0.25472254522236276</v>
      </c>
      <c r="E30" s="830">
        <f>SUM(E31:E41)</f>
        <v>951471.08639740106</v>
      </c>
      <c r="F30" s="828">
        <f>SUM(F31:F41)</f>
        <v>1117876.1039818041</v>
      </c>
      <c r="G30" s="831">
        <f t="shared" si="1"/>
        <v>0.17489235349701487</v>
      </c>
      <c r="H30" s="172">
        <f>SUM(H31:H41)</f>
        <v>0.99999999999999989</v>
      </c>
    </row>
    <row r="31" spans="1:8" x14ac:dyDescent="0.25">
      <c r="A31" s="834" t="s">
        <v>278</v>
      </c>
      <c r="B31" s="174">
        <v>23597.336541599998</v>
      </c>
      <c r="C31" s="174">
        <v>41311.9602677</v>
      </c>
      <c r="D31" s="833">
        <f t="shared" si="0"/>
        <v>0.75070437271048374</v>
      </c>
      <c r="E31" s="843">
        <v>228353.0848593</v>
      </c>
      <c r="F31" s="835">
        <v>403264.94397245004</v>
      </c>
      <c r="G31" s="842">
        <f t="shared" si="1"/>
        <v>0.76597108035970773</v>
      </c>
      <c r="H31" s="844">
        <f>(F31/$F$30)</f>
        <v>0.36074207377369083</v>
      </c>
    </row>
    <row r="32" spans="1:8" x14ac:dyDescent="0.25">
      <c r="A32" s="834" t="s">
        <v>294</v>
      </c>
      <c r="B32" s="174">
        <v>15442.892026188001</v>
      </c>
      <c r="C32" s="174">
        <v>13838.99903381</v>
      </c>
      <c r="D32" s="833">
        <f t="shared" si="0"/>
        <v>-0.10385962614114801</v>
      </c>
      <c r="E32" s="843">
        <v>117170.26354640799</v>
      </c>
      <c r="F32" s="835">
        <v>123952.73893073501</v>
      </c>
      <c r="G32" s="842">
        <f t="shared" si="1"/>
        <v>5.7885637354060056E-2</v>
      </c>
      <c r="H32" s="844">
        <f t="shared" ref="H32:H41" si="4">(F32/$F$30)</f>
        <v>0.11088235850934033</v>
      </c>
    </row>
    <row r="33" spans="1:8" x14ac:dyDescent="0.25">
      <c r="A33" s="834" t="s">
        <v>295</v>
      </c>
      <c r="B33" s="174">
        <v>6367.5064000000002</v>
      </c>
      <c r="C33" s="174">
        <v>8674.3535000000011</v>
      </c>
      <c r="D33" s="833">
        <f t="shared" si="0"/>
        <v>0.36228422165386448</v>
      </c>
      <c r="E33" s="843">
        <v>77060.678700000004</v>
      </c>
      <c r="F33" s="835">
        <v>66824.781100000007</v>
      </c>
      <c r="G33" s="842">
        <f t="shared" si="1"/>
        <v>-0.13282906110714018</v>
      </c>
      <c r="H33" s="844">
        <f t="shared" si="4"/>
        <v>5.9778342932615122E-2</v>
      </c>
    </row>
    <row r="34" spans="1:8" x14ac:dyDescent="0.25">
      <c r="A34" s="834" t="s">
        <v>298</v>
      </c>
      <c r="B34" s="174">
        <v>8828.0591759999988</v>
      </c>
      <c r="C34" s="174">
        <v>7599.352562</v>
      </c>
      <c r="D34" s="833">
        <f t="shared" si="0"/>
        <v>-0.13918196395198235</v>
      </c>
      <c r="E34" s="843">
        <v>77857.998330999981</v>
      </c>
      <c r="F34" s="835">
        <v>50917.226795000002</v>
      </c>
      <c r="G34" s="842">
        <f t="shared" si="1"/>
        <v>-0.34602445623461692</v>
      </c>
      <c r="H34" s="844">
        <f t="shared" si="4"/>
        <v>4.5548184287718521E-2</v>
      </c>
    </row>
    <row r="35" spans="1:8" x14ac:dyDescent="0.25">
      <c r="A35" s="834" t="s">
        <v>296</v>
      </c>
      <c r="B35" s="835">
        <v>4346.7126490000001</v>
      </c>
      <c r="C35" s="835">
        <v>4619.993281</v>
      </c>
      <c r="D35" s="840">
        <f t="shared" si="0"/>
        <v>6.2870645949616805E-2</v>
      </c>
      <c r="E35" s="843">
        <v>40301.953503000004</v>
      </c>
      <c r="F35" s="835">
        <v>42343.06051000001</v>
      </c>
      <c r="G35" s="842">
        <f t="shared" si="1"/>
        <v>5.0645361566606685E-2</v>
      </c>
      <c r="H35" s="844">
        <f t="shared" si="4"/>
        <v>3.7878133685098646E-2</v>
      </c>
    </row>
    <row r="36" spans="1:8" x14ac:dyDescent="0.25">
      <c r="A36" s="834" t="s">
        <v>319</v>
      </c>
      <c r="B36" s="835">
        <v>3845.2401510999998</v>
      </c>
      <c r="C36" s="835">
        <v>4303.9717672999996</v>
      </c>
      <c r="D36" s="840">
        <f t="shared" si="0"/>
        <v>0.11929856086329779</v>
      </c>
      <c r="E36" s="843">
        <v>39888.232280599994</v>
      </c>
      <c r="F36" s="835">
        <v>37744.870846409998</v>
      </c>
      <c r="G36" s="842">
        <f t="shared" si="1"/>
        <v>-5.3734179522225631E-2</v>
      </c>
      <c r="H36" s="844">
        <f t="shared" si="4"/>
        <v>3.3764806951293753E-2</v>
      </c>
    </row>
    <row r="37" spans="1:8" x14ac:dyDescent="0.25">
      <c r="A37" s="834" t="s">
        <v>297</v>
      </c>
      <c r="B37" s="835">
        <v>4586.0904081509998</v>
      </c>
      <c r="C37" s="835">
        <v>3871.2694067400002</v>
      </c>
      <c r="D37" s="840">
        <f t="shared" si="0"/>
        <v>-0.15586718485543288</v>
      </c>
      <c r="E37" s="843">
        <v>37034.173348206998</v>
      </c>
      <c r="F37" s="835">
        <v>37400.605491356997</v>
      </c>
      <c r="G37" s="842">
        <f t="shared" si="1"/>
        <v>9.8944328986282082E-3</v>
      </c>
      <c r="H37" s="844">
        <f t="shared" si="4"/>
        <v>3.3456843167269074E-2</v>
      </c>
    </row>
    <row r="38" spans="1:8" x14ac:dyDescent="0.25">
      <c r="A38" s="834" t="s">
        <v>282</v>
      </c>
      <c r="B38" s="835">
        <v>3054.1543150000002</v>
      </c>
      <c r="C38" s="835">
        <v>2275.5300299999999</v>
      </c>
      <c r="D38" s="840">
        <f t="shared" si="0"/>
        <v>-0.25493940537840842</v>
      </c>
      <c r="E38" s="843">
        <v>43701.564752999999</v>
      </c>
      <c r="F38" s="835">
        <v>35237.384236999998</v>
      </c>
      <c r="G38" s="842">
        <f t="shared" si="1"/>
        <v>-0.19368140623429178</v>
      </c>
      <c r="H38" s="844">
        <f t="shared" si="4"/>
        <v>3.152172598688411E-2</v>
      </c>
    </row>
    <row r="39" spans="1:8" x14ac:dyDescent="0.25">
      <c r="A39" s="834" t="s">
        <v>299</v>
      </c>
      <c r="B39" s="835">
        <v>3697.0258782000001</v>
      </c>
      <c r="C39" s="835">
        <v>5169.8174505799998</v>
      </c>
      <c r="D39" s="840">
        <f t="shared" si="0"/>
        <v>0.39837199438189197</v>
      </c>
      <c r="E39" s="843">
        <v>36077.72972874</v>
      </c>
      <c r="F39" s="835">
        <v>34643.96581419</v>
      </c>
      <c r="G39" s="842">
        <f t="shared" si="1"/>
        <v>-3.9740968329496751E-2</v>
      </c>
      <c r="H39" s="844">
        <f t="shared" si="4"/>
        <v>3.0990881449912366E-2</v>
      </c>
    </row>
    <row r="40" spans="1:8" x14ac:dyDescent="0.25">
      <c r="A40" s="834" t="s">
        <v>320</v>
      </c>
      <c r="B40" s="835">
        <v>2031.4096241</v>
      </c>
      <c r="C40" s="835">
        <v>5475.5267248</v>
      </c>
      <c r="D40" s="840">
        <f t="shared" si="0"/>
        <v>1.6954321077541854</v>
      </c>
      <c r="E40" s="843">
        <v>20598.6803612</v>
      </c>
      <c r="F40" s="835">
        <v>30241.547595200005</v>
      </c>
      <c r="G40" s="842">
        <f t="shared" si="1"/>
        <v>0.46813033965823664</v>
      </c>
      <c r="H40" s="844">
        <f t="shared" si="4"/>
        <v>2.7052682750334785E-2</v>
      </c>
    </row>
    <row r="41" spans="1:8" x14ac:dyDescent="0.25">
      <c r="A41" s="836" t="s">
        <v>898</v>
      </c>
      <c r="B41" s="837">
        <v>25863.103528878997</v>
      </c>
      <c r="C41" s="835">
        <v>30413.731079849</v>
      </c>
      <c r="D41" s="840">
        <f t="shared" si="0"/>
        <v>0.17595056006672699</v>
      </c>
      <c r="E41" s="841">
        <v>233426.72698594598</v>
      </c>
      <c r="F41" s="835">
        <v>255304.97868946189</v>
      </c>
      <c r="G41" s="175">
        <f t="shared" si="1"/>
        <v>9.3726421074451963E-2</v>
      </c>
      <c r="H41" s="844">
        <f t="shared" si="4"/>
        <v>0.22838396650584236</v>
      </c>
    </row>
    <row r="42" spans="1:8" x14ac:dyDescent="0.25">
      <c r="A42" s="827" t="s">
        <v>826</v>
      </c>
      <c r="B42" s="828">
        <f>SUM(B43:B53)</f>
        <v>293506.62278495211</v>
      </c>
      <c r="C42" s="828">
        <f>SUM(C43:C53)</f>
        <v>326746.1374242882</v>
      </c>
      <c r="D42" s="829">
        <f t="shared" si="0"/>
        <v>0.11324962388903294</v>
      </c>
      <c r="E42" s="830">
        <f>SUM(E43:E53)</f>
        <v>2566295.8822278008</v>
      </c>
      <c r="F42" s="828">
        <f>SUM(F43:F53)</f>
        <v>2778167.8780398709</v>
      </c>
      <c r="G42" s="831">
        <f t="shared" si="1"/>
        <v>8.2559457496438046E-2</v>
      </c>
      <c r="H42" s="172">
        <f>SUM(H43:H53)</f>
        <v>1</v>
      </c>
    </row>
    <row r="43" spans="1:8" x14ac:dyDescent="0.25">
      <c r="A43" s="834" t="s">
        <v>278</v>
      </c>
      <c r="B43" s="835">
        <v>29707.845806800698</v>
      </c>
      <c r="C43" s="835">
        <v>65245.022258380297</v>
      </c>
      <c r="D43" s="840">
        <f t="shared" si="0"/>
        <v>1.1962219234167577</v>
      </c>
      <c r="E43" s="843">
        <v>264290.852817518</v>
      </c>
      <c r="F43" s="835">
        <v>425622.58735271747</v>
      </c>
      <c r="G43" s="842">
        <f t="shared" si="1"/>
        <v>0.6104325322473132</v>
      </c>
      <c r="H43" s="844">
        <f>(F43/$F$42)</f>
        <v>0.15320261626990461</v>
      </c>
    </row>
    <row r="44" spans="1:8" x14ac:dyDescent="0.25">
      <c r="A44" s="834" t="s">
        <v>293</v>
      </c>
      <c r="B44" s="835">
        <v>38152.471374161003</v>
      </c>
      <c r="C44" s="835">
        <v>38193.815517099298</v>
      </c>
      <c r="D44" s="840">
        <f t="shared" si="0"/>
        <v>1.0836556964510366E-3</v>
      </c>
      <c r="E44" s="843">
        <v>278588.32810718025</v>
      </c>
      <c r="F44" s="835">
        <v>304651.63913810666</v>
      </c>
      <c r="G44" s="842">
        <f t="shared" si="1"/>
        <v>9.3554928191030229E-2</v>
      </c>
      <c r="H44" s="844">
        <f t="shared" ref="H44:H53" si="5">(F44/$F$42)</f>
        <v>0.10965918998136745</v>
      </c>
    </row>
    <row r="45" spans="1:8" x14ac:dyDescent="0.25">
      <c r="A45" s="834" t="s">
        <v>282</v>
      </c>
      <c r="B45" s="835">
        <v>19636.144522003699</v>
      </c>
      <c r="C45" s="835">
        <v>11985.4522405265</v>
      </c>
      <c r="D45" s="840">
        <f t="shared" si="0"/>
        <v>-0.38962293605570347</v>
      </c>
      <c r="E45" s="843">
        <v>188985.92576026963</v>
      </c>
      <c r="F45" s="835">
        <v>168553.73945988031</v>
      </c>
      <c r="G45" s="842">
        <f t="shared" si="1"/>
        <v>-0.10811485679789583</v>
      </c>
      <c r="H45" s="844">
        <f t="shared" si="5"/>
        <v>6.06708258317359E-2</v>
      </c>
    </row>
    <row r="46" spans="1:8" x14ac:dyDescent="0.25">
      <c r="A46" s="834" t="s">
        <v>294</v>
      </c>
      <c r="B46" s="835">
        <v>21110.946409482902</v>
      </c>
      <c r="C46" s="835">
        <v>16250.543599943001</v>
      </c>
      <c r="D46" s="840">
        <f t="shared" si="0"/>
        <v>-0.23023140295390257</v>
      </c>
      <c r="E46" s="843">
        <v>156674.76251659152</v>
      </c>
      <c r="F46" s="835">
        <v>157610.17189945609</v>
      </c>
      <c r="G46" s="842">
        <f t="shared" si="1"/>
        <v>5.9703896648033092E-3</v>
      </c>
      <c r="H46" s="844">
        <f t="shared" si="5"/>
        <v>5.6731694706173605E-2</v>
      </c>
    </row>
    <row r="47" spans="1:8" x14ac:dyDescent="0.25">
      <c r="A47" s="834" t="s">
        <v>292</v>
      </c>
      <c r="B47" s="835">
        <v>15506.820329878101</v>
      </c>
      <c r="C47" s="835">
        <v>11669.5467609637</v>
      </c>
      <c r="D47" s="840">
        <f t="shared" si="0"/>
        <v>-0.2474571502915302</v>
      </c>
      <c r="E47" s="843">
        <v>145665.8650409274</v>
      </c>
      <c r="F47" s="835">
        <v>133499.8079185492</v>
      </c>
      <c r="G47" s="842">
        <f t="shared" si="1"/>
        <v>-8.3520302570268837E-2</v>
      </c>
      <c r="H47" s="845">
        <f t="shared" si="5"/>
        <v>4.8053182449413256E-2</v>
      </c>
    </row>
    <row r="48" spans="1:8" x14ac:dyDescent="0.25">
      <c r="A48" s="834" t="s">
        <v>279</v>
      </c>
      <c r="B48" s="835">
        <v>15122.8035326468</v>
      </c>
      <c r="C48" s="835">
        <v>13494.85033487</v>
      </c>
      <c r="D48" s="840">
        <f t="shared" si="0"/>
        <v>-0.10764890215378438</v>
      </c>
      <c r="E48" s="843">
        <v>135671.3699530655</v>
      </c>
      <c r="F48" s="835">
        <v>132108.00220411469</v>
      </c>
      <c r="G48" s="842">
        <f t="shared" si="1"/>
        <v>-2.6264699399611961E-2</v>
      </c>
      <c r="H48" s="845">
        <f t="shared" si="5"/>
        <v>4.7552202747849472E-2</v>
      </c>
    </row>
    <row r="49" spans="1:8" x14ac:dyDescent="0.25">
      <c r="A49" s="834" t="s">
        <v>281</v>
      </c>
      <c r="B49" s="835">
        <v>11597.9033234453</v>
      </c>
      <c r="C49" s="835">
        <v>15492.511863677801</v>
      </c>
      <c r="D49" s="840">
        <f t="shared" si="0"/>
        <v>0.33580281121670524</v>
      </c>
      <c r="E49" s="843">
        <v>79906.940229834086</v>
      </c>
      <c r="F49" s="835">
        <v>115840.38329684631</v>
      </c>
      <c r="G49" s="842">
        <f t="shared" si="1"/>
        <v>0.44969114026463625</v>
      </c>
      <c r="H49" s="844">
        <f t="shared" si="5"/>
        <v>4.1696682267659504E-2</v>
      </c>
    </row>
    <row r="50" spans="1:8" x14ac:dyDescent="0.25">
      <c r="A50" s="834" t="s">
        <v>296</v>
      </c>
      <c r="B50" s="835">
        <v>12447.648942161</v>
      </c>
      <c r="C50" s="835">
        <v>12638.9086161716</v>
      </c>
      <c r="D50" s="840">
        <f t="shared" si="0"/>
        <v>1.5365124361982209E-2</v>
      </c>
      <c r="E50" s="843">
        <v>102841.65830160001</v>
      </c>
      <c r="F50" s="835">
        <v>105767.94643367082</v>
      </c>
      <c r="G50" s="842">
        <f t="shared" si="1"/>
        <v>2.8454307139709784E-2</v>
      </c>
      <c r="H50" s="844">
        <f t="shared" si="5"/>
        <v>3.8071114157541525E-2</v>
      </c>
    </row>
    <row r="51" spans="1:8" x14ac:dyDescent="0.25">
      <c r="A51" s="834" t="s">
        <v>399</v>
      </c>
      <c r="B51" s="835">
        <v>10974.9954582638</v>
      </c>
      <c r="C51" s="835">
        <v>11682.5331297825</v>
      </c>
      <c r="D51" s="840">
        <f t="shared" si="0"/>
        <v>6.4468151646108196E-2</v>
      </c>
      <c r="E51" s="843">
        <v>102435.55617663301</v>
      </c>
      <c r="F51" s="835">
        <v>102247.5241989537</v>
      </c>
      <c r="G51" s="842">
        <f t="shared" si="1"/>
        <v>-1.8356124054725123E-3</v>
      </c>
      <c r="H51" s="844">
        <f t="shared" si="5"/>
        <v>3.6803940110017461E-2</v>
      </c>
    </row>
    <row r="52" spans="1:8" x14ac:dyDescent="0.25">
      <c r="A52" s="834" t="s">
        <v>295</v>
      </c>
      <c r="B52" s="835">
        <v>10454.620383846601</v>
      </c>
      <c r="C52" s="835">
        <v>11809.856411197599</v>
      </c>
      <c r="D52" s="840">
        <f t="shared" si="0"/>
        <v>0.12963034310121571</v>
      </c>
      <c r="E52" s="843">
        <v>104796.58340564559</v>
      </c>
      <c r="F52" s="835">
        <v>88340.613415926899</v>
      </c>
      <c r="G52" s="842">
        <f t="shared" si="1"/>
        <v>-0.15702773368117437</v>
      </c>
      <c r="H52" s="844">
        <f t="shared" si="5"/>
        <v>3.1798155221006798E-2</v>
      </c>
    </row>
    <row r="53" spans="1:8" x14ac:dyDescent="0.25">
      <c r="A53" s="836" t="s">
        <v>899</v>
      </c>
      <c r="B53" s="837">
        <v>108794.42270226222</v>
      </c>
      <c r="C53" s="835">
        <v>118283.09669167589</v>
      </c>
      <c r="D53" s="840">
        <f t="shared" si="0"/>
        <v>8.7216547996962407E-2</v>
      </c>
      <c r="E53" s="841">
        <v>1006438.039918536</v>
      </c>
      <c r="F53" s="835">
        <v>1043925.4627216485</v>
      </c>
      <c r="G53" s="842">
        <f t="shared" si="1"/>
        <v>3.7247621131398095E-2</v>
      </c>
      <c r="H53" s="844">
        <f t="shared" si="5"/>
        <v>0.37576039625733038</v>
      </c>
    </row>
    <row r="54" spans="1:8" x14ac:dyDescent="0.25">
      <c r="A54" s="827" t="s">
        <v>827</v>
      </c>
      <c r="B54" s="828">
        <f>SUM(B55:B65)</f>
        <v>23405.947515975</v>
      </c>
      <c r="C54" s="828">
        <f>SUM(C55:C65)</f>
        <v>27791.042003302999</v>
      </c>
      <c r="D54" s="831">
        <f>(C54-B54)/B54</f>
        <v>0.18734958216645958</v>
      </c>
      <c r="E54" s="830">
        <f>SUM(E55:E65)</f>
        <v>216970.95239295001</v>
      </c>
      <c r="F54" s="828">
        <f>SUM(F55:F65)</f>
        <v>233191.01744515685</v>
      </c>
      <c r="G54" s="831">
        <f t="shared" si="1"/>
        <v>7.4756850506104269E-2</v>
      </c>
      <c r="H54" s="172">
        <f>SUM(H55:H65)</f>
        <v>1</v>
      </c>
    </row>
    <row r="55" spans="1:8" x14ac:dyDescent="0.25">
      <c r="A55" s="834" t="s">
        <v>294</v>
      </c>
      <c r="B55" s="174">
        <v>2221.5473118640002</v>
      </c>
      <c r="C55" s="174">
        <v>2067.3674735049999</v>
      </c>
      <c r="D55" s="833">
        <f t="shared" si="0"/>
        <v>-6.9402005321072796E-2</v>
      </c>
      <c r="E55" s="173">
        <v>19736.401992553998</v>
      </c>
      <c r="F55" s="174">
        <v>21250.895879577005</v>
      </c>
      <c r="G55" s="175">
        <f t="shared" si="1"/>
        <v>7.6736068083452291E-2</v>
      </c>
      <c r="H55" s="176">
        <f>(F55/$F$54)</f>
        <v>9.113085106108304E-2</v>
      </c>
    </row>
    <row r="56" spans="1:8" x14ac:dyDescent="0.25">
      <c r="A56" s="834" t="s">
        <v>296</v>
      </c>
      <c r="B56" s="174">
        <v>2451.7681659999998</v>
      </c>
      <c r="C56" s="174">
        <v>2512.4995490000001</v>
      </c>
      <c r="D56" s="833">
        <f t="shared" si="0"/>
        <v>2.4770442753191485E-2</v>
      </c>
      <c r="E56" s="173">
        <v>20758.688072999998</v>
      </c>
      <c r="F56" s="174">
        <v>21064.187236999998</v>
      </c>
      <c r="G56" s="175">
        <f t="shared" si="1"/>
        <v>1.4716689365227825E-2</v>
      </c>
      <c r="H56" s="176">
        <f t="shared" ref="H56:H65" si="6">(F56/$F$54)</f>
        <v>9.0330182816557206E-2</v>
      </c>
    </row>
    <row r="57" spans="1:8" x14ac:dyDescent="0.25">
      <c r="A57" s="834" t="s">
        <v>297</v>
      </c>
      <c r="B57" s="174">
        <v>1880.6773399380002</v>
      </c>
      <c r="C57" s="174">
        <v>2121.8123142539998</v>
      </c>
      <c r="D57" s="833">
        <f t="shared" si="0"/>
        <v>0.12821708923442929</v>
      </c>
      <c r="E57" s="173">
        <v>14955.191076765001</v>
      </c>
      <c r="F57" s="174">
        <v>18945.111845309002</v>
      </c>
      <c r="G57" s="175">
        <f t="shared" si="1"/>
        <v>0.26679169447342643</v>
      </c>
      <c r="H57" s="176">
        <f t="shared" si="6"/>
        <v>8.1242888567800944E-2</v>
      </c>
    </row>
    <row r="58" spans="1:8" x14ac:dyDescent="0.25">
      <c r="A58" s="834" t="s">
        <v>300</v>
      </c>
      <c r="B58" s="174">
        <v>1818.2307269999999</v>
      </c>
      <c r="C58" s="174">
        <v>1969.4139261</v>
      </c>
      <c r="D58" s="833">
        <f t="shared" si="0"/>
        <v>8.3148522822208443E-2</v>
      </c>
      <c r="E58" s="173">
        <v>14947.373571500002</v>
      </c>
      <c r="F58" s="174">
        <v>16664.504135000003</v>
      </c>
      <c r="G58" s="175">
        <f t="shared" si="1"/>
        <v>0.11487841360799568</v>
      </c>
      <c r="H58" s="176">
        <f t="shared" si="6"/>
        <v>7.1462890455972441E-2</v>
      </c>
    </row>
    <row r="59" spans="1:8" x14ac:dyDescent="0.25">
      <c r="A59" s="834" t="s">
        <v>293</v>
      </c>
      <c r="B59" s="835">
        <v>1809.1888352000001</v>
      </c>
      <c r="C59" s="835">
        <v>2065.2525191</v>
      </c>
      <c r="D59" s="833">
        <f t="shared" si="0"/>
        <v>0.14153507854899672</v>
      </c>
      <c r="E59" s="173">
        <v>16687.606266979998</v>
      </c>
      <c r="F59" s="174">
        <v>16082.503796199999</v>
      </c>
      <c r="G59" s="175">
        <f t="shared" si="1"/>
        <v>-3.626059130945123E-2</v>
      </c>
      <c r="H59" s="176">
        <f t="shared" si="6"/>
        <v>6.89670810325375E-2</v>
      </c>
    </row>
    <row r="60" spans="1:8" x14ac:dyDescent="0.25">
      <c r="A60" s="834" t="s">
        <v>828</v>
      </c>
      <c r="B60" s="835">
        <v>1533.925013</v>
      </c>
      <c r="C60" s="835">
        <v>1106.5871120000002</v>
      </c>
      <c r="D60" s="833">
        <f t="shared" si="0"/>
        <v>-0.27859112888721105</v>
      </c>
      <c r="E60" s="173">
        <v>13821.112286999998</v>
      </c>
      <c r="F60" s="174">
        <v>12030.514779000001</v>
      </c>
      <c r="G60" s="175">
        <f t="shared" si="1"/>
        <v>-0.12955523917450662</v>
      </c>
      <c r="H60" s="176">
        <f t="shared" si="6"/>
        <v>5.1590815593183834E-2</v>
      </c>
    </row>
    <row r="61" spans="1:8" x14ac:dyDescent="0.25">
      <c r="A61" s="834" t="s">
        <v>301</v>
      </c>
      <c r="B61" s="835">
        <v>960.66504450000002</v>
      </c>
      <c r="C61" s="835">
        <v>1131.0395904</v>
      </c>
      <c r="D61" s="833">
        <f t="shared" si="0"/>
        <v>0.17735062483581385</v>
      </c>
      <c r="E61" s="173">
        <v>10003.4108798</v>
      </c>
      <c r="F61" s="174">
        <v>11900.886011799999</v>
      </c>
      <c r="G61" s="175">
        <f t="shared" si="1"/>
        <v>0.18968281467190282</v>
      </c>
      <c r="H61" s="839">
        <f t="shared" si="6"/>
        <v>5.1034924681860508E-2</v>
      </c>
    </row>
    <row r="62" spans="1:8" x14ac:dyDescent="0.25">
      <c r="A62" s="834" t="s">
        <v>399</v>
      </c>
      <c r="B62" s="835">
        <v>1203.116212353</v>
      </c>
      <c r="C62" s="835">
        <v>1430.8631177340001</v>
      </c>
      <c r="D62" s="833">
        <f t="shared" si="0"/>
        <v>0.18929751178033166</v>
      </c>
      <c r="E62" s="173">
        <v>7615.793438361</v>
      </c>
      <c r="F62" s="174">
        <v>11835.048383939</v>
      </c>
      <c r="G62" s="175">
        <f t="shared" si="1"/>
        <v>0.55401383713028185</v>
      </c>
      <c r="H62" s="839">
        <f t="shared" si="6"/>
        <v>5.0752591217294349E-2</v>
      </c>
    </row>
    <row r="63" spans="1:8" x14ac:dyDescent="0.25">
      <c r="A63" s="834" t="s">
        <v>303</v>
      </c>
      <c r="B63" s="835">
        <v>1166.168236</v>
      </c>
      <c r="C63" s="835">
        <v>1391.3433789999999</v>
      </c>
      <c r="D63" s="833">
        <f t="shared" si="0"/>
        <v>0.19308975844888296</v>
      </c>
      <c r="E63" s="173">
        <v>9383.9844620000003</v>
      </c>
      <c r="F63" s="174">
        <v>9661.7708079999993</v>
      </c>
      <c r="G63" s="175">
        <f t="shared" si="1"/>
        <v>2.9602174548016526E-2</v>
      </c>
      <c r="H63" s="839">
        <f t="shared" si="6"/>
        <v>4.1432860124092509E-2</v>
      </c>
    </row>
    <row r="64" spans="1:8" x14ac:dyDescent="0.25">
      <c r="A64" s="834" t="s">
        <v>524</v>
      </c>
      <c r="B64" s="835">
        <v>1017.678835</v>
      </c>
      <c r="C64" s="835">
        <v>557.62300229999994</v>
      </c>
      <c r="D64" s="833">
        <f t="shared" si="0"/>
        <v>-0.45206387013050153</v>
      </c>
      <c r="E64" s="173">
        <v>11313.1797054</v>
      </c>
      <c r="F64" s="174">
        <v>9641.4886731000006</v>
      </c>
      <c r="G64" s="175">
        <f t="shared" si="1"/>
        <v>-0.14776491453610241</v>
      </c>
      <c r="H64" s="839">
        <f t="shared" si="6"/>
        <v>4.1345883639654087E-2</v>
      </c>
    </row>
    <row r="65" spans="1:8" x14ac:dyDescent="0.25">
      <c r="A65" s="836" t="s">
        <v>900</v>
      </c>
      <c r="B65" s="837">
        <v>7342.9817951200002</v>
      </c>
      <c r="C65" s="835">
        <v>11437.240019909997</v>
      </c>
      <c r="D65" s="840">
        <f t="shared" si="0"/>
        <v>0.55757433955657631</v>
      </c>
      <c r="E65" s="841">
        <v>77748.210639590019</v>
      </c>
      <c r="F65" s="835">
        <v>84114.105896231806</v>
      </c>
      <c r="G65" s="175">
        <f t="shared" si="1"/>
        <v>8.1878350694803273E-2</v>
      </c>
      <c r="H65" s="176">
        <f t="shared" si="6"/>
        <v>0.36070903080996347</v>
      </c>
    </row>
    <row r="66" spans="1:8" x14ac:dyDescent="0.25">
      <c r="A66" s="846" t="s">
        <v>829</v>
      </c>
      <c r="B66" s="828">
        <f>SUM(B67:B68)</f>
        <v>1126462.3889200001</v>
      </c>
      <c r="C66" s="828">
        <f>SUM(C67:C68)</f>
        <v>1123268.1765320001</v>
      </c>
      <c r="D66" s="829">
        <f t="shared" si="0"/>
        <v>-2.8356138823795512E-3</v>
      </c>
      <c r="E66" s="830">
        <f>SUM(E67:E68)</f>
        <v>10050688.138025999</v>
      </c>
      <c r="F66" s="828">
        <f>SUM(F67:F68)</f>
        <v>8364305.5359899988</v>
      </c>
      <c r="G66" s="831">
        <f t="shared" si="1"/>
        <v>-0.16778777521269439</v>
      </c>
      <c r="H66" s="172">
        <f>SUM(H67:H68)</f>
        <v>1</v>
      </c>
    </row>
    <row r="67" spans="1:8" x14ac:dyDescent="0.25">
      <c r="A67" s="834" t="s">
        <v>304</v>
      </c>
      <c r="B67" s="174">
        <v>1106782.0526000001</v>
      </c>
      <c r="C67" s="926">
        <v>1102158.6268</v>
      </c>
      <c r="D67" s="833">
        <f t="shared" si="0"/>
        <v>-4.1773588477866542E-3</v>
      </c>
      <c r="E67" s="173">
        <v>9896983.0094999988</v>
      </c>
      <c r="F67" s="174">
        <v>8189246.6785799991</v>
      </c>
      <c r="G67" s="175">
        <f t="shared" si="1"/>
        <v>-0.17255120366284993</v>
      </c>
      <c r="H67" s="176">
        <f>(F67/$F$66)</f>
        <v>0.97907072420337171</v>
      </c>
    </row>
    <row r="68" spans="1:8" x14ac:dyDescent="0.25">
      <c r="A68" s="832" t="s">
        <v>298</v>
      </c>
      <c r="B68" s="174">
        <v>19680.336319999999</v>
      </c>
      <c r="C68" s="174">
        <v>21109.549731999999</v>
      </c>
      <c r="D68" s="833">
        <f t="shared" si="0"/>
        <v>7.2621391665322971E-2</v>
      </c>
      <c r="E68" s="847">
        <v>153705.12852600001</v>
      </c>
      <c r="F68" s="848">
        <v>175058.85741</v>
      </c>
      <c r="G68" s="175">
        <f t="shared" si="1"/>
        <v>0.13892658682750386</v>
      </c>
      <c r="H68" s="176">
        <f>(F68/$F$66)</f>
        <v>2.0929275796628351E-2</v>
      </c>
    </row>
    <row r="69" spans="1:8" x14ac:dyDescent="0.25">
      <c r="A69" s="846" t="s">
        <v>830</v>
      </c>
      <c r="B69" s="828">
        <f>B70</f>
        <v>2654.3024</v>
      </c>
      <c r="C69" s="828">
        <f>C70</f>
        <v>3008.8197999999998</v>
      </c>
      <c r="D69" s="829">
        <f t="shared" si="0"/>
        <v>0.1335633046181926</v>
      </c>
      <c r="E69" s="830">
        <f>E70</f>
        <v>24631.510699999999</v>
      </c>
      <c r="F69" s="828">
        <f>F70</f>
        <v>25422.809540000002</v>
      </c>
      <c r="G69" s="831">
        <f t="shared" si="1"/>
        <v>3.212546926729927E-2</v>
      </c>
      <c r="H69" s="172">
        <f>SUM(H70)</f>
        <v>1</v>
      </c>
    </row>
    <row r="70" spans="1:8" x14ac:dyDescent="0.25">
      <c r="A70" s="834" t="s">
        <v>305</v>
      </c>
      <c r="B70" s="849">
        <v>2654.3024</v>
      </c>
      <c r="C70" s="835">
        <v>3008.8197999999998</v>
      </c>
      <c r="D70" s="833">
        <f t="shared" ref="D70:D81" si="7">(C70-B70)/B70</f>
        <v>0.1335633046181926</v>
      </c>
      <c r="E70" s="850">
        <v>24631.510699999999</v>
      </c>
      <c r="F70" s="174">
        <v>25422.809540000002</v>
      </c>
      <c r="G70" s="175">
        <f t="shared" ref="G70:G84" si="8">(F70-E70)/E70</f>
        <v>3.212546926729927E-2</v>
      </c>
      <c r="H70" s="176">
        <f>(F70/$F$69)</f>
        <v>1</v>
      </c>
    </row>
    <row r="71" spans="1:8" x14ac:dyDescent="0.25">
      <c r="A71" s="846" t="s">
        <v>831</v>
      </c>
      <c r="B71" s="828">
        <f>SUM(B72:B76)</f>
        <v>4087.3148483800005</v>
      </c>
      <c r="C71" s="828">
        <f>SUM(C72:C76)</f>
        <v>2971.9247022499994</v>
      </c>
      <c r="D71" s="829">
        <f t="shared" si="7"/>
        <v>-0.27289068435040764</v>
      </c>
      <c r="E71" s="830">
        <f>SUM(E72:E76)</f>
        <v>32069.420752135004</v>
      </c>
      <c r="F71" s="828">
        <f>SUM(F72:F76)</f>
        <v>28641.025696766097</v>
      </c>
      <c r="G71" s="831">
        <f t="shared" si="8"/>
        <v>-0.10690542501116622</v>
      </c>
      <c r="H71" s="172">
        <f>SUM(H72:H76)</f>
        <v>1</v>
      </c>
    </row>
    <row r="72" spans="1:8" x14ac:dyDescent="0.25">
      <c r="A72" s="834" t="s">
        <v>279</v>
      </c>
      <c r="B72" s="174">
        <v>1269.2055617000001</v>
      </c>
      <c r="C72" s="174">
        <v>1207.2704979999999</v>
      </c>
      <c r="D72" s="833">
        <f t="shared" si="7"/>
        <v>-4.8798292072596283E-2</v>
      </c>
      <c r="E72" s="173">
        <v>10209.804658400002</v>
      </c>
      <c r="F72" s="174">
        <v>10873.265414400001</v>
      </c>
      <c r="G72" s="175">
        <f t="shared" si="8"/>
        <v>6.4982708112259882E-2</v>
      </c>
      <c r="H72" s="176">
        <f>(F72/$F$71)</f>
        <v>0.37963952581585503</v>
      </c>
    </row>
    <row r="73" spans="1:8" x14ac:dyDescent="0.25">
      <c r="A73" s="834" t="s">
        <v>277</v>
      </c>
      <c r="B73" s="174">
        <v>994.06069400000001</v>
      </c>
      <c r="C73" s="174">
        <v>904.06650749999994</v>
      </c>
      <c r="D73" s="833">
        <f t="shared" si="7"/>
        <v>-9.0531883056227211E-2</v>
      </c>
      <c r="E73" s="173">
        <v>6811.3079360000002</v>
      </c>
      <c r="F73" s="174">
        <v>7338.9472722</v>
      </c>
      <c r="G73" s="175">
        <f t="shared" si="8"/>
        <v>7.7465200686530802E-2</v>
      </c>
      <c r="H73" s="176">
        <f t="shared" ref="H73:H76" si="9">(F73/$F$71)</f>
        <v>0.25623898214750918</v>
      </c>
    </row>
    <row r="74" spans="1:8" x14ac:dyDescent="0.25">
      <c r="A74" s="834" t="s">
        <v>280</v>
      </c>
      <c r="B74" s="174">
        <v>446.11783671000001</v>
      </c>
      <c r="C74" s="174">
        <v>460.71242100000001</v>
      </c>
      <c r="D74" s="833">
        <f t="shared" si="7"/>
        <v>3.2714639696164505E-2</v>
      </c>
      <c r="E74" s="847">
        <v>4302.8704137549994</v>
      </c>
      <c r="F74" s="848">
        <v>3556.7218223661002</v>
      </c>
      <c r="G74" s="175">
        <f t="shared" si="8"/>
        <v>-0.1734071723386518</v>
      </c>
      <c r="H74" s="176">
        <f t="shared" si="9"/>
        <v>0.12418276705668733</v>
      </c>
    </row>
    <row r="75" spans="1:8" x14ac:dyDescent="0.25">
      <c r="A75" s="834" t="s">
        <v>278</v>
      </c>
      <c r="B75" s="835">
        <v>858.27658399999996</v>
      </c>
      <c r="C75" s="835">
        <v>23.185744</v>
      </c>
      <c r="D75" s="833">
        <f t="shared" si="7"/>
        <v>-0.97298569664810985</v>
      </c>
      <c r="E75" s="847">
        <v>6387.0697860999999</v>
      </c>
      <c r="F75" s="848">
        <v>2509.4374434999995</v>
      </c>
      <c r="G75" s="175">
        <f t="shared" si="8"/>
        <v>-0.60710661891291406</v>
      </c>
      <c r="H75" s="176">
        <f t="shared" si="9"/>
        <v>8.7616884607011267E-2</v>
      </c>
    </row>
    <row r="76" spans="1:8" x14ac:dyDescent="0.25">
      <c r="A76" s="834" t="s">
        <v>867</v>
      </c>
      <c r="B76" s="851">
        <v>519.65417196999999</v>
      </c>
      <c r="C76" s="835">
        <v>376.68953175000001</v>
      </c>
      <c r="D76" s="840">
        <f t="shared" si="7"/>
        <v>-0.27511496670569102</v>
      </c>
      <c r="E76" s="843">
        <v>4358.3679578799993</v>
      </c>
      <c r="F76" s="835">
        <v>4362.6537442999997</v>
      </c>
      <c r="G76" s="842">
        <f t="shared" si="8"/>
        <v>9.8334662456658938E-4</v>
      </c>
      <c r="H76" s="844">
        <f t="shared" si="9"/>
        <v>0.15232184037293728</v>
      </c>
    </row>
    <row r="77" spans="1:8" x14ac:dyDescent="0.25">
      <c r="A77" s="846" t="s">
        <v>832</v>
      </c>
      <c r="B77" s="828">
        <f>SUM(B78:B85)</f>
        <v>2879.1874470999996</v>
      </c>
      <c r="C77" s="828">
        <f>SUM(C78:C85)</f>
        <v>1461.4284863999999</v>
      </c>
      <c r="D77" s="829">
        <f t="shared" si="7"/>
        <v>-0.4924163454963682</v>
      </c>
      <c r="E77" s="830">
        <f>SUM(E78:E85)</f>
        <v>23853.491662279994</v>
      </c>
      <c r="F77" s="828">
        <f>SUM(F78:F85)</f>
        <v>20287.8143562</v>
      </c>
      <c r="G77" s="831">
        <f t="shared" si="8"/>
        <v>-0.14948240519933903</v>
      </c>
      <c r="H77" s="172">
        <f>SUM(H78:H85)</f>
        <v>1</v>
      </c>
    </row>
    <row r="78" spans="1:8" x14ac:dyDescent="0.25">
      <c r="A78" s="834" t="s">
        <v>286</v>
      </c>
      <c r="B78" s="852">
        <v>1702.2046212</v>
      </c>
      <c r="C78" s="835">
        <v>981.49252349999995</v>
      </c>
      <c r="D78" s="833">
        <f t="shared" si="7"/>
        <v>-0.42339921342236814</v>
      </c>
      <c r="E78" s="853">
        <v>13341.6270258</v>
      </c>
      <c r="F78" s="174">
        <v>13217.6554015</v>
      </c>
      <c r="G78" s="175">
        <f t="shared" si="8"/>
        <v>-9.2920918910612844E-3</v>
      </c>
      <c r="H78" s="176">
        <f>(F78/$F$77)</f>
        <v>0.65150711503137626</v>
      </c>
    </row>
    <row r="79" spans="1:8" x14ac:dyDescent="0.25">
      <c r="A79" s="834" t="s">
        <v>282</v>
      </c>
      <c r="B79" s="835">
        <v>1026.065781</v>
      </c>
      <c r="C79" s="835">
        <v>348.49016999999998</v>
      </c>
      <c r="D79" s="833">
        <f t="shared" si="7"/>
        <v>-0.66036274042745802</v>
      </c>
      <c r="E79" s="173">
        <v>9355.8500169999988</v>
      </c>
      <c r="F79" s="174">
        <v>5576.7894240000005</v>
      </c>
      <c r="G79" s="175">
        <f t="shared" si="8"/>
        <v>-0.40392487974190222</v>
      </c>
      <c r="H79" s="176">
        <f t="shared" ref="H79:H84" si="10">(F79/$F$77)</f>
        <v>0.2748836974790102</v>
      </c>
    </row>
    <row r="80" spans="1:8" x14ac:dyDescent="0.25">
      <c r="A80" s="834" t="s">
        <v>302</v>
      </c>
      <c r="B80" s="835">
        <v>109.111491</v>
      </c>
      <c r="C80" s="835">
        <v>65.047948000000005</v>
      </c>
      <c r="D80" s="833">
        <f t="shared" si="7"/>
        <v>-0.40383961942193602</v>
      </c>
      <c r="E80" s="173">
        <v>809.5800989999999</v>
      </c>
      <c r="F80" s="174">
        <v>941.98565200000007</v>
      </c>
      <c r="G80" s="175">
        <f t="shared" si="8"/>
        <v>0.16354842857865282</v>
      </c>
      <c r="H80" s="176">
        <f t="shared" si="10"/>
        <v>4.6431105660828725E-2</v>
      </c>
    </row>
    <row r="81" spans="1:9" x14ac:dyDescent="0.25">
      <c r="A81" s="834" t="s">
        <v>293</v>
      </c>
      <c r="B81" s="835">
        <v>41.1165539</v>
      </c>
      <c r="C81" s="835">
        <v>64.505954900000006</v>
      </c>
      <c r="D81" s="833">
        <f t="shared" si="7"/>
        <v>0.56885606359145791</v>
      </c>
      <c r="E81" s="173">
        <v>317.50688899999994</v>
      </c>
      <c r="F81" s="174">
        <v>523.56209970000009</v>
      </c>
      <c r="G81" s="175">
        <f t="shared" si="8"/>
        <v>0.64897870830135018</v>
      </c>
      <c r="H81" s="176">
        <f t="shared" si="10"/>
        <v>2.5806727649792319E-2</v>
      </c>
    </row>
    <row r="82" spans="1:9" x14ac:dyDescent="0.25">
      <c r="A82" s="834" t="s">
        <v>783</v>
      </c>
      <c r="B82" s="854">
        <v>0</v>
      </c>
      <c r="C82" s="835">
        <v>1.5651900000000001</v>
      </c>
      <c r="D82" s="833" t="s">
        <v>245</v>
      </c>
      <c r="E82" s="173">
        <v>4.0247039999999998</v>
      </c>
      <c r="F82" s="174">
        <v>19.231763999999998</v>
      </c>
      <c r="G82" s="175">
        <f t="shared" si="8"/>
        <v>3.7784294199026807</v>
      </c>
      <c r="H82" s="176">
        <f t="shared" si="10"/>
        <v>9.4794656843469826E-4</v>
      </c>
    </row>
    <row r="83" spans="1:9" x14ac:dyDescent="0.25">
      <c r="A83" s="834" t="s">
        <v>833</v>
      </c>
      <c r="B83" s="854">
        <v>0.68899999999999995</v>
      </c>
      <c r="C83" s="854">
        <v>0.32669999999999999</v>
      </c>
      <c r="D83" s="833">
        <f>(C83-B83)/B83</f>
        <v>-0.52583454281567488</v>
      </c>
      <c r="E83" s="173">
        <v>6.9010600000000002</v>
      </c>
      <c r="F83" s="174">
        <v>5.9120300000000006</v>
      </c>
      <c r="G83" s="175">
        <f t="shared" si="8"/>
        <v>-0.14331566455008354</v>
      </c>
      <c r="H83" s="839">
        <f t="shared" si="10"/>
        <v>2.9140793070167614E-4</v>
      </c>
    </row>
    <row r="84" spans="1:9" x14ac:dyDescent="0.25">
      <c r="A84" s="834" t="s">
        <v>834</v>
      </c>
      <c r="B84" s="854">
        <v>0</v>
      </c>
      <c r="C84" s="854">
        <v>0</v>
      </c>
      <c r="D84" s="833" t="s">
        <v>246</v>
      </c>
      <c r="E84" s="173">
        <v>16.869692800000003</v>
      </c>
      <c r="F84" s="174">
        <v>2.6779850000000001</v>
      </c>
      <c r="G84" s="175">
        <f t="shared" si="8"/>
        <v>-0.84125466706779628</v>
      </c>
      <c r="H84" s="839">
        <f t="shared" si="10"/>
        <v>1.3199967985617938E-4</v>
      </c>
    </row>
    <row r="85" spans="1:9" x14ac:dyDescent="0.25">
      <c r="A85" s="834" t="s">
        <v>835</v>
      </c>
      <c r="B85" s="854">
        <v>0</v>
      </c>
      <c r="C85" s="835">
        <v>0</v>
      </c>
      <c r="D85" s="833" t="s">
        <v>246</v>
      </c>
      <c r="E85" s="173">
        <v>1.1321746800000001</v>
      </c>
      <c r="F85" s="855">
        <v>0</v>
      </c>
      <c r="G85" s="175" t="s">
        <v>246</v>
      </c>
      <c r="H85" s="839" t="s">
        <v>246</v>
      </c>
      <c r="I85" s="927"/>
    </row>
    <row r="86" spans="1:9" x14ac:dyDescent="0.25">
      <c r="A86" s="846" t="s">
        <v>836</v>
      </c>
      <c r="B86" s="828">
        <f>SUM(B87:B92)</f>
        <v>20.286814</v>
      </c>
      <c r="C86" s="828">
        <f>SUM(C87:C92)</f>
        <v>23.366099999999999</v>
      </c>
      <c r="D86" s="829">
        <f>(C86-B86)/B86</f>
        <v>0.15178756013635261</v>
      </c>
      <c r="E86" s="830">
        <f>SUM(E87:E92)</f>
        <v>198.43115709999998</v>
      </c>
      <c r="F86" s="828">
        <f>SUM(F87:F92)</f>
        <v>204.13281080000002</v>
      </c>
      <c r="G86" s="831">
        <f t="shared" ref="G86:G91" si="11">(F86-E86)/E86</f>
        <v>2.8733661504209602E-2</v>
      </c>
      <c r="H86" s="172">
        <f>SUM(H87:H92)</f>
        <v>1</v>
      </c>
    </row>
    <row r="87" spans="1:9" x14ac:dyDescent="0.25">
      <c r="A87" s="834" t="s">
        <v>296</v>
      </c>
      <c r="B87" s="835">
        <v>13.128845999999999</v>
      </c>
      <c r="C87" s="835">
        <v>16.487017999999999</v>
      </c>
      <c r="D87" s="833">
        <f>(C87-B87)/B87</f>
        <v>0.25578577127037666</v>
      </c>
      <c r="E87" s="173">
        <v>123.30482299999998</v>
      </c>
      <c r="F87" s="174">
        <v>148.78887500000002</v>
      </c>
      <c r="G87" s="175">
        <f t="shared" si="11"/>
        <v>0.20667522469903743</v>
      </c>
      <c r="H87" s="176">
        <f>(F87/$F$86)</f>
        <v>0.72888270345611683</v>
      </c>
    </row>
    <row r="88" spans="1:9" x14ac:dyDescent="0.25">
      <c r="A88" s="834" t="s">
        <v>599</v>
      </c>
      <c r="B88" s="835">
        <v>7.0042679999999997</v>
      </c>
      <c r="C88" s="835">
        <v>4.2763410000000004</v>
      </c>
      <c r="D88" s="833">
        <f>(C88-B88)/B88</f>
        <v>-0.38946639391867921</v>
      </c>
      <c r="E88" s="173">
        <v>51.948824000000002</v>
      </c>
      <c r="F88" s="174">
        <v>38.326342800000006</v>
      </c>
      <c r="G88" s="175">
        <f t="shared" si="11"/>
        <v>-0.26222886585459559</v>
      </c>
      <c r="H88" s="176">
        <f t="shared" ref="H88:H91" si="12">(F88/$F$86)</f>
        <v>0.18775199660357592</v>
      </c>
    </row>
    <row r="89" spans="1:9" x14ac:dyDescent="0.25">
      <c r="A89" s="834" t="s">
        <v>303</v>
      </c>
      <c r="B89" s="835">
        <v>0</v>
      </c>
      <c r="C89" s="835">
        <v>2.315709</v>
      </c>
      <c r="D89" s="833" t="s">
        <v>245</v>
      </c>
      <c r="E89" s="173">
        <v>20.405955000000002</v>
      </c>
      <c r="F89" s="174">
        <v>13.366775000000001</v>
      </c>
      <c r="G89" s="175">
        <f t="shared" si="11"/>
        <v>-0.34495714608799249</v>
      </c>
      <c r="H89" s="176">
        <f t="shared" si="12"/>
        <v>6.5480776694424467E-2</v>
      </c>
    </row>
    <row r="90" spans="1:9" x14ac:dyDescent="0.25">
      <c r="A90" s="834" t="s">
        <v>302</v>
      </c>
      <c r="B90" s="993">
        <v>0</v>
      </c>
      <c r="C90" s="993">
        <v>0.23033200000000001</v>
      </c>
      <c r="D90" s="833" t="s">
        <v>245</v>
      </c>
      <c r="E90" s="856">
        <v>0.93070399999999998</v>
      </c>
      <c r="F90" s="174">
        <v>2.8869780000000005</v>
      </c>
      <c r="G90" s="175">
        <f t="shared" si="11"/>
        <v>2.1019292922346962</v>
      </c>
      <c r="H90" s="176">
        <f t="shared" si="12"/>
        <v>1.4142645607464492E-2</v>
      </c>
    </row>
    <row r="91" spans="1:9" x14ac:dyDescent="0.25">
      <c r="A91" s="834" t="s">
        <v>833</v>
      </c>
      <c r="B91" s="993">
        <v>0.1537</v>
      </c>
      <c r="C91" s="993">
        <v>5.67E-2</v>
      </c>
      <c r="D91" s="833">
        <f>(C91-B91)/B91</f>
        <v>-0.63109954456733897</v>
      </c>
      <c r="E91" s="856">
        <v>1.2264999999999999</v>
      </c>
      <c r="F91" s="855">
        <v>0.76384000000000007</v>
      </c>
      <c r="G91" s="175">
        <f t="shared" si="11"/>
        <v>-0.37721973094170391</v>
      </c>
      <c r="H91" s="176">
        <f t="shared" si="12"/>
        <v>3.741877638418331E-3</v>
      </c>
    </row>
    <row r="92" spans="1:9" x14ac:dyDescent="0.25">
      <c r="A92" s="834" t="s">
        <v>835</v>
      </c>
      <c r="B92" s="854">
        <v>0</v>
      </c>
      <c r="C92" s="854">
        <v>0</v>
      </c>
      <c r="D92" s="833" t="s">
        <v>246</v>
      </c>
      <c r="E92" s="856">
        <v>0.61435109999999993</v>
      </c>
      <c r="F92" s="855">
        <v>0</v>
      </c>
      <c r="G92" s="175" t="s">
        <v>246</v>
      </c>
      <c r="H92" s="176" t="s">
        <v>246</v>
      </c>
    </row>
    <row r="93" spans="1:9" x14ac:dyDescent="0.25">
      <c r="A93" s="846" t="s">
        <v>837</v>
      </c>
      <c r="B93" s="828">
        <f>SUM(B94:B96)</f>
        <v>28.185550999999997</v>
      </c>
      <c r="C93" s="828">
        <f>SUM(C94:C96)</f>
        <v>20.976871000000003</v>
      </c>
      <c r="D93" s="829">
        <f t="shared" ref="D93:D102" si="13">(C93-B93)/B93</f>
        <v>-0.25575799458382042</v>
      </c>
      <c r="E93" s="830">
        <f>SUM(E94:E96)</f>
        <v>232.54697499999997</v>
      </c>
      <c r="F93" s="828">
        <f>SUM(F94:F96)</f>
        <v>239.59685400000001</v>
      </c>
      <c r="G93" s="831">
        <f t="shared" ref="G93:G102" si="14">(F93-E93)/E93</f>
        <v>3.0315935092254085E-2</v>
      </c>
      <c r="H93" s="172">
        <f>SUM(H94:H96)</f>
        <v>1</v>
      </c>
    </row>
    <row r="94" spans="1:9" x14ac:dyDescent="0.25">
      <c r="A94" s="834" t="s">
        <v>828</v>
      </c>
      <c r="B94" s="835">
        <v>16.451782999999999</v>
      </c>
      <c r="C94" s="835">
        <v>11.795659000000001</v>
      </c>
      <c r="D94" s="833">
        <f t="shared" si="13"/>
        <v>-0.28301637579343214</v>
      </c>
      <c r="E94" s="173">
        <v>137.83335699999998</v>
      </c>
      <c r="F94" s="174">
        <v>137.291664</v>
      </c>
      <c r="G94" s="175">
        <f t="shared" si="14"/>
        <v>-3.9300573663019825E-3</v>
      </c>
      <c r="H94" s="176">
        <f>(F94/$F$93)</f>
        <v>0.57301112977051027</v>
      </c>
    </row>
    <row r="95" spans="1:9" x14ac:dyDescent="0.25">
      <c r="A95" s="834" t="s">
        <v>302</v>
      </c>
      <c r="B95" s="994">
        <v>7.6436999999999999</v>
      </c>
      <c r="C95" s="994">
        <v>4.9754699999999996</v>
      </c>
      <c r="D95" s="833">
        <f t="shared" si="13"/>
        <v>-0.34907570940774763</v>
      </c>
      <c r="E95" s="173">
        <v>58.81521</v>
      </c>
      <c r="F95" s="174">
        <v>61.797269999999997</v>
      </c>
      <c r="G95" s="175">
        <f t="shared" si="14"/>
        <v>5.0702190810846329E-2</v>
      </c>
      <c r="H95" s="176">
        <f t="shared" ref="H95:H96" si="15">(F95/$F$93)</f>
        <v>0.2579218757187855</v>
      </c>
    </row>
    <row r="96" spans="1:9" x14ac:dyDescent="0.25">
      <c r="A96" s="834" t="s">
        <v>599</v>
      </c>
      <c r="B96" s="995">
        <v>4.0900679999999996</v>
      </c>
      <c r="C96" s="995">
        <v>4.2057419999999999</v>
      </c>
      <c r="D96" s="833">
        <f t="shared" si="13"/>
        <v>2.8281681380358539E-2</v>
      </c>
      <c r="E96" s="173">
        <v>35.898407999999996</v>
      </c>
      <c r="F96" s="174">
        <v>40.507919999999999</v>
      </c>
      <c r="G96" s="175">
        <f t="shared" si="14"/>
        <v>0.1284043570957242</v>
      </c>
      <c r="H96" s="176">
        <f t="shared" si="15"/>
        <v>0.1690669945107042</v>
      </c>
    </row>
    <row r="97" spans="1:8" x14ac:dyDescent="0.25">
      <c r="A97" s="846" t="s">
        <v>838</v>
      </c>
      <c r="B97" s="828">
        <f>SUM(B98:B101)</f>
        <v>3255.1303392000004</v>
      </c>
      <c r="C97" s="828">
        <f>SUM(C98:C101)</f>
        <v>3350.4782869999999</v>
      </c>
      <c r="D97" s="829">
        <f t="shared" si="13"/>
        <v>2.9291591384765482E-2</v>
      </c>
      <c r="E97" s="830">
        <f>SUM(E98:E101)</f>
        <v>13486.971326300001</v>
      </c>
      <c r="F97" s="828">
        <f>SUM(F98:F101)</f>
        <v>28104.971208799998</v>
      </c>
      <c r="G97" s="831">
        <f t="shared" si="14"/>
        <v>1.0838608260399023</v>
      </c>
      <c r="H97" s="172">
        <f>SUM(H98:H101)</f>
        <v>1</v>
      </c>
    </row>
    <row r="98" spans="1:8" x14ac:dyDescent="0.25">
      <c r="A98" s="834" t="s">
        <v>293</v>
      </c>
      <c r="B98" s="835">
        <v>3144.9354922000002</v>
      </c>
      <c r="C98" s="835">
        <v>3279.5550760000001</v>
      </c>
      <c r="D98" s="833">
        <f t="shared" si="13"/>
        <v>4.2805197160285288E-2</v>
      </c>
      <c r="E98" s="173">
        <v>12634.481824300001</v>
      </c>
      <c r="F98" s="174">
        <v>27322.647780799998</v>
      </c>
      <c r="G98" s="175">
        <f t="shared" si="14"/>
        <v>1.1625459722653706</v>
      </c>
      <c r="H98" s="176">
        <f>(F98/$F$97)</f>
        <v>0.97216423307507094</v>
      </c>
    </row>
    <row r="99" spans="1:8" x14ac:dyDescent="0.25">
      <c r="A99" s="834" t="s">
        <v>828</v>
      </c>
      <c r="B99" s="835">
        <v>95.734367000000006</v>
      </c>
      <c r="C99" s="835">
        <v>61.741999</v>
      </c>
      <c r="D99" s="833">
        <f t="shared" si="13"/>
        <v>-0.3550696480815505</v>
      </c>
      <c r="E99" s="173">
        <v>729.94822700000009</v>
      </c>
      <c r="F99" s="174">
        <v>679.46944999999994</v>
      </c>
      <c r="G99" s="175">
        <f t="shared" si="14"/>
        <v>-6.9153914117254439E-2</v>
      </c>
      <c r="H99" s="176">
        <f t="shared" ref="H99:H101" si="16">(F99/$F$97)</f>
        <v>2.4176130441551567E-2</v>
      </c>
    </row>
    <row r="100" spans="1:8" x14ac:dyDescent="0.25">
      <c r="A100" s="834" t="s">
        <v>302</v>
      </c>
      <c r="B100" s="835">
        <v>7.6436999999999999</v>
      </c>
      <c r="C100" s="835">
        <v>4.9754699999999996</v>
      </c>
      <c r="D100" s="833">
        <f t="shared" si="13"/>
        <v>-0.34907570940774763</v>
      </c>
      <c r="E100" s="856">
        <v>62.710595000000005</v>
      </c>
      <c r="F100" s="855">
        <v>63.218007</v>
      </c>
      <c r="G100" s="175">
        <f t="shared" si="14"/>
        <v>8.0913281081130724E-3</v>
      </c>
      <c r="H100" s="176">
        <f t="shared" si="16"/>
        <v>2.2493532026891276E-3</v>
      </c>
    </row>
    <row r="101" spans="1:8" x14ac:dyDescent="0.25">
      <c r="A101" s="834" t="s">
        <v>599</v>
      </c>
      <c r="B101" s="835">
        <v>6.8167799999999996</v>
      </c>
      <c r="C101" s="835">
        <v>4.2057419999999999</v>
      </c>
      <c r="D101" s="833">
        <f t="shared" si="13"/>
        <v>-0.38303099117178491</v>
      </c>
      <c r="E101" s="173">
        <v>59.830680000000001</v>
      </c>
      <c r="F101" s="174">
        <v>39.635970999999998</v>
      </c>
      <c r="G101" s="175">
        <f t="shared" si="14"/>
        <v>-0.33753099580349083</v>
      </c>
      <c r="H101" s="176">
        <f t="shared" si="16"/>
        <v>1.4102832806884181E-3</v>
      </c>
    </row>
    <row r="102" spans="1:8" x14ac:dyDescent="0.25">
      <c r="A102" s="846" t="s">
        <v>839</v>
      </c>
      <c r="B102" s="828">
        <f>SUM(B103:B103)</f>
        <v>3.5447256</v>
      </c>
      <c r="C102" s="857">
        <f>SUM(C103:C103)</f>
        <v>2.8038280000000002</v>
      </c>
      <c r="D102" s="829">
        <f t="shared" si="13"/>
        <v>-0.20901409124587805</v>
      </c>
      <c r="E102" s="1009">
        <f>SUM(E103:E103)</f>
        <v>32.392392400000006</v>
      </c>
      <c r="F102" s="857">
        <f>SUM(F103:F103)</f>
        <v>27.005279999999999</v>
      </c>
      <c r="G102" s="831">
        <f t="shared" si="14"/>
        <v>-0.16630795075204158</v>
      </c>
      <c r="H102" s="858">
        <f>SUM(H103:H103)</f>
        <v>1</v>
      </c>
    </row>
    <row r="103" spans="1:8" ht="15.75" thickBot="1" x14ac:dyDescent="0.3">
      <c r="A103" s="1010" t="s">
        <v>599</v>
      </c>
      <c r="B103" s="1011">
        <v>3.5447256</v>
      </c>
      <c r="C103" s="1011">
        <v>2.8038280000000002</v>
      </c>
      <c r="D103" s="1012">
        <f>(C103-B103)/B103</f>
        <v>-0.20901409124587805</v>
      </c>
      <c r="E103" s="1013">
        <v>32.392392400000006</v>
      </c>
      <c r="F103" s="1014">
        <v>27.005279999999999</v>
      </c>
      <c r="G103" s="1015">
        <f>(F103-E103)/E103</f>
        <v>-0.16630795075204158</v>
      </c>
      <c r="H103" s="1016">
        <f>F103/F102</f>
        <v>1</v>
      </c>
    </row>
    <row r="104" spans="1:8" ht="15.75" thickBot="1" x14ac:dyDescent="0.3">
      <c r="A104" s="997"/>
      <c r="B104" s="859"/>
      <c r="C104" s="859"/>
      <c r="D104" s="860"/>
      <c r="E104" s="996"/>
      <c r="F104" s="996"/>
      <c r="G104" s="860"/>
      <c r="H104" s="998"/>
    </row>
    <row r="105" spans="1:8" ht="68.25" customHeight="1" thickBot="1" x14ac:dyDescent="0.3">
      <c r="A105" s="1039" t="s">
        <v>947</v>
      </c>
      <c r="B105" s="1040"/>
      <c r="C105" s="1040"/>
      <c r="D105" s="1040"/>
      <c r="E105" s="1040"/>
      <c r="F105" s="1040"/>
      <c r="G105" s="1040"/>
      <c r="H105" s="1041"/>
    </row>
  </sheetData>
  <mergeCells count="4">
    <mergeCell ref="A2:I2"/>
    <mergeCell ref="B4:D4"/>
    <mergeCell ref="E4:H4"/>
    <mergeCell ref="A105:H105"/>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FA730-A7F5-41C5-8008-051143D85CF8}">
  <sheetPr>
    <tabColor rgb="FF002060"/>
  </sheetPr>
  <dimension ref="A1:O121"/>
  <sheetViews>
    <sheetView showGridLines="0" view="pageBreakPreview" topLeftCell="A91" zoomScaleNormal="100" zoomScaleSheetLayoutView="100" workbookViewId="0">
      <selection activeCell="A116" sqref="A116"/>
    </sheetView>
  </sheetViews>
  <sheetFormatPr baseColWidth="10" defaultColWidth="11.42578125" defaultRowHeight="15" x14ac:dyDescent="0.25"/>
  <cols>
    <col min="1" max="1" width="53.140625" customWidth="1"/>
    <col min="2" max="2" width="11.5703125" style="4" bestFit="1" customWidth="1"/>
    <col min="3" max="3" width="11.7109375" style="4" bestFit="1" customWidth="1"/>
    <col min="4" max="4" width="10.7109375" style="894" bestFit="1" customWidth="1"/>
    <col min="5" max="5" width="11.140625" customWidth="1"/>
    <col min="8" max="8" width="9.140625" customWidth="1"/>
    <col min="9" max="9" width="2.28515625" customWidth="1"/>
    <col min="10" max="10" width="15.42578125" customWidth="1"/>
  </cols>
  <sheetData>
    <row r="1" spans="1:8" x14ac:dyDescent="0.25">
      <c r="A1" s="104" t="s">
        <v>840</v>
      </c>
      <c r="B1" s="807"/>
      <c r="C1" s="807"/>
      <c r="D1" s="862"/>
    </row>
    <row r="2" spans="1:8" ht="15.75" customHeight="1" x14ac:dyDescent="0.25">
      <c r="A2" s="54" t="s">
        <v>841</v>
      </c>
      <c r="B2" s="807"/>
      <c r="C2" s="807"/>
      <c r="D2" s="862"/>
    </row>
    <row r="3" spans="1:8" ht="15.75" thickBot="1" x14ac:dyDescent="0.3">
      <c r="A3" s="72"/>
      <c r="B3" s="863"/>
      <c r="C3" s="863"/>
      <c r="D3" s="862"/>
    </row>
    <row r="4" spans="1:8" ht="15.75" thickBot="1" x14ac:dyDescent="0.3">
      <c r="A4" s="73"/>
      <c r="B4" s="1042" t="s">
        <v>894</v>
      </c>
      <c r="C4" s="1043"/>
      <c r="D4" s="1043"/>
      <c r="E4" s="1042" t="s">
        <v>895</v>
      </c>
      <c r="F4" s="1043"/>
      <c r="G4" s="1043"/>
      <c r="H4" s="1044"/>
    </row>
    <row r="5" spans="1:8" ht="15.75" thickBot="1" x14ac:dyDescent="0.3">
      <c r="A5" s="864" t="s">
        <v>842</v>
      </c>
      <c r="B5" s="824">
        <v>2024</v>
      </c>
      <c r="C5" s="822">
        <v>2025</v>
      </c>
      <c r="D5" s="865" t="s">
        <v>274</v>
      </c>
      <c r="E5" s="824">
        <v>2024</v>
      </c>
      <c r="F5" s="822">
        <v>2025</v>
      </c>
      <c r="G5" s="825" t="s">
        <v>274</v>
      </c>
      <c r="H5" s="866" t="s">
        <v>276</v>
      </c>
    </row>
    <row r="6" spans="1:8" x14ac:dyDescent="0.25">
      <c r="A6" s="867" t="s">
        <v>843</v>
      </c>
      <c r="B6" s="868">
        <f>+SUM(B7:B21)</f>
        <v>232423.20436398499</v>
      </c>
      <c r="C6" s="869">
        <f>+SUM(C7:C21)</f>
        <v>240995.04587404703</v>
      </c>
      <c r="D6" s="870">
        <f>(C6-B6)/B6</f>
        <v>3.6880317236475953E-2</v>
      </c>
      <c r="E6" s="868">
        <f>+SUM(E7:E21)</f>
        <v>1993626.3806346494</v>
      </c>
      <c r="F6" s="869">
        <f>+SUM(F7:F21)</f>
        <v>2048394.7591561228</v>
      </c>
      <c r="G6" s="870">
        <f>(F6-E6)/E6</f>
        <v>2.7471736456476093E-2</v>
      </c>
      <c r="H6" s="871">
        <f>SUM(H7:H21)</f>
        <v>1</v>
      </c>
    </row>
    <row r="7" spans="1:8" x14ac:dyDescent="0.25">
      <c r="A7" s="872" t="s">
        <v>253</v>
      </c>
      <c r="B7" s="177">
        <v>36577.708020815997</v>
      </c>
      <c r="C7" s="863">
        <v>38646.122068739998</v>
      </c>
      <c r="D7" s="873">
        <f t="shared" ref="D7:D73" si="0">+C7/B7-1</f>
        <v>5.6548487038796669E-2</v>
      </c>
      <c r="E7" s="177">
        <v>342853.32989219623</v>
      </c>
      <c r="F7" s="863">
        <v>363197.7818201023</v>
      </c>
      <c r="G7" s="873">
        <f t="shared" ref="G7:G74" si="1">+F7/E7-1</f>
        <v>5.933864470356176E-2</v>
      </c>
      <c r="H7" s="874">
        <f t="shared" ref="H7:H21" si="2">(F7/$F$6)</f>
        <v>0.17730849007333377</v>
      </c>
    </row>
    <row r="8" spans="1:8" x14ac:dyDescent="0.25">
      <c r="A8" s="872" t="s">
        <v>306</v>
      </c>
      <c r="B8" s="177">
        <v>32654.985000000001</v>
      </c>
      <c r="C8" s="863">
        <v>34793.097320000001</v>
      </c>
      <c r="D8" s="873">
        <f t="shared" si="0"/>
        <v>6.5475832250420529E-2</v>
      </c>
      <c r="E8" s="177">
        <v>216030.65885999997</v>
      </c>
      <c r="F8" s="863">
        <v>313681.196635</v>
      </c>
      <c r="G8" s="873">
        <f t="shared" si="1"/>
        <v>0.4520216634541816</v>
      </c>
      <c r="H8" s="874">
        <f t="shared" si="2"/>
        <v>0.15313512946314473</v>
      </c>
    </row>
    <row r="9" spans="1:8" x14ac:dyDescent="0.25">
      <c r="A9" s="872" t="s">
        <v>249</v>
      </c>
      <c r="B9" s="177">
        <v>36151.865344160004</v>
      </c>
      <c r="C9" s="863">
        <v>39702.124084620009</v>
      </c>
      <c r="D9" s="873">
        <f t="shared" si="0"/>
        <v>9.8204026449592696E-2</v>
      </c>
      <c r="E9" s="177">
        <v>342463.46890305</v>
      </c>
      <c r="F9" s="863">
        <v>312308.01163664006</v>
      </c>
      <c r="G9" s="873">
        <f t="shared" si="1"/>
        <v>-8.8054522612298958E-2</v>
      </c>
      <c r="H9" s="874">
        <f t="shared" si="2"/>
        <v>0.1524647581920692</v>
      </c>
    </row>
    <row r="10" spans="1:8" x14ac:dyDescent="0.25">
      <c r="A10" s="875" t="s">
        <v>259</v>
      </c>
      <c r="B10" s="876">
        <v>35958.958494449995</v>
      </c>
      <c r="C10" s="877">
        <v>45556.549079900004</v>
      </c>
      <c r="D10" s="873">
        <f t="shared" si="0"/>
        <v>0.26690402022993309</v>
      </c>
      <c r="E10" s="177">
        <v>345345.71823376999</v>
      </c>
      <c r="F10" s="863">
        <v>281880.40005161002</v>
      </c>
      <c r="G10" s="873">
        <f t="shared" si="1"/>
        <v>-0.18377328813209515</v>
      </c>
      <c r="H10" s="874">
        <f t="shared" si="2"/>
        <v>0.13761038920434276</v>
      </c>
    </row>
    <row r="11" spans="1:8" x14ac:dyDescent="0.25">
      <c r="A11" s="326" t="s">
        <v>258</v>
      </c>
      <c r="B11" s="876">
        <v>21038.341648403999</v>
      </c>
      <c r="C11" s="878">
        <v>20796.353987192</v>
      </c>
      <c r="D11" s="873">
        <f t="shared" si="0"/>
        <v>-1.150222128987799E-2</v>
      </c>
      <c r="E11" s="177">
        <v>189470.66916882701</v>
      </c>
      <c r="F11" s="879">
        <v>185167.27080646402</v>
      </c>
      <c r="G11" s="873">
        <f t="shared" si="1"/>
        <v>-2.2712741667305081E-2</v>
      </c>
      <c r="H11" s="874">
        <f t="shared" si="2"/>
        <v>9.0396282249202486E-2</v>
      </c>
    </row>
    <row r="12" spans="1:8" x14ac:dyDescent="0.25">
      <c r="A12" s="326" t="s">
        <v>247</v>
      </c>
      <c r="B12" s="876">
        <v>20507.868301231003</v>
      </c>
      <c r="C12" s="878">
        <v>14839.875925619001</v>
      </c>
      <c r="D12" s="873">
        <f t="shared" si="0"/>
        <v>-0.27638135238423467</v>
      </c>
      <c r="E12" s="177">
        <v>142315.19010961501</v>
      </c>
      <c r="F12" s="879">
        <v>180884.579542299</v>
      </c>
      <c r="G12" s="873">
        <f t="shared" si="1"/>
        <v>0.27101386298241814</v>
      </c>
      <c r="H12" s="874">
        <f t="shared" si="2"/>
        <v>8.8305527405673517E-2</v>
      </c>
    </row>
    <row r="13" spans="1:8" x14ac:dyDescent="0.25">
      <c r="A13" s="326" t="s">
        <v>267</v>
      </c>
      <c r="B13" s="876">
        <v>19715.703758420001</v>
      </c>
      <c r="C13" s="878">
        <v>19096.849909100001</v>
      </c>
      <c r="D13" s="873">
        <f t="shared" si="0"/>
        <v>-3.1388879489310906E-2</v>
      </c>
      <c r="E13" s="177">
        <v>170349.29066679999</v>
      </c>
      <c r="F13" s="879">
        <v>150555.70720200002</v>
      </c>
      <c r="G13" s="873">
        <f t="shared" si="1"/>
        <v>-0.11619410557755627</v>
      </c>
      <c r="H13" s="874">
        <f t="shared" si="2"/>
        <v>7.3499361648447323E-2</v>
      </c>
    </row>
    <row r="14" spans="1:8" x14ac:dyDescent="0.25">
      <c r="A14" s="326" t="s">
        <v>255</v>
      </c>
      <c r="B14" s="876">
        <v>16359.65251398</v>
      </c>
      <c r="C14" s="878">
        <v>16271.238932300001</v>
      </c>
      <c r="D14" s="873">
        <f t="shared" si="0"/>
        <v>-5.4043679475738182E-3</v>
      </c>
      <c r="E14" s="177">
        <v>128953.79429634998</v>
      </c>
      <c r="F14" s="879">
        <v>146106.40445332011</v>
      </c>
      <c r="G14" s="873">
        <f t="shared" si="1"/>
        <v>0.13301361352386065</v>
      </c>
      <c r="H14" s="874">
        <f t="shared" si="2"/>
        <v>7.1327269219098946E-2</v>
      </c>
    </row>
    <row r="15" spans="1:8" x14ac:dyDescent="0.25">
      <c r="A15" s="326" t="s">
        <v>268</v>
      </c>
      <c r="B15" s="876">
        <v>5769.2558709639998</v>
      </c>
      <c r="C15" s="878">
        <v>3710.1860280459996</v>
      </c>
      <c r="D15" s="873">
        <f t="shared" si="0"/>
        <v>-0.35690388656205418</v>
      </c>
      <c r="E15" s="177">
        <v>50380.041271347</v>
      </c>
      <c r="F15" s="879">
        <v>44259.606121958008</v>
      </c>
      <c r="G15" s="873">
        <f t="shared" si="1"/>
        <v>-0.12148531432168375</v>
      </c>
      <c r="H15" s="874">
        <f t="shared" si="2"/>
        <v>2.1606970982581325E-2</v>
      </c>
    </row>
    <row r="16" spans="1:8" x14ac:dyDescent="0.25">
      <c r="A16" s="326" t="s">
        <v>248</v>
      </c>
      <c r="B16" s="876">
        <v>3813.2126295199996</v>
      </c>
      <c r="C16" s="878">
        <v>3986.83441352</v>
      </c>
      <c r="D16" s="873">
        <f t="shared" si="0"/>
        <v>4.5531629329009116E-2</v>
      </c>
      <c r="E16" s="177">
        <v>34252.476950190001</v>
      </c>
      <c r="F16" s="879">
        <v>35779.439904564002</v>
      </c>
      <c r="G16" s="873">
        <f t="shared" si="1"/>
        <v>4.4579635995216194E-2</v>
      </c>
      <c r="H16" s="874">
        <f t="shared" si="2"/>
        <v>1.7467062803511593E-2</v>
      </c>
    </row>
    <row r="17" spans="1:8" x14ac:dyDescent="0.25">
      <c r="A17" s="326" t="s">
        <v>250</v>
      </c>
      <c r="B17" s="876">
        <v>2169.616</v>
      </c>
      <c r="C17" s="877">
        <v>1860.0390769999999</v>
      </c>
      <c r="D17" s="873">
        <f t="shared" si="0"/>
        <v>-0.14268742625423125</v>
      </c>
      <c r="E17" s="177">
        <v>16317.020027999999</v>
      </c>
      <c r="F17" s="863">
        <v>18446.081162000002</v>
      </c>
      <c r="G17" s="873">
        <f t="shared" si="1"/>
        <v>0.13048100267981133</v>
      </c>
      <c r="H17" s="874">
        <f t="shared" si="2"/>
        <v>9.0051397952215194E-3</v>
      </c>
    </row>
    <row r="18" spans="1:8" x14ac:dyDescent="0.25">
      <c r="A18" s="326" t="s">
        <v>266</v>
      </c>
      <c r="B18" s="876">
        <v>1348.3105210399999</v>
      </c>
      <c r="C18" s="878">
        <v>1463.6696012000002</v>
      </c>
      <c r="D18" s="873">
        <f t="shared" si="0"/>
        <v>8.5558243713043103E-2</v>
      </c>
      <c r="E18" s="177">
        <v>12199.585775723997</v>
      </c>
      <c r="F18" s="879">
        <v>13576.321547845</v>
      </c>
      <c r="G18" s="873">
        <f t="shared" si="1"/>
        <v>0.11285102604553798</v>
      </c>
      <c r="H18" s="874">
        <f t="shared" si="2"/>
        <v>6.6277857269260139E-3</v>
      </c>
    </row>
    <row r="19" spans="1:8" x14ac:dyDescent="0.25">
      <c r="A19" s="326" t="s">
        <v>265</v>
      </c>
      <c r="B19" s="876">
        <v>173.41529080000001</v>
      </c>
      <c r="C19" s="878">
        <v>197.6172167</v>
      </c>
      <c r="D19" s="873">
        <f t="shared" si="0"/>
        <v>0.13956050696770506</v>
      </c>
      <c r="E19" s="177">
        <v>1603.9582593000002</v>
      </c>
      <c r="F19" s="879">
        <v>1434.1599318799999</v>
      </c>
      <c r="G19" s="873">
        <f t="shared" si="1"/>
        <v>-0.10586206120731823</v>
      </c>
      <c r="H19" s="874">
        <f t="shared" si="2"/>
        <v>7.0013845010559917E-4</v>
      </c>
    </row>
    <row r="20" spans="1:8" x14ac:dyDescent="0.25">
      <c r="A20" s="326" t="s">
        <v>260</v>
      </c>
      <c r="B20" s="876">
        <v>156.0141327</v>
      </c>
      <c r="C20" s="1017">
        <v>0</v>
      </c>
      <c r="D20" s="873" t="s">
        <v>246</v>
      </c>
      <c r="E20" s="177">
        <v>786.26901799999996</v>
      </c>
      <c r="F20" s="879">
        <v>749.53787779999993</v>
      </c>
      <c r="G20" s="873">
        <f t="shared" si="1"/>
        <v>-4.6715741507189934E-2</v>
      </c>
      <c r="H20" s="880">
        <f t="shared" si="2"/>
        <v>3.6591476054585644E-4</v>
      </c>
    </row>
    <row r="21" spans="1:8" ht="15.75" thickBot="1" x14ac:dyDescent="0.3">
      <c r="A21" s="326" t="s">
        <v>263</v>
      </c>
      <c r="B21" s="876">
        <v>28.296837499999999</v>
      </c>
      <c r="C21" s="878">
        <v>74.488230110000003</v>
      </c>
      <c r="D21" s="873">
        <f t="shared" si="0"/>
        <v>1.632387103682523</v>
      </c>
      <c r="E21" s="177">
        <v>304.90920147999998</v>
      </c>
      <c r="F21" s="879">
        <v>368.26046264000001</v>
      </c>
      <c r="G21" s="873">
        <f t="shared" si="1"/>
        <v>0.2077709063960651</v>
      </c>
      <c r="H21" s="880">
        <f t="shared" si="2"/>
        <v>1.7978002579527799E-4</v>
      </c>
    </row>
    <row r="22" spans="1:8" x14ac:dyDescent="0.25">
      <c r="A22" s="867" t="s">
        <v>844</v>
      </c>
      <c r="B22" s="881">
        <f>+SUM(B23:B39)</f>
        <v>9412853.9730716217</v>
      </c>
      <c r="C22" s="882">
        <f>+SUM(C23:C39)</f>
        <v>9314155.6817302406</v>
      </c>
      <c r="D22" s="870">
        <f>+C22/B22-1</f>
        <v>-1.048547992178972E-2</v>
      </c>
      <c r="E22" s="881">
        <f>+SUM(E23:E39)</f>
        <v>80378494.511708722</v>
      </c>
      <c r="F22" s="882">
        <f>+SUM(F23:F39)</f>
        <v>80475617.210009933</v>
      </c>
      <c r="G22" s="870">
        <f>+F22/E22-1</f>
        <v>1.2083169620333845E-3</v>
      </c>
      <c r="H22" s="871">
        <f>SUM(H23:H39)</f>
        <v>0.99999999999999933</v>
      </c>
    </row>
    <row r="23" spans="1:8" x14ac:dyDescent="0.25">
      <c r="A23" s="872" t="s">
        <v>262</v>
      </c>
      <c r="B23" s="883">
        <v>2728663.3533901568</v>
      </c>
      <c r="C23" s="879">
        <v>2457975.4672158002</v>
      </c>
      <c r="D23" s="873">
        <f t="shared" si="0"/>
        <v>-9.9201642385839728E-2</v>
      </c>
      <c r="E23" s="883">
        <v>26596090.117631335</v>
      </c>
      <c r="F23" s="879">
        <v>22691009.327132788</v>
      </c>
      <c r="G23" s="873">
        <f t="shared" si="1"/>
        <v>-0.14682913064389691</v>
      </c>
      <c r="H23" s="874">
        <f t="shared" ref="H23:H39" si="3">(F23/$F$22)</f>
        <v>0.28196129602731862</v>
      </c>
    </row>
    <row r="24" spans="1:8" x14ac:dyDescent="0.25">
      <c r="A24" s="872" t="s">
        <v>250</v>
      </c>
      <c r="B24" s="883">
        <v>1902027.627206</v>
      </c>
      <c r="C24" s="879">
        <v>2468713.4234970002</v>
      </c>
      <c r="D24" s="873">
        <f t="shared" si="0"/>
        <v>0.29793773139007351</v>
      </c>
      <c r="E24" s="883">
        <v>14649888.25323</v>
      </c>
      <c r="F24" s="879">
        <v>19593962.596271999</v>
      </c>
      <c r="G24" s="873">
        <f t="shared" si="1"/>
        <v>0.33748205157482558</v>
      </c>
      <c r="H24" s="874">
        <f t="shared" si="3"/>
        <v>0.24347700925535506</v>
      </c>
    </row>
    <row r="25" spans="1:8" x14ac:dyDescent="0.25">
      <c r="A25" s="872" t="s">
        <v>249</v>
      </c>
      <c r="B25" s="883">
        <v>2004605.4703946821</v>
      </c>
      <c r="C25" s="879">
        <v>1890786.7271491569</v>
      </c>
      <c r="D25" s="873">
        <f t="shared" si="0"/>
        <v>-5.6778625483405398E-2</v>
      </c>
      <c r="E25" s="883">
        <v>17330073.397611815</v>
      </c>
      <c r="F25" s="878">
        <v>17279682.26208362</v>
      </c>
      <c r="G25" s="873">
        <f t="shared" si="1"/>
        <v>-2.9077277615650043E-3</v>
      </c>
      <c r="H25" s="874">
        <f t="shared" si="3"/>
        <v>0.21471947480676534</v>
      </c>
    </row>
    <row r="26" spans="1:8" x14ac:dyDescent="0.25">
      <c r="A26" s="872" t="s">
        <v>263</v>
      </c>
      <c r="B26" s="884">
        <v>685787.59283497999</v>
      </c>
      <c r="C26" s="878">
        <v>662889.15781575406</v>
      </c>
      <c r="D26" s="873">
        <f t="shared" si="0"/>
        <v>-3.3389981473076813E-2</v>
      </c>
      <c r="E26" s="883">
        <v>6411656.8274550755</v>
      </c>
      <c r="F26" s="879">
        <v>6336281.5742202904</v>
      </c>
      <c r="G26" s="873">
        <f t="shared" si="1"/>
        <v>-1.1755971235394846E-2</v>
      </c>
      <c r="H26" s="874">
        <f t="shared" si="3"/>
        <v>7.8735420663939362E-2</v>
      </c>
    </row>
    <row r="27" spans="1:8" x14ac:dyDescent="0.25">
      <c r="A27" s="872" t="s">
        <v>248</v>
      </c>
      <c r="B27" s="884">
        <v>346613.04393246997</v>
      </c>
      <c r="C27" s="878">
        <v>422837.81503431895</v>
      </c>
      <c r="D27" s="873">
        <f t="shared" si="0"/>
        <v>0.21991316378935744</v>
      </c>
      <c r="E27" s="883">
        <v>3315607.6754363826</v>
      </c>
      <c r="F27" s="878">
        <v>3528268.8929316942</v>
      </c>
      <c r="G27" s="873">
        <f t="shared" si="1"/>
        <v>6.4139439376621032E-2</v>
      </c>
      <c r="H27" s="874">
        <f t="shared" si="3"/>
        <v>4.3842706837827539E-2</v>
      </c>
    </row>
    <row r="28" spans="1:8" x14ac:dyDescent="0.25">
      <c r="A28" s="872" t="s">
        <v>267</v>
      </c>
      <c r="B28" s="884">
        <v>542340.90115000005</v>
      </c>
      <c r="C28" s="878">
        <v>448656.36164399999</v>
      </c>
      <c r="D28" s="873">
        <f t="shared" si="0"/>
        <v>-0.17274105513220162</v>
      </c>
      <c r="E28" s="883">
        <v>3535299.0165840006</v>
      </c>
      <c r="F28" s="879">
        <v>2234881.6257159999</v>
      </c>
      <c r="G28" s="873">
        <f t="shared" si="1"/>
        <v>-0.36783802014137268</v>
      </c>
      <c r="H28" s="874">
        <f t="shared" si="3"/>
        <v>2.7770916250121222E-2</v>
      </c>
    </row>
    <row r="29" spans="1:8" x14ac:dyDescent="0.25">
      <c r="A29" s="872" t="s">
        <v>260</v>
      </c>
      <c r="B29" s="884">
        <v>318402.31291115645</v>
      </c>
      <c r="C29" s="878">
        <v>274923.29874291783</v>
      </c>
      <c r="D29" s="873">
        <f t="shared" si="0"/>
        <v>-0.13655370079039131</v>
      </c>
      <c r="E29" s="883">
        <v>2646920.5662530488</v>
      </c>
      <c r="F29" s="879">
        <v>2096701.737551355</v>
      </c>
      <c r="G29" s="873">
        <f t="shared" si="1"/>
        <v>-0.20787130362607653</v>
      </c>
      <c r="H29" s="874">
        <f t="shared" si="3"/>
        <v>2.6053875822782225E-2</v>
      </c>
    </row>
    <row r="30" spans="1:8" x14ac:dyDescent="0.25">
      <c r="A30" s="872" t="s">
        <v>306</v>
      </c>
      <c r="B30" s="884">
        <v>194548.24840300001</v>
      </c>
      <c r="C30" s="878">
        <v>217451.63401800001</v>
      </c>
      <c r="D30" s="873">
        <f t="shared" si="0"/>
        <v>0.11772599241066639</v>
      </c>
      <c r="E30" s="883">
        <v>1238159.00475352</v>
      </c>
      <c r="F30" s="879">
        <v>1962654.7868555801</v>
      </c>
      <c r="G30" s="873">
        <f t="shared" si="1"/>
        <v>0.585139533226821</v>
      </c>
      <c r="H30" s="874">
        <f t="shared" si="3"/>
        <v>2.4388191788996382E-2</v>
      </c>
    </row>
    <row r="31" spans="1:8" x14ac:dyDescent="0.25">
      <c r="A31" s="872" t="s">
        <v>258</v>
      </c>
      <c r="B31" s="884">
        <v>217280.979192756</v>
      </c>
      <c r="C31" s="878">
        <v>135991.28650560099</v>
      </c>
      <c r="D31" s="873">
        <f t="shared" si="0"/>
        <v>-0.37412245190151072</v>
      </c>
      <c r="E31" s="883">
        <v>1419608.0615260196</v>
      </c>
      <c r="F31" s="879">
        <v>1255347.9179211487</v>
      </c>
      <c r="G31" s="873">
        <f t="shared" si="1"/>
        <v>-0.11570809440761987</v>
      </c>
      <c r="H31" s="874">
        <f t="shared" si="3"/>
        <v>1.5599108915749983E-2</v>
      </c>
    </row>
    <row r="32" spans="1:8" x14ac:dyDescent="0.25">
      <c r="A32" s="872" t="s">
        <v>268</v>
      </c>
      <c r="B32" s="884">
        <v>126684.50777129999</v>
      </c>
      <c r="C32" s="878">
        <v>131572.65300310901</v>
      </c>
      <c r="D32" s="873">
        <f t="shared" si="0"/>
        <v>3.858518549587342E-2</v>
      </c>
      <c r="E32" s="883">
        <v>1116807.9511658999</v>
      </c>
      <c r="F32" s="879">
        <v>1213647.225692109</v>
      </c>
      <c r="G32" s="873">
        <f t="shared" si="1"/>
        <v>8.671076743777939E-2</v>
      </c>
      <c r="H32" s="874">
        <f t="shared" si="3"/>
        <v>1.5080930942411584E-2</v>
      </c>
    </row>
    <row r="33" spans="1:8" x14ac:dyDescent="0.25">
      <c r="A33" s="872" t="s">
        <v>307</v>
      </c>
      <c r="B33" s="884">
        <v>97985.923489126042</v>
      </c>
      <c r="C33" s="878">
        <v>108736.0845045852</v>
      </c>
      <c r="D33" s="873">
        <f t="shared" si="0"/>
        <v>0.1097112792599455</v>
      </c>
      <c r="E33" s="883">
        <v>908185.69775499275</v>
      </c>
      <c r="F33" s="879">
        <v>958755.39168196823</v>
      </c>
      <c r="G33" s="873">
        <f t="shared" si="1"/>
        <v>5.5682107802382586E-2</v>
      </c>
      <c r="H33" s="874">
        <f t="shared" si="3"/>
        <v>1.1913613401435506E-2</v>
      </c>
    </row>
    <row r="34" spans="1:8" x14ac:dyDescent="0.25">
      <c r="A34" s="872" t="s">
        <v>266</v>
      </c>
      <c r="B34" s="884">
        <v>45318.157646799998</v>
      </c>
      <c r="C34" s="878">
        <v>24730.204590000001</v>
      </c>
      <c r="D34" s="873">
        <f t="shared" si="0"/>
        <v>-0.45429810314130792</v>
      </c>
      <c r="E34" s="883">
        <v>519233.45745908999</v>
      </c>
      <c r="F34" s="879">
        <v>472959.73438985302</v>
      </c>
      <c r="G34" s="873">
        <f t="shared" si="1"/>
        <v>-8.9119301548249763E-2</v>
      </c>
      <c r="H34" s="874">
        <f t="shared" si="3"/>
        <v>5.8770563157734199E-3</v>
      </c>
    </row>
    <row r="35" spans="1:8" x14ac:dyDescent="0.25">
      <c r="A35" s="872" t="s">
        <v>255</v>
      </c>
      <c r="B35" s="884">
        <v>44624.379800000002</v>
      </c>
      <c r="C35" s="878">
        <v>52501.243620000001</v>
      </c>
      <c r="D35" s="873">
        <f t="shared" si="0"/>
        <v>0.17651480771952377</v>
      </c>
      <c r="E35" s="883">
        <v>372159.17853999999</v>
      </c>
      <c r="F35" s="879">
        <v>374374.60928000003</v>
      </c>
      <c r="G35" s="873">
        <f t="shared" si="1"/>
        <v>5.9529117317254077E-3</v>
      </c>
      <c r="H35" s="874">
        <f t="shared" si="3"/>
        <v>4.6520253246772683E-3</v>
      </c>
    </row>
    <row r="36" spans="1:8" x14ac:dyDescent="0.25">
      <c r="A36" s="872" t="s">
        <v>252</v>
      </c>
      <c r="B36" s="884">
        <v>144162.63498919728</v>
      </c>
      <c r="C36" s="878">
        <v>3928.9999999961001</v>
      </c>
      <c r="D36" s="873">
        <f t="shared" si="0"/>
        <v>-0.97274605864209884</v>
      </c>
      <c r="E36" s="883">
        <v>180812.14136754849</v>
      </c>
      <c r="F36" s="879">
        <v>347995.64948148851</v>
      </c>
      <c r="G36" s="873">
        <f t="shared" si="1"/>
        <v>0.924625452967206</v>
      </c>
      <c r="H36" s="874">
        <f t="shared" si="3"/>
        <v>4.3242370987147047E-3</v>
      </c>
    </row>
    <row r="37" spans="1:8" x14ac:dyDescent="0.25">
      <c r="A37" s="872" t="s">
        <v>253</v>
      </c>
      <c r="B37" s="884">
        <v>12577.161599999999</v>
      </c>
      <c r="C37" s="878">
        <v>8592.9449999999997</v>
      </c>
      <c r="D37" s="873">
        <f t="shared" si="0"/>
        <v>-0.31678185640868284</v>
      </c>
      <c r="E37" s="883">
        <v>108609.03127000001</v>
      </c>
      <c r="F37" s="879">
        <v>106666.71678000002</v>
      </c>
      <c r="G37" s="873">
        <f t="shared" si="1"/>
        <v>-1.7883544925204498E-2</v>
      </c>
      <c r="H37" s="874">
        <f t="shared" si="3"/>
        <v>1.3254538514646187E-3</v>
      </c>
    </row>
    <row r="38" spans="1:8" x14ac:dyDescent="0.25">
      <c r="A38" s="872" t="s">
        <v>247</v>
      </c>
      <c r="B38" s="1018">
        <v>0</v>
      </c>
      <c r="C38" s="878">
        <v>3000.10907</v>
      </c>
      <c r="D38" s="873" t="s">
        <v>245</v>
      </c>
      <c r="E38" s="1019">
        <v>0</v>
      </c>
      <c r="F38" s="879">
        <v>11986.73641</v>
      </c>
      <c r="G38" s="873" t="s">
        <v>245</v>
      </c>
      <c r="H38" s="885">
        <f t="shared" si="3"/>
        <v>1.4894867322010465E-4</v>
      </c>
    </row>
    <row r="39" spans="1:8" ht="15.75" thickBot="1" x14ac:dyDescent="0.3">
      <c r="A39" s="872" t="s">
        <v>259</v>
      </c>
      <c r="B39" s="876">
        <v>1231.6783599999999</v>
      </c>
      <c r="C39" s="878">
        <v>868.27031999999997</v>
      </c>
      <c r="D39" s="873">
        <f t="shared" si="0"/>
        <v>-0.29505108785056511</v>
      </c>
      <c r="E39" s="177">
        <v>29384.133669999996</v>
      </c>
      <c r="F39" s="879">
        <v>10440.42561</v>
      </c>
      <c r="G39" s="873">
        <f t="shared" si="1"/>
        <v>-0.64469173305390826</v>
      </c>
      <c r="H39" s="885">
        <f t="shared" si="3"/>
        <v>1.2973402344656229E-4</v>
      </c>
    </row>
    <row r="40" spans="1:8" x14ac:dyDescent="0.25">
      <c r="A40" s="867" t="s">
        <v>845</v>
      </c>
      <c r="B40" s="881">
        <f>+SUM(B41:B52)</f>
        <v>101659.530698218</v>
      </c>
      <c r="C40" s="882">
        <f>+SUM(C41:C52)</f>
        <v>127554.505103779</v>
      </c>
      <c r="D40" s="870">
        <f t="shared" si="0"/>
        <v>0.25472254522236248</v>
      </c>
      <c r="E40" s="881">
        <f>+SUM(E41:E52)</f>
        <v>951471.08639740117</v>
      </c>
      <c r="F40" s="882">
        <f>+SUM(F41:F52)</f>
        <v>1117876.1039818039</v>
      </c>
      <c r="G40" s="870">
        <f t="shared" si="1"/>
        <v>0.17489235349701437</v>
      </c>
      <c r="H40" s="871">
        <f>SUM(H41:H52)</f>
        <v>0.99999999999999989</v>
      </c>
    </row>
    <row r="41" spans="1:8" x14ac:dyDescent="0.25">
      <c r="A41" s="872" t="s">
        <v>259</v>
      </c>
      <c r="B41" s="883">
        <v>28592.00657215</v>
      </c>
      <c r="C41" s="879">
        <v>46983.483562059992</v>
      </c>
      <c r="D41" s="873">
        <f t="shared" si="0"/>
        <v>0.643238415026953</v>
      </c>
      <c r="E41" s="883">
        <v>275186.07245858997</v>
      </c>
      <c r="F41" s="879">
        <v>450621.01982226002</v>
      </c>
      <c r="G41" s="873">
        <f t="shared" si="1"/>
        <v>0.63751390394246599</v>
      </c>
      <c r="H41" s="886">
        <f t="shared" ref="H41:H52" si="4">(F41/$F$40)</f>
        <v>0.4031046179600552</v>
      </c>
    </row>
    <row r="42" spans="1:8" x14ac:dyDescent="0.25">
      <c r="A42" s="326" t="s">
        <v>247</v>
      </c>
      <c r="B42" s="883">
        <v>19152.922074731003</v>
      </c>
      <c r="C42" s="879">
        <v>18159.888418604998</v>
      </c>
      <c r="D42" s="873">
        <f t="shared" si="0"/>
        <v>-5.1847632035016855E-2</v>
      </c>
      <c r="E42" s="883">
        <v>165580.281261839</v>
      </c>
      <c r="F42" s="879">
        <v>173548.01303476299</v>
      </c>
      <c r="G42" s="873">
        <f t="shared" si="1"/>
        <v>4.8120052171697125E-2</v>
      </c>
      <c r="H42" s="886">
        <f t="shared" si="4"/>
        <v>0.1552479853685001</v>
      </c>
    </row>
    <row r="43" spans="1:8" x14ac:dyDescent="0.25">
      <c r="A43" s="872" t="s">
        <v>248</v>
      </c>
      <c r="B43" s="883">
        <v>13276.398329509999</v>
      </c>
      <c r="C43" s="879">
        <v>17533.775015790001</v>
      </c>
      <c r="D43" s="873">
        <f t="shared" si="0"/>
        <v>0.32067256349313911</v>
      </c>
      <c r="E43" s="883">
        <v>119044.59094471001</v>
      </c>
      <c r="F43" s="879">
        <v>139519.22903814999</v>
      </c>
      <c r="G43" s="873">
        <f t="shared" si="1"/>
        <v>0.17199133476756945</v>
      </c>
      <c r="H43" s="886">
        <f t="shared" si="4"/>
        <v>0.12480741697688262</v>
      </c>
    </row>
    <row r="44" spans="1:8" x14ac:dyDescent="0.25">
      <c r="A44" s="326" t="s">
        <v>268</v>
      </c>
      <c r="B44" s="884">
        <v>13595.555704226999</v>
      </c>
      <c r="C44" s="878">
        <v>14167.657833944</v>
      </c>
      <c r="D44" s="873">
        <f t="shared" si="0"/>
        <v>4.2080084268944384E-2</v>
      </c>
      <c r="E44" s="883">
        <v>121227.87034212201</v>
      </c>
      <c r="F44" s="879">
        <v>126985.59965226901</v>
      </c>
      <c r="G44" s="873">
        <f t="shared" si="1"/>
        <v>4.7495095755603733E-2</v>
      </c>
      <c r="H44" s="886">
        <f t="shared" si="4"/>
        <v>0.11359541473330931</v>
      </c>
    </row>
    <row r="45" spans="1:8" x14ac:dyDescent="0.25">
      <c r="A45" s="326" t="s">
        <v>255</v>
      </c>
      <c r="B45" s="884">
        <v>15195.565576000001</v>
      </c>
      <c r="C45" s="878">
        <v>16273.706062000001</v>
      </c>
      <c r="D45" s="873">
        <f t="shared" si="0"/>
        <v>7.0950994262617195E-2</v>
      </c>
      <c r="E45" s="883">
        <v>154918.677031</v>
      </c>
      <c r="F45" s="879">
        <v>117742.007895</v>
      </c>
      <c r="G45" s="873">
        <f t="shared" si="1"/>
        <v>-0.23997538481793745</v>
      </c>
      <c r="H45" s="886">
        <f t="shared" si="4"/>
        <v>0.10532652722033366</v>
      </c>
    </row>
    <row r="46" spans="1:8" x14ac:dyDescent="0.25">
      <c r="A46" s="326" t="s">
        <v>265</v>
      </c>
      <c r="B46" s="884">
        <v>3845.2401510999998</v>
      </c>
      <c r="C46" s="878">
        <v>4303.9717672999996</v>
      </c>
      <c r="D46" s="873">
        <f t="shared" si="0"/>
        <v>0.11929856086329771</v>
      </c>
      <c r="E46" s="883">
        <v>39888.232280599994</v>
      </c>
      <c r="F46" s="879">
        <v>37744.870846409998</v>
      </c>
      <c r="G46" s="873">
        <f t="shared" si="1"/>
        <v>-5.3734179522225589E-2</v>
      </c>
      <c r="H46" s="886">
        <f t="shared" si="4"/>
        <v>3.376480695129376E-2</v>
      </c>
    </row>
    <row r="47" spans="1:8" x14ac:dyDescent="0.25">
      <c r="A47" s="326" t="s">
        <v>263</v>
      </c>
      <c r="B47" s="884">
        <v>3870.2943581999998</v>
      </c>
      <c r="C47" s="878">
        <v>5296.3376905800005</v>
      </c>
      <c r="D47" s="873">
        <f t="shared" si="0"/>
        <v>0.36845862365962945</v>
      </c>
      <c r="E47" s="883">
        <v>37452.914598740004</v>
      </c>
      <c r="F47" s="879">
        <v>35967.431374189997</v>
      </c>
      <c r="G47" s="873">
        <f t="shared" si="1"/>
        <v>-3.9662686882050657E-2</v>
      </c>
      <c r="H47" s="886">
        <f t="shared" si="4"/>
        <v>3.217479222078036E-2</v>
      </c>
    </row>
    <row r="48" spans="1:8" x14ac:dyDescent="0.25">
      <c r="A48" s="326" t="s">
        <v>249</v>
      </c>
      <c r="B48" s="884">
        <v>2668.8635646000002</v>
      </c>
      <c r="C48" s="878">
        <v>2074.6232884999999</v>
      </c>
      <c r="D48" s="873">
        <f t="shared" si="0"/>
        <v>-0.22265667079503293</v>
      </c>
      <c r="E48" s="883">
        <v>22913.486777399998</v>
      </c>
      <c r="F48" s="879">
        <v>20912.8015681</v>
      </c>
      <c r="G48" s="873">
        <f t="shared" si="1"/>
        <v>-8.7314743004251572E-2</v>
      </c>
      <c r="H48" s="886">
        <f t="shared" si="4"/>
        <v>1.8707620185823746E-2</v>
      </c>
    </row>
    <row r="49" spans="1:9" x14ac:dyDescent="0.25">
      <c r="A49" s="326" t="s">
        <v>266</v>
      </c>
      <c r="B49" s="884">
        <v>1462.1570176999999</v>
      </c>
      <c r="C49" s="878">
        <v>1258.9919040999998</v>
      </c>
      <c r="D49" s="873">
        <f t="shared" si="0"/>
        <v>-0.13894890298415596</v>
      </c>
      <c r="E49" s="883">
        <v>12637.434757700001</v>
      </c>
      <c r="F49" s="879">
        <v>10531.374574926998</v>
      </c>
      <c r="G49" s="873">
        <f t="shared" si="1"/>
        <v>-0.16665250686970134</v>
      </c>
      <c r="H49" s="886">
        <f t="shared" si="4"/>
        <v>9.4208781611977467E-3</v>
      </c>
    </row>
    <row r="50" spans="1:9" x14ac:dyDescent="0.25">
      <c r="A50" s="326" t="s">
        <v>260</v>
      </c>
      <c r="B50" s="1020">
        <v>0</v>
      </c>
      <c r="C50" s="878">
        <v>1501.7266609000001</v>
      </c>
      <c r="D50" s="873" t="s">
        <v>245</v>
      </c>
      <c r="E50" s="883">
        <v>2617.0937947000002</v>
      </c>
      <c r="F50" s="879">
        <v>4185.3533404</v>
      </c>
      <c r="G50" s="873">
        <f t="shared" si="1"/>
        <v>0.59923704258363064</v>
      </c>
      <c r="H50" s="886">
        <f t="shared" si="4"/>
        <v>3.7440225490929062E-3</v>
      </c>
    </row>
    <row r="51" spans="1:9" x14ac:dyDescent="0.25">
      <c r="A51" s="326" t="s">
        <v>306</v>
      </c>
      <c r="B51" s="1020">
        <v>0</v>
      </c>
      <c r="C51" s="1017">
        <v>0</v>
      </c>
      <c r="D51" s="873" t="s">
        <v>246</v>
      </c>
      <c r="E51" s="1021">
        <v>0</v>
      </c>
      <c r="F51" s="879">
        <v>108.22087533489999</v>
      </c>
      <c r="G51" s="873" t="s">
        <v>245</v>
      </c>
      <c r="H51" s="401">
        <f t="shared" si="4"/>
        <v>9.6809364606170655E-5</v>
      </c>
    </row>
    <row r="52" spans="1:9" ht="15.75" thickBot="1" x14ac:dyDescent="0.3">
      <c r="A52" s="326" t="s">
        <v>267</v>
      </c>
      <c r="B52" s="887">
        <v>0.52734999999999999</v>
      </c>
      <c r="C52" s="888">
        <v>0.34289999999999998</v>
      </c>
      <c r="D52" s="873">
        <f t="shared" si="0"/>
        <v>-0.34976770645681243</v>
      </c>
      <c r="E52" s="883">
        <v>4.43215</v>
      </c>
      <c r="F52" s="879">
        <v>10.18196</v>
      </c>
      <c r="G52" s="873">
        <f t="shared" si="1"/>
        <v>1.2972958947689044</v>
      </c>
      <c r="H52" s="889">
        <f t="shared" si="4"/>
        <v>9.1083081244267622E-6</v>
      </c>
      <c r="I52" s="1"/>
    </row>
    <row r="53" spans="1:9" x14ac:dyDescent="0.25">
      <c r="A53" s="867" t="s">
        <v>846</v>
      </c>
      <c r="B53" s="881">
        <f>+SUM(B54:B71)</f>
        <v>293506.62278495211</v>
      </c>
      <c r="C53" s="882">
        <f>+SUM(C54:C71)</f>
        <v>326746.13742428808</v>
      </c>
      <c r="D53" s="870">
        <f t="shared" si="0"/>
        <v>0.11324962388903259</v>
      </c>
      <c r="E53" s="881">
        <f>+SUM(E54:E71)</f>
        <v>2566295.8822278003</v>
      </c>
      <c r="F53" s="882">
        <f>+SUM(F54:F71)</f>
        <v>2778167.8780398699</v>
      </c>
      <c r="G53" s="870">
        <f t="shared" si="1"/>
        <v>8.2559457496437894E-2</v>
      </c>
      <c r="H53" s="871">
        <f>SUM(H54:H71)</f>
        <v>1.0000000000000002</v>
      </c>
    </row>
    <row r="54" spans="1:9" x14ac:dyDescent="0.25">
      <c r="A54" s="872" t="s">
        <v>259</v>
      </c>
      <c r="B54" s="883">
        <v>43100.295684586294</v>
      </c>
      <c r="C54" s="879">
        <v>77914.363551166913</v>
      </c>
      <c r="D54" s="873">
        <f t="shared" si="0"/>
        <v>0.80774545310209955</v>
      </c>
      <c r="E54" s="883">
        <v>386544.09123597288</v>
      </c>
      <c r="F54" s="879">
        <v>546084.24599805183</v>
      </c>
      <c r="G54" s="873">
        <f t="shared" si="1"/>
        <v>0.4127346876573641</v>
      </c>
      <c r="H54" s="886">
        <f t="shared" ref="H54:H70" si="5">(F54/$F$53)</f>
        <v>0.19656272405803651</v>
      </c>
    </row>
    <row r="55" spans="1:9" x14ac:dyDescent="0.25">
      <c r="A55" s="872" t="s">
        <v>248</v>
      </c>
      <c r="B55" s="883">
        <v>58915.9904358114</v>
      </c>
      <c r="C55" s="879">
        <v>57939.855411035896</v>
      </c>
      <c r="D55" s="873">
        <f t="shared" si="0"/>
        <v>-1.6568252821600238E-2</v>
      </c>
      <c r="E55" s="883">
        <v>501145.14262936718</v>
      </c>
      <c r="F55" s="879">
        <v>542007.17706781416</v>
      </c>
      <c r="G55" s="873">
        <f t="shared" si="1"/>
        <v>8.1537325143082207E-2</v>
      </c>
      <c r="H55" s="886">
        <f t="shared" si="5"/>
        <v>0.19509518533855705</v>
      </c>
    </row>
    <row r="56" spans="1:9" ht="15" customHeight="1" x14ac:dyDescent="0.25">
      <c r="A56" s="872" t="s">
        <v>268</v>
      </c>
      <c r="B56" s="883">
        <v>47612.614280806105</v>
      </c>
      <c r="C56" s="879">
        <v>49793.436137098099</v>
      </c>
      <c r="D56" s="873">
        <f t="shared" si="0"/>
        <v>4.5803447032547018E-2</v>
      </c>
      <c r="E56" s="883">
        <v>410048.7370866675</v>
      </c>
      <c r="F56" s="879">
        <v>395180.7720868506</v>
      </c>
      <c r="G56" s="873">
        <f t="shared" si="1"/>
        <v>-3.6259019124047276E-2</v>
      </c>
      <c r="H56" s="886">
        <f t="shared" si="5"/>
        <v>0.14224510160475598</v>
      </c>
    </row>
    <row r="57" spans="1:9" x14ac:dyDescent="0.25">
      <c r="A57" s="872" t="s">
        <v>247</v>
      </c>
      <c r="B57" s="883">
        <v>42292.170996384899</v>
      </c>
      <c r="C57" s="879">
        <v>35769.371724748897</v>
      </c>
      <c r="D57" s="873">
        <f t="shared" si="0"/>
        <v>-0.15423183813840069</v>
      </c>
      <c r="E57" s="883">
        <v>364165.16419048165</v>
      </c>
      <c r="F57" s="879">
        <v>375064.52472704556</v>
      </c>
      <c r="G57" s="873">
        <f t="shared" si="1"/>
        <v>2.9929717634558983E-2</v>
      </c>
      <c r="H57" s="886">
        <f t="shared" si="5"/>
        <v>0.13500426942941673</v>
      </c>
    </row>
    <row r="58" spans="1:9" x14ac:dyDescent="0.25">
      <c r="A58" s="326" t="s">
        <v>255</v>
      </c>
      <c r="B58" s="884">
        <v>18425.885994756598</v>
      </c>
      <c r="C58" s="878">
        <v>18897.346280729798</v>
      </c>
      <c r="D58" s="873">
        <f t="shared" si="0"/>
        <v>2.5586844839231127E-2</v>
      </c>
      <c r="E58" s="883">
        <v>161053.54627723066</v>
      </c>
      <c r="F58" s="879">
        <v>174194.83481899142</v>
      </c>
      <c r="G58" s="873">
        <f t="shared" si="1"/>
        <v>8.1595772620491669E-2</v>
      </c>
      <c r="H58" s="886">
        <f t="shared" si="5"/>
        <v>6.270133500423819E-2</v>
      </c>
    </row>
    <row r="59" spans="1:9" x14ac:dyDescent="0.25">
      <c r="A59" s="326" t="s">
        <v>263</v>
      </c>
      <c r="B59" s="884">
        <v>17875.455460865702</v>
      </c>
      <c r="C59" s="878">
        <v>14572.4284367239</v>
      </c>
      <c r="D59" s="873">
        <f t="shared" si="0"/>
        <v>-0.18478002036776286</v>
      </c>
      <c r="E59" s="883">
        <v>166103.62838059285</v>
      </c>
      <c r="F59" s="879">
        <v>152402.39219642649</v>
      </c>
      <c r="G59" s="873">
        <f t="shared" si="1"/>
        <v>-8.2486074011416277E-2</v>
      </c>
      <c r="H59" s="886">
        <f t="shared" si="5"/>
        <v>5.4857157265799809E-2</v>
      </c>
    </row>
    <row r="60" spans="1:9" ht="15" customHeight="1" x14ac:dyDescent="0.25">
      <c r="A60" s="326" t="s">
        <v>306</v>
      </c>
      <c r="B60" s="884">
        <v>11599.003321853401</v>
      </c>
      <c r="C60" s="878">
        <v>15511.5118361818</v>
      </c>
      <c r="D60" s="873">
        <f t="shared" si="0"/>
        <v>0.33731419896715931</v>
      </c>
      <c r="E60" s="883">
        <v>79917.297760919086</v>
      </c>
      <c r="F60" s="879">
        <v>116300.31960567751</v>
      </c>
      <c r="G60" s="873">
        <f t="shared" si="1"/>
        <v>0.45525840918197735</v>
      </c>
      <c r="H60" s="886">
        <f t="shared" si="5"/>
        <v>4.1862236089106657E-2</v>
      </c>
    </row>
    <row r="61" spans="1:9" x14ac:dyDescent="0.25">
      <c r="A61" s="326" t="s">
        <v>266</v>
      </c>
      <c r="B61" s="884">
        <v>10363.753344497602</v>
      </c>
      <c r="C61" s="878">
        <v>11882.584933007001</v>
      </c>
      <c r="D61" s="873">
        <f t="shared" si="0"/>
        <v>0.14655227097968226</v>
      </c>
      <c r="E61" s="883">
        <v>107580.62374685791</v>
      </c>
      <c r="F61" s="879">
        <v>103924.39098922869</v>
      </c>
      <c r="G61" s="873">
        <f t="shared" si="1"/>
        <v>-3.3985978425190133E-2</v>
      </c>
      <c r="H61" s="886">
        <f t="shared" si="5"/>
        <v>3.7407527389076399E-2</v>
      </c>
    </row>
    <row r="62" spans="1:9" x14ac:dyDescent="0.25">
      <c r="A62" s="326" t="s">
        <v>249</v>
      </c>
      <c r="B62" s="884">
        <v>8533.6799061441998</v>
      </c>
      <c r="C62" s="878">
        <v>12415.575190490801</v>
      </c>
      <c r="D62" s="873">
        <f t="shared" si="0"/>
        <v>0.45489112868548776</v>
      </c>
      <c r="E62" s="883">
        <v>80013.207688539216</v>
      </c>
      <c r="F62" s="879">
        <v>74783.064192251695</v>
      </c>
      <c r="G62" s="873">
        <f t="shared" si="1"/>
        <v>-6.5366002031145509E-2</v>
      </c>
      <c r="H62" s="886">
        <f t="shared" si="5"/>
        <v>2.69181228331726E-2</v>
      </c>
    </row>
    <row r="63" spans="1:9" x14ac:dyDescent="0.25">
      <c r="A63" s="326" t="s">
        <v>258</v>
      </c>
      <c r="B63" s="884">
        <v>8382.6148445404997</v>
      </c>
      <c r="C63" s="878">
        <v>8082.0931963791008</v>
      </c>
      <c r="D63" s="873">
        <f t="shared" si="0"/>
        <v>-3.5850585257072298E-2</v>
      </c>
      <c r="E63" s="883">
        <v>75408.161830703204</v>
      </c>
      <c r="F63" s="879">
        <v>70691.368524819205</v>
      </c>
      <c r="G63" s="873">
        <f t="shared" si="1"/>
        <v>-6.2550169522412435E-2</v>
      </c>
      <c r="H63" s="401">
        <f t="shared" si="5"/>
        <v>2.5445319227683009E-2</v>
      </c>
    </row>
    <row r="64" spans="1:9" x14ac:dyDescent="0.25">
      <c r="A64" s="326" t="s">
        <v>267</v>
      </c>
      <c r="B64" s="884">
        <v>11923.455424984102</v>
      </c>
      <c r="C64" s="878">
        <v>8496.9308978313984</v>
      </c>
      <c r="D64" s="873">
        <f t="shared" si="0"/>
        <v>-0.2873768052147746</v>
      </c>
      <c r="E64" s="883">
        <v>80185.067203259197</v>
      </c>
      <c r="F64" s="879">
        <v>68770.397392168088</v>
      </c>
      <c r="G64" s="873">
        <f t="shared" si="1"/>
        <v>-0.14235405929331379</v>
      </c>
      <c r="H64" s="401">
        <f t="shared" si="5"/>
        <v>2.4753866724817539E-2</v>
      </c>
    </row>
    <row r="65" spans="1:8" x14ac:dyDescent="0.25">
      <c r="A65" s="326" t="s">
        <v>253</v>
      </c>
      <c r="B65" s="884">
        <v>7057.7819089660998</v>
      </c>
      <c r="C65" s="878">
        <v>5639.4068282723001</v>
      </c>
      <c r="D65" s="873">
        <f t="shared" si="0"/>
        <v>-0.20096612490843868</v>
      </c>
      <c r="E65" s="883">
        <v>62287.512340054804</v>
      </c>
      <c r="F65" s="879">
        <v>63078.454785774404</v>
      </c>
      <c r="G65" s="873">
        <f t="shared" si="1"/>
        <v>1.2698250676660416E-2</v>
      </c>
      <c r="H65" s="886">
        <f t="shared" si="5"/>
        <v>2.2705055113616555E-2</v>
      </c>
    </row>
    <row r="66" spans="1:8" x14ac:dyDescent="0.25">
      <c r="A66" s="326" t="s">
        <v>265</v>
      </c>
      <c r="B66" s="884">
        <v>3677.8973374589</v>
      </c>
      <c r="C66" s="878">
        <v>3756.0487209070998</v>
      </c>
      <c r="D66" s="873">
        <f t="shared" si="0"/>
        <v>2.1248930102599095E-2</v>
      </c>
      <c r="E66" s="883">
        <v>40037.857906587597</v>
      </c>
      <c r="F66" s="879">
        <v>37931.953060348897</v>
      </c>
      <c r="G66" s="873">
        <f t="shared" si="1"/>
        <v>-5.2597840053081546E-2</v>
      </c>
      <c r="H66" s="886">
        <f t="shared" si="5"/>
        <v>1.3653585645483635E-2</v>
      </c>
    </row>
    <row r="67" spans="1:8" x14ac:dyDescent="0.25">
      <c r="A67" s="326" t="s">
        <v>260</v>
      </c>
      <c r="B67" s="887">
        <v>0.60252100159999999</v>
      </c>
      <c r="C67" s="878">
        <v>1735.9619756462</v>
      </c>
      <c r="D67" s="873" t="s">
        <v>245</v>
      </c>
      <c r="E67" s="883">
        <v>18528.356461400901</v>
      </c>
      <c r="F67" s="879">
        <v>21549.4872139939</v>
      </c>
      <c r="G67" s="873">
        <f t="shared" si="1"/>
        <v>0.16305443814656484</v>
      </c>
      <c r="H67" s="886">
        <f t="shared" si="5"/>
        <v>7.7567260727231836E-3</v>
      </c>
    </row>
    <row r="68" spans="1:8" x14ac:dyDescent="0.25">
      <c r="A68" s="326" t="s">
        <v>250</v>
      </c>
      <c r="B68" s="884">
        <v>2090.3799659822002</v>
      </c>
      <c r="C68" s="878">
        <v>2615.8709427674999</v>
      </c>
      <c r="D68" s="873">
        <f t="shared" si="0"/>
        <v>0.25138538702861557</v>
      </c>
      <c r="E68" s="883">
        <v>16641.417754763501</v>
      </c>
      <c r="F68" s="879">
        <v>20657.009662480301</v>
      </c>
      <c r="G68" s="873">
        <f t="shared" si="1"/>
        <v>0.24130106983026511</v>
      </c>
      <c r="H68" s="886">
        <f t="shared" si="5"/>
        <v>7.4354792688247507E-3</v>
      </c>
    </row>
    <row r="69" spans="1:8" x14ac:dyDescent="0.25">
      <c r="A69" s="326" t="s">
        <v>262</v>
      </c>
      <c r="B69" s="884">
        <v>1652.2175379629002</v>
      </c>
      <c r="C69" s="878">
        <v>1723.3513613015</v>
      </c>
      <c r="D69" s="873">
        <f t="shared" si="0"/>
        <v>4.3053545737266719E-2</v>
      </c>
      <c r="E69" s="883">
        <v>16538.096808414</v>
      </c>
      <c r="F69" s="879">
        <v>15451.800038503601</v>
      </c>
      <c r="G69" s="873">
        <f t="shared" si="1"/>
        <v>-6.5684509075901065E-2</v>
      </c>
      <c r="H69" s="886">
        <f t="shared" si="5"/>
        <v>5.5618669269927572E-3</v>
      </c>
    </row>
    <row r="70" spans="1:8" x14ac:dyDescent="0.25">
      <c r="A70" s="326" t="s">
        <v>252</v>
      </c>
      <c r="B70" s="999">
        <v>2.8238183496000002</v>
      </c>
      <c r="C70" s="1017">
        <v>0</v>
      </c>
      <c r="D70" s="873" t="s">
        <v>246</v>
      </c>
      <c r="E70" s="883">
        <v>6.7678898160000003</v>
      </c>
      <c r="F70" s="879">
        <v>95.685679444299993</v>
      </c>
      <c r="G70" s="873" t="s">
        <v>245</v>
      </c>
      <c r="H70" s="889">
        <f t="shared" si="5"/>
        <v>3.4442007698905078E-5</v>
      </c>
    </row>
    <row r="71" spans="1:8" ht="15" customHeight="1" thickBot="1" x14ac:dyDescent="0.3">
      <c r="A71" s="326" t="s">
        <v>307</v>
      </c>
      <c r="B71" s="1022">
        <v>0</v>
      </c>
      <c r="C71" s="1017">
        <v>0</v>
      </c>
      <c r="D71" s="873" t="s">
        <v>246</v>
      </c>
      <c r="E71" s="883">
        <v>91.205036172700005</v>
      </c>
      <c r="F71" s="1023">
        <v>0</v>
      </c>
      <c r="G71" s="873" t="s">
        <v>246</v>
      </c>
      <c r="H71" s="906" t="s">
        <v>246</v>
      </c>
    </row>
    <row r="72" spans="1:8" x14ac:dyDescent="0.25">
      <c r="A72" s="867" t="s">
        <v>847</v>
      </c>
      <c r="B72" s="881">
        <f>+SUM(B73:B84)</f>
        <v>23405.947515975004</v>
      </c>
      <c r="C72" s="882">
        <f>+SUM(C73:C84)</f>
        <v>27791.042003302999</v>
      </c>
      <c r="D72" s="870">
        <f t="shared" si="0"/>
        <v>0.18734958216645947</v>
      </c>
      <c r="E72" s="881">
        <f>+SUM(E73:E84)</f>
        <v>216970.95239295001</v>
      </c>
      <c r="F72" s="882">
        <f>+SUM(F73:F84)</f>
        <v>233191.01744515676</v>
      </c>
      <c r="G72" s="870">
        <f t="shared" si="1"/>
        <v>7.4756850506103811E-2</v>
      </c>
      <c r="H72" s="871">
        <f>SUM(H73:H84)</f>
        <v>1.0000000000000002</v>
      </c>
    </row>
    <row r="73" spans="1:8" x14ac:dyDescent="0.25">
      <c r="A73" s="872" t="s">
        <v>268</v>
      </c>
      <c r="B73" s="883">
        <v>7483.28207974</v>
      </c>
      <c r="C73" s="879">
        <v>8491.0311313500006</v>
      </c>
      <c r="D73" s="873">
        <f t="shared" si="0"/>
        <v>0.13466671987928236</v>
      </c>
      <c r="E73" s="883">
        <v>61298.195368943991</v>
      </c>
      <c r="F73" s="879">
        <v>71057.142182416006</v>
      </c>
      <c r="G73" s="873">
        <f t="shared" si="1"/>
        <v>0.15920447175866248</v>
      </c>
      <c r="H73" s="886">
        <f t="shared" ref="H73:H84" si="6">(F73/$F$72)</f>
        <v>0.30471646361390248</v>
      </c>
    </row>
    <row r="74" spans="1:8" x14ac:dyDescent="0.25">
      <c r="A74" s="872" t="s">
        <v>248</v>
      </c>
      <c r="B74" s="883">
        <v>3788.5761473199996</v>
      </c>
      <c r="C74" s="879">
        <v>4540.27624337</v>
      </c>
      <c r="D74" s="873">
        <f t="shared" ref="D74:D88" si="7">+C74/B74-1</f>
        <v>0.19841229707940422</v>
      </c>
      <c r="E74" s="883">
        <v>37370.352112799999</v>
      </c>
      <c r="F74" s="879">
        <v>43981.475755059997</v>
      </c>
      <c r="G74" s="873">
        <f t="shared" si="1"/>
        <v>0.1769082512871365</v>
      </c>
      <c r="H74" s="886">
        <f t="shared" si="6"/>
        <v>0.18860707516490777</v>
      </c>
    </row>
    <row r="75" spans="1:8" x14ac:dyDescent="0.25">
      <c r="A75" s="872" t="s">
        <v>247</v>
      </c>
      <c r="B75" s="883">
        <v>2592.4140235149998</v>
      </c>
      <c r="C75" s="879">
        <v>2835.2529137430001</v>
      </c>
      <c r="D75" s="873">
        <f t="shared" si="7"/>
        <v>9.3672880961637395E-2</v>
      </c>
      <c r="E75" s="883">
        <v>23399.216477736001</v>
      </c>
      <c r="F75" s="879">
        <v>27544.694590309002</v>
      </c>
      <c r="G75" s="873">
        <f t="shared" ref="G75:G89" si="8">+F75/E75-1</f>
        <v>0.17716311640252402</v>
      </c>
      <c r="H75" s="886">
        <f t="shared" si="6"/>
        <v>0.11812073591894304</v>
      </c>
    </row>
    <row r="76" spans="1:8" x14ac:dyDescent="0.25">
      <c r="A76" s="872" t="s">
        <v>259</v>
      </c>
      <c r="B76" s="883">
        <v>1756.112253</v>
      </c>
      <c r="C76" s="879">
        <v>2419.4286327999998</v>
      </c>
      <c r="D76" s="873">
        <f t="shared" si="7"/>
        <v>0.37771866728157266</v>
      </c>
      <c r="E76" s="883">
        <v>16906.406902259998</v>
      </c>
      <c r="F76" s="879">
        <v>25811.597847099998</v>
      </c>
      <c r="G76" s="873">
        <f t="shared" si="8"/>
        <v>0.52673468681565816</v>
      </c>
      <c r="H76" s="886">
        <f t="shared" si="6"/>
        <v>0.11068864542850808</v>
      </c>
    </row>
    <row r="77" spans="1:8" x14ac:dyDescent="0.25">
      <c r="A77" s="326" t="s">
        <v>255</v>
      </c>
      <c r="B77" s="884">
        <v>2644.0814840000003</v>
      </c>
      <c r="C77" s="878">
        <v>3049.6710880000001</v>
      </c>
      <c r="D77" s="873">
        <f t="shared" si="7"/>
        <v>0.15339527410721798</v>
      </c>
      <c r="E77" s="883">
        <v>25992.256086000001</v>
      </c>
      <c r="F77" s="879">
        <v>18014.000581999997</v>
      </c>
      <c r="G77" s="873">
        <f t="shared" si="8"/>
        <v>-0.30694740301120949</v>
      </c>
      <c r="H77" s="886">
        <f t="shared" si="6"/>
        <v>7.7249976347123384E-2</v>
      </c>
    </row>
    <row r="78" spans="1:8" x14ac:dyDescent="0.25">
      <c r="A78" s="326" t="s">
        <v>266</v>
      </c>
      <c r="B78" s="884">
        <v>2130.5448289000001</v>
      </c>
      <c r="C78" s="878">
        <v>2045.0141907</v>
      </c>
      <c r="D78" s="873">
        <f t="shared" si="7"/>
        <v>-4.0144960594027723E-2</v>
      </c>
      <c r="E78" s="883">
        <v>17929.28443698</v>
      </c>
      <c r="F78" s="879">
        <v>17234.203094824901</v>
      </c>
      <c r="G78" s="873">
        <f t="shared" si="8"/>
        <v>-3.8767935474405268E-2</v>
      </c>
      <c r="H78" s="886">
        <f t="shared" si="6"/>
        <v>7.3905947508797767E-2</v>
      </c>
    </row>
    <row r="79" spans="1:8" x14ac:dyDescent="0.25">
      <c r="A79" s="326" t="s">
        <v>249</v>
      </c>
      <c r="B79" s="884">
        <v>1790.1485149000002</v>
      </c>
      <c r="C79" s="878">
        <v>1499.8184095000001</v>
      </c>
      <c r="D79" s="873">
        <f t="shared" si="7"/>
        <v>-0.16218213348416977</v>
      </c>
      <c r="E79" s="883">
        <v>17366.736221399999</v>
      </c>
      <c r="F79" s="879">
        <v>14110.291056799999</v>
      </c>
      <c r="G79" s="873">
        <f t="shared" si="8"/>
        <v>-0.18751048689202032</v>
      </c>
      <c r="H79" s="886">
        <f t="shared" si="6"/>
        <v>6.0509582278908063E-2</v>
      </c>
    </row>
    <row r="80" spans="1:8" x14ac:dyDescent="0.25">
      <c r="A80" s="326" t="s">
        <v>265</v>
      </c>
      <c r="B80" s="884">
        <v>766.87345210000001</v>
      </c>
      <c r="C80" s="878">
        <v>925.45945219999999</v>
      </c>
      <c r="D80" s="873">
        <f t="shared" si="7"/>
        <v>0.20679552756159358</v>
      </c>
      <c r="E80" s="883">
        <v>9150.9988119000009</v>
      </c>
      <c r="F80" s="879">
        <v>6097.0878901199994</v>
      </c>
      <c r="G80" s="873">
        <f t="shared" si="8"/>
        <v>-0.33372432720772316</v>
      </c>
      <c r="H80" s="886">
        <f t="shared" si="6"/>
        <v>2.6146323974738643E-2</v>
      </c>
    </row>
    <row r="81" spans="1:15" x14ac:dyDescent="0.25">
      <c r="A81" s="326" t="s">
        <v>263</v>
      </c>
      <c r="B81" s="884">
        <v>441.54453249999995</v>
      </c>
      <c r="C81" s="878">
        <v>718.46415434000005</v>
      </c>
      <c r="D81" s="873">
        <f t="shared" si="7"/>
        <v>0.62716125205332518</v>
      </c>
      <c r="E81" s="883">
        <v>3766.4987343299999</v>
      </c>
      <c r="F81" s="879">
        <v>5054.3711229400005</v>
      </c>
      <c r="G81" s="873">
        <f t="shared" si="8"/>
        <v>0.34192826798841147</v>
      </c>
      <c r="H81" s="886">
        <f t="shared" si="6"/>
        <v>2.1674810540799314E-2</v>
      </c>
    </row>
    <row r="82" spans="1:15" x14ac:dyDescent="0.25">
      <c r="A82" s="326" t="s">
        <v>260</v>
      </c>
      <c r="B82" s="1018">
        <v>0</v>
      </c>
      <c r="C82" s="878">
        <v>1259.9425153</v>
      </c>
      <c r="D82" s="873" t="s">
        <v>245</v>
      </c>
      <c r="E82" s="883">
        <v>3693.4613206000004</v>
      </c>
      <c r="F82" s="879">
        <v>4159.7205352000001</v>
      </c>
      <c r="G82" s="873">
        <f t="shared" si="8"/>
        <v>0.12623909501893915</v>
      </c>
      <c r="H82" s="886">
        <f t="shared" si="6"/>
        <v>1.7838253723380694E-2</v>
      </c>
    </row>
    <row r="83" spans="1:15" x14ac:dyDescent="0.25">
      <c r="A83" s="326" t="s">
        <v>267</v>
      </c>
      <c r="B83" s="884">
        <v>12.370200000000001</v>
      </c>
      <c r="C83" s="878">
        <v>6.6832720000000005</v>
      </c>
      <c r="D83" s="873">
        <f t="shared" si="7"/>
        <v>-0.45972805613490486</v>
      </c>
      <c r="E83" s="883">
        <v>97.54592000000001</v>
      </c>
      <c r="F83" s="879">
        <v>72.275121999999996</v>
      </c>
      <c r="G83" s="873">
        <f t="shared" si="8"/>
        <v>-0.2590656585124218</v>
      </c>
      <c r="H83" s="401">
        <f t="shared" si="6"/>
        <v>3.0993956281784345E-4</v>
      </c>
    </row>
    <row r="84" spans="1:15" ht="15.75" thickBot="1" x14ac:dyDescent="0.3">
      <c r="A84" s="326" t="s">
        <v>306</v>
      </c>
      <c r="B84" s="1018">
        <v>0</v>
      </c>
      <c r="C84" s="1017">
        <v>0</v>
      </c>
      <c r="D84" s="873" t="s">
        <v>246</v>
      </c>
      <c r="E84" s="1019">
        <v>0</v>
      </c>
      <c r="F84" s="879">
        <v>54.157666386899997</v>
      </c>
      <c r="G84" s="873" t="s">
        <v>245</v>
      </c>
      <c r="H84" s="401">
        <f t="shared" si="6"/>
        <v>2.3224593717310367E-4</v>
      </c>
    </row>
    <row r="85" spans="1:15" x14ac:dyDescent="0.25">
      <c r="A85" s="867" t="s">
        <v>848</v>
      </c>
      <c r="B85" s="881">
        <f>+B86</f>
        <v>1126462.3889200001</v>
      </c>
      <c r="C85" s="882">
        <f>+C86</f>
        <v>1123268.1765320001</v>
      </c>
      <c r="D85" s="870">
        <f t="shared" si="7"/>
        <v>-2.8356138823795174E-3</v>
      </c>
      <c r="E85" s="881">
        <f>+E86</f>
        <v>10050688.138025999</v>
      </c>
      <c r="F85" s="882">
        <f>+F86</f>
        <v>8364305.5359899998</v>
      </c>
      <c r="G85" s="870">
        <f t="shared" si="8"/>
        <v>-0.16778777521269428</v>
      </c>
      <c r="H85" s="871">
        <f>SUM(H86)</f>
        <v>1</v>
      </c>
    </row>
    <row r="86" spans="1:15" ht="15.75" thickBot="1" x14ac:dyDescent="0.3">
      <c r="A86" s="326" t="s">
        <v>255</v>
      </c>
      <c r="B86" s="884">
        <v>1126462.3889200001</v>
      </c>
      <c r="C86" s="878">
        <v>1123268.1765320001</v>
      </c>
      <c r="D86" s="873">
        <f t="shared" si="7"/>
        <v>-2.8356138823795174E-3</v>
      </c>
      <c r="E86" s="883">
        <v>10050688.138025999</v>
      </c>
      <c r="F86" s="879">
        <v>8364305.5359899998</v>
      </c>
      <c r="G86" s="873">
        <f t="shared" si="8"/>
        <v>-0.16778777521269428</v>
      </c>
      <c r="H86" s="886">
        <f>(F86/$F$85)</f>
        <v>1</v>
      </c>
    </row>
    <row r="87" spans="1:15" x14ac:dyDescent="0.25">
      <c r="A87" s="867" t="s">
        <v>849</v>
      </c>
      <c r="B87" s="881">
        <f>+B88</f>
        <v>2654.3024</v>
      </c>
      <c r="C87" s="882">
        <f>+C88</f>
        <v>3008.8197999999998</v>
      </c>
      <c r="D87" s="870">
        <f t="shared" si="7"/>
        <v>0.13356330461819255</v>
      </c>
      <c r="E87" s="881">
        <f>+E88</f>
        <v>24631.510699999999</v>
      </c>
      <c r="F87" s="882">
        <f>+F88</f>
        <v>25422.809540000002</v>
      </c>
      <c r="G87" s="870">
        <f t="shared" si="8"/>
        <v>3.21254692672992E-2</v>
      </c>
      <c r="H87" s="871">
        <f>SUM(H88)</f>
        <v>1</v>
      </c>
    </row>
    <row r="88" spans="1:15" ht="15.75" thickBot="1" x14ac:dyDescent="0.3">
      <c r="A88" s="326" t="s">
        <v>260</v>
      </c>
      <c r="B88" s="884">
        <v>2654.3024</v>
      </c>
      <c r="C88" s="878">
        <v>3008.8197999999998</v>
      </c>
      <c r="D88" s="873">
        <f t="shared" si="7"/>
        <v>0.13356330461819255</v>
      </c>
      <c r="E88" s="883">
        <v>24631.510699999999</v>
      </c>
      <c r="F88" s="879">
        <v>25422.809540000002</v>
      </c>
      <c r="G88" s="873">
        <f t="shared" si="8"/>
        <v>3.21254692672992E-2</v>
      </c>
      <c r="H88" s="886">
        <f>(F88/$F$87)</f>
        <v>1</v>
      </c>
    </row>
    <row r="89" spans="1:15" x14ac:dyDescent="0.25">
      <c r="A89" s="867" t="s">
        <v>850</v>
      </c>
      <c r="B89" s="881">
        <f>SUM(B90:B94)</f>
        <v>4087.3148483800005</v>
      </c>
      <c r="C89" s="882">
        <f>SUM(C90:C94)</f>
        <v>2971.9247022499994</v>
      </c>
      <c r="D89" s="870">
        <f t="shared" ref="D89:D108" si="9">(C89-B89)/B89</f>
        <v>-0.27289068435040764</v>
      </c>
      <c r="E89" s="881">
        <f>SUM(E90:E94)</f>
        <v>32069.420752135004</v>
      </c>
      <c r="F89" s="882">
        <f>SUM(F90:F94)</f>
        <v>28641.025696766097</v>
      </c>
      <c r="G89" s="870">
        <f t="shared" si="8"/>
        <v>-0.10690542501116618</v>
      </c>
      <c r="H89" s="871">
        <f>SUM(H90:H94)</f>
        <v>1</v>
      </c>
    </row>
    <row r="90" spans="1:15" x14ac:dyDescent="0.25">
      <c r="A90" s="326" t="s">
        <v>258</v>
      </c>
      <c r="B90" s="173">
        <v>857.83728050000002</v>
      </c>
      <c r="C90" s="817">
        <v>902.92286879999995</v>
      </c>
      <c r="D90" s="873">
        <f t="shared" si="9"/>
        <v>5.2557273185564156E-2</v>
      </c>
      <c r="E90" s="173">
        <v>6990.409716000001</v>
      </c>
      <c r="F90" s="817">
        <v>7700.1719376000001</v>
      </c>
      <c r="G90" s="873">
        <f t="shared" ref="G90:G101" si="10">(F90-E90)/E90</f>
        <v>0.10153370838556997</v>
      </c>
      <c r="H90" s="886">
        <f>(F90/$F$89)</f>
        <v>0.26885112352905149</v>
      </c>
    </row>
    <row r="91" spans="1:15" x14ac:dyDescent="0.25">
      <c r="A91" s="326" t="s">
        <v>249</v>
      </c>
      <c r="B91" s="883">
        <v>994.06069400000001</v>
      </c>
      <c r="C91" s="879">
        <v>904.06650749999994</v>
      </c>
      <c r="D91" s="873">
        <f t="shared" si="9"/>
        <v>-9.0531883056227211E-2</v>
      </c>
      <c r="E91" s="883">
        <v>6811.3079360000002</v>
      </c>
      <c r="F91" s="879">
        <v>7338.9472722</v>
      </c>
      <c r="G91" s="873">
        <f t="shared" si="10"/>
        <v>7.7465200686530802E-2</v>
      </c>
      <c r="H91" s="886">
        <f>(F91/$F$89)</f>
        <v>0.25623898214750918</v>
      </c>
    </row>
    <row r="92" spans="1:15" x14ac:dyDescent="0.25">
      <c r="A92" s="326" t="s">
        <v>253</v>
      </c>
      <c r="B92" s="883">
        <v>857.48611791000008</v>
      </c>
      <c r="C92" s="890">
        <v>765.06005019999998</v>
      </c>
      <c r="D92" s="873">
        <f t="shared" si="9"/>
        <v>-0.10778724667318865</v>
      </c>
      <c r="E92" s="883">
        <v>7522.2653561550005</v>
      </c>
      <c r="F92" s="890">
        <v>6729.8152991660991</v>
      </c>
      <c r="G92" s="873">
        <f t="shared" si="10"/>
        <v>-0.10534726169165104</v>
      </c>
      <c r="H92" s="886">
        <f>(F92/$F$89)</f>
        <v>0.23497116934349083</v>
      </c>
    </row>
    <row r="93" spans="1:15" x14ac:dyDescent="0.25">
      <c r="A93" s="326" t="s">
        <v>259</v>
      </c>
      <c r="B93" s="883">
        <v>858.27658399999996</v>
      </c>
      <c r="C93" s="879">
        <v>23.185744</v>
      </c>
      <c r="D93" s="873">
        <f t="shared" si="9"/>
        <v>-0.97298569664810985</v>
      </c>
      <c r="E93" s="883">
        <v>6387.0697860999999</v>
      </c>
      <c r="F93" s="879">
        <v>2509.4374434999995</v>
      </c>
      <c r="G93" s="873">
        <f t="shared" si="10"/>
        <v>-0.60710661891291406</v>
      </c>
      <c r="H93" s="886">
        <f>(F93/$F$89)</f>
        <v>8.7616884607011267E-2</v>
      </c>
    </row>
    <row r="94" spans="1:15" ht="15.75" thickBot="1" x14ac:dyDescent="0.3">
      <c r="A94" s="326" t="s">
        <v>868</v>
      </c>
      <c r="B94" s="884">
        <v>519.65417196999999</v>
      </c>
      <c r="C94" s="878">
        <v>376.68953175000001</v>
      </c>
      <c r="D94" s="873">
        <f t="shared" si="9"/>
        <v>-0.27511496670569102</v>
      </c>
      <c r="E94" s="883">
        <v>4358.3679578799993</v>
      </c>
      <c r="F94" s="879">
        <v>4362.6537442999997</v>
      </c>
      <c r="G94" s="873">
        <f t="shared" si="10"/>
        <v>9.8334662456658938E-4</v>
      </c>
      <c r="H94" s="886">
        <f>(F94/$F$89)</f>
        <v>0.15232184037293728</v>
      </c>
      <c r="J94" s="74"/>
      <c r="K94" s="74"/>
      <c r="L94" s="74"/>
      <c r="M94" s="74"/>
      <c r="N94" s="74"/>
      <c r="O94" s="74"/>
    </row>
    <row r="95" spans="1:15" x14ac:dyDescent="0.25">
      <c r="A95" s="867" t="s">
        <v>851</v>
      </c>
      <c r="B95" s="881">
        <f>SUM(B96:B101)</f>
        <v>2879.1874470999996</v>
      </c>
      <c r="C95" s="882">
        <f>SUM(C96:C101)</f>
        <v>1461.4284863999999</v>
      </c>
      <c r="D95" s="870">
        <f t="shared" si="9"/>
        <v>-0.4924163454963682</v>
      </c>
      <c r="E95" s="881">
        <f>SUM(E96:E101)</f>
        <v>23853.491662279997</v>
      </c>
      <c r="F95" s="882">
        <f>SUM(F96:F101)</f>
        <v>20287.814356200004</v>
      </c>
      <c r="G95" s="870">
        <f t="shared" si="10"/>
        <v>-0.149482405199339</v>
      </c>
      <c r="H95" s="871">
        <f>SUM(H96:H101)</f>
        <v>0.99999999999999989</v>
      </c>
    </row>
    <row r="96" spans="1:15" x14ac:dyDescent="0.25">
      <c r="A96" s="891" t="s">
        <v>268</v>
      </c>
      <c r="B96" s="892">
        <v>1702.2046212</v>
      </c>
      <c r="C96" s="835">
        <v>981.49252349999995</v>
      </c>
      <c r="D96" s="175">
        <f t="shared" si="9"/>
        <v>-0.42339921342236814</v>
      </c>
      <c r="E96" s="853">
        <v>13341.6270258</v>
      </c>
      <c r="F96" s="174">
        <v>13217.6554015</v>
      </c>
      <c r="G96" s="175">
        <f t="shared" si="10"/>
        <v>-9.2920918910612844E-3</v>
      </c>
      <c r="H96" s="886">
        <f>(F96/$F$95)</f>
        <v>0.65150711503137615</v>
      </c>
    </row>
    <row r="97" spans="1:8" x14ac:dyDescent="0.25">
      <c r="A97" s="891" t="s">
        <v>247</v>
      </c>
      <c r="B97" s="843">
        <v>1026.065781</v>
      </c>
      <c r="C97" s="835">
        <v>348.49016999999998</v>
      </c>
      <c r="D97" s="175">
        <f t="shared" si="9"/>
        <v>-0.66036274042745802</v>
      </c>
      <c r="E97" s="173">
        <v>9355.8500169999988</v>
      </c>
      <c r="F97" s="174">
        <v>5576.7894240000005</v>
      </c>
      <c r="G97" s="175">
        <f t="shared" si="10"/>
        <v>-0.40392487974190222</v>
      </c>
      <c r="H97" s="886">
        <f t="shared" ref="H97:H101" si="11">(F97/$F$95)</f>
        <v>0.27488369747901015</v>
      </c>
    </row>
    <row r="98" spans="1:8" x14ac:dyDescent="0.25">
      <c r="A98" s="891" t="s">
        <v>259</v>
      </c>
      <c r="B98" s="843">
        <v>109.111491</v>
      </c>
      <c r="C98" s="835">
        <v>65.047948000000005</v>
      </c>
      <c r="D98" s="175">
        <f t="shared" si="9"/>
        <v>-0.40383961942193602</v>
      </c>
      <c r="E98" s="173">
        <v>827.58196648000001</v>
      </c>
      <c r="F98" s="174">
        <v>944.66363700000011</v>
      </c>
      <c r="G98" s="175">
        <f t="shared" si="10"/>
        <v>0.14147441010343667</v>
      </c>
      <c r="H98" s="886">
        <f t="shared" si="11"/>
        <v>4.6563105340684897E-2</v>
      </c>
    </row>
    <row r="99" spans="1:8" x14ac:dyDescent="0.25">
      <c r="A99" s="891" t="s">
        <v>266</v>
      </c>
      <c r="B99" s="843">
        <v>41.1165539</v>
      </c>
      <c r="C99" s="835">
        <v>64.505954900000006</v>
      </c>
      <c r="D99" s="175">
        <f t="shared" si="9"/>
        <v>0.56885606359145791</v>
      </c>
      <c r="E99" s="173">
        <v>317.50688899999994</v>
      </c>
      <c r="F99" s="174">
        <v>523.56209970000009</v>
      </c>
      <c r="G99" s="175">
        <f t="shared" si="10"/>
        <v>0.64897870830135018</v>
      </c>
      <c r="H99" s="886">
        <f t="shared" si="11"/>
        <v>2.5806727649792312E-2</v>
      </c>
    </row>
    <row r="100" spans="1:8" x14ac:dyDescent="0.25">
      <c r="A100" s="891" t="s">
        <v>248</v>
      </c>
      <c r="B100" s="1024">
        <v>0</v>
      </c>
      <c r="C100" s="854">
        <v>1.5651900000000001</v>
      </c>
      <c r="D100" s="175" t="s">
        <v>245</v>
      </c>
      <c r="E100" s="173">
        <v>4.0247039999999998</v>
      </c>
      <c r="F100" s="174">
        <v>19.231763999999998</v>
      </c>
      <c r="G100" s="175">
        <f t="shared" si="10"/>
        <v>3.7784294199026807</v>
      </c>
      <c r="H100" s="886">
        <f t="shared" si="11"/>
        <v>9.4794656843469815E-4</v>
      </c>
    </row>
    <row r="101" spans="1:8" ht="15.75" thickBot="1" x14ac:dyDescent="0.3">
      <c r="A101" s="891" t="s">
        <v>267</v>
      </c>
      <c r="B101" s="893">
        <v>0.68899999999999995</v>
      </c>
      <c r="C101" s="854">
        <v>0.32669999999999999</v>
      </c>
      <c r="D101" s="175">
        <f t="shared" si="9"/>
        <v>-0.52583454281567488</v>
      </c>
      <c r="E101" s="173">
        <v>6.9010600000000002</v>
      </c>
      <c r="F101" s="174">
        <v>5.9120300000000006</v>
      </c>
      <c r="G101" s="175">
        <f t="shared" si="10"/>
        <v>-0.14331566455008354</v>
      </c>
      <c r="H101" s="401">
        <f t="shared" si="11"/>
        <v>2.9140793070167614E-4</v>
      </c>
    </row>
    <row r="102" spans="1:8" x14ac:dyDescent="0.25">
      <c r="A102" s="867" t="s">
        <v>852</v>
      </c>
      <c r="B102" s="881">
        <f>SUM(B103:B105)</f>
        <v>20.286814</v>
      </c>
      <c r="C102" s="882">
        <f>SUM(C103:C105)</f>
        <v>23.366099999999996</v>
      </c>
      <c r="D102" s="870">
        <f t="shared" si="9"/>
        <v>0.15178756013635242</v>
      </c>
      <c r="E102" s="881">
        <f>SUM(E103:E105)</f>
        <v>198.43115710000001</v>
      </c>
      <c r="F102" s="882">
        <f>SUM(F103:F105)</f>
        <v>204.13281079999999</v>
      </c>
      <c r="G102" s="870">
        <f>(F102-E102)/E102</f>
        <v>2.873366150420931E-2</v>
      </c>
      <c r="H102" s="871">
        <f>SUM(H103:H105)</f>
        <v>1</v>
      </c>
    </row>
    <row r="103" spans="1:8" x14ac:dyDescent="0.25">
      <c r="A103" s="891" t="s">
        <v>268</v>
      </c>
      <c r="B103" s="843">
        <v>13.128845999999999</v>
      </c>
      <c r="C103" s="835">
        <v>18.802726999999997</v>
      </c>
      <c r="D103" s="175">
        <f t="shared" si="9"/>
        <v>0.43216905735660227</v>
      </c>
      <c r="E103" s="173">
        <v>143.710778</v>
      </c>
      <c r="F103" s="174">
        <v>162.15565000000001</v>
      </c>
      <c r="G103" s="175">
        <f>(F103-E103)/E103</f>
        <v>0.12834717240205884</v>
      </c>
      <c r="H103" s="886">
        <f>(F103/$F$102)</f>
        <v>0.79436348015054137</v>
      </c>
    </row>
    <row r="104" spans="1:8" x14ac:dyDescent="0.25">
      <c r="A104" s="891" t="s">
        <v>259</v>
      </c>
      <c r="B104" s="843">
        <v>7.0042679999999997</v>
      </c>
      <c r="C104" s="835">
        <v>4.5066730000000002</v>
      </c>
      <c r="D104" s="175">
        <f t="shared" si="9"/>
        <v>-0.35658187265250268</v>
      </c>
      <c r="E104" s="173">
        <v>53.493879100000001</v>
      </c>
      <c r="F104" s="174">
        <v>41.213320799999998</v>
      </c>
      <c r="G104" s="175">
        <f>(F104-E104)/E104</f>
        <v>-0.22956941068048292</v>
      </c>
      <c r="H104" s="886">
        <f>(F104/$F$102)</f>
        <v>0.20189464221104039</v>
      </c>
    </row>
    <row r="105" spans="1:8" ht="15.75" thickBot="1" x14ac:dyDescent="0.3">
      <c r="A105" s="891" t="s">
        <v>267</v>
      </c>
      <c r="B105" s="893">
        <v>0.1537</v>
      </c>
      <c r="C105" s="854">
        <v>5.67E-2</v>
      </c>
      <c r="D105" s="175">
        <f t="shared" si="9"/>
        <v>-0.63109954456733897</v>
      </c>
      <c r="E105" s="856">
        <v>1.2264999999999999</v>
      </c>
      <c r="F105" s="855">
        <v>0.76384000000000007</v>
      </c>
      <c r="G105" s="175">
        <f>(F105-E105)/E105</f>
        <v>-0.37721973094170391</v>
      </c>
      <c r="H105" s="886">
        <f>(F105/$F$102)</f>
        <v>3.7418776384183319E-3</v>
      </c>
    </row>
    <row r="106" spans="1:8" x14ac:dyDescent="0.25">
      <c r="A106" s="867" t="s">
        <v>853</v>
      </c>
      <c r="B106" s="881">
        <f>SUM(B107:B108)</f>
        <v>28.185550999999997</v>
      </c>
      <c r="C106" s="882">
        <f>SUM(C107:C108)</f>
        <v>20.976870999999999</v>
      </c>
      <c r="D106" s="870">
        <f t="shared" si="9"/>
        <v>-0.25575799458382059</v>
      </c>
      <c r="E106" s="881">
        <f>SUM(E107:E108)</f>
        <v>232.54697499999997</v>
      </c>
      <c r="F106" s="882">
        <f>SUM(F107:F108)</f>
        <v>239.59685400000001</v>
      </c>
      <c r="G106" s="870">
        <f t="shared" ref="G106:G114" si="12">(F106-E106)/E106</f>
        <v>3.0315935092254085E-2</v>
      </c>
      <c r="H106" s="871">
        <f>SUM(H107:H108)</f>
        <v>1</v>
      </c>
    </row>
    <row r="107" spans="1:8" x14ac:dyDescent="0.25">
      <c r="A107" s="891" t="s">
        <v>249</v>
      </c>
      <c r="B107" s="843">
        <v>16.451782999999999</v>
      </c>
      <c r="C107" s="835">
        <v>11.795659000000001</v>
      </c>
      <c r="D107" s="175">
        <f t="shared" si="9"/>
        <v>-0.28301637579343214</v>
      </c>
      <c r="E107" s="173">
        <v>137.83335699999998</v>
      </c>
      <c r="F107" s="174">
        <v>137.291664</v>
      </c>
      <c r="G107" s="175">
        <f t="shared" si="12"/>
        <v>-3.9300573663019825E-3</v>
      </c>
      <c r="H107" s="886">
        <f>(F107/$F$106)</f>
        <v>0.57301112977051027</v>
      </c>
    </row>
    <row r="108" spans="1:8" ht="15.75" thickBot="1" x14ac:dyDescent="0.3">
      <c r="A108" s="891" t="s">
        <v>259</v>
      </c>
      <c r="B108" s="843">
        <v>11.733768</v>
      </c>
      <c r="C108" s="835">
        <v>9.1812119999999986</v>
      </c>
      <c r="D108" s="175">
        <f t="shared" si="9"/>
        <v>-0.21753932752036695</v>
      </c>
      <c r="E108" s="173">
        <v>94.713617999999997</v>
      </c>
      <c r="F108" s="174">
        <v>102.30519000000001</v>
      </c>
      <c r="G108" s="175">
        <f t="shared" si="12"/>
        <v>8.015290895127683E-2</v>
      </c>
      <c r="H108" s="886">
        <f>(F108/$F$106)</f>
        <v>0.42698887022948978</v>
      </c>
    </row>
    <row r="109" spans="1:8" x14ac:dyDescent="0.25">
      <c r="A109" s="867" t="s">
        <v>854</v>
      </c>
      <c r="B109" s="881">
        <f>SUM(B110:B112)</f>
        <v>3255.1303392000004</v>
      </c>
      <c r="C109" s="882">
        <f>SUM(C110:C112)</f>
        <v>3350.4782869999999</v>
      </c>
      <c r="D109" s="870">
        <f>(C109-B109)/B109</f>
        <v>2.9291591384765482E-2</v>
      </c>
      <c r="E109" s="881">
        <f>SUM(E110:E112)</f>
        <v>13486.971326300001</v>
      </c>
      <c r="F109" s="882">
        <f>SUM(F110:F112)</f>
        <v>28104.971208799998</v>
      </c>
      <c r="G109" s="870">
        <f t="shared" si="12"/>
        <v>1.0838608260399023</v>
      </c>
      <c r="H109" s="871">
        <f>SUM(H110:H112)</f>
        <v>1</v>
      </c>
    </row>
    <row r="110" spans="1:8" x14ac:dyDescent="0.25">
      <c r="A110" s="891" t="s">
        <v>248</v>
      </c>
      <c r="B110" s="843">
        <v>3144.9354922000002</v>
      </c>
      <c r="C110" s="835">
        <v>3279.5550760000001</v>
      </c>
      <c r="D110" s="175">
        <f>(C110-B110)/B110</f>
        <v>4.2805197160285288E-2</v>
      </c>
      <c r="E110" s="173">
        <v>12634.481824300001</v>
      </c>
      <c r="F110" s="174">
        <v>27322.647780799998</v>
      </c>
      <c r="G110" s="175">
        <f t="shared" si="12"/>
        <v>1.1625459722653706</v>
      </c>
      <c r="H110" s="886">
        <f>(F110/$F$109)</f>
        <v>0.97216423307507094</v>
      </c>
    </row>
    <row r="111" spans="1:8" x14ac:dyDescent="0.25">
      <c r="A111" s="891" t="s">
        <v>249</v>
      </c>
      <c r="B111" s="843">
        <v>95.734367000000006</v>
      </c>
      <c r="C111" s="835">
        <v>61.741999</v>
      </c>
      <c r="D111" s="175">
        <f>(C111-B111)/B111</f>
        <v>-0.3550696480815505</v>
      </c>
      <c r="E111" s="173">
        <v>729.94822700000009</v>
      </c>
      <c r="F111" s="174">
        <v>679.46944999999994</v>
      </c>
      <c r="G111" s="175">
        <f t="shared" si="12"/>
        <v>-6.9153914117254439E-2</v>
      </c>
      <c r="H111" s="886">
        <f>(F111/$F$109)</f>
        <v>2.4176130441551567E-2</v>
      </c>
    </row>
    <row r="112" spans="1:8" ht="15.75" thickBot="1" x14ac:dyDescent="0.3">
      <c r="A112" s="891" t="s">
        <v>259</v>
      </c>
      <c r="B112" s="843">
        <v>14.46048</v>
      </c>
      <c r="C112" s="835">
        <v>9.1812119999999986</v>
      </c>
      <c r="D112" s="175">
        <f>(C112-B112)/B112</f>
        <v>-0.36508248688840217</v>
      </c>
      <c r="E112" s="173">
        <v>122.54127500000001</v>
      </c>
      <c r="F112" s="174">
        <v>102.85397800000001</v>
      </c>
      <c r="G112" s="175">
        <f t="shared" si="12"/>
        <v>-0.16065849649434444</v>
      </c>
      <c r="H112" s="886">
        <f>(F112/$F$109)</f>
        <v>3.6596364833775463E-3</v>
      </c>
    </row>
    <row r="113" spans="1:8" x14ac:dyDescent="0.25">
      <c r="A113" s="867" t="s">
        <v>855</v>
      </c>
      <c r="B113" s="881">
        <f>SUM(B114)</f>
        <v>3.5447256</v>
      </c>
      <c r="C113" s="882">
        <f>SUM(C114)</f>
        <v>2.8038280000000002</v>
      </c>
      <c r="D113" s="870">
        <f t="shared" ref="D113:D114" si="13">(C113-B113)/B113</f>
        <v>-0.20901409124587805</v>
      </c>
      <c r="E113" s="882">
        <f>SUM(E114)</f>
        <v>32.392392400000006</v>
      </c>
      <c r="F113" s="882">
        <f>SUM(F114)</f>
        <v>27.005279999999999</v>
      </c>
      <c r="G113" s="870">
        <f t="shared" si="12"/>
        <v>-0.16630795075204158</v>
      </c>
      <c r="H113" s="871">
        <f>SUM(H114)</f>
        <v>1</v>
      </c>
    </row>
    <row r="114" spans="1:8" ht="15.75" thickBot="1" x14ac:dyDescent="0.3">
      <c r="A114" s="891" t="s">
        <v>259</v>
      </c>
      <c r="B114" s="843">
        <v>3.5447256</v>
      </c>
      <c r="C114" s="835">
        <v>2.8038280000000002</v>
      </c>
      <c r="D114" s="175">
        <f t="shared" si="13"/>
        <v>-0.20901409124587805</v>
      </c>
      <c r="E114" s="173">
        <v>32.392392400000006</v>
      </c>
      <c r="F114" s="174">
        <v>27.005279999999999</v>
      </c>
      <c r="G114" s="175">
        <f t="shared" si="12"/>
        <v>-0.16630795075204158</v>
      </c>
      <c r="H114" s="886">
        <f>(F114/$F$113)</f>
        <v>1</v>
      </c>
    </row>
    <row r="115" spans="1:8" ht="103.5" customHeight="1" thickBot="1" x14ac:dyDescent="0.3">
      <c r="A115" s="1039" t="s">
        <v>948</v>
      </c>
      <c r="B115" s="1040"/>
      <c r="C115" s="1040"/>
      <c r="D115" s="1040"/>
      <c r="E115" s="1040"/>
      <c r="F115" s="1040"/>
      <c r="G115" s="1040"/>
      <c r="H115" s="1041"/>
    </row>
    <row r="116" spans="1:8" x14ac:dyDescent="0.25">
      <c r="B116"/>
      <c r="C116"/>
      <c r="D116"/>
    </row>
    <row r="117" spans="1:8" x14ac:dyDescent="0.25">
      <c r="B117" s="74"/>
      <c r="C117" s="74"/>
      <c r="D117" s="74"/>
    </row>
    <row r="118" spans="1:8" x14ac:dyDescent="0.25">
      <c r="B118"/>
      <c r="C118"/>
      <c r="D118"/>
    </row>
    <row r="119" spans="1:8" x14ac:dyDescent="0.25">
      <c r="B119"/>
      <c r="C119"/>
      <c r="D119"/>
    </row>
    <row r="120" spans="1:8" x14ac:dyDescent="0.25">
      <c r="B120"/>
      <c r="C120"/>
      <c r="D120"/>
    </row>
    <row r="121" spans="1:8" x14ac:dyDescent="0.25">
      <c r="B121"/>
      <c r="C121"/>
      <c r="D121"/>
    </row>
  </sheetData>
  <mergeCells count="3">
    <mergeCell ref="B4:D4"/>
    <mergeCell ref="E4:H4"/>
    <mergeCell ref="A115:H115"/>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25BF8-A965-4C3E-816D-EC314F36F365}">
  <sheetPr>
    <tabColor rgb="FF002060"/>
    <pageSetUpPr fitToPage="1"/>
  </sheetPr>
  <dimension ref="A1:J46"/>
  <sheetViews>
    <sheetView showGridLines="0" view="pageBreakPreview" zoomScaleNormal="100" zoomScaleSheetLayoutView="100" workbookViewId="0">
      <selection activeCell="N24" sqref="N24"/>
    </sheetView>
  </sheetViews>
  <sheetFormatPr baseColWidth="10" defaultColWidth="11.42578125" defaultRowHeight="12.75" x14ac:dyDescent="0.2"/>
  <cols>
    <col min="1" max="1" width="29.42578125" style="605" customWidth="1"/>
    <col min="2" max="2" width="10.5703125" style="605" bestFit="1" customWidth="1"/>
    <col min="3" max="3" width="12.42578125" style="653" bestFit="1" customWidth="1"/>
    <col min="4" max="4" width="12.42578125" style="605" bestFit="1" customWidth="1"/>
    <col min="5" max="5" width="7.42578125" style="605" customWidth="1"/>
    <col min="6" max="7" width="13.42578125" style="605" bestFit="1" customWidth="1"/>
    <col min="8" max="8" width="12.7109375" style="605" customWidth="1"/>
    <col min="9" max="9" width="10.42578125" style="605" customWidth="1"/>
    <col min="10" max="10" width="2.42578125" style="605" customWidth="1"/>
    <col min="11" max="16384" width="11.42578125" style="605"/>
  </cols>
  <sheetData>
    <row r="1" spans="1:10" x14ac:dyDescent="0.2">
      <c r="A1" s="599" t="s">
        <v>527</v>
      </c>
      <c r="B1" s="600"/>
      <c r="C1" s="601"/>
      <c r="D1" s="602"/>
      <c r="E1" s="600"/>
      <c r="F1" s="603"/>
      <c r="G1" s="603"/>
      <c r="H1" s="603"/>
      <c r="I1" s="604"/>
    </row>
    <row r="2" spans="1:10" ht="15.75" x14ac:dyDescent="0.25">
      <c r="A2" s="606" t="s">
        <v>528</v>
      </c>
      <c r="B2" s="600"/>
      <c r="C2" s="607"/>
      <c r="D2" s="608"/>
      <c r="E2" s="608"/>
      <c r="F2" s="608"/>
      <c r="G2" s="608"/>
      <c r="I2" s="604"/>
    </row>
    <row r="3" spans="1:10" x14ac:dyDescent="0.2">
      <c r="A3" s="72"/>
      <c r="B3" s="609"/>
      <c r="C3" s="610"/>
      <c r="D3" s="611"/>
      <c r="E3" s="609"/>
      <c r="F3" s="603"/>
      <c r="G3" s="603"/>
      <c r="H3" s="603"/>
      <c r="I3" s="604"/>
    </row>
    <row r="4" spans="1:10" x14ac:dyDescent="0.2">
      <c r="A4" s="73"/>
      <c r="B4" s="1045" t="s">
        <v>894</v>
      </c>
      <c r="C4" s="1045"/>
      <c r="D4" s="1045"/>
      <c r="E4" s="612"/>
      <c r="F4" s="1045" t="s">
        <v>895</v>
      </c>
      <c r="G4" s="1045"/>
      <c r="H4" s="1045"/>
      <c r="I4" s="1045"/>
    </row>
    <row r="5" spans="1:10" x14ac:dyDescent="0.2">
      <c r="A5" s="613" t="s">
        <v>529</v>
      </c>
      <c r="B5" s="614">
        <v>2024</v>
      </c>
      <c r="C5" s="476">
        <v>2025</v>
      </c>
      <c r="D5" s="615" t="s">
        <v>530</v>
      </c>
      <c r="E5" s="616"/>
      <c r="F5" s="614">
        <v>2024</v>
      </c>
      <c r="G5" s="476">
        <v>2025</v>
      </c>
      <c r="H5" s="617" t="s">
        <v>530</v>
      </c>
      <c r="I5" s="615" t="s">
        <v>518</v>
      </c>
    </row>
    <row r="6" spans="1:10" x14ac:dyDescent="0.2">
      <c r="A6" s="618" t="s">
        <v>531</v>
      </c>
      <c r="B6" s="619">
        <f>SUM(B7:B41)</f>
        <v>6098804.2999999998</v>
      </c>
      <c r="C6" s="620">
        <f>SUM(C7:C41)</f>
        <v>6368036.5899999999</v>
      </c>
      <c r="D6" s="621">
        <f>C6/B6-1</f>
        <v>4.4145094145749297E-2</v>
      </c>
      <c r="E6" s="622"/>
      <c r="F6" s="619">
        <f>SUM(F7:F41)</f>
        <v>40022105.898700006</v>
      </c>
      <c r="G6" s="620">
        <f>SUM(G7:G41)</f>
        <v>59196201.200000003</v>
      </c>
      <c r="H6" s="623">
        <f t="shared" ref="H6:H38" si="0">G6/F6-1</f>
        <v>0.47908761597482075</v>
      </c>
      <c r="I6" s="621">
        <f>SUM(I7:I41)</f>
        <v>0.99999999999999989</v>
      </c>
    </row>
    <row r="7" spans="1:10" x14ac:dyDescent="0.2">
      <c r="A7" s="624" t="s">
        <v>532</v>
      </c>
      <c r="B7" s="625">
        <v>3164664.2299999995</v>
      </c>
      <c r="C7" s="477">
        <v>3569280.7109999997</v>
      </c>
      <c r="D7" s="626">
        <f>+C7/B7-1</f>
        <v>0.12785447415380302</v>
      </c>
      <c r="E7" s="627"/>
      <c r="F7" s="625">
        <v>14765987.335999999</v>
      </c>
      <c r="G7" s="628">
        <v>33532444.257000003</v>
      </c>
      <c r="H7" s="629">
        <f t="shared" si="0"/>
        <v>1.2709246252193864</v>
      </c>
      <c r="I7" s="626">
        <f t="shared" ref="I7:I38" si="1">G7/$G$6</f>
        <v>0.56646277256385835</v>
      </c>
      <c r="J7" s="630"/>
    </row>
    <row r="8" spans="1:10" x14ac:dyDescent="0.2">
      <c r="A8" s="624" t="s">
        <v>533</v>
      </c>
      <c r="B8" s="625">
        <v>1089670.8</v>
      </c>
      <c r="C8" s="477">
        <v>960590.3</v>
      </c>
      <c r="D8" s="626">
        <f t="shared" ref="D8:D38" si="2">+C8/B8-1</f>
        <v>-0.11845825363036244</v>
      </c>
      <c r="E8" s="627"/>
      <c r="F8" s="625">
        <v>9952785.3200000003</v>
      </c>
      <c r="G8" s="628">
        <v>10459808.550000003</v>
      </c>
      <c r="H8" s="629">
        <f t="shared" si="0"/>
        <v>5.0942848026787502E-2</v>
      </c>
      <c r="I8" s="626">
        <f t="shared" si="1"/>
        <v>0.17669729371079984</v>
      </c>
      <c r="J8" s="630"/>
    </row>
    <row r="9" spans="1:10" x14ac:dyDescent="0.2">
      <c r="A9" s="624" t="s">
        <v>901</v>
      </c>
      <c r="B9" s="625">
        <v>548858.85000000009</v>
      </c>
      <c r="C9" s="477">
        <v>619518.71</v>
      </c>
      <c r="D9" s="626">
        <f t="shared" si="2"/>
        <v>0.12873958395678575</v>
      </c>
      <c r="E9" s="627"/>
      <c r="F9" s="625">
        <v>4827612.6000000015</v>
      </c>
      <c r="G9" s="628">
        <v>4381164.21</v>
      </c>
      <c r="H9" s="629">
        <f t="shared" si="0"/>
        <v>-9.2478089480502512E-2</v>
      </c>
      <c r="I9" s="626">
        <f t="shared" si="1"/>
        <v>7.4010901395476711E-2</v>
      </c>
      <c r="J9" s="630"/>
    </row>
    <row r="10" spans="1:10" x14ac:dyDescent="0.2">
      <c r="A10" s="624" t="s">
        <v>535</v>
      </c>
      <c r="B10" s="625">
        <v>302753.03999999998</v>
      </c>
      <c r="C10" s="477">
        <v>205613.44499999998</v>
      </c>
      <c r="D10" s="626">
        <f t="shared" si="2"/>
        <v>-0.32085423485755915</v>
      </c>
      <c r="E10" s="627"/>
      <c r="F10" s="625">
        <v>1859152.014</v>
      </c>
      <c r="G10" s="628">
        <v>1987185.4850000001</v>
      </c>
      <c r="H10" s="629">
        <f t="shared" si="0"/>
        <v>6.8866596187868279E-2</v>
      </c>
      <c r="I10" s="626">
        <f t="shared" si="1"/>
        <v>3.3569476498772358E-2</v>
      </c>
      <c r="J10" s="630"/>
    </row>
    <row r="11" spans="1:10" x14ac:dyDescent="0.2">
      <c r="A11" s="624" t="s">
        <v>534</v>
      </c>
      <c r="B11" s="625">
        <v>235831.01</v>
      </c>
      <c r="C11" s="477">
        <v>137347.66200000001</v>
      </c>
      <c r="D11" s="626">
        <f t="shared" si="2"/>
        <v>-0.41760134937301074</v>
      </c>
      <c r="E11" s="627"/>
      <c r="F11" s="625">
        <v>2143745.8829999999</v>
      </c>
      <c r="G11" s="628">
        <v>1691114.86</v>
      </c>
      <c r="H11" s="629">
        <f>G11/F11-1</f>
        <v>-0.21114024128950359</v>
      </c>
      <c r="I11" s="626">
        <f>G11/$G$6</f>
        <v>2.8567962567165543E-2</v>
      </c>
      <c r="J11" s="630"/>
    </row>
    <row r="12" spans="1:10" x14ac:dyDescent="0.2">
      <c r="A12" s="624" t="s">
        <v>902</v>
      </c>
      <c r="B12" s="625">
        <v>173557.86000000002</v>
      </c>
      <c r="C12" s="477">
        <v>185651.11</v>
      </c>
      <c r="D12" s="626">
        <f t="shared" si="2"/>
        <v>6.9678492233079981E-2</v>
      </c>
      <c r="E12" s="627"/>
      <c r="F12" s="625">
        <v>1415679.2000000002</v>
      </c>
      <c r="G12" s="628">
        <v>1611877.1149999998</v>
      </c>
      <c r="H12" s="629">
        <f t="shared" si="0"/>
        <v>0.13858924747923096</v>
      </c>
      <c r="I12" s="626">
        <f t="shared" si="1"/>
        <v>2.7229401250835665E-2</v>
      </c>
      <c r="J12" s="630"/>
    </row>
    <row r="13" spans="1:10" x14ac:dyDescent="0.2">
      <c r="A13" s="624" t="s">
        <v>537</v>
      </c>
      <c r="B13" s="625">
        <v>106329.86</v>
      </c>
      <c r="C13" s="477">
        <v>97097.77</v>
      </c>
      <c r="D13" s="626">
        <f t="shared" si="2"/>
        <v>-8.6824999111256185E-2</v>
      </c>
      <c r="E13" s="627"/>
      <c r="F13" s="625">
        <v>886865.74200000009</v>
      </c>
      <c r="G13" s="628">
        <v>993356.37699999998</v>
      </c>
      <c r="H13" s="629">
        <f t="shared" si="0"/>
        <v>0.1200752605009292</v>
      </c>
      <c r="I13" s="626">
        <f t="shared" si="1"/>
        <v>1.6780745332692058E-2</v>
      </c>
      <c r="J13" s="630"/>
    </row>
    <row r="14" spans="1:10" x14ac:dyDescent="0.2">
      <c r="A14" s="624" t="s">
        <v>540</v>
      </c>
      <c r="B14" s="625">
        <v>151643.32</v>
      </c>
      <c r="C14" s="477">
        <v>425</v>
      </c>
      <c r="D14" s="626">
        <f t="shared" si="2"/>
        <v>-0.99719737077769066</v>
      </c>
      <c r="E14" s="627"/>
      <c r="F14" s="625">
        <v>783794.02</v>
      </c>
      <c r="G14" s="628">
        <v>948602.29999999993</v>
      </c>
      <c r="H14" s="629">
        <f t="shared" si="0"/>
        <v>0.21026988697872429</v>
      </c>
      <c r="I14" s="626">
        <f t="shared" si="1"/>
        <v>1.6024715788688141E-2</v>
      </c>
      <c r="J14" s="630"/>
    </row>
    <row r="15" spans="1:10" x14ac:dyDescent="0.2">
      <c r="A15" s="624" t="s">
        <v>538</v>
      </c>
      <c r="B15" s="625">
        <v>81578.06</v>
      </c>
      <c r="C15" s="477">
        <v>90406</v>
      </c>
      <c r="D15" s="626">
        <f t="shared" si="2"/>
        <v>0.10821463516048313</v>
      </c>
      <c r="E15" s="627"/>
      <c r="F15" s="625">
        <v>769679.38000000012</v>
      </c>
      <c r="G15" s="628">
        <v>722585.62599999993</v>
      </c>
      <c r="H15" s="629">
        <f t="shared" si="0"/>
        <v>-6.1186196777156976E-2</v>
      </c>
      <c r="I15" s="626">
        <f t="shared" si="1"/>
        <v>1.2206621562736358E-2</v>
      </c>
      <c r="J15" s="630"/>
    </row>
    <row r="16" spans="1:10" x14ac:dyDescent="0.2">
      <c r="A16" s="624" t="s">
        <v>539</v>
      </c>
      <c r="B16" s="625">
        <v>89980.985000000001</v>
      </c>
      <c r="C16" s="477">
        <v>81303.952000000019</v>
      </c>
      <c r="D16" s="626">
        <f t="shared" si="2"/>
        <v>-9.6431851685108594E-2</v>
      </c>
      <c r="E16" s="627"/>
      <c r="F16" s="625">
        <v>746610.42969999986</v>
      </c>
      <c r="G16" s="628">
        <v>659930.68400000012</v>
      </c>
      <c r="H16" s="629">
        <f t="shared" si="0"/>
        <v>-0.11609768930609377</v>
      </c>
      <c r="I16" s="1025">
        <f t="shared" si="1"/>
        <v>1.1148193137771822E-2</v>
      </c>
      <c r="J16" s="630"/>
    </row>
    <row r="17" spans="1:10" x14ac:dyDescent="0.2">
      <c r="A17" s="624" t="s">
        <v>541</v>
      </c>
      <c r="B17" s="625">
        <v>56281.49</v>
      </c>
      <c r="C17" s="477">
        <v>56547.81</v>
      </c>
      <c r="D17" s="626">
        <f t="shared" si="2"/>
        <v>4.7319287389158138E-3</v>
      </c>
      <c r="E17" s="627"/>
      <c r="F17" s="625">
        <v>705945</v>
      </c>
      <c r="G17" s="628">
        <v>659191.26</v>
      </c>
      <c r="H17" s="629">
        <f t="shared" si="0"/>
        <v>-6.6228587212884826E-2</v>
      </c>
      <c r="I17" s="1025">
        <f t="shared" si="1"/>
        <v>1.1135702065962975E-2</v>
      </c>
      <c r="J17" s="630"/>
    </row>
    <row r="18" spans="1:10" x14ac:dyDescent="0.2">
      <c r="A18" s="624" t="s">
        <v>542</v>
      </c>
      <c r="B18" s="625">
        <v>22703.389999999996</v>
      </c>
      <c r="C18" s="477">
        <v>39452.695</v>
      </c>
      <c r="D18" s="626">
        <f t="shared" si="2"/>
        <v>0.73774467161071566</v>
      </c>
      <c r="E18" s="627"/>
      <c r="F18" s="625">
        <v>184244.24000000002</v>
      </c>
      <c r="G18" s="628">
        <v>335272.375</v>
      </c>
      <c r="H18" s="629">
        <f t="shared" si="0"/>
        <v>0.81971699630881245</v>
      </c>
      <c r="I18" s="1025">
        <f t="shared" si="1"/>
        <v>5.6637481494336154E-3</v>
      </c>
      <c r="J18" s="630"/>
    </row>
    <row r="19" spans="1:10" x14ac:dyDescent="0.2">
      <c r="A19" s="624" t="s">
        <v>903</v>
      </c>
      <c r="B19" s="625">
        <v>31771.18</v>
      </c>
      <c r="C19" s="477">
        <v>34573.14</v>
      </c>
      <c r="D19" s="626">
        <f t="shared" si="2"/>
        <v>8.8191877040764588E-2</v>
      </c>
      <c r="E19" s="627"/>
      <c r="F19" s="625">
        <v>364178.41</v>
      </c>
      <c r="G19" s="628">
        <v>298311.10000000003</v>
      </c>
      <c r="H19" s="629">
        <f t="shared" si="0"/>
        <v>-0.18086549941277397</v>
      </c>
      <c r="I19" s="895">
        <f t="shared" si="1"/>
        <v>5.0393622217771638E-3</v>
      </c>
      <c r="J19" s="630"/>
    </row>
    <row r="20" spans="1:10" x14ac:dyDescent="0.2">
      <c r="A20" s="624" t="s">
        <v>869</v>
      </c>
      <c r="B20" s="625">
        <v>6675.03</v>
      </c>
      <c r="C20" s="477">
        <v>159246.32</v>
      </c>
      <c r="D20" s="626" t="s">
        <v>245</v>
      </c>
      <c r="E20" s="627"/>
      <c r="F20" s="625">
        <v>6675.03</v>
      </c>
      <c r="G20" s="628">
        <v>272027.77</v>
      </c>
      <c r="H20" s="629" t="s">
        <v>245</v>
      </c>
      <c r="I20" s="895">
        <f t="shared" si="1"/>
        <v>4.5953585616233771E-3</v>
      </c>
      <c r="J20" s="630"/>
    </row>
    <row r="21" spans="1:10" x14ac:dyDescent="0.2">
      <c r="A21" s="624" t="s">
        <v>543</v>
      </c>
      <c r="B21" s="625">
        <v>9955.9599999999991</v>
      </c>
      <c r="C21" s="477">
        <v>84677.48</v>
      </c>
      <c r="D21" s="626">
        <f t="shared" si="2"/>
        <v>7.5052049224785957</v>
      </c>
      <c r="E21" s="627"/>
      <c r="F21" s="625">
        <v>280291.51199999999</v>
      </c>
      <c r="G21" s="628">
        <v>264893.34700000001</v>
      </c>
      <c r="H21" s="629">
        <f t="shared" si="0"/>
        <v>-5.493625151231829E-2</v>
      </c>
      <c r="I21" s="895">
        <f t="shared" si="1"/>
        <v>4.4748369258532754E-3</v>
      </c>
      <c r="J21" s="630"/>
    </row>
    <row r="22" spans="1:10" x14ac:dyDescent="0.2">
      <c r="A22" s="624" t="s">
        <v>544</v>
      </c>
      <c r="B22" s="625">
        <v>2560.6999999999998</v>
      </c>
      <c r="C22" s="477">
        <v>1255.18</v>
      </c>
      <c r="D22" s="626">
        <f t="shared" si="2"/>
        <v>-0.5098293435388761</v>
      </c>
      <c r="E22" s="627"/>
      <c r="F22" s="625">
        <v>82982.599999999991</v>
      </c>
      <c r="G22" s="628">
        <v>99198.89499999999</v>
      </c>
      <c r="H22" s="629">
        <f t="shared" si="0"/>
        <v>0.19541801534297543</v>
      </c>
      <c r="I22" s="895">
        <f t="shared" si="1"/>
        <v>1.6757645421341663E-3</v>
      </c>
      <c r="J22" s="630"/>
    </row>
    <row r="23" spans="1:10" x14ac:dyDescent="0.2">
      <c r="A23" s="624" t="s">
        <v>545</v>
      </c>
      <c r="B23" s="625">
        <v>10592</v>
      </c>
      <c r="C23" s="477">
        <v>10745</v>
      </c>
      <c r="D23" s="626">
        <f t="shared" si="2"/>
        <v>1.4444864048338335E-2</v>
      </c>
      <c r="E23" s="627"/>
      <c r="F23" s="625">
        <v>31370</v>
      </c>
      <c r="G23" s="628">
        <v>90904</v>
      </c>
      <c r="H23" s="629">
        <f t="shared" si="0"/>
        <v>1.8978004462862605</v>
      </c>
      <c r="I23" s="895">
        <f t="shared" si="1"/>
        <v>1.5356390808402077E-3</v>
      </c>
      <c r="J23" s="630"/>
    </row>
    <row r="24" spans="1:10" x14ac:dyDescent="0.2">
      <c r="A24" s="624" t="s">
        <v>550</v>
      </c>
      <c r="B24" s="625">
        <v>640.89499999999998</v>
      </c>
      <c r="C24" s="477">
        <v>5878.7849999999999</v>
      </c>
      <c r="D24" s="626">
        <f t="shared" si="2"/>
        <v>8.1727740113435114</v>
      </c>
      <c r="E24" s="627"/>
      <c r="F24" s="625">
        <v>9311.83</v>
      </c>
      <c r="G24" s="628">
        <v>51820.595000000001</v>
      </c>
      <c r="H24" s="629">
        <f t="shared" si="0"/>
        <v>4.5650280342317249</v>
      </c>
      <c r="I24" s="895">
        <f t="shared" si="1"/>
        <v>8.7540406224580506E-4</v>
      </c>
      <c r="J24" s="630"/>
    </row>
    <row r="25" spans="1:10" x14ac:dyDescent="0.2">
      <c r="A25" s="624" t="s">
        <v>549</v>
      </c>
      <c r="B25" s="625">
        <v>1942</v>
      </c>
      <c r="C25" s="477">
        <v>4111</v>
      </c>
      <c r="D25" s="626">
        <f t="shared" si="2"/>
        <v>1.1168898043254378</v>
      </c>
      <c r="E25" s="627"/>
      <c r="F25" s="625">
        <v>21172</v>
      </c>
      <c r="G25" s="628">
        <v>34289</v>
      </c>
      <c r="H25" s="629">
        <f t="shared" si="0"/>
        <v>0.61954468165501608</v>
      </c>
      <c r="I25" s="895">
        <f t="shared" si="1"/>
        <v>5.7924325049425632E-4</v>
      </c>
      <c r="J25" s="630"/>
    </row>
    <row r="26" spans="1:10" x14ac:dyDescent="0.2">
      <c r="A26" s="624" t="s">
        <v>547</v>
      </c>
      <c r="B26" s="625">
        <v>3219.13</v>
      </c>
      <c r="C26" s="477">
        <v>4769.2749999999996</v>
      </c>
      <c r="D26" s="626">
        <f t="shared" si="2"/>
        <v>0.4815415966425709</v>
      </c>
      <c r="E26" s="627"/>
      <c r="F26" s="625">
        <v>27532.799999999999</v>
      </c>
      <c r="G26" s="628">
        <v>32516.584999999999</v>
      </c>
      <c r="H26" s="629">
        <f t="shared" si="0"/>
        <v>0.18101264673407713</v>
      </c>
      <c r="I26" s="895">
        <f t="shared" si="1"/>
        <v>5.4930188662173814E-4</v>
      </c>
      <c r="J26" s="630"/>
    </row>
    <row r="27" spans="1:10" x14ac:dyDescent="0.2">
      <c r="A27" s="624" t="s">
        <v>785</v>
      </c>
      <c r="B27" s="625">
        <v>0</v>
      </c>
      <c r="C27" s="477">
        <v>11192.5</v>
      </c>
      <c r="D27" s="626" t="s">
        <v>245</v>
      </c>
      <c r="E27" s="627"/>
      <c r="F27" s="625">
        <v>71240.399999999994</v>
      </c>
      <c r="G27" s="628">
        <v>15836.5</v>
      </c>
      <c r="H27" s="629">
        <f t="shared" si="0"/>
        <v>-0.7777033817889849</v>
      </c>
      <c r="I27" s="895">
        <f t="shared" si="1"/>
        <v>2.6752561277530084E-4</v>
      </c>
      <c r="J27" s="630"/>
    </row>
    <row r="28" spans="1:10" x14ac:dyDescent="0.2">
      <c r="A28" s="624" t="s">
        <v>546</v>
      </c>
      <c r="B28" s="625">
        <v>371.4</v>
      </c>
      <c r="C28" s="477">
        <v>1666.65</v>
      </c>
      <c r="D28" s="626">
        <f t="shared" si="2"/>
        <v>3.4874798061389347</v>
      </c>
      <c r="E28" s="627"/>
      <c r="F28" s="625">
        <v>21468.350000000002</v>
      </c>
      <c r="G28" s="628">
        <v>15349.204</v>
      </c>
      <c r="H28" s="629">
        <f t="shared" si="0"/>
        <v>-0.28503103405711205</v>
      </c>
      <c r="I28" s="895">
        <f t="shared" si="1"/>
        <v>2.5929373319313605E-4</v>
      </c>
      <c r="J28" s="630"/>
    </row>
    <row r="29" spans="1:10" x14ac:dyDescent="0.2">
      <c r="A29" s="624" t="s">
        <v>552</v>
      </c>
      <c r="B29" s="625">
        <v>159.75</v>
      </c>
      <c r="C29" s="477">
        <v>1440.3050000000001</v>
      </c>
      <c r="D29" s="626">
        <f t="shared" si="2"/>
        <v>8.0159937402190931</v>
      </c>
      <c r="E29" s="627"/>
      <c r="F29" s="625">
        <v>8076.3249999999998</v>
      </c>
      <c r="G29" s="628">
        <v>13278.665000000001</v>
      </c>
      <c r="H29" s="629">
        <f t="shared" si="0"/>
        <v>0.64414693564213943</v>
      </c>
      <c r="I29" s="895">
        <f t="shared" si="1"/>
        <v>2.2431616777463079E-4</v>
      </c>
      <c r="J29" s="630"/>
    </row>
    <row r="30" spans="1:10" x14ac:dyDescent="0.2">
      <c r="A30" s="624" t="s">
        <v>548</v>
      </c>
      <c r="B30" s="625">
        <v>2088.8900000000003</v>
      </c>
      <c r="C30" s="477">
        <v>73</v>
      </c>
      <c r="D30" s="626">
        <f t="shared" si="2"/>
        <v>-0.96505321007807976</v>
      </c>
      <c r="E30" s="627"/>
      <c r="F30" s="625">
        <v>29778.811999999998</v>
      </c>
      <c r="G30" s="628">
        <v>7507.9000000000005</v>
      </c>
      <c r="H30" s="629">
        <f t="shared" si="0"/>
        <v>-0.74787778639389635</v>
      </c>
      <c r="I30" s="895">
        <f t="shared" si="1"/>
        <v>1.2683077372877097E-4</v>
      </c>
      <c r="J30" s="630"/>
    </row>
    <row r="31" spans="1:10" x14ac:dyDescent="0.2">
      <c r="A31" s="624" t="s">
        <v>553</v>
      </c>
      <c r="B31" s="625">
        <v>1050</v>
      </c>
      <c r="C31" s="477">
        <v>750</v>
      </c>
      <c r="D31" s="626">
        <f t="shared" si="2"/>
        <v>-0.2857142857142857</v>
      </c>
      <c r="E31" s="627"/>
      <c r="F31" s="625">
        <v>5916</v>
      </c>
      <c r="G31" s="628">
        <v>6750</v>
      </c>
      <c r="H31" s="629">
        <f t="shared" si="0"/>
        <v>0.14097363083164294</v>
      </c>
      <c r="I31" s="895">
        <f t="shared" si="1"/>
        <v>1.1402758729727406E-4</v>
      </c>
      <c r="J31" s="630"/>
    </row>
    <row r="32" spans="1:10" x14ac:dyDescent="0.2">
      <c r="A32" s="624" t="s">
        <v>904</v>
      </c>
      <c r="B32" s="625">
        <v>1438.48</v>
      </c>
      <c r="C32" s="477">
        <v>3886.21</v>
      </c>
      <c r="D32" s="626">
        <f t="shared" si="2"/>
        <v>1.7016086424559256</v>
      </c>
      <c r="E32" s="627"/>
      <c r="F32" s="625">
        <v>9023.4250000000011</v>
      </c>
      <c r="G32" s="628">
        <v>5630.8</v>
      </c>
      <c r="H32" s="629">
        <f t="shared" si="0"/>
        <v>-0.37597974161695813</v>
      </c>
      <c r="I32" s="895">
        <f t="shared" si="1"/>
        <v>9.5120968674591234E-5</v>
      </c>
      <c r="J32" s="630"/>
    </row>
    <row r="33" spans="1:10" x14ac:dyDescent="0.2">
      <c r="A33" s="624" t="s">
        <v>551</v>
      </c>
      <c r="B33" s="625">
        <v>835.99</v>
      </c>
      <c r="C33" s="477">
        <v>127.58</v>
      </c>
      <c r="D33" s="626">
        <f t="shared" si="2"/>
        <v>-0.84739051902534723</v>
      </c>
      <c r="E33" s="627"/>
      <c r="F33" s="625">
        <v>6792.0999999999985</v>
      </c>
      <c r="G33" s="628">
        <v>3381.19</v>
      </c>
      <c r="H33" s="629">
        <f t="shared" si="0"/>
        <v>-0.50218783586814086</v>
      </c>
      <c r="I33" s="895">
        <f>G33/$G$6</f>
        <v>5.7118361169432609E-5</v>
      </c>
      <c r="J33" s="630"/>
    </row>
    <row r="34" spans="1:10" x14ac:dyDescent="0.2">
      <c r="A34" s="624" t="s">
        <v>554</v>
      </c>
      <c r="B34" s="625">
        <v>224</v>
      </c>
      <c r="C34" s="477">
        <v>392</v>
      </c>
      <c r="D34" s="626">
        <f t="shared" si="2"/>
        <v>0.75</v>
      </c>
      <c r="E34" s="627"/>
      <c r="F34" s="625">
        <v>1695</v>
      </c>
      <c r="G34" s="628">
        <v>1639.55</v>
      </c>
      <c r="H34" s="629">
        <f t="shared" si="0"/>
        <v>-3.271386430678469E-2</v>
      </c>
      <c r="I34" s="895">
        <f>G34/$G$6</f>
        <v>2.7696878630110471E-5</v>
      </c>
      <c r="J34" s="630"/>
    </row>
    <row r="35" spans="1:10" x14ac:dyDescent="0.2">
      <c r="A35" s="624" t="s">
        <v>555</v>
      </c>
      <c r="B35" s="625">
        <v>7</v>
      </c>
      <c r="C35" s="477">
        <v>15</v>
      </c>
      <c r="D35" s="626">
        <f t="shared" si="2"/>
        <v>1.1428571428571428</v>
      </c>
      <c r="E35" s="627"/>
      <c r="F35" s="625">
        <v>302</v>
      </c>
      <c r="G35" s="628">
        <v>211</v>
      </c>
      <c r="H35" s="629">
        <f t="shared" si="0"/>
        <v>-0.30132450331125826</v>
      </c>
      <c r="I35" s="895">
        <f t="shared" si="1"/>
        <v>3.5644179140333076E-6</v>
      </c>
      <c r="J35" s="630"/>
    </row>
    <row r="36" spans="1:10" x14ac:dyDescent="0.2">
      <c r="A36" s="624" t="s">
        <v>556</v>
      </c>
      <c r="B36" s="625">
        <v>10</v>
      </c>
      <c r="C36" s="477">
        <v>0</v>
      </c>
      <c r="D36" s="626" t="s">
        <v>246</v>
      </c>
      <c r="E36" s="627"/>
      <c r="F36" s="625">
        <v>68</v>
      </c>
      <c r="G36" s="628">
        <v>77</v>
      </c>
      <c r="H36" s="629">
        <f t="shared" si="0"/>
        <v>0.13235294117647056</v>
      </c>
      <c r="I36" s="928">
        <f t="shared" si="1"/>
        <v>1.3007591439837189E-6</v>
      </c>
      <c r="J36" s="630"/>
    </row>
    <row r="37" spans="1:10" x14ac:dyDescent="0.2">
      <c r="A37" s="624" t="s">
        <v>614</v>
      </c>
      <c r="B37" s="625">
        <v>0</v>
      </c>
      <c r="C37" s="477">
        <v>0</v>
      </c>
      <c r="D37" s="626" t="s">
        <v>246</v>
      </c>
      <c r="E37" s="627"/>
      <c r="F37" s="625">
        <v>0</v>
      </c>
      <c r="G37" s="628">
        <v>30</v>
      </c>
      <c r="H37" s="629" t="s">
        <v>245</v>
      </c>
      <c r="I37" s="928">
        <f t="shared" si="1"/>
        <v>5.0678927687677357E-7</v>
      </c>
      <c r="J37" s="630"/>
    </row>
    <row r="38" spans="1:10" x14ac:dyDescent="0.2">
      <c r="A38" s="624" t="s">
        <v>905</v>
      </c>
      <c r="B38" s="625">
        <v>2</v>
      </c>
      <c r="C38" s="477">
        <v>2</v>
      </c>
      <c r="D38" s="626">
        <f t="shared" si="2"/>
        <v>0</v>
      </c>
      <c r="E38" s="627"/>
      <c r="F38" s="625">
        <v>17</v>
      </c>
      <c r="G38" s="628">
        <v>15</v>
      </c>
      <c r="H38" s="629">
        <f t="shared" si="0"/>
        <v>-0.11764705882352944</v>
      </c>
      <c r="I38" s="896">
        <f t="shared" si="1"/>
        <v>2.5339463843838678E-7</v>
      </c>
      <c r="J38" s="630"/>
    </row>
    <row r="39" spans="1:10" x14ac:dyDescent="0.2">
      <c r="A39" s="624" t="s">
        <v>856</v>
      </c>
      <c r="B39" s="625">
        <v>0</v>
      </c>
      <c r="C39" s="477">
        <v>0</v>
      </c>
      <c r="D39" s="626" t="s">
        <v>246</v>
      </c>
      <c r="E39" s="627"/>
      <c r="F39" s="625">
        <v>252.14</v>
      </c>
      <c r="G39" s="628">
        <v>0</v>
      </c>
      <c r="H39" s="629" t="s">
        <v>246</v>
      </c>
      <c r="I39" s="896" t="s">
        <v>246</v>
      </c>
      <c r="J39" s="630"/>
    </row>
    <row r="40" spans="1:10" x14ac:dyDescent="0.2">
      <c r="A40" s="624" t="s">
        <v>906</v>
      </c>
      <c r="B40" s="625">
        <v>0</v>
      </c>
      <c r="C40" s="477">
        <v>0</v>
      </c>
      <c r="D40" s="626" t="s">
        <v>246</v>
      </c>
      <c r="E40" s="627"/>
      <c r="F40" s="625">
        <v>454</v>
      </c>
      <c r="G40" s="628">
        <v>0</v>
      </c>
      <c r="H40" s="629" t="s">
        <v>246</v>
      </c>
      <c r="I40" s="631" t="s">
        <v>246</v>
      </c>
      <c r="J40" s="630"/>
    </row>
    <row r="41" spans="1:10" x14ac:dyDescent="0.2">
      <c r="A41" s="624" t="s">
        <v>907</v>
      </c>
      <c r="B41" s="625">
        <v>1407</v>
      </c>
      <c r="C41" s="477">
        <v>0</v>
      </c>
      <c r="D41" s="626" t="s">
        <v>246</v>
      </c>
      <c r="E41" s="627"/>
      <c r="F41" s="625">
        <v>1407</v>
      </c>
      <c r="G41" s="628">
        <v>0</v>
      </c>
      <c r="H41" s="629" t="s">
        <v>246</v>
      </c>
      <c r="I41" s="631" t="s">
        <v>246</v>
      </c>
      <c r="J41" s="630"/>
    </row>
    <row r="42" spans="1:10" x14ac:dyDescent="0.2">
      <c r="A42" s="618" t="s">
        <v>557</v>
      </c>
      <c r="B42" s="632">
        <f>SUM(B43:B44)</f>
        <v>20306.400000000001</v>
      </c>
      <c r="C42" s="478">
        <f>SUM(C43:C44)</f>
        <v>17264.701999999997</v>
      </c>
      <c r="D42" s="621">
        <f>+C42/B42-1</f>
        <v>-0.14979011543158827</v>
      </c>
      <c r="E42" s="633"/>
      <c r="F42" s="632">
        <f>SUM(F43:F44)</f>
        <v>168416.59599999999</v>
      </c>
      <c r="G42" s="634">
        <f>SUM(G43:G44)</f>
        <v>129075.12400000001</v>
      </c>
      <c r="H42" s="623">
        <f>+G42/F42-1</f>
        <v>-0.2335961712466863</v>
      </c>
      <c r="I42" s="621">
        <f>SUM(I43:I44)</f>
        <v>1</v>
      </c>
      <c r="J42" s="630"/>
    </row>
    <row r="43" spans="1:10" x14ac:dyDescent="0.2">
      <c r="A43" s="635" t="s">
        <v>558</v>
      </c>
      <c r="B43" s="636">
        <v>13553.812</v>
      </c>
      <c r="C43" s="637">
        <v>13202.576999999997</v>
      </c>
      <c r="D43" s="626">
        <f>+C43/B43-1</f>
        <v>-2.5914111838057252E-2</v>
      </c>
      <c r="E43" s="638"/>
      <c r="F43" s="636">
        <v>104146.792</v>
      </c>
      <c r="G43" s="639">
        <v>78348.809000000008</v>
      </c>
      <c r="H43" s="629">
        <f>+G43/F43-1</f>
        <v>-0.24770789867440168</v>
      </c>
      <c r="I43" s="626">
        <f>G43/$G$42</f>
        <v>0.60700161713576972</v>
      </c>
      <c r="J43" s="630"/>
    </row>
    <row r="44" spans="1:10" x14ac:dyDescent="0.2">
      <c r="A44" s="635" t="s">
        <v>559</v>
      </c>
      <c r="B44" s="640">
        <v>6752.5880000000006</v>
      </c>
      <c r="C44" s="641">
        <v>4062.125</v>
      </c>
      <c r="D44" s="642">
        <f>+C44/B44-1</f>
        <v>-0.39843434843055736</v>
      </c>
      <c r="E44" s="638"/>
      <c r="F44" s="640">
        <v>64269.803999999996</v>
      </c>
      <c r="G44" s="643">
        <v>50726.315000000002</v>
      </c>
      <c r="H44" s="644">
        <f>+G44/F44-1</f>
        <v>-0.21072864949144698</v>
      </c>
      <c r="I44" s="642">
        <f>G44/$G$42</f>
        <v>0.39299838286423028</v>
      </c>
      <c r="J44" s="630"/>
    </row>
    <row r="45" spans="1:10" ht="27.75" customHeight="1" x14ac:dyDescent="0.2">
      <c r="A45" s="1046" t="s">
        <v>908</v>
      </c>
      <c r="B45" s="1047"/>
      <c r="C45" s="1047"/>
      <c r="D45" s="1047"/>
      <c r="E45" s="1047"/>
      <c r="F45" s="1047"/>
      <c r="G45" s="645"/>
      <c r="H45" s="645"/>
      <c r="I45" s="646"/>
    </row>
    <row r="46" spans="1:10" x14ac:dyDescent="0.2">
      <c r="A46" s="479" t="s">
        <v>560</v>
      </c>
      <c r="B46" s="647"/>
      <c r="C46" s="648"/>
      <c r="D46" s="649"/>
      <c r="E46" s="647"/>
      <c r="F46" s="650"/>
      <c r="G46" s="651"/>
      <c r="H46" s="651"/>
      <c r="I46" s="652"/>
    </row>
  </sheetData>
  <mergeCells count="3">
    <mergeCell ref="B4:D4"/>
    <mergeCell ref="F4:I4"/>
    <mergeCell ref="A45:F45"/>
  </mergeCells>
  <pageMargins left="0.7" right="0.7" top="0.75" bottom="0.75" header="0.3" footer="0.3"/>
  <pageSetup paperSize="9"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F2FCB-6502-4F38-BC93-DF16E14EB603}">
  <sheetPr>
    <tabColor rgb="FF002060"/>
    <pageSetUpPr fitToPage="1"/>
  </sheetPr>
  <dimension ref="A1:M147"/>
  <sheetViews>
    <sheetView showGridLines="0" view="pageBreakPreview" zoomScaleNormal="100" zoomScaleSheetLayoutView="100" workbookViewId="0"/>
  </sheetViews>
  <sheetFormatPr baseColWidth="10" defaultColWidth="11.42578125" defaultRowHeight="12.75" x14ac:dyDescent="0.2"/>
  <cols>
    <col min="1" max="1" width="35.42578125" style="481" customWidth="1"/>
    <col min="2" max="3" width="11.7109375" style="481" customWidth="1"/>
    <col min="4" max="4" width="10.7109375" style="481" bestFit="1" customWidth="1"/>
    <col min="5" max="5" width="3" style="481" customWidth="1"/>
    <col min="6" max="6" width="14.140625" style="481" bestFit="1" customWidth="1"/>
    <col min="7" max="7" width="13.140625" style="481" bestFit="1" customWidth="1"/>
    <col min="8" max="8" width="10.7109375" style="481" bestFit="1" customWidth="1"/>
    <col min="9" max="9" width="7.7109375" style="481" bestFit="1" customWidth="1"/>
    <col min="10" max="10" width="3.42578125" style="481" customWidth="1"/>
    <col min="11" max="16384" width="11.42578125" style="481"/>
  </cols>
  <sheetData>
    <row r="1" spans="1:9" x14ac:dyDescent="0.2">
      <c r="A1" s="480" t="s">
        <v>561</v>
      </c>
    </row>
    <row r="2" spans="1:9" ht="15.75" x14ac:dyDescent="0.25">
      <c r="A2" s="482" t="s">
        <v>562</v>
      </c>
    </row>
    <row r="4" spans="1:9" x14ac:dyDescent="0.2">
      <c r="A4" s="483"/>
      <c r="B4" s="1045" t="s">
        <v>894</v>
      </c>
      <c r="C4" s="1045"/>
      <c r="D4" s="1045"/>
      <c r="E4" s="654"/>
      <c r="F4" s="1045" t="s">
        <v>895</v>
      </c>
      <c r="G4" s="1045"/>
      <c r="H4" s="1045"/>
      <c r="I4" s="1045"/>
    </row>
    <row r="5" spans="1:9" x14ac:dyDescent="0.2">
      <c r="A5" s="484" t="s">
        <v>563</v>
      </c>
      <c r="B5" s="614">
        <v>2024</v>
      </c>
      <c r="C5" s="476">
        <v>2025</v>
      </c>
      <c r="D5" s="486" t="s">
        <v>564</v>
      </c>
      <c r="E5" s="485"/>
      <c r="F5" s="614">
        <v>2024</v>
      </c>
      <c r="G5" s="476">
        <v>2025</v>
      </c>
      <c r="H5" s="485" t="s">
        <v>564</v>
      </c>
      <c r="I5" s="486" t="s">
        <v>518</v>
      </c>
    </row>
    <row r="6" spans="1:9" x14ac:dyDescent="0.2">
      <c r="A6" s="487" t="s">
        <v>565</v>
      </c>
      <c r="B6" s="488">
        <f>SUM(B7:B11)</f>
        <v>3164664.23</v>
      </c>
      <c r="C6" s="489">
        <f>SUM(C7:C11)</f>
        <v>3569280.7109999997</v>
      </c>
      <c r="D6" s="490">
        <f t="shared" ref="D6:D22" si="0">(C6-B6)/B6</f>
        <v>0.12785447415380294</v>
      </c>
      <c r="E6" s="655"/>
      <c r="F6" s="488">
        <f>SUM(F7:F11)</f>
        <v>14765987.335999999</v>
      </c>
      <c r="G6" s="489">
        <f>SUM(G7:G11)</f>
        <v>33532444.257000003</v>
      </c>
      <c r="H6" s="491">
        <f>(G6-F6)/F6</f>
        <v>1.2709246252193864</v>
      </c>
      <c r="I6" s="538">
        <f>SUM(I7:I11)</f>
        <v>0.99999999999999989</v>
      </c>
    </row>
    <row r="7" spans="1:9" x14ac:dyDescent="0.2">
      <c r="A7" s="481" t="s">
        <v>247</v>
      </c>
      <c r="B7" s="492">
        <v>2396589.2949999999</v>
      </c>
      <c r="C7" s="493">
        <v>2950459.23</v>
      </c>
      <c r="D7" s="656">
        <f t="shared" si="0"/>
        <v>0.23110757281422309</v>
      </c>
      <c r="E7" s="657"/>
      <c r="F7" s="494">
        <v>7170951.9049999993</v>
      </c>
      <c r="G7" s="493">
        <v>26541091.23</v>
      </c>
      <c r="H7" s="495">
        <f t="shared" ref="H7:H23" si="1">(G7-F7)/F7</f>
        <v>2.7011949852144497</v>
      </c>
      <c r="I7" s="539">
        <f>G7/$G$6</f>
        <v>0.79150481923069071</v>
      </c>
    </row>
    <row r="8" spans="1:9" x14ac:dyDescent="0.2">
      <c r="A8" s="481" t="s">
        <v>248</v>
      </c>
      <c r="B8" s="492">
        <v>258357</v>
      </c>
      <c r="C8" s="493">
        <v>278497.69</v>
      </c>
      <c r="D8" s="656">
        <f t="shared" si="0"/>
        <v>7.7956819439767469E-2</v>
      </c>
      <c r="E8" s="657"/>
      <c r="F8" s="494">
        <v>3692706.25</v>
      </c>
      <c r="G8" s="493">
        <v>3223251.87</v>
      </c>
      <c r="H8" s="495">
        <f t="shared" si="1"/>
        <v>-0.12713017180827743</v>
      </c>
      <c r="I8" s="539">
        <f>G8/$G$6</f>
        <v>9.6123379652741425E-2</v>
      </c>
    </row>
    <row r="9" spans="1:9" x14ac:dyDescent="0.2">
      <c r="A9" s="481" t="s">
        <v>250</v>
      </c>
      <c r="B9" s="492">
        <v>203409.88999999998</v>
      </c>
      <c r="C9" s="493">
        <v>180649.57</v>
      </c>
      <c r="D9" s="656">
        <f t="shared" si="0"/>
        <v>-0.11189387104039032</v>
      </c>
      <c r="E9" s="657"/>
      <c r="F9" s="494">
        <v>1466346.7059999998</v>
      </c>
      <c r="G9" s="493">
        <v>1879660.41</v>
      </c>
      <c r="H9" s="495">
        <f t="shared" si="1"/>
        <v>0.28186628872203445</v>
      </c>
      <c r="I9" s="539">
        <f>G9/$G$6</f>
        <v>5.6054977549321205E-2</v>
      </c>
    </row>
    <row r="10" spans="1:9" x14ac:dyDescent="0.2">
      <c r="A10" s="481" t="s">
        <v>249</v>
      </c>
      <c r="B10" s="492">
        <v>285982.95</v>
      </c>
      <c r="C10" s="493">
        <v>133464.1</v>
      </c>
      <c r="D10" s="656">
        <f t="shared" si="0"/>
        <v>-0.53331448605589948</v>
      </c>
      <c r="E10" s="657"/>
      <c r="F10" s="494">
        <v>2075193.75</v>
      </c>
      <c r="G10" s="493">
        <v>1421105.83</v>
      </c>
      <c r="H10" s="495">
        <f t="shared" si="1"/>
        <v>-0.31519366324228759</v>
      </c>
      <c r="I10" s="539">
        <f>G10/$G$6</f>
        <v>4.2380025121590705E-2</v>
      </c>
    </row>
    <row r="11" spans="1:9" x14ac:dyDescent="0.2">
      <c r="A11" s="481" t="s">
        <v>251</v>
      </c>
      <c r="B11" s="492">
        <v>20325.094999999739</v>
      </c>
      <c r="C11" s="493">
        <v>26210.12099999981</v>
      </c>
      <c r="D11" s="656">
        <f t="shared" si="0"/>
        <v>0.28954482131572551</v>
      </c>
      <c r="E11" s="657"/>
      <c r="F11" s="494">
        <v>360788.72499999963</v>
      </c>
      <c r="G11" s="493">
        <v>467334.91699999943</v>
      </c>
      <c r="H11" s="495">
        <f t="shared" si="1"/>
        <v>0.29531463878201825</v>
      </c>
      <c r="I11" s="539">
        <f>G11/$G$6</f>
        <v>1.3936798445655861E-2</v>
      </c>
    </row>
    <row r="12" spans="1:9" x14ac:dyDescent="0.2">
      <c r="A12" s="487" t="s">
        <v>566</v>
      </c>
      <c r="B12" s="488">
        <f>SUM(B13)</f>
        <v>1089670.8</v>
      </c>
      <c r="C12" s="489">
        <f>SUM(C13)</f>
        <v>960590.3</v>
      </c>
      <c r="D12" s="490">
        <f t="shared" si="0"/>
        <v>-0.11845825363036248</v>
      </c>
      <c r="E12" s="655"/>
      <c r="F12" s="488">
        <f>SUM(F13)</f>
        <v>9952785.3200000003</v>
      </c>
      <c r="G12" s="489">
        <f>SUM(G13)</f>
        <v>10459808.550000003</v>
      </c>
      <c r="H12" s="491">
        <f t="shared" si="1"/>
        <v>5.0942848026787571E-2</v>
      </c>
      <c r="I12" s="538">
        <f>SUM(I13)</f>
        <v>1</v>
      </c>
    </row>
    <row r="13" spans="1:9" x14ac:dyDescent="0.2">
      <c r="A13" s="481" t="s">
        <v>252</v>
      </c>
      <c r="B13" s="492">
        <v>1089670.8</v>
      </c>
      <c r="C13" s="493">
        <v>960590.3</v>
      </c>
      <c r="D13" s="656">
        <f t="shared" si="0"/>
        <v>-0.11845825363036248</v>
      </c>
      <c r="E13" s="657"/>
      <c r="F13" s="494">
        <v>9952785.3200000003</v>
      </c>
      <c r="G13" s="493">
        <v>10459808.550000003</v>
      </c>
      <c r="H13" s="495">
        <f t="shared" si="1"/>
        <v>5.0942848026787571E-2</v>
      </c>
      <c r="I13" s="539">
        <f>G12/$G$13</f>
        <v>1</v>
      </c>
    </row>
    <row r="14" spans="1:9" x14ac:dyDescent="0.2">
      <c r="A14" s="487" t="s">
        <v>567</v>
      </c>
      <c r="B14" s="488">
        <f>SUM(B15:B19)</f>
        <v>548858.85</v>
      </c>
      <c r="C14" s="489">
        <f>SUM(C15:C19)</f>
        <v>619518.71000000008</v>
      </c>
      <c r="D14" s="490">
        <f t="shared" si="0"/>
        <v>0.12873958395678617</v>
      </c>
      <c r="E14" s="655"/>
      <c r="F14" s="488">
        <f>SUM(F15:F19)</f>
        <v>4827612.5999999996</v>
      </c>
      <c r="G14" s="489">
        <f>SUM(G15:G19)</f>
        <v>4381164.21</v>
      </c>
      <c r="H14" s="491">
        <f t="shared" si="1"/>
        <v>-9.2478089480502165E-2</v>
      </c>
      <c r="I14" s="538">
        <f>SUM(I15:I19)</f>
        <v>0.99999999999999978</v>
      </c>
    </row>
    <row r="15" spans="1:9" x14ac:dyDescent="0.2">
      <c r="A15" s="481" t="s">
        <v>248</v>
      </c>
      <c r="B15" s="492">
        <v>473270.27999999997</v>
      </c>
      <c r="C15" s="493">
        <v>527366.2300000001</v>
      </c>
      <c r="D15" s="656">
        <f t="shared" si="0"/>
        <v>0.11430244468340613</v>
      </c>
      <c r="E15" s="657"/>
      <c r="F15" s="494">
        <v>4029002.3499999996</v>
      </c>
      <c r="G15" s="493">
        <v>3727441.4</v>
      </c>
      <c r="H15" s="495">
        <f t="shared" si="1"/>
        <v>-7.48475487982775E-2</v>
      </c>
      <c r="I15" s="539">
        <f>G15/$G$14</f>
        <v>0.85078787768148956</v>
      </c>
    </row>
    <row r="16" spans="1:9" x14ac:dyDescent="0.2">
      <c r="A16" s="481" t="s">
        <v>253</v>
      </c>
      <c r="B16" s="492">
        <v>19794.77</v>
      </c>
      <c r="C16" s="493">
        <v>62353.27</v>
      </c>
      <c r="D16" s="656">
        <f t="shared" si="0"/>
        <v>2.1499870925502038</v>
      </c>
      <c r="E16" s="657"/>
      <c r="F16" s="494">
        <v>260323.52999999997</v>
      </c>
      <c r="G16" s="493">
        <v>331412.66000000003</v>
      </c>
      <c r="H16" s="495">
        <f t="shared" si="1"/>
        <v>0.2730799248150948</v>
      </c>
      <c r="I16" s="539">
        <f>G16/$G$14</f>
        <v>7.5644884353695568E-2</v>
      </c>
    </row>
    <row r="17" spans="1:9" x14ac:dyDescent="0.2">
      <c r="A17" s="481" t="s">
        <v>254</v>
      </c>
      <c r="B17" s="492">
        <v>25800</v>
      </c>
      <c r="C17" s="493">
        <v>11050</v>
      </c>
      <c r="D17" s="656">
        <f t="shared" si="0"/>
        <v>-0.57170542635658916</v>
      </c>
      <c r="E17" s="657"/>
      <c r="F17" s="494">
        <v>227360</v>
      </c>
      <c r="G17" s="493">
        <v>157374</v>
      </c>
      <c r="H17" s="495">
        <f t="shared" si="1"/>
        <v>-0.307820197044335</v>
      </c>
      <c r="I17" s="539">
        <f>G17/$G$14</f>
        <v>3.5920589244473902E-2</v>
      </c>
    </row>
    <row r="18" spans="1:9" x14ac:dyDescent="0.2">
      <c r="A18" s="481" t="s">
        <v>261</v>
      </c>
      <c r="B18" s="492">
        <v>22169</v>
      </c>
      <c r="C18" s="493">
        <v>9902.2000000000007</v>
      </c>
      <c r="D18" s="656">
        <f t="shared" si="0"/>
        <v>-0.55333122829175874</v>
      </c>
      <c r="E18" s="657"/>
      <c r="F18" s="494">
        <v>205476</v>
      </c>
      <c r="G18" s="493">
        <v>76714.2</v>
      </c>
      <c r="H18" s="495">
        <f t="shared" si="1"/>
        <v>-0.62665128774163403</v>
      </c>
      <c r="I18" s="539">
        <f>G18/$G$14</f>
        <v>1.7510003351369475E-2</v>
      </c>
    </row>
    <row r="19" spans="1:9" x14ac:dyDescent="0.2">
      <c r="A19" s="481" t="s">
        <v>251</v>
      </c>
      <c r="B19" s="492">
        <v>7824.7999999999302</v>
      </c>
      <c r="C19" s="493">
        <v>8847.0100000000093</v>
      </c>
      <c r="D19" s="656">
        <f t="shared" si="0"/>
        <v>0.13063720478479812</v>
      </c>
      <c r="E19" s="657"/>
      <c r="F19" s="494">
        <v>105450.71999999974</v>
      </c>
      <c r="G19" s="493">
        <v>88221.949999999255</v>
      </c>
      <c r="H19" s="495">
        <f t="shared" si="1"/>
        <v>-0.16338219407132096</v>
      </c>
      <c r="I19" s="539">
        <f>G19/$G$14</f>
        <v>2.0136645368971289E-2</v>
      </c>
    </row>
    <row r="20" spans="1:9" x14ac:dyDescent="0.2">
      <c r="A20" s="487" t="s">
        <v>569</v>
      </c>
      <c r="B20" s="488">
        <f>SUM(B21:B26)</f>
        <v>302753.03999999998</v>
      </c>
      <c r="C20" s="489">
        <f>SUM(C21:C26)</f>
        <v>205613.44499999998</v>
      </c>
      <c r="D20" s="490">
        <f t="shared" si="0"/>
        <v>-0.32085423485755915</v>
      </c>
      <c r="E20" s="655"/>
      <c r="F20" s="488">
        <f>SUM(F21:F26)</f>
        <v>1859152.014</v>
      </c>
      <c r="G20" s="489">
        <f>SUM(G21:G26)</f>
        <v>1987185.4850000001</v>
      </c>
      <c r="H20" s="491">
        <f t="shared" si="1"/>
        <v>6.8866596187868334E-2</v>
      </c>
      <c r="I20" s="538">
        <f>SUM(I21:I26)</f>
        <v>0.99999999999999978</v>
      </c>
    </row>
    <row r="21" spans="1:9" x14ac:dyDescent="0.2">
      <c r="A21" s="481" t="s">
        <v>260</v>
      </c>
      <c r="B21" s="492">
        <v>301926</v>
      </c>
      <c r="C21" s="493">
        <v>205259.02</v>
      </c>
      <c r="D21" s="656">
        <f t="shared" si="0"/>
        <v>-0.32016778945834412</v>
      </c>
      <c r="E21" s="657"/>
      <c r="F21" s="494">
        <v>1847991.567</v>
      </c>
      <c r="G21" s="493">
        <v>1982980</v>
      </c>
      <c r="H21" s="495">
        <f t="shared" si="1"/>
        <v>7.3046022184580645E-2</v>
      </c>
      <c r="I21" s="539">
        <f>G21/$G$20</f>
        <v>0.99788369780690089</v>
      </c>
    </row>
    <row r="22" spans="1:9" x14ac:dyDescent="0.2">
      <c r="A22" s="481" t="s">
        <v>247</v>
      </c>
      <c r="B22" s="492">
        <v>827.04</v>
      </c>
      <c r="C22" s="493">
        <v>354.42500000000001</v>
      </c>
      <c r="D22" s="656">
        <f t="shared" si="0"/>
        <v>-0.57145361772102921</v>
      </c>
      <c r="E22" s="657"/>
      <c r="F22" s="494">
        <v>4894.8550000000005</v>
      </c>
      <c r="G22" s="493">
        <v>2662.6949999999997</v>
      </c>
      <c r="H22" s="495">
        <f t="shared" si="1"/>
        <v>-0.45602167990675935</v>
      </c>
      <c r="I22" s="660">
        <f t="shared" ref="I22:I23" si="2">G22/$G$20</f>
        <v>1.3399327944467144E-3</v>
      </c>
    </row>
    <row r="23" spans="1:9" x14ac:dyDescent="0.2">
      <c r="A23" s="481" t="s">
        <v>250</v>
      </c>
      <c r="B23" s="492">
        <v>0</v>
      </c>
      <c r="C23" s="493">
        <v>0</v>
      </c>
      <c r="D23" s="656" t="s">
        <v>246</v>
      </c>
      <c r="E23" s="657"/>
      <c r="F23" s="494">
        <v>2698</v>
      </c>
      <c r="G23" s="493">
        <v>900</v>
      </c>
      <c r="H23" s="495">
        <f t="shared" si="1"/>
        <v>-0.66641957005189034</v>
      </c>
      <c r="I23" s="660">
        <f t="shared" si="2"/>
        <v>4.5290185883176376E-4</v>
      </c>
    </row>
    <row r="24" spans="1:9" x14ac:dyDescent="0.2">
      <c r="A24" s="481" t="s">
        <v>262</v>
      </c>
      <c r="B24" s="492">
        <v>0</v>
      </c>
      <c r="C24" s="493">
        <v>0</v>
      </c>
      <c r="D24" s="656" t="s">
        <v>246</v>
      </c>
      <c r="E24" s="657"/>
      <c r="F24" s="494">
        <v>0</v>
      </c>
      <c r="G24" s="493">
        <v>642.79</v>
      </c>
      <c r="H24" s="495" t="s">
        <v>245</v>
      </c>
      <c r="I24" s="660">
        <f>G24/$G$20</f>
        <v>3.2346753982052153E-4</v>
      </c>
    </row>
    <row r="25" spans="1:9" x14ac:dyDescent="0.2">
      <c r="A25" s="481" t="s">
        <v>264</v>
      </c>
      <c r="B25" s="658">
        <v>0</v>
      </c>
      <c r="C25" s="659">
        <v>0</v>
      </c>
      <c r="D25" s="656" t="s">
        <v>246</v>
      </c>
      <c r="E25" s="657"/>
      <c r="F25" s="494">
        <v>2800</v>
      </c>
      <c r="G25" s="493">
        <v>0</v>
      </c>
      <c r="H25" s="495" t="s">
        <v>246</v>
      </c>
      <c r="I25" s="660" t="s">
        <v>246</v>
      </c>
    </row>
    <row r="26" spans="1:9" x14ac:dyDescent="0.2">
      <c r="A26" s="481" t="s">
        <v>259</v>
      </c>
      <c r="B26" s="658">
        <v>0</v>
      </c>
      <c r="C26" s="659">
        <v>0</v>
      </c>
      <c r="D26" s="656" t="s">
        <v>246</v>
      </c>
      <c r="E26" s="657"/>
      <c r="F26" s="494">
        <v>767.59199999999998</v>
      </c>
      <c r="G26" s="493">
        <v>0</v>
      </c>
      <c r="H26" s="495" t="s">
        <v>246</v>
      </c>
      <c r="I26" s="660" t="s">
        <v>246</v>
      </c>
    </row>
    <row r="27" spans="1:9" x14ac:dyDescent="0.2">
      <c r="A27" s="487" t="s">
        <v>568</v>
      </c>
      <c r="B27" s="488">
        <f>SUM(B28:B34)</f>
        <v>235831.01</v>
      </c>
      <c r="C27" s="489">
        <f>SUM(C28:C34)</f>
        <v>137347.66200000001</v>
      </c>
      <c r="D27" s="490">
        <f t="shared" ref="D27:D50" si="3">(C27-B27)/B27</f>
        <v>-0.41760134937301074</v>
      </c>
      <c r="E27" s="655"/>
      <c r="F27" s="488">
        <f>SUM(F28:F34)</f>
        <v>2143745.8830000004</v>
      </c>
      <c r="G27" s="489">
        <f>SUM(G28:G34)</f>
        <v>1691114.8599999999</v>
      </c>
      <c r="H27" s="491">
        <f t="shared" ref="H27:H41" si="4">(G27-F27)/F27</f>
        <v>-0.21114024128950382</v>
      </c>
      <c r="I27" s="538">
        <f>SUM(I28:I34)</f>
        <v>1.0000000000000002</v>
      </c>
    </row>
    <row r="28" spans="1:9" x14ac:dyDescent="0.2">
      <c r="A28" s="496" t="s">
        <v>248</v>
      </c>
      <c r="B28" s="402">
        <v>137432.14000000001</v>
      </c>
      <c r="C28" s="402">
        <v>51051.712</v>
      </c>
      <c r="D28" s="656">
        <f t="shared" si="3"/>
        <v>-0.62853149197851399</v>
      </c>
      <c r="E28" s="657"/>
      <c r="F28" s="494">
        <v>1336091.6830000002</v>
      </c>
      <c r="G28" s="493">
        <v>946017.96</v>
      </c>
      <c r="H28" s="495">
        <f t="shared" si="4"/>
        <v>-0.29195131439194821</v>
      </c>
      <c r="I28" s="539">
        <f t="shared" ref="I28:I34" si="5">G28/$G$27</f>
        <v>0.55940491233102885</v>
      </c>
    </row>
    <row r="29" spans="1:9" x14ac:dyDescent="0.2">
      <c r="A29" s="496" t="s">
        <v>249</v>
      </c>
      <c r="B29" s="402">
        <v>57892.800000000003</v>
      </c>
      <c r="C29" s="402">
        <v>51017.15</v>
      </c>
      <c r="D29" s="656">
        <f t="shared" si="3"/>
        <v>-0.11876520050852613</v>
      </c>
      <c r="E29" s="657"/>
      <c r="F29" s="494">
        <v>487349.57</v>
      </c>
      <c r="G29" s="493">
        <v>474488.55</v>
      </c>
      <c r="H29" s="495">
        <f t="shared" si="4"/>
        <v>-2.6389722678938691E-2</v>
      </c>
      <c r="I29" s="539">
        <f t="shared" si="5"/>
        <v>0.28057736421286017</v>
      </c>
    </row>
    <row r="30" spans="1:9" x14ac:dyDescent="0.2">
      <c r="A30" s="496" t="s">
        <v>255</v>
      </c>
      <c r="B30" s="402">
        <v>9481.67</v>
      </c>
      <c r="C30" s="402">
        <v>14462.2</v>
      </c>
      <c r="D30" s="656">
        <f t="shared" si="3"/>
        <v>0.52527982939714213</v>
      </c>
      <c r="E30" s="657"/>
      <c r="F30" s="494">
        <v>72277.25</v>
      </c>
      <c r="G30" s="493">
        <v>107542.35</v>
      </c>
      <c r="H30" s="495">
        <f t="shared" si="4"/>
        <v>0.48791424687574592</v>
      </c>
      <c r="I30" s="539">
        <f t="shared" si="5"/>
        <v>6.3592575846681404E-2</v>
      </c>
    </row>
    <row r="31" spans="1:9" x14ac:dyDescent="0.2">
      <c r="A31" s="496" t="s">
        <v>261</v>
      </c>
      <c r="B31" s="402">
        <v>8144</v>
      </c>
      <c r="C31" s="402">
        <v>4547</v>
      </c>
      <c r="D31" s="656">
        <f t="shared" si="3"/>
        <v>-0.44167485265225931</v>
      </c>
      <c r="E31" s="657"/>
      <c r="F31" s="494">
        <v>34865.339999999997</v>
      </c>
      <c r="G31" s="493">
        <v>49723.450000000004</v>
      </c>
      <c r="H31" s="495">
        <f t="shared" si="4"/>
        <v>0.42615703733277832</v>
      </c>
      <c r="I31" s="660">
        <f t="shared" si="5"/>
        <v>2.9402763334478658E-2</v>
      </c>
    </row>
    <row r="32" spans="1:9" x14ac:dyDescent="0.2">
      <c r="A32" s="496" t="s">
        <v>257</v>
      </c>
      <c r="B32" s="402">
        <v>2565.4</v>
      </c>
      <c r="C32" s="402">
        <v>8439</v>
      </c>
      <c r="D32" s="656">
        <f t="shared" si="3"/>
        <v>2.2895454899820691</v>
      </c>
      <c r="E32" s="657"/>
      <c r="F32" s="494">
        <v>27353.5</v>
      </c>
      <c r="G32" s="493">
        <v>48259.4</v>
      </c>
      <c r="H32" s="495">
        <f t="shared" si="4"/>
        <v>0.76428610598278102</v>
      </c>
      <c r="I32" s="660">
        <f t="shared" si="5"/>
        <v>2.8537032664948617E-2</v>
      </c>
    </row>
    <row r="33" spans="1:9" x14ac:dyDescent="0.2">
      <c r="A33" s="496" t="s">
        <v>258</v>
      </c>
      <c r="B33" s="402">
        <v>944</v>
      </c>
      <c r="C33" s="402">
        <v>0</v>
      </c>
      <c r="D33" s="656" t="s">
        <v>246</v>
      </c>
      <c r="E33" s="657"/>
      <c r="F33" s="494">
        <v>31000</v>
      </c>
      <c r="G33" s="493">
        <v>20174</v>
      </c>
      <c r="H33" s="495">
        <f t="shared" si="4"/>
        <v>-0.34922580645161289</v>
      </c>
      <c r="I33" s="539">
        <f t="shared" si="5"/>
        <v>1.1929408508656829E-2</v>
      </c>
    </row>
    <row r="34" spans="1:9" x14ac:dyDescent="0.2">
      <c r="A34" s="481" t="s">
        <v>251</v>
      </c>
      <c r="B34" s="492">
        <v>19371</v>
      </c>
      <c r="C34" s="493">
        <v>7830.6000000000204</v>
      </c>
      <c r="D34" s="656">
        <f t="shared" si="3"/>
        <v>-0.59575654328635486</v>
      </c>
      <c r="E34" s="657"/>
      <c r="F34" s="494">
        <v>154808.54000000004</v>
      </c>
      <c r="G34" s="493">
        <v>44909.149999999907</v>
      </c>
      <c r="H34" s="495">
        <f t="shared" si="4"/>
        <v>-0.70990521582336541</v>
      </c>
      <c r="I34" s="539">
        <f t="shared" si="5"/>
        <v>2.6555943101345528E-2</v>
      </c>
    </row>
    <row r="35" spans="1:9" x14ac:dyDescent="0.2">
      <c r="A35" s="487" t="s">
        <v>536</v>
      </c>
      <c r="B35" s="488">
        <f>SUM(B36:B41)</f>
        <v>173557.86</v>
      </c>
      <c r="C35" s="489">
        <f>SUM(C36:C41)</f>
        <v>185651.11</v>
      </c>
      <c r="D35" s="490">
        <f t="shared" si="3"/>
        <v>6.9678492233080092E-2</v>
      </c>
      <c r="E35" s="655"/>
      <c r="F35" s="488">
        <f>SUM(F36:F41)</f>
        <v>1415679.2000000002</v>
      </c>
      <c r="G35" s="489">
        <f>SUM(G36:G41)</f>
        <v>1611877.1150000002</v>
      </c>
      <c r="H35" s="491">
        <f t="shared" si="4"/>
        <v>0.13858924747923118</v>
      </c>
      <c r="I35" s="538">
        <f>SUM(I36:I41)</f>
        <v>0.99999999999999978</v>
      </c>
    </row>
    <row r="36" spans="1:9" x14ac:dyDescent="0.2">
      <c r="A36" s="481" t="s">
        <v>254</v>
      </c>
      <c r="B36" s="492">
        <v>42569</v>
      </c>
      <c r="C36" s="493">
        <v>41714</v>
      </c>
      <c r="D36" s="656">
        <f t="shared" si="3"/>
        <v>-2.0085038408231341E-2</v>
      </c>
      <c r="E36" s="657"/>
      <c r="F36" s="494">
        <v>347854.71</v>
      </c>
      <c r="G36" s="493">
        <v>345395.03</v>
      </c>
      <c r="H36" s="495">
        <f t="shared" si="4"/>
        <v>-7.0709981187260422E-3</v>
      </c>
      <c r="I36" s="539">
        <f t="shared" ref="I36:I41" si="6">G36/$G$35</f>
        <v>0.21428124190472173</v>
      </c>
    </row>
    <row r="37" spans="1:9" x14ac:dyDescent="0.2">
      <c r="A37" s="481" t="s">
        <v>255</v>
      </c>
      <c r="B37" s="492">
        <v>38443.550000000003</v>
      </c>
      <c r="C37" s="493">
        <v>38852.25</v>
      </c>
      <c r="D37" s="656">
        <f t="shared" si="3"/>
        <v>1.0631172199237506E-2</v>
      </c>
      <c r="E37" s="657"/>
      <c r="F37" s="494">
        <v>283014.56</v>
      </c>
      <c r="G37" s="493">
        <v>306604.5</v>
      </c>
      <c r="H37" s="495">
        <f t="shared" si="4"/>
        <v>8.3352390067846699E-2</v>
      </c>
      <c r="I37" s="539">
        <f t="shared" si="6"/>
        <v>0.19021580314452194</v>
      </c>
    </row>
    <row r="38" spans="1:9" x14ac:dyDescent="0.2">
      <c r="A38" s="481" t="s">
        <v>248</v>
      </c>
      <c r="B38" s="492">
        <v>29494.989999999998</v>
      </c>
      <c r="C38" s="493">
        <v>35957.129999999997</v>
      </c>
      <c r="D38" s="656">
        <f t="shared" si="3"/>
        <v>0.21909280186228236</v>
      </c>
      <c r="E38" s="657"/>
      <c r="F38" s="494">
        <v>206322.14</v>
      </c>
      <c r="G38" s="493">
        <v>289242.15500000003</v>
      </c>
      <c r="H38" s="495">
        <f t="shared" si="4"/>
        <v>0.40189586536859306</v>
      </c>
      <c r="I38" s="539">
        <f t="shared" si="6"/>
        <v>0.1794442965337342</v>
      </c>
    </row>
    <row r="39" spans="1:9" x14ac:dyDescent="0.2">
      <c r="A39" s="481" t="s">
        <v>261</v>
      </c>
      <c r="B39" s="492">
        <v>742.72</v>
      </c>
      <c r="C39" s="493">
        <v>13096</v>
      </c>
      <c r="D39" s="656" t="s">
        <v>245</v>
      </c>
      <c r="E39" s="657"/>
      <c r="F39" s="494">
        <v>73333.679999999993</v>
      </c>
      <c r="G39" s="493">
        <v>243925.60000000003</v>
      </c>
      <c r="H39" s="495">
        <f t="shared" si="4"/>
        <v>2.3262424577629277</v>
      </c>
      <c r="I39" s="539">
        <f t="shared" si="6"/>
        <v>0.15133014652919122</v>
      </c>
    </row>
    <row r="40" spans="1:9" x14ac:dyDescent="0.2">
      <c r="A40" s="481" t="s">
        <v>249</v>
      </c>
      <c r="B40" s="492">
        <v>8976.5</v>
      </c>
      <c r="C40" s="493">
        <v>32062</v>
      </c>
      <c r="D40" s="656">
        <f t="shared" si="3"/>
        <v>2.5717707346961509</v>
      </c>
      <c r="E40" s="657"/>
      <c r="F40" s="494">
        <v>74870.3</v>
      </c>
      <c r="G40" s="493">
        <v>131262</v>
      </c>
      <c r="H40" s="495">
        <f t="shared" si="4"/>
        <v>0.75319185311131376</v>
      </c>
      <c r="I40" s="539">
        <f t="shared" si="6"/>
        <v>8.143424754808308E-2</v>
      </c>
    </row>
    <row r="41" spans="1:9" x14ac:dyDescent="0.2">
      <c r="A41" s="481" t="s">
        <v>251</v>
      </c>
      <c r="B41" s="492">
        <v>53331.099999999977</v>
      </c>
      <c r="C41" s="493">
        <v>23969.729999999981</v>
      </c>
      <c r="D41" s="656">
        <f t="shared" si="3"/>
        <v>-0.55054874172856005</v>
      </c>
      <c r="E41" s="657"/>
      <c r="F41" s="494">
        <v>430283.81000000006</v>
      </c>
      <c r="G41" s="493">
        <v>295447.83000000007</v>
      </c>
      <c r="H41" s="495">
        <f t="shared" si="4"/>
        <v>-0.31336521818006574</v>
      </c>
      <c r="I41" s="539">
        <f t="shared" si="6"/>
        <v>0.18329426433974777</v>
      </c>
    </row>
    <row r="42" spans="1:9" x14ac:dyDescent="0.2">
      <c r="A42" s="487" t="s">
        <v>570</v>
      </c>
      <c r="B42" s="488">
        <f>SUM(B43:B47)</f>
        <v>106329.86</v>
      </c>
      <c r="C42" s="489">
        <f>SUM(C43:C47)</f>
        <v>97097.77</v>
      </c>
      <c r="D42" s="490">
        <f>(C42-B42)/B42</f>
        <v>-8.6824999111256199E-2</v>
      </c>
      <c r="E42" s="655"/>
      <c r="F42" s="488">
        <f>SUM(F43:F47)</f>
        <v>886865.74200000009</v>
      </c>
      <c r="G42" s="489">
        <f>SUM(G43:G47)</f>
        <v>993356.37699999986</v>
      </c>
      <c r="H42" s="491">
        <f>(G42-F42)/F42</f>
        <v>0.12007526050092909</v>
      </c>
      <c r="I42" s="538">
        <f>SUM(I43:I47)</f>
        <v>1.0000000000000002</v>
      </c>
    </row>
    <row r="43" spans="1:9" x14ac:dyDescent="0.2">
      <c r="A43" s="481" t="s">
        <v>249</v>
      </c>
      <c r="B43" s="492">
        <v>98904.7</v>
      </c>
      <c r="C43" s="493">
        <v>84945</v>
      </c>
      <c r="D43" s="656">
        <f>(C43-B43)/B43</f>
        <v>-0.14114293860655761</v>
      </c>
      <c r="E43" s="657"/>
      <c r="F43" s="494">
        <v>756016.32900000003</v>
      </c>
      <c r="G43" s="493">
        <v>783615.54499999993</v>
      </c>
      <c r="H43" s="495">
        <f>(G43-F43)/F43</f>
        <v>3.6506110967875531E-2</v>
      </c>
      <c r="I43" s="539">
        <f>G43/$G$42</f>
        <v>0.78885640958642589</v>
      </c>
    </row>
    <row r="44" spans="1:9" x14ac:dyDescent="0.2">
      <c r="A44" s="481" t="s">
        <v>252</v>
      </c>
      <c r="B44" s="492">
        <v>2526.16</v>
      </c>
      <c r="C44" s="493">
        <v>6996.77</v>
      </c>
      <c r="D44" s="656">
        <f>(C44-B44)/B44</f>
        <v>1.7697255914114707</v>
      </c>
      <c r="E44" s="657"/>
      <c r="F44" s="494">
        <v>58889.729999999996</v>
      </c>
      <c r="G44" s="493">
        <v>130806.58</v>
      </c>
      <c r="H44" s="495">
        <f>(G44-F44)/F44</f>
        <v>1.2212120857066251</v>
      </c>
      <c r="I44" s="539">
        <f>G44/$G$42</f>
        <v>0.13168142172202515</v>
      </c>
    </row>
    <row r="45" spans="1:9" x14ac:dyDescent="0.2">
      <c r="A45" s="481" t="s">
        <v>247</v>
      </c>
      <c r="B45" s="492">
        <v>0</v>
      </c>
      <c r="C45" s="493">
        <v>2152</v>
      </c>
      <c r="D45" s="656" t="s">
        <v>245</v>
      </c>
      <c r="E45" s="657"/>
      <c r="F45" s="494">
        <v>38019</v>
      </c>
      <c r="G45" s="493">
        <v>45866</v>
      </c>
      <c r="H45" s="495">
        <f t="shared" ref="H45" si="7">(G45-F45)/F45</f>
        <v>0.2063968015992004</v>
      </c>
      <c r="I45" s="539">
        <f>G45/$G$42</f>
        <v>4.6172754372925326E-2</v>
      </c>
    </row>
    <row r="46" spans="1:9" x14ac:dyDescent="0.2">
      <c r="A46" s="481" t="s">
        <v>248</v>
      </c>
      <c r="B46" s="492">
        <v>2043</v>
      </c>
      <c r="C46" s="493">
        <v>2309</v>
      </c>
      <c r="D46" s="656">
        <f>(C46-B46)/B46</f>
        <v>0.13020068526676457</v>
      </c>
      <c r="E46" s="657"/>
      <c r="F46" s="494">
        <v>27663.8</v>
      </c>
      <c r="G46" s="493">
        <v>27197.96</v>
      </c>
      <c r="H46" s="495">
        <f>(G46-F46)/F46</f>
        <v>-1.6839335160028637E-2</v>
      </c>
      <c r="I46" s="539">
        <f>G46/$G$42</f>
        <v>2.7379861477448392E-2</v>
      </c>
    </row>
    <row r="47" spans="1:9" x14ac:dyDescent="0.2">
      <c r="A47" s="481" t="s">
        <v>263</v>
      </c>
      <c r="B47" s="492">
        <v>2856</v>
      </c>
      <c r="C47" s="493">
        <v>695</v>
      </c>
      <c r="D47" s="656">
        <f>(C47-B47)/B47</f>
        <v>-0.75665266106442575</v>
      </c>
      <c r="E47" s="657"/>
      <c r="F47" s="494">
        <v>6276.8829999999998</v>
      </c>
      <c r="G47" s="493">
        <v>5870.2919999999995</v>
      </c>
      <c r="H47" s="495">
        <f>(G47-F47)/F47</f>
        <v>-6.4775940542463564E-2</v>
      </c>
      <c r="I47" s="539">
        <f>G47/$G$42</f>
        <v>5.9095528411753483E-3</v>
      </c>
    </row>
    <row r="48" spans="1:9" x14ac:dyDescent="0.2">
      <c r="A48" s="487" t="s">
        <v>573</v>
      </c>
      <c r="B48" s="488">
        <f>SUM(B49:B51)</f>
        <v>151643.32</v>
      </c>
      <c r="C48" s="489">
        <f>SUM(C49:C51)</f>
        <v>425</v>
      </c>
      <c r="D48" s="490">
        <f t="shared" si="3"/>
        <v>-0.99719737077769066</v>
      </c>
      <c r="E48" s="655"/>
      <c r="F48" s="488">
        <f>SUM(F49:F51)</f>
        <v>783794.02</v>
      </c>
      <c r="G48" s="489">
        <f>SUM(G49:G51)</f>
        <v>948602.29999999993</v>
      </c>
      <c r="H48" s="491">
        <f>(G48-F48)/F48</f>
        <v>0.2102698869787242</v>
      </c>
      <c r="I48" s="538">
        <f>SUM(I49:I51)</f>
        <v>1</v>
      </c>
    </row>
    <row r="49" spans="1:13" x14ac:dyDescent="0.2">
      <c r="A49" s="481" t="s">
        <v>252</v>
      </c>
      <c r="B49" s="492">
        <v>151206.32</v>
      </c>
      <c r="C49" s="493">
        <v>0</v>
      </c>
      <c r="D49" s="656" t="s">
        <v>246</v>
      </c>
      <c r="E49" s="657"/>
      <c r="F49" s="494">
        <v>780497.02</v>
      </c>
      <c r="G49" s="493">
        <v>944744.29999999993</v>
      </c>
      <c r="H49" s="495">
        <f>(G49-F49)/F49</f>
        <v>0.21043934286898355</v>
      </c>
      <c r="I49" s="539">
        <f>G49/$G$48</f>
        <v>0.99593296368773299</v>
      </c>
    </row>
    <row r="50" spans="1:13" x14ac:dyDescent="0.2">
      <c r="A50" s="481" t="s">
        <v>249</v>
      </c>
      <c r="B50" s="492">
        <v>437</v>
      </c>
      <c r="C50" s="493">
        <v>425</v>
      </c>
      <c r="D50" s="656">
        <f t="shared" si="3"/>
        <v>-2.7459954233409609E-2</v>
      </c>
      <c r="E50" s="657"/>
      <c r="F50" s="494">
        <v>3295</v>
      </c>
      <c r="G50" s="493">
        <v>3858</v>
      </c>
      <c r="H50" s="495">
        <f>(G50-F50)/F50</f>
        <v>0.1708649468892261</v>
      </c>
      <c r="I50" s="539">
        <f>G50/$G$48</f>
        <v>4.0670363122670061E-3</v>
      </c>
    </row>
    <row r="51" spans="1:13" x14ac:dyDescent="0.2">
      <c r="A51" s="481" t="s">
        <v>255</v>
      </c>
      <c r="B51" s="492">
        <v>0</v>
      </c>
      <c r="C51" s="493">
        <v>0</v>
      </c>
      <c r="D51" s="661" t="s">
        <v>246</v>
      </c>
      <c r="E51" s="657"/>
      <c r="F51" s="494">
        <v>2</v>
      </c>
      <c r="G51" s="493">
        <v>0</v>
      </c>
      <c r="H51" s="495" t="s">
        <v>246</v>
      </c>
      <c r="I51" s="539" t="s">
        <v>246</v>
      </c>
    </row>
    <row r="52" spans="1:13" x14ac:dyDescent="0.2">
      <c r="A52" s="487" t="s">
        <v>571</v>
      </c>
      <c r="B52" s="488">
        <f>SUM(B53:B57)</f>
        <v>81578.06</v>
      </c>
      <c r="C52" s="489">
        <f>SUM(C53:C57)</f>
        <v>90406</v>
      </c>
      <c r="D52" s="490">
        <f t="shared" ref="D52:D56" si="8">(C52-B52)/B52</f>
        <v>0.10821463516048313</v>
      </c>
      <c r="E52" s="655"/>
      <c r="F52" s="488">
        <f>SUM(F53:F57)</f>
        <v>769679.37999999989</v>
      </c>
      <c r="G52" s="489">
        <f>SUM(G53:G57)</f>
        <v>722585.62600000005</v>
      </c>
      <c r="H52" s="491">
        <f>(G52-F52)/F52</f>
        <v>-6.1186196777156546E-2</v>
      </c>
      <c r="I52" s="538">
        <f>SUM(I53:I57)</f>
        <v>0.99999999999999989</v>
      </c>
      <c r="L52" s="497"/>
      <c r="M52" s="497"/>
    </row>
    <row r="53" spans="1:13" x14ac:dyDescent="0.2">
      <c r="A53" s="481" t="s">
        <v>248</v>
      </c>
      <c r="B53" s="492">
        <v>43356</v>
      </c>
      <c r="C53" s="493">
        <v>51178</v>
      </c>
      <c r="D53" s="656">
        <f t="shared" si="8"/>
        <v>0.1804133222622013</v>
      </c>
      <c r="E53" s="657"/>
      <c r="F53" s="494">
        <v>432459.5</v>
      </c>
      <c r="G53" s="493">
        <v>439961.12599999999</v>
      </c>
      <c r="H53" s="495">
        <f>(G53-F53)/F53</f>
        <v>1.7346424347250991E-2</v>
      </c>
      <c r="I53" s="539">
        <f>G53/$G$52</f>
        <v>0.60887057556829949</v>
      </c>
    </row>
    <row r="54" spans="1:13" x14ac:dyDescent="0.2">
      <c r="A54" s="481" t="s">
        <v>255</v>
      </c>
      <c r="B54" s="492">
        <v>34346.300000000003</v>
      </c>
      <c r="C54" s="493">
        <v>35868</v>
      </c>
      <c r="D54" s="656">
        <f t="shared" si="8"/>
        <v>4.43046266992368E-2</v>
      </c>
      <c r="E54" s="657"/>
      <c r="F54" s="494">
        <v>301626.39999999997</v>
      </c>
      <c r="G54" s="493">
        <v>247891.20000000001</v>
      </c>
      <c r="H54" s="495">
        <f>(G54-F54)/F54</f>
        <v>-0.17815151458890852</v>
      </c>
      <c r="I54" s="539">
        <f>G54/$G$52</f>
        <v>0.34306134952094935</v>
      </c>
    </row>
    <row r="55" spans="1:13" x14ac:dyDescent="0.2">
      <c r="A55" s="481" t="s">
        <v>262</v>
      </c>
      <c r="B55" s="492">
        <v>3000</v>
      </c>
      <c r="C55" s="493">
        <v>2500</v>
      </c>
      <c r="D55" s="656">
        <f t="shared" si="8"/>
        <v>-0.16666666666666666</v>
      </c>
      <c r="E55" s="657"/>
      <c r="F55" s="494">
        <v>27700</v>
      </c>
      <c r="G55" s="493">
        <v>26850</v>
      </c>
      <c r="H55" s="495">
        <f>(G55-F55)/F55</f>
        <v>-3.0685920577617327E-2</v>
      </c>
      <c r="I55" s="539">
        <f>G55/$G$52</f>
        <v>3.7158226006560498E-2</v>
      </c>
    </row>
    <row r="56" spans="1:13" x14ac:dyDescent="0.2">
      <c r="A56" s="481" t="s">
        <v>261</v>
      </c>
      <c r="B56" s="492">
        <v>875.76</v>
      </c>
      <c r="C56" s="493">
        <v>860</v>
      </c>
      <c r="D56" s="656">
        <f t="shared" si="8"/>
        <v>-1.7995797935507436E-2</v>
      </c>
      <c r="E56" s="657"/>
      <c r="F56" s="494">
        <v>7893.4800000000014</v>
      </c>
      <c r="G56" s="493">
        <v>7863.3</v>
      </c>
      <c r="H56" s="495">
        <f>(G56-F56)/F56</f>
        <v>-3.8234086866630683E-3</v>
      </c>
      <c r="I56" s="539">
        <f>G56/$G$52</f>
        <v>1.0882170523552595E-2</v>
      </c>
    </row>
    <row r="57" spans="1:13" x14ac:dyDescent="0.2">
      <c r="A57" s="481" t="s">
        <v>252</v>
      </c>
      <c r="B57" s="492">
        <v>0</v>
      </c>
      <c r="C57" s="493">
        <v>0</v>
      </c>
      <c r="D57" s="656" t="s">
        <v>246</v>
      </c>
      <c r="E57" s="657"/>
      <c r="F57" s="494">
        <v>0</v>
      </c>
      <c r="G57" s="493">
        <v>20</v>
      </c>
      <c r="H57" s="495" t="s">
        <v>245</v>
      </c>
      <c r="I57" s="897">
        <f>G57/$G$52</f>
        <v>2.7678380638033891E-5</v>
      </c>
    </row>
    <row r="58" spans="1:13" x14ac:dyDescent="0.2">
      <c r="A58" s="487" t="s">
        <v>572</v>
      </c>
      <c r="B58" s="488">
        <f>SUM(B59:B64)</f>
        <v>89980.985000000015</v>
      </c>
      <c r="C58" s="489">
        <f>SUM(C59:C64)</f>
        <v>81303.952000000005</v>
      </c>
      <c r="D58" s="490">
        <f t="shared" ref="D58:D66" si="9">(C58-B58)/B58</f>
        <v>-9.6431851685108899E-2</v>
      </c>
      <c r="E58" s="655"/>
      <c r="F58" s="488">
        <f>SUM(F59:F64)</f>
        <v>746610.42969999986</v>
      </c>
      <c r="G58" s="489">
        <f>SUM(G59:G64)</f>
        <v>659930.68400000012</v>
      </c>
      <c r="H58" s="491">
        <f t="shared" ref="H58:H66" si="10">(G58-F58)/F58</f>
        <v>-0.11609768930609375</v>
      </c>
      <c r="I58" s="538">
        <f>SUM(I59:I64)</f>
        <v>1</v>
      </c>
    </row>
    <row r="59" spans="1:13" x14ac:dyDescent="0.2">
      <c r="A59" s="481" t="s">
        <v>248</v>
      </c>
      <c r="B59" s="492">
        <v>60079.55</v>
      </c>
      <c r="C59" s="493">
        <v>43861.26</v>
      </c>
      <c r="D59" s="656">
        <f t="shared" si="9"/>
        <v>-0.26994692869703585</v>
      </c>
      <c r="E59" s="657"/>
      <c r="F59" s="494">
        <v>498798.15</v>
      </c>
      <c r="G59" s="493">
        <v>347904.85000000003</v>
      </c>
      <c r="H59" s="495">
        <f t="shared" si="10"/>
        <v>-0.30251375230641891</v>
      </c>
      <c r="I59" s="539">
        <f t="shared" ref="I59:I64" si="11">G59/$G$58</f>
        <v>0.52718392769868538</v>
      </c>
    </row>
    <row r="60" spans="1:13" x14ac:dyDescent="0.2">
      <c r="A60" s="481" t="s">
        <v>261</v>
      </c>
      <c r="B60" s="492">
        <v>15902.24</v>
      </c>
      <c r="C60" s="493">
        <v>17600.72</v>
      </c>
      <c r="D60" s="656">
        <f t="shared" si="9"/>
        <v>0.10680759440179506</v>
      </c>
      <c r="E60" s="657"/>
      <c r="F60" s="494">
        <v>114170.99000000002</v>
      </c>
      <c r="G60" s="493">
        <v>142033.93</v>
      </c>
      <c r="H60" s="495">
        <f t="shared" si="10"/>
        <v>0.24404570723263386</v>
      </c>
      <c r="I60" s="539">
        <f t="shared" si="11"/>
        <v>0.2152255281404675</v>
      </c>
    </row>
    <row r="61" spans="1:13" x14ac:dyDescent="0.2">
      <c r="A61" s="481" t="s">
        <v>258</v>
      </c>
      <c r="B61" s="492">
        <v>7265.69</v>
      </c>
      <c r="C61" s="493">
        <v>7589.83</v>
      </c>
      <c r="D61" s="656">
        <f t="shared" si="9"/>
        <v>4.4612418091055407E-2</v>
      </c>
      <c r="E61" s="657"/>
      <c r="F61" s="494">
        <v>58874.48000000001</v>
      </c>
      <c r="G61" s="493">
        <v>73578.17</v>
      </c>
      <c r="H61" s="495">
        <f t="shared" si="10"/>
        <v>0.24974640964981745</v>
      </c>
      <c r="I61" s="539">
        <f t="shared" si="11"/>
        <v>0.11149378530791271</v>
      </c>
    </row>
    <row r="62" spans="1:13" x14ac:dyDescent="0.2">
      <c r="A62" s="481" t="s">
        <v>247</v>
      </c>
      <c r="B62" s="492">
        <v>331.78499999999997</v>
      </c>
      <c r="C62" s="493">
        <v>2265.9780000000001</v>
      </c>
      <c r="D62" s="656">
        <f t="shared" si="9"/>
        <v>5.8296577602965787</v>
      </c>
      <c r="E62" s="657"/>
      <c r="F62" s="494">
        <v>13208.03</v>
      </c>
      <c r="G62" s="493">
        <v>33849.428</v>
      </c>
      <c r="H62" s="495">
        <f t="shared" si="10"/>
        <v>1.5627915745194401</v>
      </c>
      <c r="I62" s="539">
        <f t="shared" si="11"/>
        <v>5.1292399066566199E-2</v>
      </c>
    </row>
    <row r="63" spans="1:13" x14ac:dyDescent="0.2">
      <c r="A63" s="481" t="s">
        <v>266</v>
      </c>
      <c r="B63" s="492">
        <v>3636.12</v>
      </c>
      <c r="C63" s="493">
        <v>3714.77</v>
      </c>
      <c r="D63" s="656">
        <f t="shared" si="9"/>
        <v>2.1630199223347989E-2</v>
      </c>
      <c r="E63" s="657"/>
      <c r="F63" s="494">
        <v>24486.41</v>
      </c>
      <c r="G63" s="493">
        <v>28788.57</v>
      </c>
      <c r="H63" s="495">
        <f t="shared" si="10"/>
        <v>0.17569582474523623</v>
      </c>
      <c r="I63" s="539">
        <f t="shared" si="11"/>
        <v>4.3623626992922174E-2</v>
      </c>
    </row>
    <row r="64" spans="1:13" x14ac:dyDescent="0.2">
      <c r="A64" s="481" t="s">
        <v>251</v>
      </c>
      <c r="B64" s="492">
        <v>2765.6000000000058</v>
      </c>
      <c r="C64" s="493">
        <v>6271.3940000000002</v>
      </c>
      <c r="D64" s="656">
        <f t="shared" si="9"/>
        <v>1.2676431877350256</v>
      </c>
      <c r="E64" s="657"/>
      <c r="F64" s="494">
        <v>37072.369699999806</v>
      </c>
      <c r="G64" s="493">
        <v>33775.73600000015</v>
      </c>
      <c r="H64" s="495">
        <f t="shared" si="10"/>
        <v>-8.8924277748548497E-2</v>
      </c>
      <c r="I64" s="539">
        <f t="shared" si="11"/>
        <v>5.1180732793446142E-2</v>
      </c>
    </row>
    <row r="65" spans="1:9" x14ac:dyDescent="0.2">
      <c r="A65" s="487" t="s">
        <v>574</v>
      </c>
      <c r="B65" s="488">
        <f>SUM(B66)</f>
        <v>56281.49</v>
      </c>
      <c r="C65" s="489">
        <f>SUM(C66)</f>
        <v>56547.81</v>
      </c>
      <c r="D65" s="490">
        <f t="shared" si="9"/>
        <v>4.7319287389157557E-3</v>
      </c>
      <c r="E65" s="655"/>
      <c r="F65" s="488">
        <f>SUM(F66)</f>
        <v>705945</v>
      </c>
      <c r="G65" s="489">
        <f>SUM(G66)</f>
        <v>659191.26</v>
      </c>
      <c r="H65" s="491">
        <f t="shared" si="10"/>
        <v>-6.622858721288484E-2</v>
      </c>
      <c r="I65" s="538">
        <f>SUM(I66)</f>
        <v>1</v>
      </c>
    </row>
    <row r="66" spans="1:9" x14ac:dyDescent="0.2">
      <c r="A66" s="481" t="s">
        <v>252</v>
      </c>
      <c r="B66" s="492">
        <v>56281.49</v>
      </c>
      <c r="C66" s="493">
        <v>56547.81</v>
      </c>
      <c r="D66" s="656">
        <f t="shared" si="9"/>
        <v>4.7319287389157557E-3</v>
      </c>
      <c r="E66" s="657"/>
      <c r="F66" s="494">
        <v>705945</v>
      </c>
      <c r="G66" s="493">
        <v>659191.26</v>
      </c>
      <c r="H66" s="495">
        <f t="shared" si="10"/>
        <v>-6.622858721288484E-2</v>
      </c>
      <c r="I66" s="539">
        <f>G66/$G$65</f>
        <v>1</v>
      </c>
    </row>
    <row r="67" spans="1:9" x14ac:dyDescent="0.2">
      <c r="A67" s="487" t="s">
        <v>575</v>
      </c>
      <c r="B67" s="488">
        <f>SUM(B68:B70)</f>
        <v>22703.39</v>
      </c>
      <c r="C67" s="489">
        <f>SUM(C68:C70)</f>
        <v>39452.695</v>
      </c>
      <c r="D67" s="490">
        <f>(C67-B67)/B67</f>
        <v>0.73774467161071544</v>
      </c>
      <c r="E67" s="655"/>
      <c r="F67" s="488">
        <f>SUM(F68:F70)</f>
        <v>184244.24</v>
      </c>
      <c r="G67" s="489">
        <f>SUM(G68:G70)</f>
        <v>335272.37500000006</v>
      </c>
      <c r="H67" s="491">
        <f>(G67-F67)/F67</f>
        <v>0.81971699630881312</v>
      </c>
      <c r="I67" s="538">
        <f>SUM(I68:I70)</f>
        <v>0.99999999999999978</v>
      </c>
    </row>
    <row r="68" spans="1:9" x14ac:dyDescent="0.2">
      <c r="A68" s="498" t="s">
        <v>247</v>
      </c>
      <c r="B68" s="499">
        <v>21590.809999999998</v>
      </c>
      <c r="C68" s="500">
        <v>37002.720000000001</v>
      </c>
      <c r="D68" s="656">
        <f>(C68-B68)/B68</f>
        <v>0.71381805499654738</v>
      </c>
      <c r="E68" s="662"/>
      <c r="F68" s="499">
        <v>175603.56</v>
      </c>
      <c r="G68" s="500">
        <v>281952.505</v>
      </c>
      <c r="H68" s="495">
        <f>(G68-F68)/F68</f>
        <v>0.60561952730343283</v>
      </c>
      <c r="I68" s="540">
        <f>G68/$G$67</f>
        <v>0.84096551348735471</v>
      </c>
    </row>
    <row r="69" spans="1:9" x14ac:dyDescent="0.2">
      <c r="A69" s="498" t="s">
        <v>249</v>
      </c>
      <c r="B69" s="499">
        <v>1112.58</v>
      </c>
      <c r="C69" s="500">
        <v>774.51</v>
      </c>
      <c r="D69" s="656">
        <f>(C69-B69)/B69</f>
        <v>-0.3038612953675241</v>
      </c>
      <c r="E69" s="662"/>
      <c r="F69" s="499">
        <v>8322.68</v>
      </c>
      <c r="G69" s="500">
        <v>48148.03</v>
      </c>
      <c r="H69" s="495">
        <f t="shared" ref="H69" si="12">(G69-F69)/F69</f>
        <v>4.7851593477101124</v>
      </c>
      <c r="I69" s="540">
        <f>G69/$G$67</f>
        <v>0.14360870023961858</v>
      </c>
    </row>
    <row r="70" spans="1:9" x14ac:dyDescent="0.2">
      <c r="A70" s="481" t="s">
        <v>266</v>
      </c>
      <c r="B70" s="499">
        <v>0</v>
      </c>
      <c r="C70" s="500">
        <v>1675.4649999999999</v>
      </c>
      <c r="D70" s="656" t="s">
        <v>245</v>
      </c>
      <c r="E70" s="662"/>
      <c r="F70" s="663">
        <v>318</v>
      </c>
      <c r="G70" s="500">
        <v>5171.84</v>
      </c>
      <c r="H70" s="495" t="s">
        <v>245</v>
      </c>
      <c r="I70" s="540">
        <f>G70/$G$67</f>
        <v>1.5425786273026518E-2</v>
      </c>
    </row>
    <row r="71" spans="1:9" x14ac:dyDescent="0.2">
      <c r="A71" s="487" t="s">
        <v>576</v>
      </c>
      <c r="B71" s="488">
        <f>SUM(B72:B74)</f>
        <v>31771.180000000004</v>
      </c>
      <c r="C71" s="489">
        <f>SUM(C72:C74)</f>
        <v>34573.14</v>
      </c>
      <c r="D71" s="490">
        <f t="shared" ref="D71:D74" si="13">(C71-B71)/B71</f>
        <v>8.8191877040764463E-2</v>
      </c>
      <c r="E71" s="655"/>
      <c r="F71" s="488">
        <f>SUM(F72:F74)</f>
        <v>364178.41</v>
      </c>
      <c r="G71" s="489">
        <f>SUM(G72:G74)</f>
        <v>298311.09999999998</v>
      </c>
      <c r="H71" s="491">
        <f t="shared" ref="H71:H74" si="14">(G71-F71)/F71</f>
        <v>-0.18086549941277408</v>
      </c>
      <c r="I71" s="538">
        <f>SUM(I72:I74)</f>
        <v>1</v>
      </c>
    </row>
    <row r="72" spans="1:9" x14ac:dyDescent="0.2">
      <c r="A72" s="496" t="s">
        <v>247</v>
      </c>
      <c r="B72" s="402">
        <v>20474.010000000002</v>
      </c>
      <c r="C72" s="402">
        <v>25224.68</v>
      </c>
      <c r="D72" s="656">
        <f t="shared" si="13"/>
        <v>0.23203417405774432</v>
      </c>
      <c r="E72" s="657"/>
      <c r="F72" s="494">
        <v>231530.82</v>
      </c>
      <c r="G72" s="493">
        <v>197227.97999999998</v>
      </c>
      <c r="H72" s="495">
        <f t="shared" si="14"/>
        <v>-0.14815669032744766</v>
      </c>
      <c r="I72" s="539">
        <f>G72/$G$71</f>
        <v>0.66114864649689531</v>
      </c>
    </row>
    <row r="73" spans="1:9" x14ac:dyDescent="0.2">
      <c r="A73" s="496" t="s">
        <v>249</v>
      </c>
      <c r="B73" s="402">
        <v>9196.4699999999993</v>
      </c>
      <c r="C73" s="402">
        <v>6595.58</v>
      </c>
      <c r="D73" s="656">
        <f t="shared" si="13"/>
        <v>-0.28281394926531589</v>
      </c>
      <c r="E73" s="657"/>
      <c r="F73" s="494">
        <v>101466.50099999999</v>
      </c>
      <c r="G73" s="493">
        <v>78834.98</v>
      </c>
      <c r="H73" s="495">
        <f t="shared" si="14"/>
        <v>-0.22304426364322935</v>
      </c>
      <c r="I73" s="539">
        <f>G73/$G$71</f>
        <v>0.26427102444394462</v>
      </c>
    </row>
    <row r="74" spans="1:9" x14ac:dyDescent="0.2">
      <c r="A74" s="496" t="s">
        <v>258</v>
      </c>
      <c r="B74" s="402">
        <v>2100.6999999999998</v>
      </c>
      <c r="C74" s="402">
        <v>2752.88</v>
      </c>
      <c r="D74" s="656">
        <f t="shared" si="13"/>
        <v>0.31045841862236412</v>
      </c>
      <c r="E74" s="657"/>
      <c r="F74" s="494">
        <v>31181.089</v>
      </c>
      <c r="G74" s="493">
        <v>22248.140000000003</v>
      </c>
      <c r="H74" s="495">
        <f t="shared" si="14"/>
        <v>-0.28648611342599345</v>
      </c>
      <c r="I74" s="539">
        <f>G74/$G$71</f>
        <v>7.4580329059160066E-2</v>
      </c>
    </row>
    <row r="75" spans="1:9" x14ac:dyDescent="0.2">
      <c r="A75" s="487" t="s">
        <v>870</v>
      </c>
      <c r="B75" s="488">
        <f>SUM(B76:B76)</f>
        <v>6675.03</v>
      </c>
      <c r="C75" s="489">
        <f>SUM(C76:C76)</f>
        <v>159246.32</v>
      </c>
      <c r="D75" s="490" t="s">
        <v>245</v>
      </c>
      <c r="E75" s="655"/>
      <c r="F75" s="488">
        <f>SUM(F76:F76)</f>
        <v>6675.03</v>
      </c>
      <c r="G75" s="489">
        <f>SUM(G76:G76)</f>
        <v>272027.77</v>
      </c>
      <c r="H75" s="491" t="s">
        <v>245</v>
      </c>
      <c r="I75" s="538">
        <f>SUM(I76:I76)</f>
        <v>2.9924730484907158</v>
      </c>
    </row>
    <row r="76" spans="1:9" x14ac:dyDescent="0.2">
      <c r="A76" s="502" t="s">
        <v>249</v>
      </c>
      <c r="B76" s="499">
        <v>6675.03</v>
      </c>
      <c r="C76" s="500">
        <v>159246.32</v>
      </c>
      <c r="D76" s="656" t="s">
        <v>245</v>
      </c>
      <c r="E76" s="664"/>
      <c r="F76" s="499">
        <v>6675.03</v>
      </c>
      <c r="G76" s="500">
        <v>272027.77</v>
      </c>
      <c r="H76" s="495" t="s">
        <v>245</v>
      </c>
      <c r="I76" s="543">
        <f>G76/$G$88</f>
        <v>2.9924730484907158</v>
      </c>
    </row>
    <row r="77" spans="1:9" x14ac:dyDescent="0.2">
      <c r="A77" s="487" t="s">
        <v>577</v>
      </c>
      <c r="B77" s="488">
        <f>SUM(B78:B84)</f>
        <v>9955.9599999999991</v>
      </c>
      <c r="C77" s="489">
        <f>SUM(C78:C84)</f>
        <v>84677.48000000001</v>
      </c>
      <c r="D77" s="490">
        <f>(C77-B77)/B77</f>
        <v>7.5052049224785984</v>
      </c>
      <c r="E77" s="655"/>
      <c r="F77" s="488">
        <f>SUM(F78:F84)</f>
        <v>280291.51200000005</v>
      </c>
      <c r="G77" s="489">
        <f>SUM(G78:G84)</f>
        <v>264893.34700000001</v>
      </c>
      <c r="H77" s="491">
        <f>(G77-F77)/F77</f>
        <v>-5.4936251512318485E-2</v>
      </c>
      <c r="I77" s="538">
        <f>SUM(I78:I84)</f>
        <v>1</v>
      </c>
    </row>
    <row r="78" spans="1:9" x14ac:dyDescent="0.2">
      <c r="A78" s="498" t="s">
        <v>249</v>
      </c>
      <c r="B78" s="663">
        <v>0</v>
      </c>
      <c r="C78" s="666">
        <v>58661.4</v>
      </c>
      <c r="D78" s="656" t="s">
        <v>245</v>
      </c>
      <c r="E78" s="662"/>
      <c r="F78" s="499">
        <v>164234.5</v>
      </c>
      <c r="G78" s="500">
        <v>134073.4</v>
      </c>
      <c r="H78" s="495">
        <f>(G78-F78)/F78</f>
        <v>-0.18364655416492884</v>
      </c>
      <c r="I78" s="540">
        <f t="shared" ref="I78:I82" si="15">G78/$G$77</f>
        <v>0.50614106212339105</v>
      </c>
    </row>
    <row r="79" spans="1:9" x14ac:dyDescent="0.2">
      <c r="A79" s="498" t="s">
        <v>247</v>
      </c>
      <c r="B79" s="663">
        <v>7580.4699999999993</v>
      </c>
      <c r="C79" s="493">
        <v>25326.080000000002</v>
      </c>
      <c r="D79" s="656">
        <f>(C79-B79)/B79</f>
        <v>2.3409643465378798</v>
      </c>
      <c r="E79" s="662"/>
      <c r="F79" s="499">
        <v>97098.064000000013</v>
      </c>
      <c r="G79" s="500">
        <v>125919.147</v>
      </c>
      <c r="H79" s="495">
        <f t="shared" ref="H79" si="16">(G79-F79)/F79</f>
        <v>0.29682448663446037</v>
      </c>
      <c r="I79" s="540">
        <f t="shared" si="15"/>
        <v>0.47535790696925279</v>
      </c>
    </row>
    <row r="80" spans="1:9" x14ac:dyDescent="0.2">
      <c r="A80" s="481" t="s">
        <v>260</v>
      </c>
      <c r="B80" s="499">
        <v>435</v>
      </c>
      <c r="C80" s="500">
        <v>515</v>
      </c>
      <c r="D80" s="656">
        <f>(C80-B80)/B80</f>
        <v>0.18390804597701149</v>
      </c>
      <c r="E80" s="662"/>
      <c r="F80" s="499">
        <v>2870</v>
      </c>
      <c r="G80" s="500">
        <v>3500</v>
      </c>
      <c r="H80" s="495">
        <f>(G80-F80)/F80</f>
        <v>0.21951219512195122</v>
      </c>
      <c r="I80" s="540">
        <f t="shared" si="15"/>
        <v>1.3212864874254467E-2</v>
      </c>
    </row>
    <row r="81" spans="1:9" x14ac:dyDescent="0.2">
      <c r="A81" s="481" t="s">
        <v>255</v>
      </c>
      <c r="B81" s="499">
        <v>321</v>
      </c>
      <c r="C81" s="500">
        <v>175</v>
      </c>
      <c r="D81" s="656">
        <f>(C81-B81)/B81</f>
        <v>-0.45482866043613707</v>
      </c>
      <c r="E81" s="662"/>
      <c r="F81" s="499">
        <v>2481</v>
      </c>
      <c r="G81" s="500">
        <v>1267</v>
      </c>
      <c r="H81" s="495">
        <f>(G81-F81)/F81</f>
        <v>-0.48931882305521968</v>
      </c>
      <c r="I81" s="540">
        <f t="shared" si="15"/>
        <v>4.7830570844801168E-3</v>
      </c>
    </row>
    <row r="82" spans="1:9" x14ac:dyDescent="0.2">
      <c r="A82" s="481" t="s">
        <v>267</v>
      </c>
      <c r="B82" s="499">
        <v>0</v>
      </c>
      <c r="C82" s="500">
        <v>0</v>
      </c>
      <c r="D82" s="656" t="s">
        <v>246</v>
      </c>
      <c r="E82" s="662"/>
      <c r="F82" s="499">
        <v>124.64999999999999</v>
      </c>
      <c r="G82" s="500">
        <v>133.80000000000001</v>
      </c>
      <c r="H82" s="495">
        <f>(G82-F82)/F82</f>
        <v>7.3405535499398475E-2</v>
      </c>
      <c r="I82" s="540">
        <f t="shared" si="15"/>
        <v>5.0510894862149938E-4</v>
      </c>
    </row>
    <row r="83" spans="1:9" x14ac:dyDescent="0.2">
      <c r="A83" s="481" t="s">
        <v>261</v>
      </c>
      <c r="B83" s="499">
        <v>1619.49</v>
      </c>
      <c r="C83" s="500">
        <v>0</v>
      </c>
      <c r="D83" s="656" t="s">
        <v>246</v>
      </c>
      <c r="E83" s="662"/>
      <c r="F83" s="499">
        <v>12998.380000000001</v>
      </c>
      <c r="G83" s="500">
        <v>0</v>
      </c>
      <c r="H83" s="495" t="s">
        <v>246</v>
      </c>
      <c r="I83" s="540" t="s">
        <v>246</v>
      </c>
    </row>
    <row r="84" spans="1:9" x14ac:dyDescent="0.2">
      <c r="A84" s="481" t="s">
        <v>248</v>
      </c>
      <c r="B84" s="492">
        <v>0</v>
      </c>
      <c r="C84" s="493">
        <v>0</v>
      </c>
      <c r="D84" s="656" t="s">
        <v>246</v>
      </c>
      <c r="E84" s="667"/>
      <c r="F84" s="492">
        <v>484.91800000000001</v>
      </c>
      <c r="G84" s="493">
        <v>0</v>
      </c>
      <c r="H84" s="495" t="s">
        <v>246</v>
      </c>
      <c r="I84" s="540" t="s">
        <v>246</v>
      </c>
    </row>
    <row r="85" spans="1:9" x14ac:dyDescent="0.2">
      <c r="A85" s="487" t="s">
        <v>578</v>
      </c>
      <c r="B85" s="488">
        <f>SUM(B86:B87)</f>
        <v>2560.6999999999998</v>
      </c>
      <c r="C85" s="489">
        <f>SUM(C86:C87)</f>
        <v>1255.18</v>
      </c>
      <c r="D85" s="490">
        <f>(C85-B85)/B85</f>
        <v>-0.50982934353887599</v>
      </c>
      <c r="E85" s="655"/>
      <c r="F85" s="488">
        <f>SUM(F86:F87)</f>
        <v>82982.599999999991</v>
      </c>
      <c r="G85" s="489">
        <f>SUM(G86:G87)</f>
        <v>99198.89499999999</v>
      </c>
      <c r="H85" s="491">
        <f>(G85-F85)/F85</f>
        <v>0.19541801534297551</v>
      </c>
      <c r="I85" s="538">
        <f>SUM(I86:I87)</f>
        <v>1</v>
      </c>
    </row>
    <row r="86" spans="1:9" x14ac:dyDescent="0.2">
      <c r="A86" s="498" t="s">
        <v>252</v>
      </c>
      <c r="B86" s="499">
        <v>2535.6999999999998</v>
      </c>
      <c r="C86" s="500">
        <v>0</v>
      </c>
      <c r="D86" s="656" t="s">
        <v>246</v>
      </c>
      <c r="E86" s="662"/>
      <c r="F86" s="663">
        <v>82774.599999999991</v>
      </c>
      <c r="G86" s="500">
        <v>82948.159999999989</v>
      </c>
      <c r="H86" s="495">
        <f>(G86-F86)/F86</f>
        <v>2.096778480355057E-3</v>
      </c>
      <c r="I86" s="540">
        <f>(G86/$G$85)</f>
        <v>0.8361802820485047</v>
      </c>
    </row>
    <row r="87" spans="1:9" x14ac:dyDescent="0.2">
      <c r="A87" s="498" t="s">
        <v>255</v>
      </c>
      <c r="B87" s="499">
        <v>25</v>
      </c>
      <c r="C87" s="500">
        <v>1255.18</v>
      </c>
      <c r="D87" s="656" t="s">
        <v>245</v>
      </c>
      <c r="E87" s="662"/>
      <c r="F87" s="663">
        <v>208</v>
      </c>
      <c r="G87" s="493">
        <v>16250.735000000002</v>
      </c>
      <c r="H87" s="495" t="s">
        <v>245</v>
      </c>
      <c r="I87" s="540">
        <f>(G87/$G$85)</f>
        <v>0.16381971795149536</v>
      </c>
    </row>
    <row r="88" spans="1:9" x14ac:dyDescent="0.2">
      <c r="A88" s="487" t="s">
        <v>579</v>
      </c>
      <c r="B88" s="488">
        <f>SUM(B89:B89)</f>
        <v>10592</v>
      </c>
      <c r="C88" s="489">
        <f>SUM(C89:C89)</f>
        <v>10745</v>
      </c>
      <c r="D88" s="490">
        <f>(C88-B88)/B88</f>
        <v>1.4444864048338368E-2</v>
      </c>
      <c r="E88" s="655"/>
      <c r="F88" s="488">
        <f>SUM(F89:F89)</f>
        <v>31370</v>
      </c>
      <c r="G88" s="489">
        <f>SUM(G89:G89)</f>
        <v>90904</v>
      </c>
      <c r="H88" s="491">
        <f>(G88-F88)/F88</f>
        <v>1.8978004462862608</v>
      </c>
      <c r="I88" s="538">
        <f>SUM(I89:I89)</f>
        <v>1</v>
      </c>
    </row>
    <row r="89" spans="1:9" x14ac:dyDescent="0.2">
      <c r="A89" s="502" t="s">
        <v>267</v>
      </c>
      <c r="B89" s="499">
        <v>10592</v>
      </c>
      <c r="C89" s="500">
        <v>10745</v>
      </c>
      <c r="D89" s="656">
        <f t="shared" ref="D89:D93" si="17">(C89-B89)/B89</f>
        <v>1.4444864048338368E-2</v>
      </c>
      <c r="E89" s="664"/>
      <c r="F89" s="499">
        <v>31370</v>
      </c>
      <c r="G89" s="500">
        <v>90904</v>
      </c>
      <c r="H89" s="495">
        <f>(G89-F89)/F89</f>
        <v>1.8978004462862608</v>
      </c>
      <c r="I89" s="543">
        <f>G89/$G$88</f>
        <v>1</v>
      </c>
    </row>
    <row r="90" spans="1:9" x14ac:dyDescent="0.2">
      <c r="A90" s="487" t="s">
        <v>585</v>
      </c>
      <c r="B90" s="488">
        <f>SUM(B91:B94)</f>
        <v>640.89499999999998</v>
      </c>
      <c r="C90" s="489">
        <f>SUM(C91:C94)</f>
        <v>5878.7849999999999</v>
      </c>
      <c r="D90" s="490">
        <f>(C90-B90)/B90</f>
        <v>8.1727740113435114</v>
      </c>
      <c r="E90" s="655"/>
      <c r="F90" s="488">
        <f>SUM(F91:F94)</f>
        <v>9311.83</v>
      </c>
      <c r="G90" s="489">
        <f>SUM(G91:G94)</f>
        <v>51820.595000000001</v>
      </c>
      <c r="H90" s="491">
        <f t="shared" ref="H90:H93" si="18">(G90-F90)/F90</f>
        <v>4.5650280342317249</v>
      </c>
      <c r="I90" s="538">
        <f>SUM(I91:I94)</f>
        <v>1</v>
      </c>
    </row>
    <row r="91" spans="1:9" x14ac:dyDescent="0.2">
      <c r="A91" s="498" t="s">
        <v>255</v>
      </c>
      <c r="B91" s="499">
        <v>580.89499999999998</v>
      </c>
      <c r="C91" s="500">
        <v>5773.7849999999999</v>
      </c>
      <c r="D91" s="656">
        <f t="shared" si="17"/>
        <v>8.9394641028068751</v>
      </c>
      <c r="E91" s="664"/>
      <c r="F91" s="499">
        <v>4919.4799999999996</v>
      </c>
      <c r="G91" s="500">
        <v>47490.595000000001</v>
      </c>
      <c r="H91" s="495">
        <f t="shared" si="18"/>
        <v>8.6535802564498709</v>
      </c>
      <c r="I91" s="543">
        <f>(G91/$G$90)</f>
        <v>0.91644248777923143</v>
      </c>
    </row>
    <row r="92" spans="1:9" x14ac:dyDescent="0.2">
      <c r="A92" s="498" t="s">
        <v>247</v>
      </c>
      <c r="B92" s="499">
        <v>0</v>
      </c>
      <c r="C92" s="500">
        <v>0</v>
      </c>
      <c r="D92" s="661" t="s">
        <v>246</v>
      </c>
      <c r="E92" s="664"/>
      <c r="F92" s="499">
        <v>300</v>
      </c>
      <c r="G92" s="500">
        <v>3000</v>
      </c>
      <c r="H92" s="495">
        <f t="shared" si="18"/>
        <v>9</v>
      </c>
      <c r="I92" s="543">
        <f>(G92/$G$90)</f>
        <v>5.7892040799608725E-2</v>
      </c>
    </row>
    <row r="93" spans="1:9" x14ac:dyDescent="0.2">
      <c r="A93" s="498" t="s">
        <v>265</v>
      </c>
      <c r="B93" s="499">
        <v>60</v>
      </c>
      <c r="C93" s="500">
        <v>105</v>
      </c>
      <c r="D93" s="656">
        <f t="shared" si="17"/>
        <v>0.75</v>
      </c>
      <c r="E93" s="664"/>
      <c r="F93" s="499">
        <v>2792.35</v>
      </c>
      <c r="G93" s="500">
        <v>1330</v>
      </c>
      <c r="H93" s="495">
        <f t="shared" si="18"/>
        <v>-0.52369867674181247</v>
      </c>
      <c r="I93" s="543">
        <f>(G93/$G$90)</f>
        <v>2.566547142115987E-2</v>
      </c>
    </row>
    <row r="94" spans="1:9" x14ac:dyDescent="0.2">
      <c r="A94" s="498" t="s">
        <v>264</v>
      </c>
      <c r="B94" s="499">
        <v>0</v>
      </c>
      <c r="C94" s="500">
        <v>0</v>
      </c>
      <c r="D94" s="661" t="s">
        <v>246</v>
      </c>
      <c r="E94" s="664"/>
      <c r="F94" s="499">
        <v>1300</v>
      </c>
      <c r="G94" s="500">
        <v>0</v>
      </c>
      <c r="H94" s="495" t="s">
        <v>246</v>
      </c>
      <c r="I94" s="543" t="s">
        <v>246</v>
      </c>
    </row>
    <row r="95" spans="1:9" x14ac:dyDescent="0.2">
      <c r="A95" s="487" t="s">
        <v>583</v>
      </c>
      <c r="B95" s="488">
        <f>SUM(B96:B99)</f>
        <v>1942</v>
      </c>
      <c r="C95" s="489">
        <f>SUM(C96:C99)</f>
        <v>4111</v>
      </c>
      <c r="D95" s="490">
        <f>(C95-B95)/B95</f>
        <v>1.1168898043254376</v>
      </c>
      <c r="E95" s="655"/>
      <c r="F95" s="488">
        <f>SUM(F96:F99)</f>
        <v>21172</v>
      </c>
      <c r="G95" s="489">
        <f>SUM(G96:G99)</f>
        <v>34289</v>
      </c>
      <c r="H95" s="491">
        <f t="shared" ref="H95:H104" si="19">(G95-F95)/F95</f>
        <v>0.61954468165501608</v>
      </c>
      <c r="I95" s="538">
        <f>SUM(I96:I99)</f>
        <v>0.99999999999999989</v>
      </c>
    </row>
    <row r="96" spans="1:9" x14ac:dyDescent="0.2">
      <c r="A96" s="481" t="s">
        <v>254</v>
      </c>
      <c r="B96" s="492">
        <v>1000</v>
      </c>
      <c r="C96" s="493">
        <v>2000</v>
      </c>
      <c r="D96" s="661">
        <f t="shared" ref="D96:D104" si="20">(C96-B96)/B96</f>
        <v>1</v>
      </c>
      <c r="E96" s="665"/>
      <c r="F96" s="492">
        <v>9000</v>
      </c>
      <c r="G96" s="493">
        <v>18000</v>
      </c>
      <c r="H96" s="495">
        <f t="shared" si="19"/>
        <v>1</v>
      </c>
      <c r="I96" s="542">
        <f>(G96/$G$95)</f>
        <v>0.52494969232115252</v>
      </c>
    </row>
    <row r="97" spans="1:9" x14ac:dyDescent="0.2">
      <c r="A97" s="481" t="s">
        <v>267</v>
      </c>
      <c r="B97" s="492">
        <v>765</v>
      </c>
      <c r="C97" s="493">
        <v>1715</v>
      </c>
      <c r="D97" s="661">
        <f t="shared" si="20"/>
        <v>1.2418300653594772</v>
      </c>
      <c r="E97" s="665"/>
      <c r="F97" s="492">
        <v>9728</v>
      </c>
      <c r="G97" s="493">
        <v>14562</v>
      </c>
      <c r="H97" s="495">
        <f t="shared" si="19"/>
        <v>0.49691611842105265</v>
      </c>
      <c r="I97" s="542">
        <f>(G97/$G$95)</f>
        <v>0.42468430108781241</v>
      </c>
    </row>
    <row r="98" spans="1:9" x14ac:dyDescent="0.2">
      <c r="A98" s="481" t="s">
        <v>253</v>
      </c>
      <c r="B98" s="492">
        <v>42</v>
      </c>
      <c r="C98" s="493">
        <v>378</v>
      </c>
      <c r="D98" s="661">
        <f t="shared" si="20"/>
        <v>8</v>
      </c>
      <c r="E98" s="665"/>
      <c r="F98" s="492">
        <v>1286</v>
      </c>
      <c r="G98" s="493">
        <v>1518</v>
      </c>
      <c r="H98" s="495">
        <f t="shared" si="19"/>
        <v>0.18040435458786935</v>
      </c>
      <c r="I98" s="542">
        <f>(G98/$G$95)</f>
        <v>4.427075738575053E-2</v>
      </c>
    </row>
    <row r="99" spans="1:9" x14ac:dyDescent="0.2">
      <c r="A99" s="481" t="s">
        <v>249</v>
      </c>
      <c r="B99" s="492">
        <v>135</v>
      </c>
      <c r="C99" s="493">
        <v>18</v>
      </c>
      <c r="D99" s="661">
        <f t="shared" si="20"/>
        <v>-0.8666666666666667</v>
      </c>
      <c r="E99" s="665"/>
      <c r="F99" s="492">
        <v>1158</v>
      </c>
      <c r="G99" s="493">
        <v>209</v>
      </c>
      <c r="H99" s="495">
        <f t="shared" si="19"/>
        <v>-0.8195164075993091</v>
      </c>
      <c r="I99" s="542">
        <f>(G99/$G$95)</f>
        <v>6.0952492052844939E-3</v>
      </c>
    </row>
    <row r="100" spans="1:9" x14ac:dyDescent="0.2">
      <c r="A100" s="487" t="s">
        <v>581</v>
      </c>
      <c r="B100" s="488">
        <f>SUM(B101)</f>
        <v>3219.13</v>
      </c>
      <c r="C100" s="489">
        <f>SUM(C101)</f>
        <v>4769.2749999999996</v>
      </c>
      <c r="D100" s="490">
        <f t="shared" si="20"/>
        <v>0.48154159664257096</v>
      </c>
      <c r="E100" s="655"/>
      <c r="F100" s="488">
        <f>SUM(F101)</f>
        <v>27532.799999999999</v>
      </c>
      <c r="G100" s="489">
        <f>SUM(G101)</f>
        <v>32516.584999999999</v>
      </c>
      <c r="H100" s="491">
        <f t="shared" si="19"/>
        <v>0.18101264673407716</v>
      </c>
      <c r="I100" s="538">
        <f>SUM(I101)</f>
        <v>1</v>
      </c>
    </row>
    <row r="101" spans="1:9" x14ac:dyDescent="0.2">
      <c r="A101" s="498" t="s">
        <v>247</v>
      </c>
      <c r="B101" s="499">
        <v>3219.13</v>
      </c>
      <c r="C101" s="500">
        <v>4769.2749999999996</v>
      </c>
      <c r="D101" s="656">
        <f t="shared" si="20"/>
        <v>0.48154159664257096</v>
      </c>
      <c r="E101" s="662"/>
      <c r="F101" s="499">
        <v>27532.799999999999</v>
      </c>
      <c r="G101" s="500">
        <v>32516.584999999999</v>
      </c>
      <c r="H101" s="495">
        <f t="shared" si="19"/>
        <v>0.18101264673407716</v>
      </c>
      <c r="I101" s="540">
        <f>+G101/$G$100</f>
        <v>1</v>
      </c>
    </row>
    <row r="102" spans="1:9" x14ac:dyDescent="0.2">
      <c r="A102" s="487" t="s">
        <v>786</v>
      </c>
      <c r="B102" s="488">
        <f>SUM(B103:B103)</f>
        <v>0</v>
      </c>
      <c r="C102" s="489">
        <f>SUM(C103:C103)</f>
        <v>11192.5</v>
      </c>
      <c r="D102" s="490" t="s">
        <v>245</v>
      </c>
      <c r="E102" s="655"/>
      <c r="F102" s="488">
        <f>SUM(F103:F103)</f>
        <v>71240.399999999994</v>
      </c>
      <c r="G102" s="489">
        <f>SUM(G103:G103)</f>
        <v>15836.5</v>
      </c>
      <c r="H102" s="491">
        <f>(G102-F102)/F102</f>
        <v>-0.7777033817889849</v>
      </c>
      <c r="I102" s="538">
        <f>SUM(I103)</f>
        <v>1</v>
      </c>
    </row>
    <row r="103" spans="1:9" x14ac:dyDescent="0.2">
      <c r="A103" s="481" t="s">
        <v>249</v>
      </c>
      <c r="B103" s="499">
        <v>0</v>
      </c>
      <c r="C103" s="500">
        <v>11192.5</v>
      </c>
      <c r="D103" s="661" t="s">
        <v>245</v>
      </c>
      <c r="E103" s="664"/>
      <c r="F103" s="663">
        <v>71240.399999999994</v>
      </c>
      <c r="G103" s="500">
        <v>15836.5</v>
      </c>
      <c r="H103" s="495">
        <f t="shared" ref="H103" si="21">(G103-F103)/F103</f>
        <v>-0.7777033817889849</v>
      </c>
      <c r="I103" s="539">
        <f>G103/$G$102</f>
        <v>1</v>
      </c>
    </row>
    <row r="104" spans="1:9" x14ac:dyDescent="0.2">
      <c r="A104" s="487" t="s">
        <v>580</v>
      </c>
      <c r="B104" s="488">
        <f>SUM(B105:B107)</f>
        <v>371.4</v>
      </c>
      <c r="C104" s="489">
        <f>SUM(C105:C107)</f>
        <v>1666.65</v>
      </c>
      <c r="D104" s="490">
        <f t="shared" si="20"/>
        <v>3.4874798061389338</v>
      </c>
      <c r="E104" s="655"/>
      <c r="F104" s="488">
        <f>SUM(F105:F107)</f>
        <v>21468.350000000002</v>
      </c>
      <c r="G104" s="489">
        <f>SUM(G105:G107)</f>
        <v>15349.204</v>
      </c>
      <c r="H104" s="491">
        <f t="shared" si="19"/>
        <v>-0.28503103405711205</v>
      </c>
      <c r="I104" s="538">
        <f>SUM(I105:I107)</f>
        <v>1</v>
      </c>
    </row>
    <row r="105" spans="1:9" x14ac:dyDescent="0.2">
      <c r="A105" s="551" t="s">
        <v>247</v>
      </c>
      <c r="B105" s="402">
        <v>0</v>
      </c>
      <c r="C105" s="402">
        <v>1552.65</v>
      </c>
      <c r="D105" s="656" t="s">
        <v>245</v>
      </c>
      <c r="E105" s="664"/>
      <c r="F105" s="499">
        <v>19982.95</v>
      </c>
      <c r="G105" s="402">
        <v>13820.204</v>
      </c>
      <c r="H105" s="541">
        <f>(G105-F105)/F105</f>
        <v>-0.30840021118003103</v>
      </c>
      <c r="I105" s="542">
        <f>G105/$G$104</f>
        <v>0.90038571381291177</v>
      </c>
    </row>
    <row r="106" spans="1:9" x14ac:dyDescent="0.2">
      <c r="A106" s="551" t="s">
        <v>252</v>
      </c>
      <c r="B106" s="402">
        <v>371.4</v>
      </c>
      <c r="C106" s="402">
        <v>99</v>
      </c>
      <c r="D106" s="656">
        <f>(C106-B106)/B106</f>
        <v>-0.7334410339256866</v>
      </c>
      <c r="E106" s="664"/>
      <c r="F106" s="499">
        <v>1415.4</v>
      </c>
      <c r="G106" s="402">
        <v>1399</v>
      </c>
      <c r="H106" s="541">
        <f>(G106-F106)/F106</f>
        <v>-1.1586830577928564E-2</v>
      </c>
      <c r="I106" s="542">
        <f>G106/$G$104</f>
        <v>9.1144791612646492E-2</v>
      </c>
    </row>
    <row r="107" spans="1:9" x14ac:dyDescent="0.2">
      <c r="A107" s="551" t="s">
        <v>255</v>
      </c>
      <c r="B107" s="402">
        <v>0</v>
      </c>
      <c r="C107" s="493">
        <v>15</v>
      </c>
      <c r="D107" s="656" t="s">
        <v>245</v>
      </c>
      <c r="E107" s="664"/>
      <c r="F107" s="499">
        <v>70</v>
      </c>
      <c r="G107" s="402">
        <v>130</v>
      </c>
      <c r="H107" s="495">
        <f>(G107-F107)/F107</f>
        <v>0.8571428571428571</v>
      </c>
      <c r="I107" s="542">
        <f>G107/$G$104</f>
        <v>8.4694945744417764E-3</v>
      </c>
    </row>
    <row r="108" spans="1:9" x14ac:dyDescent="0.2">
      <c r="A108" s="487" t="s">
        <v>587</v>
      </c>
      <c r="B108" s="488">
        <f>SUM(B109:B110)</f>
        <v>159.75</v>
      </c>
      <c r="C108" s="489">
        <f>SUM(C109:C110)</f>
        <v>1440.3050000000001</v>
      </c>
      <c r="D108" s="490">
        <f t="shared" ref="D108:D110" si="22">(C108-B108)/B108</f>
        <v>8.0159937402190931</v>
      </c>
      <c r="E108" s="655"/>
      <c r="F108" s="488">
        <f>SUM(F109:F110)</f>
        <v>8076.3250000000007</v>
      </c>
      <c r="G108" s="489">
        <f>SUM(G109:G110)</f>
        <v>13278.664999999999</v>
      </c>
      <c r="H108" s="491">
        <f t="shared" ref="H108:H110" si="23">(G108-F108)/F108</f>
        <v>0.64414693564213898</v>
      </c>
      <c r="I108" s="538">
        <f>SUM(I109:I110)</f>
        <v>1</v>
      </c>
    </row>
    <row r="109" spans="1:9" x14ac:dyDescent="0.2">
      <c r="A109" s="498" t="s">
        <v>247</v>
      </c>
      <c r="B109" s="499">
        <v>122</v>
      </c>
      <c r="C109" s="500">
        <v>1285.97</v>
      </c>
      <c r="D109" s="656">
        <f t="shared" si="22"/>
        <v>9.5407377049180333</v>
      </c>
      <c r="E109" s="664"/>
      <c r="F109" s="492">
        <v>7768.8450000000003</v>
      </c>
      <c r="G109" s="500">
        <v>12548.499999999998</v>
      </c>
      <c r="H109" s="495">
        <f t="shared" si="23"/>
        <v>0.61523366729546003</v>
      </c>
      <c r="I109" s="542">
        <f>G109/$G$108</f>
        <v>0.94501216801538401</v>
      </c>
    </row>
    <row r="110" spans="1:9" x14ac:dyDescent="0.2">
      <c r="A110" s="551" t="s">
        <v>265</v>
      </c>
      <c r="B110" s="493">
        <v>37.75</v>
      </c>
      <c r="C110" s="493">
        <v>154.33500000000001</v>
      </c>
      <c r="D110" s="656">
        <f t="shared" si="22"/>
        <v>3.0883443708609275</v>
      </c>
      <c r="F110" s="492">
        <v>307.48</v>
      </c>
      <c r="G110" s="493">
        <v>730.16500000000008</v>
      </c>
      <c r="H110" s="495">
        <f t="shared" si="23"/>
        <v>1.3746747755951607</v>
      </c>
      <c r="I110" s="542">
        <f>G110/$G$108</f>
        <v>5.4987831984615931E-2</v>
      </c>
    </row>
    <row r="111" spans="1:9" x14ac:dyDescent="0.2">
      <c r="A111" s="487" t="s">
        <v>582</v>
      </c>
      <c r="B111" s="488">
        <f>SUM(B112:B115)</f>
        <v>2088.8900000000003</v>
      </c>
      <c r="C111" s="489">
        <f>SUM(C112:C115)</f>
        <v>73</v>
      </c>
      <c r="D111" s="490">
        <f>(C111-B111)/B111</f>
        <v>-0.96505321007807976</v>
      </c>
      <c r="E111" s="655"/>
      <c r="F111" s="488">
        <f>SUM(F112:F115)</f>
        <v>29778.811999999998</v>
      </c>
      <c r="G111" s="489">
        <f>SUM(G112:G115)</f>
        <v>7507.9000000000005</v>
      </c>
      <c r="H111" s="491">
        <f>(G111-F111)/F111</f>
        <v>-0.74787778639389635</v>
      </c>
      <c r="I111" s="538">
        <f>SUM(I112:I115)</f>
        <v>1</v>
      </c>
    </row>
    <row r="112" spans="1:9" x14ac:dyDescent="0.2">
      <c r="A112" s="481" t="s">
        <v>258</v>
      </c>
      <c r="B112" s="492">
        <v>1918.89</v>
      </c>
      <c r="C112" s="493">
        <v>0</v>
      </c>
      <c r="D112" s="661" t="s">
        <v>246</v>
      </c>
      <c r="E112" s="667"/>
      <c r="F112" s="669">
        <v>28860.811999999998</v>
      </c>
      <c r="G112" s="402">
        <v>6930.9000000000005</v>
      </c>
      <c r="H112" s="495">
        <f>(G112-F112)/F112</f>
        <v>-0.75985083163980272</v>
      </c>
      <c r="I112" s="539">
        <f>G112/$G$111</f>
        <v>0.92314761784253918</v>
      </c>
    </row>
    <row r="113" spans="1:9" x14ac:dyDescent="0.2">
      <c r="A113" s="481" t="s">
        <v>249</v>
      </c>
      <c r="B113" s="492">
        <v>50</v>
      </c>
      <c r="C113" s="493">
        <v>73</v>
      </c>
      <c r="D113" s="661">
        <f>(C113-B113)/B113</f>
        <v>0.46</v>
      </c>
      <c r="E113" s="667"/>
      <c r="F113" s="669">
        <v>798</v>
      </c>
      <c r="G113" s="402">
        <v>457</v>
      </c>
      <c r="H113" s="495">
        <f>(G113-F113)/F113</f>
        <v>-0.42731829573934837</v>
      </c>
      <c r="I113" s="539">
        <f>G113/$G$111</f>
        <v>6.0869217757295646E-2</v>
      </c>
    </row>
    <row r="114" spans="1:9" x14ac:dyDescent="0.2">
      <c r="A114" s="481" t="s">
        <v>267</v>
      </c>
      <c r="B114" s="492">
        <v>0</v>
      </c>
      <c r="C114" s="493">
        <v>0</v>
      </c>
      <c r="D114" s="661" t="s">
        <v>246</v>
      </c>
      <c r="E114" s="667"/>
      <c r="F114" s="669">
        <v>0</v>
      </c>
      <c r="G114" s="402">
        <v>120</v>
      </c>
      <c r="H114" s="495" t="s">
        <v>245</v>
      </c>
      <c r="I114" s="539">
        <f>G114/$G$111</f>
        <v>1.5983164400165159E-2</v>
      </c>
    </row>
    <row r="115" spans="1:9" x14ac:dyDescent="0.2">
      <c r="A115" s="481" t="s">
        <v>264</v>
      </c>
      <c r="B115" s="492">
        <v>120</v>
      </c>
      <c r="C115" s="493">
        <v>0</v>
      </c>
      <c r="D115" s="656" t="s">
        <v>246</v>
      </c>
      <c r="E115" s="667"/>
      <c r="F115" s="669">
        <v>120</v>
      </c>
      <c r="G115" s="493">
        <v>0</v>
      </c>
      <c r="H115" s="495" t="s">
        <v>246</v>
      </c>
      <c r="I115" s="539">
        <f>G115/$G$111</f>
        <v>0</v>
      </c>
    </row>
    <row r="116" spans="1:9" x14ac:dyDescent="0.2">
      <c r="A116" s="487" t="s">
        <v>588</v>
      </c>
      <c r="B116" s="488">
        <f>SUM(B117:B118)</f>
        <v>1050</v>
      </c>
      <c r="C116" s="489">
        <f>SUM(C117:C118)</f>
        <v>750</v>
      </c>
      <c r="D116" s="490">
        <f>(C116-B116)/B116</f>
        <v>-0.2857142857142857</v>
      </c>
      <c r="E116" s="655"/>
      <c r="F116" s="488">
        <f>SUM(F117:F118)</f>
        <v>5916</v>
      </c>
      <c r="G116" s="489">
        <f>SUM(G117:G118)</f>
        <v>6750</v>
      </c>
      <c r="H116" s="491">
        <f>(G116-F116)/F116</f>
        <v>0.14097363083164299</v>
      </c>
      <c r="I116" s="538">
        <f>SUM(I117:I118)</f>
        <v>1</v>
      </c>
    </row>
    <row r="117" spans="1:9" x14ac:dyDescent="0.2">
      <c r="A117" s="481" t="s">
        <v>266</v>
      </c>
      <c r="B117" s="492">
        <v>1050</v>
      </c>
      <c r="C117" s="493">
        <v>750</v>
      </c>
      <c r="D117" s="661">
        <f>(C117-B117)/B117</f>
        <v>-0.2857142857142857</v>
      </c>
      <c r="E117" s="665"/>
      <c r="F117" s="492">
        <v>5731</v>
      </c>
      <c r="G117" s="493">
        <v>6750</v>
      </c>
      <c r="H117" s="495">
        <f>(G117-F117)/F117</f>
        <v>0.17780492060722386</v>
      </c>
      <c r="I117" s="542">
        <f>G117/$G$116</f>
        <v>1</v>
      </c>
    </row>
    <row r="118" spans="1:9" x14ac:dyDescent="0.2">
      <c r="A118" s="481" t="s">
        <v>247</v>
      </c>
      <c r="B118" s="499">
        <v>0</v>
      </c>
      <c r="C118" s="493">
        <v>0</v>
      </c>
      <c r="D118" s="661" t="s">
        <v>246</v>
      </c>
      <c r="E118" s="665"/>
      <c r="F118" s="499">
        <v>185</v>
      </c>
      <c r="G118" s="493">
        <v>0</v>
      </c>
      <c r="H118" s="495" t="s">
        <v>246</v>
      </c>
      <c r="I118" s="542" t="s">
        <v>246</v>
      </c>
    </row>
    <row r="119" spans="1:9" x14ac:dyDescent="0.2">
      <c r="A119" s="487" t="s">
        <v>584</v>
      </c>
      <c r="B119" s="488">
        <f>SUM(B120:B122)</f>
        <v>1438.48</v>
      </c>
      <c r="C119" s="489">
        <f>SUM(C120:C122)</f>
        <v>3886.21</v>
      </c>
      <c r="D119" s="490">
        <f>(C119-B119)/B119</f>
        <v>1.7016086424559256</v>
      </c>
      <c r="E119" s="655"/>
      <c r="F119" s="488">
        <f>SUM(F120:F122)</f>
        <v>9023.4250000000011</v>
      </c>
      <c r="G119" s="489">
        <f>SUM(G120:G122)</f>
        <v>5630.8</v>
      </c>
      <c r="H119" s="491">
        <f>(G119-F119)/F119</f>
        <v>-0.37597974161695813</v>
      </c>
      <c r="I119" s="538">
        <f>SUM(I120:I122)</f>
        <v>1</v>
      </c>
    </row>
    <row r="120" spans="1:9" x14ac:dyDescent="0.2">
      <c r="A120" s="481" t="s">
        <v>259</v>
      </c>
      <c r="B120" s="492">
        <v>729.8</v>
      </c>
      <c r="C120" s="493">
        <v>1338.63</v>
      </c>
      <c r="D120" s="661">
        <f>(C120-B120)/B120</f>
        <v>0.83424225815291886</v>
      </c>
      <c r="E120" s="670"/>
      <c r="F120" s="492">
        <v>3631.4449999999997</v>
      </c>
      <c r="G120" s="493">
        <v>3058.2200000000003</v>
      </c>
      <c r="H120" s="495">
        <f>(G120-F120)/F120</f>
        <v>-0.15785038738023005</v>
      </c>
      <c r="I120" s="543">
        <f>G120/$G$119</f>
        <v>0.54312353484407194</v>
      </c>
    </row>
    <row r="121" spans="1:9" x14ac:dyDescent="0.2">
      <c r="A121" s="481" t="s">
        <v>268</v>
      </c>
      <c r="B121" s="492">
        <v>708.68</v>
      </c>
      <c r="C121" s="493">
        <v>2512.58</v>
      </c>
      <c r="D121" s="661">
        <f>(C121-B121)/B121</f>
        <v>2.5454365863295143</v>
      </c>
      <c r="E121" s="670"/>
      <c r="F121" s="492">
        <v>5391.9800000000014</v>
      </c>
      <c r="G121" s="493">
        <v>2512.58</v>
      </c>
      <c r="H121" s="495">
        <f>(G121-F121)/F121</f>
        <v>-0.53401533388476974</v>
      </c>
      <c r="I121" s="543">
        <f>G121/$G$119</f>
        <v>0.44622078567876677</v>
      </c>
    </row>
    <row r="122" spans="1:9" x14ac:dyDescent="0.2">
      <c r="A122" s="481" t="s">
        <v>263</v>
      </c>
      <c r="B122" s="492">
        <v>0</v>
      </c>
      <c r="C122" s="493">
        <v>35</v>
      </c>
      <c r="D122" s="661" t="s">
        <v>245</v>
      </c>
      <c r="E122" s="670"/>
      <c r="F122" s="492">
        <v>0</v>
      </c>
      <c r="G122" s="493">
        <v>60</v>
      </c>
      <c r="H122" s="495" t="s">
        <v>245</v>
      </c>
      <c r="I122" s="543">
        <f>G122/$G$119</f>
        <v>1.0655679477161327E-2</v>
      </c>
    </row>
    <row r="123" spans="1:9" x14ac:dyDescent="0.2">
      <c r="A123" s="487" t="s">
        <v>586</v>
      </c>
      <c r="B123" s="488">
        <f>SUM(B124:B124)</f>
        <v>835.99</v>
      </c>
      <c r="C123" s="489">
        <f>SUM(C124:C124)</f>
        <v>127.58</v>
      </c>
      <c r="D123" s="490">
        <f t="shared" ref="D123:D127" si="24">(C123-B123)/B123</f>
        <v>-0.84739051902534712</v>
      </c>
      <c r="E123" s="655"/>
      <c r="F123" s="488">
        <f>SUM(F124:F124)</f>
        <v>6792.0999999999985</v>
      </c>
      <c r="G123" s="489">
        <f>SUM(G124:G124)</f>
        <v>3381.19</v>
      </c>
      <c r="H123" s="491">
        <f t="shared" ref="H123:H129" si="25">(G123-F123)/F123</f>
        <v>-0.50218783586814086</v>
      </c>
      <c r="I123" s="538">
        <f>SUM(I124:I124)</f>
        <v>1</v>
      </c>
    </row>
    <row r="124" spans="1:9" x14ac:dyDescent="0.2">
      <c r="A124" s="498" t="s">
        <v>247</v>
      </c>
      <c r="B124" s="499">
        <v>835.99</v>
      </c>
      <c r="C124" s="500">
        <v>127.58</v>
      </c>
      <c r="D124" s="661">
        <f t="shared" si="24"/>
        <v>-0.84739051902534712</v>
      </c>
      <c r="E124" s="664"/>
      <c r="F124" s="499">
        <v>6792.0999999999985</v>
      </c>
      <c r="G124" s="500">
        <v>3381.19</v>
      </c>
      <c r="H124" s="495">
        <f t="shared" si="25"/>
        <v>-0.50218783586814086</v>
      </c>
      <c r="I124" s="542">
        <f>G124/$G$123</f>
        <v>1</v>
      </c>
    </row>
    <row r="125" spans="1:9" x14ac:dyDescent="0.2">
      <c r="A125" s="487" t="s">
        <v>589</v>
      </c>
      <c r="B125" s="488">
        <f>SUM(B126:B127)</f>
        <v>224</v>
      </c>
      <c r="C125" s="489">
        <f>SUM(C126:C127)</f>
        <v>392</v>
      </c>
      <c r="D125" s="490">
        <f t="shared" si="24"/>
        <v>0.75</v>
      </c>
      <c r="E125" s="655"/>
      <c r="F125" s="488">
        <f>SUM(F126:F127)</f>
        <v>1695</v>
      </c>
      <c r="G125" s="489">
        <f>SUM(G126:G127)</f>
        <v>1639.55</v>
      </c>
      <c r="H125" s="491">
        <f t="shared" si="25"/>
        <v>-3.271386430678469E-2</v>
      </c>
      <c r="I125" s="538">
        <f>SUM(I126:I127)</f>
        <v>1</v>
      </c>
    </row>
    <row r="126" spans="1:9" x14ac:dyDescent="0.2">
      <c r="A126" s="668" t="s">
        <v>253</v>
      </c>
      <c r="B126" s="493">
        <v>222</v>
      </c>
      <c r="C126" s="493">
        <v>390</v>
      </c>
      <c r="D126" s="661">
        <f t="shared" si="24"/>
        <v>0.7567567567567568</v>
      </c>
      <c r="E126" s="664"/>
      <c r="F126" s="499">
        <v>1693</v>
      </c>
      <c r="G126" s="500">
        <v>1637.55</v>
      </c>
      <c r="H126" s="495">
        <f t="shared" si="25"/>
        <v>-3.2752510336680474E-2</v>
      </c>
      <c r="I126" s="543">
        <f>G126/$G$125</f>
        <v>0.99878015309078716</v>
      </c>
    </row>
    <row r="127" spans="1:9" x14ac:dyDescent="0.2">
      <c r="A127" s="496" t="s">
        <v>249</v>
      </c>
      <c r="B127" s="493">
        <v>2</v>
      </c>
      <c r="C127" s="493">
        <v>2</v>
      </c>
      <c r="D127" s="661">
        <f t="shared" si="24"/>
        <v>0</v>
      </c>
      <c r="E127" s="664"/>
      <c r="F127" s="499">
        <v>2</v>
      </c>
      <c r="G127" s="500">
        <v>2</v>
      </c>
      <c r="H127" s="495">
        <f t="shared" si="25"/>
        <v>0</v>
      </c>
      <c r="I127" s="543">
        <f>G127/$G$125</f>
        <v>1.2198469092128939E-3</v>
      </c>
    </row>
    <row r="128" spans="1:9" x14ac:dyDescent="0.2">
      <c r="A128" s="487" t="s">
        <v>590</v>
      </c>
      <c r="B128" s="488">
        <f>SUM(B129:B129)</f>
        <v>7</v>
      </c>
      <c r="C128" s="489">
        <f>SUM(C129:C129)</f>
        <v>15</v>
      </c>
      <c r="D128" s="490">
        <f>(C128-B128)/B128</f>
        <v>1.1428571428571428</v>
      </c>
      <c r="E128" s="655"/>
      <c r="F128" s="488">
        <f>SUM(F129:F129)</f>
        <v>302</v>
      </c>
      <c r="G128" s="489">
        <f>SUM(G129:G129)</f>
        <v>211</v>
      </c>
      <c r="H128" s="491">
        <f t="shared" si="25"/>
        <v>-0.30132450331125826</v>
      </c>
      <c r="I128" s="538">
        <f>SUM(I129:I129)</f>
        <v>1</v>
      </c>
    </row>
    <row r="129" spans="1:9" x14ac:dyDescent="0.2">
      <c r="A129" s="502" t="s">
        <v>249</v>
      </c>
      <c r="B129" s="499">
        <v>7</v>
      </c>
      <c r="C129" s="500">
        <v>15</v>
      </c>
      <c r="D129" s="661">
        <f>(C129-B129)/B129</f>
        <v>1.1428571428571428</v>
      </c>
      <c r="E129" s="664"/>
      <c r="F129" s="499">
        <v>302</v>
      </c>
      <c r="G129" s="500">
        <v>211</v>
      </c>
      <c r="H129" s="495">
        <f t="shared" si="25"/>
        <v>-0.30132450331125826</v>
      </c>
      <c r="I129" s="543">
        <f>G129/$G$128</f>
        <v>1</v>
      </c>
    </row>
    <row r="130" spans="1:9" x14ac:dyDescent="0.2">
      <c r="A130" s="487" t="s">
        <v>591</v>
      </c>
      <c r="B130" s="488">
        <f>SUM(B131:B131)</f>
        <v>10</v>
      </c>
      <c r="C130" s="489">
        <f>SUM(C131:C131)</f>
        <v>0</v>
      </c>
      <c r="D130" s="490" t="s">
        <v>246</v>
      </c>
      <c r="E130" s="655"/>
      <c r="F130" s="488">
        <f>SUM(F131:F131)</f>
        <v>68</v>
      </c>
      <c r="G130" s="489">
        <f>SUM(G131:G131)</f>
        <v>77</v>
      </c>
      <c r="H130" s="491">
        <f>(G130-F130)/F130</f>
        <v>0.13235294117647059</v>
      </c>
      <c r="I130" s="538">
        <f>SUM(I131:I131)</f>
        <v>1</v>
      </c>
    </row>
    <row r="131" spans="1:9" x14ac:dyDescent="0.2">
      <c r="A131" s="498" t="s">
        <v>255</v>
      </c>
      <c r="B131" s="499">
        <v>10</v>
      </c>
      <c r="C131" s="500">
        <v>0</v>
      </c>
      <c r="D131" s="661" t="s">
        <v>246</v>
      </c>
      <c r="E131" s="662"/>
      <c r="F131" s="499">
        <v>68</v>
      </c>
      <c r="G131" s="500">
        <v>77</v>
      </c>
      <c r="H131" s="495">
        <f>(G131-F131)/F131</f>
        <v>0.13235294117647059</v>
      </c>
      <c r="I131" s="540">
        <f>G130/$G$131</f>
        <v>1</v>
      </c>
    </row>
    <row r="132" spans="1:9" x14ac:dyDescent="0.2">
      <c r="A132" s="487" t="s">
        <v>615</v>
      </c>
      <c r="B132" s="488">
        <f>SUM(B133:B133)</f>
        <v>0</v>
      </c>
      <c r="C132" s="489">
        <f>SUM(C133:C133)</f>
        <v>0</v>
      </c>
      <c r="D132" s="490" t="s">
        <v>246</v>
      </c>
      <c r="E132" s="655"/>
      <c r="F132" s="488">
        <f>SUM(F133:F133)</f>
        <v>0</v>
      </c>
      <c r="G132" s="489">
        <f>SUM(G133:G133)</f>
        <v>30</v>
      </c>
      <c r="H132" s="491" t="s">
        <v>245</v>
      </c>
      <c r="I132" s="538">
        <f>SUM(I133:I133)</f>
        <v>1</v>
      </c>
    </row>
    <row r="133" spans="1:9" x14ac:dyDescent="0.2">
      <c r="A133" s="481" t="s">
        <v>249</v>
      </c>
      <c r="B133" s="499">
        <v>0</v>
      </c>
      <c r="C133" s="500">
        <v>0</v>
      </c>
      <c r="D133" s="661" t="s">
        <v>246</v>
      </c>
      <c r="E133" s="757"/>
      <c r="F133" s="500">
        <v>0</v>
      </c>
      <c r="G133" s="500">
        <v>30</v>
      </c>
      <c r="H133" s="495" t="s">
        <v>245</v>
      </c>
      <c r="I133" s="542">
        <f>G133/$G$132</f>
        <v>1</v>
      </c>
    </row>
    <row r="134" spans="1:9" x14ac:dyDescent="0.2">
      <c r="A134" s="487" t="s">
        <v>592</v>
      </c>
      <c r="B134" s="488">
        <f>SUM(B135:B135)</f>
        <v>2</v>
      </c>
      <c r="C134" s="489">
        <f>SUM(C135:C135)</f>
        <v>2</v>
      </c>
      <c r="D134" s="490">
        <f>(C134-B134)/B134</f>
        <v>0</v>
      </c>
      <c r="E134" s="655"/>
      <c r="F134" s="488">
        <f>SUM(F135:F135)</f>
        <v>17</v>
      </c>
      <c r="G134" s="489">
        <f>SUM(G135:G135)</f>
        <v>15</v>
      </c>
      <c r="H134" s="491">
        <f>(G134-F134)/F134</f>
        <v>-0.11764705882352941</v>
      </c>
      <c r="I134" s="538">
        <f>SUM(I135:I135)</f>
        <v>1</v>
      </c>
    </row>
    <row r="135" spans="1:9" x14ac:dyDescent="0.2">
      <c r="A135" s="481" t="s">
        <v>247</v>
      </c>
      <c r="B135" s="499">
        <v>2</v>
      </c>
      <c r="C135" s="500">
        <v>2</v>
      </c>
      <c r="D135" s="661">
        <f>(C135-B135)/B135</f>
        <v>0</v>
      </c>
      <c r="E135" s="664"/>
      <c r="F135" s="663">
        <v>17</v>
      </c>
      <c r="G135" s="500">
        <v>15</v>
      </c>
      <c r="H135" s="495">
        <f>(G135-F135)/F135</f>
        <v>-0.11764705882352941</v>
      </c>
      <c r="I135" s="543">
        <f>(G135/G134)</f>
        <v>1</v>
      </c>
    </row>
    <row r="136" spans="1:9" x14ac:dyDescent="0.2">
      <c r="A136" s="487" t="s">
        <v>909</v>
      </c>
      <c r="B136" s="488">
        <f>SUM(B137:B137)</f>
        <v>1407</v>
      </c>
      <c r="C136" s="489">
        <f>SUM(C137:C137)</f>
        <v>0</v>
      </c>
      <c r="D136" s="490" t="s">
        <v>246</v>
      </c>
      <c r="E136" s="655"/>
      <c r="F136" s="488">
        <f>SUM(F137:F137)</f>
        <v>1407</v>
      </c>
      <c r="G136" s="489">
        <f>SUM(G137:G137)</f>
        <v>0</v>
      </c>
      <c r="H136" s="491" t="s">
        <v>246</v>
      </c>
      <c r="I136" s="538" t="s">
        <v>246</v>
      </c>
    </row>
    <row r="137" spans="1:9" x14ac:dyDescent="0.2">
      <c r="A137" s="481" t="s">
        <v>247</v>
      </c>
      <c r="B137" s="499">
        <v>1407</v>
      </c>
      <c r="C137" s="500">
        <v>0</v>
      </c>
      <c r="D137" s="661" t="s">
        <v>246</v>
      </c>
      <c r="E137" s="664"/>
      <c r="F137" s="663">
        <v>1407</v>
      </c>
      <c r="G137" s="500">
        <v>0</v>
      </c>
      <c r="H137" s="495" t="s">
        <v>246</v>
      </c>
      <c r="I137" s="543" t="s">
        <v>246</v>
      </c>
    </row>
    <row r="138" spans="1:9" x14ac:dyDescent="0.2">
      <c r="A138" s="487" t="s">
        <v>857</v>
      </c>
      <c r="B138" s="488">
        <f>SUM(B139:B139)</f>
        <v>0</v>
      </c>
      <c r="C138" s="489">
        <f>SUM(C139:C139)</f>
        <v>0</v>
      </c>
      <c r="D138" s="490" t="s">
        <v>246</v>
      </c>
      <c r="E138" s="655"/>
      <c r="F138" s="488">
        <f>SUM(F139:F139)</f>
        <v>252.14</v>
      </c>
      <c r="G138" s="489">
        <f>SUM(G139:G139)</f>
        <v>0</v>
      </c>
      <c r="H138" s="491" t="s">
        <v>246</v>
      </c>
      <c r="I138" s="538" t="s">
        <v>246</v>
      </c>
    </row>
    <row r="139" spans="1:9" x14ac:dyDescent="0.2">
      <c r="A139" s="498" t="s">
        <v>247</v>
      </c>
      <c r="B139" s="499">
        <v>0</v>
      </c>
      <c r="C139" s="500">
        <v>0</v>
      </c>
      <c r="D139" s="661" t="s">
        <v>246</v>
      </c>
      <c r="E139" s="662"/>
      <c r="F139" s="499">
        <v>252.14</v>
      </c>
      <c r="G139" s="500">
        <v>0</v>
      </c>
      <c r="H139" s="495" t="s">
        <v>246</v>
      </c>
      <c r="I139" s="540" t="s">
        <v>246</v>
      </c>
    </row>
    <row r="140" spans="1:9" x14ac:dyDescent="0.2">
      <c r="A140" s="487" t="s">
        <v>866</v>
      </c>
      <c r="B140" s="488">
        <f>SUM(B141:B141)</f>
        <v>0</v>
      </c>
      <c r="C140" s="489">
        <f>SUM(C141:C141)</f>
        <v>0</v>
      </c>
      <c r="D140" s="490" t="s">
        <v>246</v>
      </c>
      <c r="E140" s="655"/>
      <c r="F140" s="488">
        <f>SUM(F141:F141)</f>
        <v>454</v>
      </c>
      <c r="G140" s="489">
        <f>SUM(G141:G141)</f>
        <v>0</v>
      </c>
      <c r="H140" s="491" t="s">
        <v>246</v>
      </c>
      <c r="I140" s="538" t="s">
        <v>246</v>
      </c>
    </row>
    <row r="141" spans="1:9" x14ac:dyDescent="0.2">
      <c r="A141" s="498" t="s">
        <v>260</v>
      </c>
      <c r="B141" s="499">
        <v>0</v>
      </c>
      <c r="C141" s="500">
        <v>0</v>
      </c>
      <c r="D141" s="661" t="s">
        <v>246</v>
      </c>
      <c r="E141" s="662"/>
      <c r="F141" s="499">
        <v>454</v>
      </c>
      <c r="G141" s="500">
        <v>0</v>
      </c>
      <c r="H141" s="495" t="s">
        <v>246</v>
      </c>
      <c r="I141" s="540" t="s">
        <v>246</v>
      </c>
    </row>
    <row r="142" spans="1:9" ht="43.5" customHeight="1" x14ac:dyDescent="0.2">
      <c r="A142" s="1048" t="s">
        <v>910</v>
      </c>
      <c r="B142" s="1048"/>
      <c r="C142" s="1048"/>
      <c r="D142" s="1048"/>
      <c r="E142" s="1048"/>
      <c r="F142" s="1048"/>
      <c r="G142" s="1048"/>
      <c r="H142" s="1048"/>
      <c r="I142" s="1048"/>
    </row>
    <row r="143" spans="1:9" ht="15" x14ac:dyDescent="0.25">
      <c r="B143" s="74"/>
      <c r="C143" s="74"/>
      <c r="D143"/>
      <c r="E143"/>
      <c r="F143" s="74"/>
      <c r="G143" s="74"/>
      <c r="H143"/>
      <c r="I143"/>
    </row>
    <row r="144" spans="1:9" ht="15" x14ac:dyDescent="0.25">
      <c r="B144" s="74"/>
      <c r="C144" s="74"/>
      <c r="D144" s="74"/>
      <c r="E144" s="74"/>
      <c r="F144" s="74"/>
      <c r="G144" s="74"/>
      <c r="H144"/>
      <c r="I144"/>
    </row>
    <row r="145" spans="2:9" s="503" customFormat="1" ht="15" x14ac:dyDescent="0.25">
      <c r="B145" s="536"/>
      <c r="C145" s="536"/>
      <c r="D145" s="536"/>
      <c r="E145" s="536"/>
      <c r="F145" s="536"/>
      <c r="G145" s="536"/>
      <c r="H145"/>
      <c r="I145"/>
    </row>
    <row r="146" spans="2:9" ht="15" x14ac:dyDescent="0.25">
      <c r="B146" s="265"/>
      <c r="C146" s="265"/>
      <c r="D146" s="265"/>
      <c r="E146" s="265"/>
      <c r="F146" s="265"/>
      <c r="G146" s="265"/>
      <c r="H146"/>
      <c r="I146"/>
    </row>
    <row r="147" spans="2:9" ht="15" x14ac:dyDescent="0.25">
      <c r="B147"/>
      <c r="C147"/>
      <c r="D147"/>
      <c r="E147"/>
      <c r="F147"/>
      <c r="G147"/>
      <c r="H147"/>
      <c r="I147"/>
    </row>
  </sheetData>
  <mergeCells count="3">
    <mergeCell ref="B4:D4"/>
    <mergeCell ref="F4:I4"/>
    <mergeCell ref="A142:I142"/>
  </mergeCells>
  <pageMargins left="0.7" right="0.7" top="0.75" bottom="0.75" header="0.3" footer="0.3"/>
  <pageSetup paperSize="9" scale="4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8B611-28D6-4AF3-86DC-4B10D7C629E6}">
  <sheetPr>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508" customWidth="1"/>
    <col min="2" max="2" width="8.42578125" style="508" customWidth="1"/>
    <col min="3" max="3" width="7.42578125" style="508" bestFit="1" customWidth="1"/>
    <col min="4" max="4" width="8.5703125" style="508" bestFit="1" customWidth="1"/>
    <col min="5" max="5" width="11.42578125" style="508"/>
    <col min="6" max="6" width="8.42578125" style="508" customWidth="1"/>
    <col min="7" max="7" width="9.7109375" style="508" customWidth="1"/>
    <col min="8" max="8" width="9.42578125" style="508" customWidth="1"/>
    <col min="9" max="9" width="7.5703125" style="508" customWidth="1"/>
    <col min="10" max="10" width="2.7109375" style="508" customWidth="1"/>
    <col min="11" max="16384" width="11.42578125" style="508"/>
  </cols>
  <sheetData>
    <row r="1" spans="1:9" s="481" customFormat="1" ht="12.75" x14ac:dyDescent="0.2">
      <c r="A1" s="480" t="s">
        <v>593</v>
      </c>
    </row>
    <row r="2" spans="1:9" s="481" customFormat="1" ht="15.75" x14ac:dyDescent="0.25">
      <c r="A2" s="482" t="s">
        <v>594</v>
      </c>
    </row>
    <row r="4" spans="1:9" s="481" customFormat="1" ht="12.75" x14ac:dyDescent="0.2">
      <c r="A4" s="483"/>
      <c r="B4" s="1045" t="s">
        <v>894</v>
      </c>
      <c r="C4" s="1045"/>
      <c r="D4" s="1045"/>
      <c r="E4" s="654"/>
      <c r="F4" s="1045" t="s">
        <v>895</v>
      </c>
      <c r="G4" s="1045"/>
      <c r="H4" s="1045"/>
      <c r="I4" s="1045"/>
    </row>
    <row r="5" spans="1:9" ht="15.75" customHeight="1" x14ac:dyDescent="0.25">
      <c r="A5" s="504" t="s">
        <v>595</v>
      </c>
      <c r="B5" s="505">
        <v>2024</v>
      </c>
      <c r="C5" s="506">
        <v>2025</v>
      </c>
      <c r="D5" s="507" t="s">
        <v>564</v>
      </c>
      <c r="E5" s="506"/>
      <c r="F5" s="505">
        <v>2024</v>
      </c>
      <c r="G5" s="506">
        <v>2025</v>
      </c>
      <c r="H5" s="506" t="s">
        <v>564</v>
      </c>
      <c r="I5" s="507" t="s">
        <v>518</v>
      </c>
    </row>
    <row r="6" spans="1:9" x14ac:dyDescent="0.25">
      <c r="A6" s="509" t="s">
        <v>558</v>
      </c>
      <c r="B6" s="510">
        <f>SUM(B7:B10)</f>
        <v>13553.812</v>
      </c>
      <c r="C6" s="511">
        <f>SUM(C7:C10)</f>
        <v>13202.576999999999</v>
      </c>
      <c r="D6" s="512">
        <f t="shared" ref="D6:D12" si="0">(C6-B6)/B6</f>
        <v>-2.5914111838057117E-2</v>
      </c>
      <c r="E6" s="671"/>
      <c r="F6" s="510">
        <f>SUM(F7:F10)</f>
        <v>104146.79199999999</v>
      </c>
      <c r="G6" s="511">
        <f>SUM(G7:G10)</f>
        <v>78348.808999999994</v>
      </c>
      <c r="H6" s="513">
        <f>(G6-F6)/F6</f>
        <v>-0.24770789867440177</v>
      </c>
      <c r="I6" s="512">
        <f>SUM(I7:I10)</f>
        <v>1</v>
      </c>
    </row>
    <row r="7" spans="1:9" x14ac:dyDescent="0.25">
      <c r="A7" s="514" t="s">
        <v>262</v>
      </c>
      <c r="B7" s="515">
        <v>9430.35</v>
      </c>
      <c r="C7" s="516">
        <v>8606.5299999999988</v>
      </c>
      <c r="D7" s="501">
        <f t="shared" si="0"/>
        <v>-8.7358369519689241E-2</v>
      </c>
      <c r="E7" s="672"/>
      <c r="F7" s="515">
        <v>65385.39</v>
      </c>
      <c r="G7" s="516">
        <v>40608.089999999997</v>
      </c>
      <c r="H7" s="517">
        <f t="shared" ref="H7:H12" si="1">(G7-F7)/F7</f>
        <v>-0.37894245182295316</v>
      </c>
      <c r="I7" s="501">
        <f>G7/$G$6</f>
        <v>0.5182987529523263</v>
      </c>
    </row>
    <row r="8" spans="1:9" x14ac:dyDescent="0.25">
      <c r="A8" s="518" t="s">
        <v>248</v>
      </c>
      <c r="B8" s="515">
        <v>2019.912</v>
      </c>
      <c r="C8" s="516">
        <v>2596.047</v>
      </c>
      <c r="D8" s="501">
        <f t="shared" si="0"/>
        <v>0.28522777229899121</v>
      </c>
      <c r="E8" s="672"/>
      <c r="F8" s="515">
        <v>20556.522000000001</v>
      </c>
      <c r="G8" s="516">
        <v>20158.368999999999</v>
      </c>
      <c r="H8" s="517">
        <f t="shared" si="1"/>
        <v>-1.9368694762664718E-2</v>
      </c>
      <c r="I8" s="501">
        <f t="shared" ref="I8:I10" si="2">G8/$G$6</f>
        <v>0.25729005019080764</v>
      </c>
    </row>
    <row r="9" spans="1:9" x14ac:dyDescent="0.25">
      <c r="A9" s="514" t="s">
        <v>259</v>
      </c>
      <c r="B9" s="515">
        <v>1753.55</v>
      </c>
      <c r="C9" s="516">
        <v>1800</v>
      </c>
      <c r="D9" s="501">
        <f t="shared" si="0"/>
        <v>2.6489122066664792E-2</v>
      </c>
      <c r="E9" s="672"/>
      <c r="F9" s="515">
        <v>15774.879999999997</v>
      </c>
      <c r="G9" s="516">
        <v>16222.35</v>
      </c>
      <c r="H9" s="517">
        <f t="shared" si="1"/>
        <v>2.8365984400515444E-2</v>
      </c>
      <c r="I9" s="501">
        <f t="shared" si="2"/>
        <v>0.20705292405912643</v>
      </c>
    </row>
    <row r="10" spans="1:9" x14ac:dyDescent="0.25">
      <c r="A10" s="514" t="s">
        <v>250</v>
      </c>
      <c r="B10" s="515">
        <v>350</v>
      </c>
      <c r="C10" s="516">
        <v>200</v>
      </c>
      <c r="D10" s="501">
        <f t="shared" si="0"/>
        <v>-0.42857142857142855</v>
      </c>
      <c r="E10" s="672"/>
      <c r="F10" s="515">
        <v>2430</v>
      </c>
      <c r="G10" s="516">
        <v>1360</v>
      </c>
      <c r="H10" s="517">
        <f t="shared" si="1"/>
        <v>-0.44032921810699588</v>
      </c>
      <c r="I10" s="501">
        <f t="shared" si="2"/>
        <v>1.7358272797739657E-2</v>
      </c>
    </row>
    <row r="11" spans="1:9" x14ac:dyDescent="0.25">
      <c r="A11" s="519" t="s">
        <v>559</v>
      </c>
      <c r="B11" s="520">
        <f>SUM(B12:B12)</f>
        <v>6752.5880000000006</v>
      </c>
      <c r="C11" s="521">
        <f>SUM(C12:C12)</f>
        <v>4062.125</v>
      </c>
      <c r="D11" s="512">
        <f>(C11-B11)/B11</f>
        <v>-0.39843434843055736</v>
      </c>
      <c r="E11" s="655"/>
      <c r="F11" s="520">
        <f>SUM(F12:F12)</f>
        <v>64269.803999999996</v>
      </c>
      <c r="G11" s="521">
        <f>SUM(G12:G12)</f>
        <v>50726.315000000002</v>
      </c>
      <c r="H11" s="522">
        <f>(G11-F11)/F11</f>
        <v>-0.21072864949144696</v>
      </c>
      <c r="I11" s="490">
        <f>SUM(I12:I12)</f>
        <v>1</v>
      </c>
    </row>
    <row r="12" spans="1:9" x14ac:dyDescent="0.25">
      <c r="A12" s="514" t="s">
        <v>248</v>
      </c>
      <c r="B12" s="523">
        <v>6752.5880000000006</v>
      </c>
      <c r="C12" s="524">
        <v>4062.125</v>
      </c>
      <c r="D12" s="673">
        <f t="shared" si="0"/>
        <v>-0.39843434843055736</v>
      </c>
      <c r="E12" s="667"/>
      <c r="F12" s="523">
        <v>64269.803999999996</v>
      </c>
      <c r="G12" s="524">
        <v>50726.315000000002</v>
      </c>
      <c r="H12" s="525">
        <f t="shared" si="1"/>
        <v>-0.21072864949144696</v>
      </c>
      <c r="I12" s="526">
        <f>G12/$G$11</f>
        <v>1</v>
      </c>
    </row>
    <row r="13" spans="1:9" s="527" customFormat="1" ht="27" customHeight="1" x14ac:dyDescent="0.25">
      <c r="A13" s="1049" t="s">
        <v>908</v>
      </c>
      <c r="B13" s="1049"/>
      <c r="C13" s="1049"/>
      <c r="D13" s="1049"/>
      <c r="E13" s="1049"/>
      <c r="F13" s="1049"/>
      <c r="G13" s="1049"/>
      <c r="H13" s="1049"/>
      <c r="I13" s="1049"/>
    </row>
    <row r="14" spans="1:9" x14ac:dyDescent="0.25">
      <c r="A14" s="528" t="s">
        <v>596</v>
      </c>
      <c r="B14" s="528"/>
      <c r="C14" s="528"/>
      <c r="D14" s="528"/>
      <c r="E14" s="528"/>
      <c r="F14" s="529"/>
      <c r="G14" s="530"/>
      <c r="H14" s="530"/>
      <c r="I14" s="530"/>
    </row>
  </sheetData>
  <mergeCells count="3">
    <mergeCell ref="B4:D4"/>
    <mergeCell ref="F4:I4"/>
    <mergeCell ref="A13:I13"/>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48B37-628B-4CF9-AE31-3A5A67E1E2C6}">
  <sheetPr>
    <tabColor rgb="FF002060"/>
  </sheetPr>
  <dimension ref="A1:K55"/>
  <sheetViews>
    <sheetView showGridLines="0" view="pageBreakPreview" zoomScaleNormal="130" zoomScaleSheetLayoutView="100" workbookViewId="0"/>
  </sheetViews>
  <sheetFormatPr baseColWidth="10" defaultColWidth="11.5703125" defaultRowHeight="12.75" x14ac:dyDescent="0.2"/>
  <cols>
    <col min="1" max="1" width="13" style="7" customWidth="1"/>
    <col min="2" max="2" width="16" style="7" customWidth="1"/>
    <col min="3" max="3" width="19.5703125" style="8" customWidth="1"/>
    <col min="4" max="7" width="16" style="8" customWidth="1"/>
    <col min="8" max="8" width="17" style="8" customWidth="1"/>
    <col min="9" max="9" width="21.42578125" style="8" customWidth="1"/>
    <col min="10" max="10" width="19" style="6" customWidth="1"/>
    <col min="11" max="11" width="3.140625" style="6" customWidth="1"/>
    <col min="12" max="16384" width="11.5703125" style="6"/>
  </cols>
  <sheetData>
    <row r="1" spans="1:10" x14ac:dyDescent="0.2">
      <c r="A1" s="53" t="s">
        <v>232</v>
      </c>
    </row>
    <row r="2" spans="1:10" ht="15.75" x14ac:dyDescent="0.25">
      <c r="A2" s="54" t="s">
        <v>233</v>
      </c>
      <c r="G2" s="55"/>
    </row>
    <row r="3" spans="1:10" x14ac:dyDescent="0.2">
      <c r="A3" s="56"/>
      <c r="B3" s="8"/>
    </row>
    <row r="4" spans="1:10" x14ac:dyDescent="0.2">
      <c r="A4" s="57" t="s">
        <v>208</v>
      </c>
      <c r="B4" s="58" t="s">
        <v>234</v>
      </c>
      <c r="C4" s="58" t="s">
        <v>447</v>
      </c>
      <c r="D4" s="58" t="s">
        <v>235</v>
      </c>
      <c r="E4" s="58" t="s">
        <v>236</v>
      </c>
      <c r="F4" s="58" t="s">
        <v>237</v>
      </c>
      <c r="G4" s="58" t="s">
        <v>238</v>
      </c>
      <c r="H4" s="58" t="s">
        <v>239</v>
      </c>
      <c r="I4" s="58" t="s">
        <v>240</v>
      </c>
    </row>
    <row r="5" spans="1:10" ht="13.5" thickBot="1" x14ac:dyDescent="0.25">
      <c r="A5" s="59"/>
      <c r="B5" s="60" t="s">
        <v>241</v>
      </c>
      <c r="C5" s="60" t="s">
        <v>241</v>
      </c>
      <c r="D5" s="60" t="s">
        <v>241</v>
      </c>
      <c r="E5" s="60" t="s">
        <v>242</v>
      </c>
      <c r="F5" s="60" t="s">
        <v>243</v>
      </c>
      <c r="G5" s="60" t="s">
        <v>243</v>
      </c>
      <c r="H5" s="60" t="s">
        <v>243</v>
      </c>
      <c r="I5" s="60" t="s">
        <v>243</v>
      </c>
    </row>
    <row r="6" spans="1:10" x14ac:dyDescent="0.2">
      <c r="A6" s="7">
        <v>2014</v>
      </c>
      <c r="B6" s="61">
        <v>2.3821573718054097E-2</v>
      </c>
      <c r="C6" s="61">
        <v>-2.18956096652741E-2</v>
      </c>
      <c r="D6" s="61">
        <v>3.2459610352057106E-2</v>
      </c>
      <c r="E6" s="62">
        <v>2.8387441197691206</v>
      </c>
      <c r="F6" s="63">
        <v>39532.682886367103</v>
      </c>
      <c r="G6" s="63">
        <v>21209.019616138499</v>
      </c>
      <c r="H6" s="63">
        <v>41037.789363793097</v>
      </c>
      <c r="I6" s="63">
        <v>-1505.1064774259601</v>
      </c>
    </row>
    <row r="7" spans="1:10" x14ac:dyDescent="0.2">
      <c r="A7" s="7">
        <v>2015</v>
      </c>
      <c r="B7" s="61">
        <v>3.2510910798686302E-2</v>
      </c>
      <c r="C7" s="61">
        <v>0.157122682825519</v>
      </c>
      <c r="D7" s="61">
        <v>3.5478487642526903E-2</v>
      </c>
      <c r="E7" s="62">
        <v>3.1853143181818182</v>
      </c>
      <c r="F7" s="63">
        <v>34414.045139638103</v>
      </c>
      <c r="G7" s="63">
        <v>19648.292860808098</v>
      </c>
      <c r="H7" s="63">
        <v>37326.458937592302</v>
      </c>
      <c r="I7" s="63">
        <v>-2912.4137979542102</v>
      </c>
    </row>
    <row r="8" spans="1:10" x14ac:dyDescent="0.2">
      <c r="A8" s="7">
        <v>2016</v>
      </c>
      <c r="B8" s="61">
        <v>3.9536701967685599E-2</v>
      </c>
      <c r="C8" s="61">
        <v>0.211853977638126</v>
      </c>
      <c r="D8" s="61">
        <v>3.5930838949936296E-2</v>
      </c>
      <c r="E8" s="62">
        <v>3.3754258259284575</v>
      </c>
      <c r="F8" s="63">
        <v>37088.390533946404</v>
      </c>
      <c r="G8" s="63">
        <v>22467.609295735001</v>
      </c>
      <c r="H8" s="63">
        <v>35126.016123104302</v>
      </c>
      <c r="I8" s="63">
        <v>1962.3744108420899</v>
      </c>
    </row>
    <row r="9" spans="1:10" x14ac:dyDescent="0.2">
      <c r="A9" s="7">
        <v>2017</v>
      </c>
      <c r="B9" s="61">
        <v>2.5187704479017203E-2</v>
      </c>
      <c r="C9" s="61">
        <v>4.4758295916302399E-2</v>
      </c>
      <c r="D9" s="61">
        <v>2.8038318234279099E-2</v>
      </c>
      <c r="E9" s="62">
        <v>3.2607222536055787</v>
      </c>
      <c r="F9" s="63">
        <v>45404.525919859101</v>
      </c>
      <c r="G9" s="63">
        <v>28151.824812126401</v>
      </c>
      <c r="H9" s="63">
        <v>38718.555955156597</v>
      </c>
      <c r="I9" s="63">
        <v>6685.96996470256</v>
      </c>
      <c r="J9" s="64"/>
    </row>
    <row r="10" spans="1:10" x14ac:dyDescent="0.2">
      <c r="A10" s="7">
        <v>2018</v>
      </c>
      <c r="B10" s="61">
        <v>3.9693726488854102E-2</v>
      </c>
      <c r="C10" s="61">
        <v>-1.7379759770371702E-2</v>
      </c>
      <c r="D10" s="61">
        <v>1.3167105478321199E-2</v>
      </c>
      <c r="E10" s="62">
        <v>3.2870557386838311</v>
      </c>
      <c r="F10" s="63">
        <v>49072.603733513701</v>
      </c>
      <c r="G10" s="63">
        <v>29533.630009361099</v>
      </c>
      <c r="H10" s="63">
        <v>41857.222149741901</v>
      </c>
      <c r="I10" s="63">
        <v>7215.3815837718203</v>
      </c>
    </row>
    <row r="11" spans="1:10" x14ac:dyDescent="0.2">
      <c r="A11" s="7">
        <v>2019</v>
      </c>
      <c r="B11" s="61">
        <v>2.24041982618969E-2</v>
      </c>
      <c r="C11" s="61">
        <v>-8.4051032262280508E-3</v>
      </c>
      <c r="D11" s="61">
        <v>2.1358458196351501E-2</v>
      </c>
      <c r="E11" s="62">
        <v>3.3371626461038972</v>
      </c>
      <c r="F11" s="63">
        <v>47995.150309630299</v>
      </c>
      <c r="G11" s="63">
        <v>28957.971423899398</v>
      </c>
      <c r="H11" s="63">
        <v>41102.327157595399</v>
      </c>
      <c r="I11" s="63">
        <v>6892.82315203486</v>
      </c>
      <c r="J11" s="64"/>
    </row>
    <row r="12" spans="1:10" x14ac:dyDescent="0.2">
      <c r="A12" s="7">
        <v>2020</v>
      </c>
      <c r="B12" s="61">
        <v>-0.109376174195807</v>
      </c>
      <c r="C12" s="61">
        <v>-0.13840886416502499</v>
      </c>
      <c r="D12" s="61">
        <v>1.8273026524989598E-2</v>
      </c>
      <c r="E12" s="62">
        <v>3.4957341089466101</v>
      </c>
      <c r="F12" s="63">
        <v>42821.5883439014</v>
      </c>
      <c r="G12" s="63">
        <v>26570.040405276199</v>
      </c>
      <c r="H12" s="63">
        <v>34723.999957466702</v>
      </c>
      <c r="I12" s="63">
        <v>8097.5883864346697</v>
      </c>
      <c r="J12" s="64"/>
    </row>
    <row r="13" spans="1:10" x14ac:dyDescent="0.2">
      <c r="A13" s="7">
        <v>2021</v>
      </c>
      <c r="B13" s="61">
        <v>0.13366839971497099</v>
      </c>
      <c r="C13" s="61">
        <v>0.104822909623174</v>
      </c>
      <c r="D13" s="61">
        <v>3.9790147813012704E-2</v>
      </c>
      <c r="E13" s="62">
        <v>3.881209209329318</v>
      </c>
      <c r="F13" s="63">
        <v>63113.901287430803</v>
      </c>
      <c r="G13" s="63">
        <v>40575.454147377306</v>
      </c>
      <c r="H13" s="63">
        <v>47999.201612329001</v>
      </c>
      <c r="I13" s="63">
        <v>15114.6996751018</v>
      </c>
      <c r="J13" s="64"/>
    </row>
    <row r="14" spans="1:10" x14ac:dyDescent="0.2">
      <c r="A14" s="7">
        <v>2022</v>
      </c>
      <c r="B14" s="61">
        <v>2.8100361911123303E-2</v>
      </c>
      <c r="C14" s="61">
        <v>-4.2409542592494601E-4</v>
      </c>
      <c r="D14" s="61">
        <v>7.8772358191569691E-2</v>
      </c>
      <c r="E14" s="62">
        <v>3.8354570050703161</v>
      </c>
      <c r="F14" s="63">
        <v>66339.2306694203</v>
      </c>
      <c r="G14" s="63">
        <v>39371.057168539999</v>
      </c>
      <c r="H14" s="63">
        <v>56008.641988050404</v>
      </c>
      <c r="I14" s="63">
        <v>10330.5886813699</v>
      </c>
      <c r="J14" s="64"/>
    </row>
    <row r="15" spans="1:10" x14ac:dyDescent="0.2">
      <c r="A15" s="7">
        <v>2023</v>
      </c>
      <c r="B15" s="61">
        <v>-4.0307424828056101E-3</v>
      </c>
      <c r="C15" s="61">
        <v>9.2795001541683492E-2</v>
      </c>
      <c r="D15" s="61">
        <v>6.2643406421915293E-2</v>
      </c>
      <c r="E15" s="62">
        <v>3.7441231429240105</v>
      </c>
      <c r="F15" s="63">
        <v>67107.543530058407</v>
      </c>
      <c r="G15" s="63">
        <v>43591.4624634266</v>
      </c>
      <c r="H15" s="63">
        <v>49957.667336039303</v>
      </c>
      <c r="I15" s="63">
        <v>17149.8761940191</v>
      </c>
      <c r="J15" s="64"/>
    </row>
    <row r="16" spans="1:10" x14ac:dyDescent="0.2">
      <c r="A16" s="7">
        <v>2024</v>
      </c>
      <c r="B16" s="61">
        <v>3.3029695755675902E-2</v>
      </c>
      <c r="C16" s="61">
        <v>2.1961519086663103E-2</v>
      </c>
      <c r="D16" s="61">
        <v>2.3506939187187999E-2</v>
      </c>
      <c r="E16" s="62">
        <v>3.7545930969469139</v>
      </c>
      <c r="F16" s="63">
        <v>76171.929544073806</v>
      </c>
      <c r="G16" s="63">
        <v>48981.507242889602</v>
      </c>
      <c r="H16" s="63">
        <v>52091.3536530739</v>
      </c>
      <c r="I16" s="63">
        <v>24080.575890999899</v>
      </c>
    </row>
    <row r="17" spans="1:11" x14ac:dyDescent="0.2">
      <c r="A17" s="65">
        <v>2025</v>
      </c>
      <c r="B17" s="66"/>
      <c r="C17" s="66"/>
      <c r="D17" s="66"/>
      <c r="E17" s="66"/>
      <c r="F17" s="66"/>
      <c r="G17" s="66"/>
      <c r="H17" s="66"/>
      <c r="I17" s="66"/>
    </row>
    <row r="18" spans="1:11" x14ac:dyDescent="0.2">
      <c r="A18" s="67" t="s">
        <v>209</v>
      </c>
      <c r="B18" s="674">
        <v>4.1590902716574299E-2</v>
      </c>
      <c r="C18" s="674">
        <v>3.2781853698551904E-2</v>
      </c>
      <c r="D18" s="674">
        <v>1.85158283440667E-2</v>
      </c>
      <c r="E18" s="675">
        <v>3.7469227272727301</v>
      </c>
      <c r="F18" s="291">
        <v>7127.9929789033704</v>
      </c>
      <c r="G18" s="291">
        <v>4602.0022649417597</v>
      </c>
      <c r="H18" s="291">
        <v>4972.49765601944</v>
      </c>
      <c r="I18" s="291">
        <v>2155.4953228839399</v>
      </c>
      <c r="J18" s="68"/>
    </row>
    <row r="19" spans="1:11" x14ac:dyDescent="0.2">
      <c r="A19" s="67" t="s">
        <v>210</v>
      </c>
      <c r="B19" s="61">
        <v>2.77109395879142E-2</v>
      </c>
      <c r="C19" s="61">
        <v>-1.1333499879730299E-2</v>
      </c>
      <c r="D19" s="61">
        <v>1.4773290589482999E-2</v>
      </c>
      <c r="E19" s="62">
        <v>3.69685</v>
      </c>
      <c r="F19" s="291">
        <v>6482.1928085817599</v>
      </c>
      <c r="G19" s="291">
        <v>4194.1442011750805</v>
      </c>
      <c r="H19" s="291">
        <v>4225.9834565903902</v>
      </c>
      <c r="I19" s="291">
        <v>2256.2093519913701</v>
      </c>
      <c r="J19" s="68"/>
    </row>
    <row r="20" spans="1:11" x14ac:dyDescent="0.2">
      <c r="A20" s="67" t="s">
        <v>729</v>
      </c>
      <c r="B20" s="61">
        <v>4.7012967296405403E-2</v>
      </c>
      <c r="C20" s="61">
        <v>7.5148921507570202E-2</v>
      </c>
      <c r="D20" s="61">
        <v>1.2771802697792401E-2</v>
      </c>
      <c r="E20" s="62">
        <v>3.6524857142857101</v>
      </c>
      <c r="F20" s="291">
        <v>7111.8747320542398</v>
      </c>
      <c r="G20" s="291">
        <v>4934.0735767829401</v>
      </c>
      <c r="H20" s="291">
        <v>4736.5146290788198</v>
      </c>
      <c r="I20" s="291">
        <v>2375.36010297542</v>
      </c>
      <c r="J20" s="68"/>
    </row>
    <row r="21" spans="1:11" x14ac:dyDescent="0.2">
      <c r="A21" s="67" t="s">
        <v>787</v>
      </c>
      <c r="B21" s="61">
        <v>1.35459211614963E-2</v>
      </c>
      <c r="C21" s="61">
        <v>0.10648532440985999</v>
      </c>
      <c r="D21" s="61">
        <v>1.6518340174020402E-2</v>
      </c>
      <c r="E21" s="62">
        <v>3.7000299999999999</v>
      </c>
      <c r="F21" s="291">
        <v>6008.9732956656098</v>
      </c>
      <c r="G21" s="291">
        <v>4012.3242570380798</v>
      </c>
      <c r="H21" s="291">
        <v>4480.9881886605299</v>
      </c>
      <c r="I21" s="291">
        <v>1527.98510700508</v>
      </c>
      <c r="J21" s="68"/>
    </row>
    <row r="22" spans="1:11" ht="12" customHeight="1" x14ac:dyDescent="0.2">
      <c r="A22" s="67" t="s">
        <v>791</v>
      </c>
      <c r="B22" s="61">
        <v>2.6475917510819097E-2</v>
      </c>
      <c r="C22" s="61">
        <v>-7.0708982739900006E-2</v>
      </c>
      <c r="D22" s="61">
        <v>1.68666289219268E-2</v>
      </c>
      <c r="E22" s="62">
        <v>3.6599142857142901</v>
      </c>
      <c r="F22" s="291">
        <v>6413.6319158824499</v>
      </c>
      <c r="G22" s="291">
        <v>4284.7046017786997</v>
      </c>
      <c r="H22" s="291">
        <v>4802.4881249610698</v>
      </c>
      <c r="I22" s="291">
        <v>1611.1437909213801</v>
      </c>
      <c r="J22" s="68"/>
    </row>
    <row r="23" spans="1:11" ht="12" customHeight="1" x14ac:dyDescent="0.2">
      <c r="A23" s="67" t="s">
        <v>858</v>
      </c>
      <c r="B23" s="61">
        <v>4.5162689814141004E-2</v>
      </c>
      <c r="C23" s="61">
        <v>1.93275906436455E-2</v>
      </c>
      <c r="D23" s="61">
        <v>1.69370904576716E-2</v>
      </c>
      <c r="E23" s="62">
        <v>3.60219523809524</v>
      </c>
      <c r="F23" s="291">
        <v>6904.9974662537898</v>
      </c>
      <c r="G23" s="291">
        <v>4525.4166187704495</v>
      </c>
      <c r="H23" s="291">
        <v>4381.5676299542502</v>
      </c>
      <c r="I23" s="291">
        <v>2523.4298362995401</v>
      </c>
      <c r="J23" s="68"/>
    </row>
    <row r="24" spans="1:11" ht="12" customHeight="1" x14ac:dyDescent="0.2">
      <c r="A24" s="67" t="s">
        <v>862</v>
      </c>
      <c r="B24" s="61">
        <v>3.4104200109325904E-2</v>
      </c>
      <c r="C24" s="61">
        <v>1.9196838930695802E-2</v>
      </c>
      <c r="D24" s="61">
        <v>1.6888009685144E-2</v>
      </c>
      <c r="E24" s="62">
        <v>3.5569449999999998</v>
      </c>
      <c r="F24" s="291">
        <v>7246.9168450336001</v>
      </c>
      <c r="G24" s="291">
        <v>4632.2260655038308</v>
      </c>
      <c r="H24" s="291">
        <v>5095.0768535522202</v>
      </c>
      <c r="I24" s="291">
        <v>2151.8399914813899</v>
      </c>
      <c r="J24" s="68"/>
    </row>
    <row r="25" spans="1:11" ht="12" customHeight="1" x14ac:dyDescent="0.2">
      <c r="A25" s="67" t="s">
        <v>871</v>
      </c>
      <c r="B25" s="61">
        <v>3.1750521763447399E-2</v>
      </c>
      <c r="C25" s="61">
        <v>8.7290923444370006E-3</v>
      </c>
      <c r="D25" s="61">
        <v>1.1063307753199102E-2</v>
      </c>
      <c r="E25" s="62">
        <v>3.5423849999999999</v>
      </c>
      <c r="F25" s="291">
        <v>7680.1290130315701</v>
      </c>
      <c r="G25" s="291">
        <v>5072.4660070217997</v>
      </c>
      <c r="H25" s="291">
        <v>5102.2041551963803</v>
      </c>
      <c r="I25" s="291">
        <v>2577.9248578351899</v>
      </c>
      <c r="J25" s="68"/>
    </row>
    <row r="26" spans="1:11" ht="12" customHeight="1" x14ac:dyDescent="0.2">
      <c r="A26" s="67" t="s">
        <v>911</v>
      </c>
      <c r="B26" s="61" t="s">
        <v>448</v>
      </c>
      <c r="C26" s="61" t="s">
        <v>448</v>
      </c>
      <c r="D26" s="61">
        <v>1.35839342135424E-2</v>
      </c>
      <c r="E26" s="62">
        <v>3.5018045454545499</v>
      </c>
      <c r="F26" s="291" t="s">
        <v>448</v>
      </c>
      <c r="G26" s="291" t="s">
        <v>448</v>
      </c>
      <c r="H26" s="291" t="s">
        <v>448</v>
      </c>
      <c r="I26" s="291" t="s">
        <v>448</v>
      </c>
      <c r="J26" s="68"/>
    </row>
    <row r="27" spans="1:11" x14ac:dyDescent="0.2">
      <c r="A27" s="67"/>
      <c r="B27" s="69"/>
      <c r="C27" s="69"/>
      <c r="D27" s="70"/>
      <c r="E27" s="71"/>
      <c r="F27" s="71"/>
      <c r="G27" s="71"/>
      <c r="H27" s="71"/>
      <c r="I27" s="71"/>
      <c r="K27" s="71"/>
    </row>
    <row r="28" spans="1:11" ht="75" customHeight="1" x14ac:dyDescent="0.2">
      <c r="A28" s="1050" t="s">
        <v>244</v>
      </c>
      <c r="B28" s="1050"/>
      <c r="C28" s="1050"/>
      <c r="D28" s="1050"/>
      <c r="E28" s="1050"/>
      <c r="F28" s="1050"/>
      <c r="G28" s="1050"/>
      <c r="H28" s="1050"/>
      <c r="I28" s="1050"/>
      <c r="J28" s="169"/>
    </row>
    <row r="30" spans="1:11" ht="15.75" x14ac:dyDescent="0.25">
      <c r="A30" s="54" t="s">
        <v>424</v>
      </c>
      <c r="B30" s="8"/>
    </row>
    <row r="31" spans="1:11" x14ac:dyDescent="0.2">
      <c r="B31" s="8"/>
    </row>
    <row r="32" spans="1:11" x14ac:dyDescent="0.2">
      <c r="A32" s="57" t="s">
        <v>208</v>
      </c>
      <c r="B32" s="58" t="s">
        <v>425</v>
      </c>
      <c r="C32" s="58" t="s">
        <v>426</v>
      </c>
      <c r="D32" s="58" t="s">
        <v>427</v>
      </c>
      <c r="E32" s="58" t="s">
        <v>428</v>
      </c>
      <c r="F32" s="58" t="s">
        <v>429</v>
      </c>
      <c r="G32" s="58" t="s">
        <v>430</v>
      </c>
      <c r="H32" s="58" t="s">
        <v>269</v>
      </c>
      <c r="I32" s="58" t="s">
        <v>431</v>
      </c>
      <c r="J32" s="58" t="s">
        <v>432</v>
      </c>
    </row>
    <row r="33" spans="1:10" x14ac:dyDescent="0.2">
      <c r="A33" s="332"/>
      <c r="B33" s="333" t="s">
        <v>433</v>
      </c>
      <c r="C33" s="334" t="s">
        <v>434</v>
      </c>
      <c r="D33" s="333" t="s">
        <v>433</v>
      </c>
      <c r="E33" s="334" t="s">
        <v>434</v>
      </c>
      <c r="F33" s="333" t="s">
        <v>433</v>
      </c>
      <c r="G33" s="335" t="s">
        <v>433</v>
      </c>
      <c r="H33" s="333" t="s">
        <v>435</v>
      </c>
      <c r="I33" s="335" t="s">
        <v>436</v>
      </c>
      <c r="J33" s="335" t="s">
        <v>435</v>
      </c>
    </row>
    <row r="34" spans="1:10" x14ac:dyDescent="0.2">
      <c r="A34" s="332"/>
      <c r="B34" s="333" t="s">
        <v>437</v>
      </c>
      <c r="C34" s="334" t="s">
        <v>438</v>
      </c>
      <c r="D34" s="333" t="s">
        <v>437</v>
      </c>
      <c r="E34" s="335" t="s">
        <v>439</v>
      </c>
      <c r="F34" s="333" t="s">
        <v>437</v>
      </c>
      <c r="G34" s="335" t="s">
        <v>437</v>
      </c>
      <c r="H34" s="335" t="s">
        <v>519</v>
      </c>
      <c r="I34" s="335" t="s">
        <v>437</v>
      </c>
      <c r="J34" s="335" t="s">
        <v>440</v>
      </c>
    </row>
    <row r="35" spans="1:10" x14ac:dyDescent="0.2">
      <c r="A35" s="7">
        <v>2015</v>
      </c>
      <c r="B35" s="95">
        <v>249.22632411067195</v>
      </c>
      <c r="C35" s="95">
        <v>1159.8211462450597</v>
      </c>
      <c r="D35" s="95">
        <v>87.466600790513937</v>
      </c>
      <c r="E35" s="95">
        <v>15.680000000000003</v>
      </c>
      <c r="F35" s="95">
        <v>80.899604743083017</v>
      </c>
      <c r="G35" s="95">
        <v>728.93063241106734</v>
      </c>
      <c r="H35" s="95">
        <v>53.0293103448276</v>
      </c>
      <c r="I35" s="95">
        <v>6.6520000000000001</v>
      </c>
      <c r="J35" s="95">
        <v>3.5236681417644169</v>
      </c>
    </row>
    <row r="36" spans="1:10" x14ac:dyDescent="0.2">
      <c r="A36" s="7">
        <v>2016</v>
      </c>
      <c r="B36" s="95">
        <v>220.56320158102767</v>
      </c>
      <c r="C36" s="95">
        <v>1249.8440711462456</v>
      </c>
      <c r="D36" s="95">
        <v>95.016166007905127</v>
      </c>
      <c r="E36" s="95">
        <v>17.137747035573113</v>
      </c>
      <c r="F36" s="95">
        <v>84.893873517786503</v>
      </c>
      <c r="G36" s="95">
        <v>816.73525691699592</v>
      </c>
      <c r="H36" s="95">
        <v>57.872619047619075</v>
      </c>
      <c r="I36" s="95">
        <v>6.484</v>
      </c>
      <c r="J36" s="95">
        <v>5.0916096521030338</v>
      </c>
    </row>
    <row r="37" spans="1:10" x14ac:dyDescent="0.2">
      <c r="A37" s="7">
        <v>2017</v>
      </c>
      <c r="B37" s="95">
        <v>279.68408730158734</v>
      </c>
      <c r="C37" s="95">
        <v>1257.8597222222218</v>
      </c>
      <c r="D37" s="95">
        <v>131.35749999999999</v>
      </c>
      <c r="E37" s="95">
        <v>17.048769841269831</v>
      </c>
      <c r="F37" s="95">
        <v>105.11793650793653</v>
      </c>
      <c r="G37" s="95">
        <v>911.93436507936519</v>
      </c>
      <c r="H37" s="95">
        <v>70.687199999999976</v>
      </c>
      <c r="I37" s="95">
        <v>8.2059999999999995</v>
      </c>
      <c r="J37" s="95">
        <v>4.6042453695500507</v>
      </c>
    </row>
    <row r="38" spans="1:10" x14ac:dyDescent="0.2">
      <c r="A38" s="7">
        <v>2018</v>
      </c>
      <c r="B38" s="95">
        <v>295.88023715415011</v>
      </c>
      <c r="C38" s="95">
        <v>1268.9288537549405</v>
      </c>
      <c r="D38" s="95">
        <v>132.53778656126494</v>
      </c>
      <c r="E38" s="95">
        <v>15.707826086956521</v>
      </c>
      <c r="F38" s="95">
        <v>101.71517786561269</v>
      </c>
      <c r="G38" s="95">
        <v>914.13509881422931</v>
      </c>
      <c r="H38" s="95">
        <v>69.470967741935496</v>
      </c>
      <c r="I38" s="95">
        <v>11.938000000000001</v>
      </c>
      <c r="J38" s="95">
        <v>6.1060693418077365</v>
      </c>
    </row>
    <row r="39" spans="1:10" x14ac:dyDescent="0.2">
      <c r="A39" s="7">
        <v>2019</v>
      </c>
      <c r="B39" s="95">
        <v>272.14359683794487</v>
      </c>
      <c r="C39" s="95">
        <v>1393.7138339920953</v>
      </c>
      <c r="D39" s="95">
        <v>115.49999999999994</v>
      </c>
      <c r="E39" s="95">
        <v>16.211027667984194</v>
      </c>
      <c r="F39" s="95">
        <v>90.703754940711491</v>
      </c>
      <c r="G39" s="95">
        <v>845.62762845849761</v>
      </c>
      <c r="H39" s="95">
        <v>93.390853658536557</v>
      </c>
      <c r="I39" s="95">
        <v>11.303804878048789</v>
      </c>
      <c r="J39" s="95">
        <v>5.3541415399134982</v>
      </c>
    </row>
    <row r="40" spans="1:10" x14ac:dyDescent="0.2">
      <c r="A40" s="7">
        <v>2020</v>
      </c>
      <c r="B40" s="95">
        <v>280.34866141732306</v>
      </c>
      <c r="C40" s="95">
        <v>1771.0421259842506</v>
      </c>
      <c r="D40" s="95">
        <v>102.8290157480314</v>
      </c>
      <c r="E40" s="95">
        <v>20.547519685039358</v>
      </c>
      <c r="F40" s="95">
        <v>82.807204724409445</v>
      </c>
      <c r="G40" s="95">
        <v>778.30578740157466</v>
      </c>
      <c r="H40" s="95">
        <v>108.8836032388664</v>
      </c>
      <c r="I40" s="95">
        <v>8.67551181102362</v>
      </c>
      <c r="J40" s="95">
        <v>4.9853968638533859</v>
      </c>
    </row>
    <row r="41" spans="1:10" x14ac:dyDescent="0.2">
      <c r="A41" s="137">
        <v>2021</v>
      </c>
      <c r="B41" s="336">
        <v>422.63430830039528</v>
      </c>
      <c r="C41" s="336">
        <v>1799.175296442688</v>
      </c>
      <c r="D41" s="336">
        <v>136.41241106719363</v>
      </c>
      <c r="E41" s="95">
        <v>25.138260869565219</v>
      </c>
      <c r="F41" s="336">
        <v>100.07276679841901</v>
      </c>
      <c r="G41" s="336">
        <v>1482.2570750988139</v>
      </c>
      <c r="H41" s="336">
        <v>159.21399999999997</v>
      </c>
      <c r="I41" s="336">
        <v>15.942450592885377</v>
      </c>
      <c r="J41" s="336">
        <v>5.0750707825163177</v>
      </c>
    </row>
    <row r="42" spans="1:10" x14ac:dyDescent="0.2">
      <c r="A42" s="137">
        <v>2022</v>
      </c>
      <c r="B42" s="336">
        <v>399.02569721115538</v>
      </c>
      <c r="C42" s="336">
        <v>1800.7978000000003</v>
      </c>
      <c r="D42" s="336">
        <v>157.77426294820725</v>
      </c>
      <c r="E42" s="95">
        <v>21.733000000000004</v>
      </c>
      <c r="F42" s="336">
        <v>97.530278884462206</v>
      </c>
      <c r="G42" s="336">
        <v>1416.0717529880483</v>
      </c>
      <c r="H42" s="336">
        <v>120.30060975609754</v>
      </c>
      <c r="I42" s="336">
        <v>18.605139442231074</v>
      </c>
      <c r="J42" s="336">
        <v>4.88301044528394</v>
      </c>
    </row>
    <row r="43" spans="1:10" x14ac:dyDescent="0.2">
      <c r="A43" s="137">
        <v>2023</v>
      </c>
      <c r="B43" s="336">
        <v>384.54505976095584</v>
      </c>
      <c r="C43" s="336">
        <v>1941.6741035856569</v>
      </c>
      <c r="D43" s="336">
        <v>120.04633466135463</v>
      </c>
      <c r="E43" s="95">
        <v>23.351792828685266</v>
      </c>
      <c r="F43" s="336">
        <v>96.986334661354576</v>
      </c>
      <c r="G43" s="336">
        <v>1177.4828286852589</v>
      </c>
      <c r="H43" s="336">
        <v>119.96541666666673</v>
      </c>
      <c r="I43" s="336">
        <v>24.326334661354586</v>
      </c>
      <c r="J43" s="336">
        <v>4.44530640027868</v>
      </c>
    </row>
    <row r="44" spans="1:10" x14ac:dyDescent="0.2">
      <c r="A44" s="137">
        <v>2024</v>
      </c>
      <c r="B44" s="336">
        <v>414.89137795275605</v>
      </c>
      <c r="C44" s="336">
        <v>2388.5185039370072</v>
      </c>
      <c r="D44" s="336">
        <v>126.07185039370077</v>
      </c>
      <c r="E44" s="95">
        <v>28.271181102362192</v>
      </c>
      <c r="F44" s="336">
        <v>94.014921259842652</v>
      </c>
      <c r="G44" s="336">
        <v>1369.429015748032</v>
      </c>
      <c r="H44" s="95">
        <v>109.51295546558707</v>
      </c>
      <c r="I44" s="336">
        <v>21.287913385826787</v>
      </c>
      <c r="J44" s="95">
        <v>4.5025169583637155</v>
      </c>
    </row>
    <row r="45" spans="1:10" x14ac:dyDescent="0.2">
      <c r="A45" s="337">
        <v>2025</v>
      </c>
      <c r="B45" s="338"/>
      <c r="C45" s="338"/>
      <c r="D45" s="338"/>
      <c r="E45" s="338"/>
      <c r="F45" s="338"/>
      <c r="G45" s="338"/>
      <c r="H45" s="338"/>
      <c r="I45" s="338"/>
      <c r="J45" s="338"/>
    </row>
    <row r="46" spans="1:10" x14ac:dyDescent="0.2">
      <c r="A46" s="67" t="s">
        <v>209</v>
      </c>
      <c r="B46" s="95">
        <v>407.21590909090901</v>
      </c>
      <c r="C46" s="95">
        <v>2707.5840909090912</v>
      </c>
      <c r="D46" s="95">
        <v>128.14636363636362</v>
      </c>
      <c r="E46" s="95">
        <v>30.369545454545456</v>
      </c>
      <c r="F46" s="95">
        <v>87.170909090909063</v>
      </c>
      <c r="G46" s="95">
        <v>1343.4590909090905</v>
      </c>
      <c r="H46" s="95">
        <v>101.5925</v>
      </c>
      <c r="I46" s="95">
        <v>20.849999999999998</v>
      </c>
      <c r="J46" s="95">
        <v>3.9785643129782597</v>
      </c>
    </row>
    <row r="47" spans="1:10" x14ac:dyDescent="0.2">
      <c r="A47" s="67" t="s">
        <v>210</v>
      </c>
      <c r="B47" s="95">
        <v>423.16700000000003</v>
      </c>
      <c r="C47" s="95">
        <v>2896.6749999999997</v>
      </c>
      <c r="D47" s="95">
        <v>126.99150000000002</v>
      </c>
      <c r="E47" s="95">
        <v>32.185999999999993</v>
      </c>
      <c r="F47" s="95">
        <v>88.690000000000012</v>
      </c>
      <c r="G47" s="95">
        <v>1445.8845000000001</v>
      </c>
      <c r="H47" s="95">
        <v>106.89500000000001</v>
      </c>
      <c r="I47" s="95">
        <v>20.642500000000005</v>
      </c>
      <c r="J47" s="95">
        <v>4.1382900196249999</v>
      </c>
    </row>
    <row r="48" spans="1:10" x14ac:dyDescent="0.2">
      <c r="A48" s="67" t="s">
        <v>729</v>
      </c>
      <c r="B48" s="95">
        <v>441.39380952380952</v>
      </c>
      <c r="C48" s="95">
        <v>2981.7357142857136</v>
      </c>
      <c r="D48" s="95">
        <v>130.99047619047622</v>
      </c>
      <c r="E48" s="95">
        <v>33.185714285714276</v>
      </c>
      <c r="F48" s="95">
        <v>92.248571428571438</v>
      </c>
      <c r="G48" s="95">
        <v>1543.4033333333336</v>
      </c>
      <c r="H48" s="95">
        <v>102.45294117647059</v>
      </c>
      <c r="I48" s="95">
        <v>20.276000000000003</v>
      </c>
      <c r="J48" s="95">
        <v>4.1727154804761897</v>
      </c>
    </row>
    <row r="49" spans="1:10" x14ac:dyDescent="0.2">
      <c r="A49" s="67" t="s">
        <v>787</v>
      </c>
      <c r="B49" s="95">
        <v>416.94899999999996</v>
      </c>
      <c r="C49" s="95">
        <v>3212.125</v>
      </c>
      <c r="D49" s="95">
        <v>119.0835</v>
      </c>
      <c r="E49" s="95">
        <v>32.266500000000001</v>
      </c>
      <c r="F49" s="95">
        <v>86.596500000000006</v>
      </c>
      <c r="G49" s="95">
        <v>1482.8495</v>
      </c>
      <c r="H49" s="95">
        <v>99.799999999999983</v>
      </c>
      <c r="I49" s="95">
        <v>19.91075</v>
      </c>
      <c r="J49" s="95">
        <v>4.2510652062840899</v>
      </c>
    </row>
    <row r="50" spans="1:10" x14ac:dyDescent="0.2">
      <c r="A50" s="67" t="s">
        <v>791</v>
      </c>
      <c r="B50" s="95">
        <v>432.26399999999995</v>
      </c>
      <c r="C50" s="95">
        <v>3280.5049999999997</v>
      </c>
      <c r="D50" s="95">
        <v>120.0275</v>
      </c>
      <c r="E50" s="95">
        <v>32.706499999999991</v>
      </c>
      <c r="F50" s="95">
        <v>88.826499999999996</v>
      </c>
      <c r="G50" s="95">
        <v>1458.0054999999998</v>
      </c>
      <c r="H50" s="95">
        <v>99.117500000000021</v>
      </c>
      <c r="I50" s="95">
        <v>20.107500000000002</v>
      </c>
      <c r="J50" s="95">
        <v>4.1925415545750004</v>
      </c>
    </row>
    <row r="51" spans="1:10" x14ac:dyDescent="0.2">
      <c r="A51" s="67" t="s">
        <v>858</v>
      </c>
      <c r="B51" s="95">
        <v>446.05095238095237</v>
      </c>
      <c r="C51" s="95">
        <v>3351.6976190476194</v>
      </c>
      <c r="D51" s="95">
        <v>120.24285714285713</v>
      </c>
      <c r="E51" s="95">
        <v>35.946666666666665</v>
      </c>
      <c r="F51" s="95">
        <v>89.488571428571419</v>
      </c>
      <c r="G51" s="95">
        <v>1473.0633333333335</v>
      </c>
      <c r="H51" s="95">
        <v>94.469047619047615</v>
      </c>
      <c r="I51" s="95">
        <v>21.829523809523806</v>
      </c>
      <c r="J51" s="95">
        <v>4.1004415056928574</v>
      </c>
    </row>
    <row r="52" spans="1:10" x14ac:dyDescent="0.2">
      <c r="A52" s="67" t="s">
        <v>862</v>
      </c>
      <c r="B52" s="95">
        <v>443.53260869565219</v>
      </c>
      <c r="C52" s="95">
        <v>3342.4043478260869</v>
      </c>
      <c r="D52" s="95">
        <v>125.1391304347826</v>
      </c>
      <c r="E52" s="95">
        <v>37.672608695652173</v>
      </c>
      <c r="F52" s="95">
        <v>90.486086956521731</v>
      </c>
      <c r="G52" s="95">
        <v>1528.3104347826084</v>
      </c>
      <c r="H52" s="95">
        <v>99.367647058823536</v>
      </c>
      <c r="I52" s="95">
        <v>22.781739130434783</v>
      </c>
      <c r="J52" s="95">
        <v>4.1095078892847825</v>
      </c>
    </row>
    <row r="53" spans="1:10" x14ac:dyDescent="0.2">
      <c r="A53" s="67" t="s">
        <v>871</v>
      </c>
      <c r="B53" s="95">
        <v>437.52700000000004</v>
      </c>
      <c r="C53" s="95">
        <v>3358.1775000000002</v>
      </c>
      <c r="D53" s="95">
        <v>126.29649999999999</v>
      </c>
      <c r="E53" s="95">
        <v>37.937499999999993</v>
      </c>
      <c r="F53" s="95">
        <v>88.232499999999987</v>
      </c>
      <c r="G53" s="95">
        <v>1536.318</v>
      </c>
      <c r="H53" s="95">
        <v>101.80952380952381</v>
      </c>
      <c r="I53" s="95">
        <v>24.467000000000002</v>
      </c>
      <c r="J53" s="95">
        <v>4.1434055476309526</v>
      </c>
    </row>
    <row r="54" spans="1:10" x14ac:dyDescent="0.2">
      <c r="A54" s="67" t="s">
        <v>911</v>
      </c>
      <c r="B54" s="95">
        <v>451.44818181818175</v>
      </c>
      <c r="C54" s="95">
        <v>3658.0863636363629</v>
      </c>
      <c r="D54" s="95">
        <v>132.90318181818185</v>
      </c>
      <c r="E54" s="95">
        <v>42.543181818181822</v>
      </c>
      <c r="F54" s="95">
        <v>88.65363636363638</v>
      </c>
      <c r="G54" s="95">
        <v>1566.7072727272725</v>
      </c>
      <c r="H54" s="95">
        <v>105.28863636363636</v>
      </c>
      <c r="I54" s="95">
        <v>25.478636363636362</v>
      </c>
      <c r="J54" s="95">
        <v>4.1736363636363647</v>
      </c>
    </row>
    <row r="55" spans="1:10" ht="80.45" customHeight="1" x14ac:dyDescent="0.2">
      <c r="A55" s="1050" t="s">
        <v>441</v>
      </c>
      <c r="B55" s="1050"/>
      <c r="C55" s="1050"/>
      <c r="D55" s="1050"/>
      <c r="E55" s="1050"/>
      <c r="F55" s="1050"/>
      <c r="G55" s="1050"/>
      <c r="H55" s="1050"/>
      <c r="I55" s="1050"/>
      <c r="J55" s="1050"/>
    </row>
  </sheetData>
  <mergeCells count="2">
    <mergeCell ref="A28:I28"/>
    <mergeCell ref="A55:J55"/>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F4FD2-5CD8-4FB4-8459-1B17EE27B6D5}">
  <sheetPr>
    <tabColor rgb="FF002060"/>
  </sheetPr>
  <dimension ref="A1:Z116"/>
  <sheetViews>
    <sheetView showGridLines="0" view="pageBreakPreview" zoomScaleNormal="100" zoomScaleSheetLayoutView="100" workbookViewId="0"/>
  </sheetViews>
  <sheetFormatPr baseColWidth="10" defaultRowHeight="15" x14ac:dyDescent="0.25"/>
  <cols>
    <col min="1" max="1" width="17.7109375" style="16" customWidth="1"/>
    <col min="2" max="2" width="16.5703125" style="15" bestFit="1" customWidth="1"/>
    <col min="3" max="3" width="13.42578125" style="15" customWidth="1"/>
    <col min="4" max="4" width="16.5703125" style="15" bestFit="1" customWidth="1"/>
    <col min="5" max="5" width="14.42578125" style="15" bestFit="1" customWidth="1"/>
    <col min="6" max="7" width="16.5703125" style="15" bestFit="1" customWidth="1"/>
    <col min="8" max="8" width="19.5703125" style="15" bestFit="1" customWidth="1"/>
    <col min="9" max="9" width="16.5703125" style="15" bestFit="1" customWidth="1"/>
    <col min="10" max="10" width="17.5703125" style="15" customWidth="1"/>
    <col min="11" max="11" width="13.5703125" style="15" bestFit="1" customWidth="1"/>
    <col min="12" max="12" width="2.5703125" style="1" customWidth="1"/>
    <col min="13" max="256" width="11.5703125" style="1"/>
    <col min="257" max="257" width="17.7109375" style="1" customWidth="1"/>
    <col min="258" max="258" width="18.7109375" style="1" bestFit="1" customWidth="1"/>
    <col min="259" max="259" width="12.7109375" style="1" bestFit="1" customWidth="1"/>
    <col min="260" max="260" width="18.7109375" style="1" bestFit="1" customWidth="1"/>
    <col min="261" max="261" width="16" style="1" bestFit="1" customWidth="1"/>
    <col min="262" max="265" width="18.7109375" style="1" bestFit="1" customWidth="1"/>
    <col min="266" max="267" width="12.7109375" style="1" customWidth="1"/>
    <col min="268" max="268" width="2.5703125" style="1" customWidth="1"/>
    <col min="269" max="512" width="11.5703125" style="1"/>
    <col min="513" max="513" width="17.7109375" style="1" customWidth="1"/>
    <col min="514" max="514" width="18.7109375" style="1" bestFit="1" customWidth="1"/>
    <col min="515" max="515" width="12.7109375" style="1" bestFit="1" customWidth="1"/>
    <col min="516" max="516" width="18.7109375" style="1" bestFit="1" customWidth="1"/>
    <col min="517" max="517" width="16" style="1" bestFit="1" customWidth="1"/>
    <col min="518" max="521" width="18.7109375" style="1" bestFit="1" customWidth="1"/>
    <col min="522" max="523" width="12.7109375" style="1" customWidth="1"/>
    <col min="524" max="524" width="2.5703125" style="1" customWidth="1"/>
    <col min="525" max="768" width="11.5703125" style="1"/>
    <col min="769" max="769" width="17.7109375" style="1" customWidth="1"/>
    <col min="770" max="770" width="18.7109375" style="1" bestFit="1" customWidth="1"/>
    <col min="771" max="771" width="12.7109375" style="1" bestFit="1" customWidth="1"/>
    <col min="772" max="772" width="18.7109375" style="1" bestFit="1" customWidth="1"/>
    <col min="773" max="773" width="16" style="1" bestFit="1" customWidth="1"/>
    <col min="774" max="777" width="18.7109375" style="1" bestFit="1" customWidth="1"/>
    <col min="778" max="779" width="12.7109375" style="1" customWidth="1"/>
    <col min="780" max="780" width="2.5703125" style="1" customWidth="1"/>
    <col min="781" max="1024" width="11.5703125" style="1"/>
    <col min="1025" max="1025" width="17.7109375" style="1" customWidth="1"/>
    <col min="1026" max="1026" width="18.7109375" style="1" bestFit="1" customWidth="1"/>
    <col min="1027" max="1027" width="12.7109375" style="1" bestFit="1" customWidth="1"/>
    <col min="1028" max="1028" width="18.7109375" style="1" bestFit="1" customWidth="1"/>
    <col min="1029" max="1029" width="16" style="1" bestFit="1" customWidth="1"/>
    <col min="1030" max="1033" width="18.7109375" style="1" bestFit="1" customWidth="1"/>
    <col min="1034" max="1035" width="12.7109375" style="1" customWidth="1"/>
    <col min="1036" max="1036" width="2.5703125" style="1" customWidth="1"/>
    <col min="1037" max="1280" width="11.5703125" style="1"/>
    <col min="1281" max="1281" width="17.7109375" style="1" customWidth="1"/>
    <col min="1282" max="1282" width="18.7109375" style="1" bestFit="1" customWidth="1"/>
    <col min="1283" max="1283" width="12.7109375" style="1" bestFit="1" customWidth="1"/>
    <col min="1284" max="1284" width="18.7109375" style="1" bestFit="1" customWidth="1"/>
    <col min="1285" max="1285" width="16" style="1" bestFit="1" customWidth="1"/>
    <col min="1286" max="1289" width="18.7109375" style="1" bestFit="1" customWidth="1"/>
    <col min="1290" max="1291" width="12.7109375" style="1" customWidth="1"/>
    <col min="1292" max="1292" width="2.5703125" style="1" customWidth="1"/>
    <col min="1293" max="1536" width="11.5703125" style="1"/>
    <col min="1537" max="1537" width="17.7109375" style="1" customWidth="1"/>
    <col min="1538" max="1538" width="18.7109375" style="1" bestFit="1" customWidth="1"/>
    <col min="1539" max="1539" width="12.7109375" style="1" bestFit="1" customWidth="1"/>
    <col min="1540" max="1540" width="18.7109375" style="1" bestFit="1" customWidth="1"/>
    <col min="1541" max="1541" width="16" style="1" bestFit="1" customWidth="1"/>
    <col min="1542" max="1545" width="18.7109375" style="1" bestFit="1" customWidth="1"/>
    <col min="1546" max="1547" width="12.7109375" style="1" customWidth="1"/>
    <col min="1548" max="1548" width="2.5703125" style="1" customWidth="1"/>
    <col min="1549" max="1792" width="11.5703125" style="1"/>
    <col min="1793" max="1793" width="17.7109375" style="1" customWidth="1"/>
    <col min="1794" max="1794" width="18.7109375" style="1" bestFit="1" customWidth="1"/>
    <col min="1795" max="1795" width="12.7109375" style="1" bestFit="1" customWidth="1"/>
    <col min="1796" max="1796" width="18.7109375" style="1" bestFit="1" customWidth="1"/>
    <col min="1797" max="1797" width="16" style="1" bestFit="1" customWidth="1"/>
    <col min="1798" max="1801" width="18.7109375" style="1" bestFit="1" customWidth="1"/>
    <col min="1802" max="1803" width="12.7109375" style="1" customWidth="1"/>
    <col min="1804" max="1804" width="2.5703125" style="1" customWidth="1"/>
    <col min="1805" max="2048" width="11.5703125" style="1"/>
    <col min="2049" max="2049" width="17.7109375" style="1" customWidth="1"/>
    <col min="2050" max="2050" width="18.7109375" style="1" bestFit="1" customWidth="1"/>
    <col min="2051" max="2051" width="12.7109375" style="1" bestFit="1" customWidth="1"/>
    <col min="2052" max="2052" width="18.7109375" style="1" bestFit="1" customWidth="1"/>
    <col min="2053" max="2053" width="16" style="1" bestFit="1" customWidth="1"/>
    <col min="2054" max="2057" width="18.7109375" style="1" bestFit="1" customWidth="1"/>
    <col min="2058" max="2059" width="12.7109375" style="1" customWidth="1"/>
    <col min="2060" max="2060" width="2.5703125" style="1" customWidth="1"/>
    <col min="2061" max="2304" width="11.5703125" style="1"/>
    <col min="2305" max="2305" width="17.7109375" style="1" customWidth="1"/>
    <col min="2306" max="2306" width="18.7109375" style="1" bestFit="1" customWidth="1"/>
    <col min="2307" max="2307" width="12.7109375" style="1" bestFit="1" customWidth="1"/>
    <col min="2308" max="2308" width="18.7109375" style="1" bestFit="1" customWidth="1"/>
    <col min="2309" max="2309" width="16" style="1" bestFit="1" customWidth="1"/>
    <col min="2310" max="2313" width="18.7109375" style="1" bestFit="1" customWidth="1"/>
    <col min="2314" max="2315" width="12.7109375" style="1" customWidth="1"/>
    <col min="2316" max="2316" width="2.5703125" style="1" customWidth="1"/>
    <col min="2317" max="2560" width="11.5703125" style="1"/>
    <col min="2561" max="2561" width="17.7109375" style="1" customWidth="1"/>
    <col min="2562" max="2562" width="18.7109375" style="1" bestFit="1" customWidth="1"/>
    <col min="2563" max="2563" width="12.7109375" style="1" bestFit="1" customWidth="1"/>
    <col min="2564" max="2564" width="18.7109375" style="1" bestFit="1" customWidth="1"/>
    <col min="2565" max="2565" width="16" style="1" bestFit="1" customWidth="1"/>
    <col min="2566" max="2569" width="18.7109375" style="1" bestFit="1" customWidth="1"/>
    <col min="2570" max="2571" width="12.7109375" style="1" customWidth="1"/>
    <col min="2572" max="2572" width="2.5703125" style="1" customWidth="1"/>
    <col min="2573" max="2816" width="11.5703125" style="1"/>
    <col min="2817" max="2817" width="17.7109375" style="1" customWidth="1"/>
    <col min="2818" max="2818" width="18.7109375" style="1" bestFit="1" customWidth="1"/>
    <col min="2819" max="2819" width="12.7109375" style="1" bestFit="1" customWidth="1"/>
    <col min="2820" max="2820" width="18.7109375" style="1" bestFit="1" customWidth="1"/>
    <col min="2821" max="2821" width="16" style="1" bestFit="1" customWidth="1"/>
    <col min="2822" max="2825" width="18.7109375" style="1" bestFit="1" customWidth="1"/>
    <col min="2826" max="2827" width="12.7109375" style="1" customWidth="1"/>
    <col min="2828" max="2828" width="2.5703125" style="1" customWidth="1"/>
    <col min="2829" max="3072" width="11.5703125" style="1"/>
    <col min="3073" max="3073" width="17.7109375" style="1" customWidth="1"/>
    <col min="3074" max="3074" width="18.7109375" style="1" bestFit="1" customWidth="1"/>
    <col min="3075" max="3075" width="12.7109375" style="1" bestFit="1" customWidth="1"/>
    <col min="3076" max="3076" width="18.7109375" style="1" bestFit="1" customWidth="1"/>
    <col min="3077" max="3077" width="16" style="1" bestFit="1" customWidth="1"/>
    <col min="3078" max="3081" width="18.7109375" style="1" bestFit="1" customWidth="1"/>
    <col min="3082" max="3083" width="12.7109375" style="1" customWidth="1"/>
    <col min="3084" max="3084" width="2.5703125" style="1" customWidth="1"/>
    <col min="3085" max="3328" width="11.5703125" style="1"/>
    <col min="3329" max="3329" width="17.7109375" style="1" customWidth="1"/>
    <col min="3330" max="3330" width="18.7109375" style="1" bestFit="1" customWidth="1"/>
    <col min="3331" max="3331" width="12.7109375" style="1" bestFit="1" customWidth="1"/>
    <col min="3332" max="3332" width="18.7109375" style="1" bestFit="1" customWidth="1"/>
    <col min="3333" max="3333" width="16" style="1" bestFit="1" customWidth="1"/>
    <col min="3334" max="3337" width="18.7109375" style="1" bestFit="1" customWidth="1"/>
    <col min="3338" max="3339" width="12.7109375" style="1" customWidth="1"/>
    <col min="3340" max="3340" width="2.5703125" style="1" customWidth="1"/>
    <col min="3341" max="3584" width="11.5703125" style="1"/>
    <col min="3585" max="3585" width="17.7109375" style="1" customWidth="1"/>
    <col min="3586" max="3586" width="18.7109375" style="1" bestFit="1" customWidth="1"/>
    <col min="3587" max="3587" width="12.7109375" style="1" bestFit="1" customWidth="1"/>
    <col min="3588" max="3588" width="18.7109375" style="1" bestFit="1" customWidth="1"/>
    <col min="3589" max="3589" width="16" style="1" bestFit="1" customWidth="1"/>
    <col min="3590" max="3593" width="18.7109375" style="1" bestFit="1" customWidth="1"/>
    <col min="3594" max="3595" width="12.7109375" style="1" customWidth="1"/>
    <col min="3596" max="3596" width="2.5703125" style="1" customWidth="1"/>
    <col min="3597" max="3840" width="11.5703125" style="1"/>
    <col min="3841" max="3841" width="17.7109375" style="1" customWidth="1"/>
    <col min="3842" max="3842" width="18.7109375" style="1" bestFit="1" customWidth="1"/>
    <col min="3843" max="3843" width="12.7109375" style="1" bestFit="1" customWidth="1"/>
    <col min="3844" max="3844" width="18.7109375" style="1" bestFit="1" customWidth="1"/>
    <col min="3845" max="3845" width="16" style="1" bestFit="1" customWidth="1"/>
    <col min="3846" max="3849" width="18.7109375" style="1" bestFit="1" customWidth="1"/>
    <col min="3850" max="3851" width="12.7109375" style="1" customWidth="1"/>
    <col min="3852" max="3852" width="2.5703125" style="1" customWidth="1"/>
    <col min="3853" max="4096" width="11.5703125" style="1"/>
    <col min="4097" max="4097" width="17.7109375" style="1" customWidth="1"/>
    <col min="4098" max="4098" width="18.7109375" style="1" bestFit="1" customWidth="1"/>
    <col min="4099" max="4099" width="12.7109375" style="1" bestFit="1" customWidth="1"/>
    <col min="4100" max="4100" width="18.7109375" style="1" bestFit="1" customWidth="1"/>
    <col min="4101" max="4101" width="16" style="1" bestFit="1" customWidth="1"/>
    <col min="4102" max="4105" width="18.7109375" style="1" bestFit="1" customWidth="1"/>
    <col min="4106" max="4107" width="12.7109375" style="1" customWidth="1"/>
    <col min="4108" max="4108" width="2.5703125" style="1" customWidth="1"/>
    <col min="4109" max="4352" width="11.5703125" style="1"/>
    <col min="4353" max="4353" width="17.7109375" style="1" customWidth="1"/>
    <col min="4354" max="4354" width="18.7109375" style="1" bestFit="1" customWidth="1"/>
    <col min="4355" max="4355" width="12.7109375" style="1" bestFit="1" customWidth="1"/>
    <col min="4356" max="4356" width="18.7109375" style="1" bestFit="1" customWidth="1"/>
    <col min="4357" max="4357" width="16" style="1" bestFit="1" customWidth="1"/>
    <col min="4358" max="4361" width="18.7109375" style="1" bestFit="1" customWidth="1"/>
    <col min="4362" max="4363" width="12.7109375" style="1" customWidth="1"/>
    <col min="4364" max="4364" width="2.5703125" style="1" customWidth="1"/>
    <col min="4365" max="4608" width="11.5703125" style="1"/>
    <col min="4609" max="4609" width="17.7109375" style="1" customWidth="1"/>
    <col min="4610" max="4610" width="18.7109375" style="1" bestFit="1" customWidth="1"/>
    <col min="4611" max="4611" width="12.7109375" style="1" bestFit="1" customWidth="1"/>
    <col min="4612" max="4612" width="18.7109375" style="1" bestFit="1" customWidth="1"/>
    <col min="4613" max="4613" width="16" style="1" bestFit="1" customWidth="1"/>
    <col min="4614" max="4617" width="18.7109375" style="1" bestFit="1" customWidth="1"/>
    <col min="4618" max="4619" width="12.7109375" style="1" customWidth="1"/>
    <col min="4620" max="4620" width="2.5703125" style="1" customWidth="1"/>
    <col min="4621" max="4864" width="11.5703125" style="1"/>
    <col min="4865" max="4865" width="17.7109375" style="1" customWidth="1"/>
    <col min="4866" max="4866" width="18.7109375" style="1" bestFit="1" customWidth="1"/>
    <col min="4867" max="4867" width="12.7109375" style="1" bestFit="1" customWidth="1"/>
    <col min="4868" max="4868" width="18.7109375" style="1" bestFit="1" customWidth="1"/>
    <col min="4869" max="4869" width="16" style="1" bestFit="1" customWidth="1"/>
    <col min="4870" max="4873" width="18.7109375" style="1" bestFit="1" customWidth="1"/>
    <col min="4874" max="4875" width="12.7109375" style="1" customWidth="1"/>
    <col min="4876" max="4876" width="2.5703125" style="1" customWidth="1"/>
    <col min="4877" max="5120" width="11.5703125" style="1"/>
    <col min="5121" max="5121" width="17.7109375" style="1" customWidth="1"/>
    <col min="5122" max="5122" width="18.7109375" style="1" bestFit="1" customWidth="1"/>
    <col min="5123" max="5123" width="12.7109375" style="1" bestFit="1" customWidth="1"/>
    <col min="5124" max="5124" width="18.7109375" style="1" bestFit="1" customWidth="1"/>
    <col min="5125" max="5125" width="16" style="1" bestFit="1" customWidth="1"/>
    <col min="5126" max="5129" width="18.7109375" style="1" bestFit="1" customWidth="1"/>
    <col min="5130" max="5131" width="12.7109375" style="1" customWidth="1"/>
    <col min="5132" max="5132" width="2.5703125" style="1" customWidth="1"/>
    <col min="5133" max="5376" width="11.5703125" style="1"/>
    <col min="5377" max="5377" width="17.7109375" style="1" customWidth="1"/>
    <col min="5378" max="5378" width="18.7109375" style="1" bestFit="1" customWidth="1"/>
    <col min="5379" max="5379" width="12.7109375" style="1" bestFit="1" customWidth="1"/>
    <col min="5380" max="5380" width="18.7109375" style="1" bestFit="1" customWidth="1"/>
    <col min="5381" max="5381" width="16" style="1" bestFit="1" customWidth="1"/>
    <col min="5382" max="5385" width="18.7109375" style="1" bestFit="1" customWidth="1"/>
    <col min="5386" max="5387" width="12.7109375" style="1" customWidth="1"/>
    <col min="5388" max="5388" width="2.5703125" style="1" customWidth="1"/>
    <col min="5389" max="5632" width="11.5703125" style="1"/>
    <col min="5633" max="5633" width="17.7109375" style="1" customWidth="1"/>
    <col min="5634" max="5634" width="18.7109375" style="1" bestFit="1" customWidth="1"/>
    <col min="5635" max="5635" width="12.7109375" style="1" bestFit="1" customWidth="1"/>
    <col min="5636" max="5636" width="18.7109375" style="1" bestFit="1" customWidth="1"/>
    <col min="5637" max="5637" width="16" style="1" bestFit="1" customWidth="1"/>
    <col min="5638" max="5641" width="18.7109375" style="1" bestFit="1" customWidth="1"/>
    <col min="5642" max="5643" width="12.7109375" style="1" customWidth="1"/>
    <col min="5644" max="5644" width="2.5703125" style="1" customWidth="1"/>
    <col min="5645" max="5888" width="11.5703125" style="1"/>
    <col min="5889" max="5889" width="17.7109375" style="1" customWidth="1"/>
    <col min="5890" max="5890" width="18.7109375" style="1" bestFit="1" customWidth="1"/>
    <col min="5891" max="5891" width="12.7109375" style="1" bestFit="1" customWidth="1"/>
    <col min="5892" max="5892" width="18.7109375" style="1" bestFit="1" customWidth="1"/>
    <col min="5893" max="5893" width="16" style="1" bestFit="1" customWidth="1"/>
    <col min="5894" max="5897" width="18.7109375" style="1" bestFit="1" customWidth="1"/>
    <col min="5898" max="5899" width="12.7109375" style="1" customWidth="1"/>
    <col min="5900" max="5900" width="2.5703125" style="1" customWidth="1"/>
    <col min="5901" max="6144" width="11.5703125" style="1"/>
    <col min="6145" max="6145" width="17.7109375" style="1" customWidth="1"/>
    <col min="6146" max="6146" width="18.7109375" style="1" bestFit="1" customWidth="1"/>
    <col min="6147" max="6147" width="12.7109375" style="1" bestFit="1" customWidth="1"/>
    <col min="6148" max="6148" width="18.7109375" style="1" bestFit="1" customWidth="1"/>
    <col min="6149" max="6149" width="16" style="1" bestFit="1" customWidth="1"/>
    <col min="6150" max="6153" width="18.7109375" style="1" bestFit="1" customWidth="1"/>
    <col min="6154" max="6155" width="12.7109375" style="1" customWidth="1"/>
    <col min="6156" max="6156" width="2.5703125" style="1" customWidth="1"/>
    <col min="6157" max="6400" width="11.5703125" style="1"/>
    <col min="6401" max="6401" width="17.7109375" style="1" customWidth="1"/>
    <col min="6402" max="6402" width="18.7109375" style="1" bestFit="1" customWidth="1"/>
    <col min="6403" max="6403" width="12.7109375" style="1" bestFit="1" customWidth="1"/>
    <col min="6404" max="6404" width="18.7109375" style="1" bestFit="1" customWidth="1"/>
    <col min="6405" max="6405" width="16" style="1" bestFit="1" customWidth="1"/>
    <col min="6406" max="6409" width="18.7109375" style="1" bestFit="1" customWidth="1"/>
    <col min="6410" max="6411" width="12.7109375" style="1" customWidth="1"/>
    <col min="6412" max="6412" width="2.5703125" style="1" customWidth="1"/>
    <col min="6413" max="6656" width="11.5703125" style="1"/>
    <col min="6657" max="6657" width="17.7109375" style="1" customWidth="1"/>
    <col min="6658" max="6658" width="18.7109375" style="1" bestFit="1" customWidth="1"/>
    <col min="6659" max="6659" width="12.7109375" style="1" bestFit="1" customWidth="1"/>
    <col min="6660" max="6660" width="18.7109375" style="1" bestFit="1" customWidth="1"/>
    <col min="6661" max="6661" width="16" style="1" bestFit="1" customWidth="1"/>
    <col min="6662" max="6665" width="18.7109375" style="1" bestFit="1" customWidth="1"/>
    <col min="6666" max="6667" width="12.7109375" style="1" customWidth="1"/>
    <col min="6668" max="6668" width="2.5703125" style="1" customWidth="1"/>
    <col min="6669" max="6912" width="11.5703125" style="1"/>
    <col min="6913" max="6913" width="17.7109375" style="1" customWidth="1"/>
    <col min="6914" max="6914" width="18.7109375" style="1" bestFit="1" customWidth="1"/>
    <col min="6915" max="6915" width="12.7109375" style="1" bestFit="1" customWidth="1"/>
    <col min="6916" max="6916" width="18.7109375" style="1" bestFit="1" customWidth="1"/>
    <col min="6917" max="6917" width="16" style="1" bestFit="1" customWidth="1"/>
    <col min="6918" max="6921" width="18.7109375" style="1" bestFit="1" customWidth="1"/>
    <col min="6922" max="6923" width="12.7109375" style="1" customWidth="1"/>
    <col min="6924" max="6924" width="2.5703125" style="1" customWidth="1"/>
    <col min="6925" max="7168" width="11.5703125" style="1"/>
    <col min="7169" max="7169" width="17.7109375" style="1" customWidth="1"/>
    <col min="7170" max="7170" width="18.7109375" style="1" bestFit="1" customWidth="1"/>
    <col min="7171" max="7171" width="12.7109375" style="1" bestFit="1" customWidth="1"/>
    <col min="7172" max="7172" width="18.7109375" style="1" bestFit="1" customWidth="1"/>
    <col min="7173" max="7173" width="16" style="1" bestFit="1" customWidth="1"/>
    <col min="7174" max="7177" width="18.7109375" style="1" bestFit="1" customWidth="1"/>
    <col min="7178" max="7179" width="12.7109375" style="1" customWidth="1"/>
    <col min="7180" max="7180" width="2.5703125" style="1" customWidth="1"/>
    <col min="7181" max="7424" width="11.5703125" style="1"/>
    <col min="7425" max="7425" width="17.7109375" style="1" customWidth="1"/>
    <col min="7426" max="7426" width="18.7109375" style="1" bestFit="1" customWidth="1"/>
    <col min="7427" max="7427" width="12.7109375" style="1" bestFit="1" customWidth="1"/>
    <col min="7428" max="7428" width="18.7109375" style="1" bestFit="1" customWidth="1"/>
    <col min="7429" max="7429" width="16" style="1" bestFit="1" customWidth="1"/>
    <col min="7430" max="7433" width="18.7109375" style="1" bestFit="1" customWidth="1"/>
    <col min="7434" max="7435" width="12.7109375" style="1" customWidth="1"/>
    <col min="7436" max="7436" width="2.5703125" style="1" customWidth="1"/>
    <col min="7437" max="7680" width="11.5703125" style="1"/>
    <col min="7681" max="7681" width="17.7109375" style="1" customWidth="1"/>
    <col min="7682" max="7682" width="18.7109375" style="1" bestFit="1" customWidth="1"/>
    <col min="7683" max="7683" width="12.7109375" style="1" bestFit="1" customWidth="1"/>
    <col min="7684" max="7684" width="18.7109375" style="1" bestFit="1" customWidth="1"/>
    <col min="7685" max="7685" width="16" style="1" bestFit="1" customWidth="1"/>
    <col min="7686" max="7689" width="18.7109375" style="1" bestFit="1" customWidth="1"/>
    <col min="7690" max="7691" width="12.7109375" style="1" customWidth="1"/>
    <col min="7692" max="7692" width="2.5703125" style="1" customWidth="1"/>
    <col min="7693" max="7936" width="11.5703125" style="1"/>
    <col min="7937" max="7937" width="17.7109375" style="1" customWidth="1"/>
    <col min="7938" max="7938" width="18.7109375" style="1" bestFit="1" customWidth="1"/>
    <col min="7939" max="7939" width="12.7109375" style="1" bestFit="1" customWidth="1"/>
    <col min="7940" max="7940" width="18.7109375" style="1" bestFit="1" customWidth="1"/>
    <col min="7941" max="7941" width="16" style="1" bestFit="1" customWidth="1"/>
    <col min="7942" max="7945" width="18.7109375" style="1" bestFit="1" customWidth="1"/>
    <col min="7946" max="7947" width="12.7109375" style="1" customWidth="1"/>
    <col min="7948" max="7948" width="2.5703125" style="1" customWidth="1"/>
    <col min="7949" max="8192" width="11.5703125" style="1"/>
    <col min="8193" max="8193" width="17.7109375" style="1" customWidth="1"/>
    <col min="8194" max="8194" width="18.7109375" style="1" bestFit="1" customWidth="1"/>
    <col min="8195" max="8195" width="12.7109375" style="1" bestFit="1" customWidth="1"/>
    <col min="8196" max="8196" width="18.7109375" style="1" bestFit="1" customWidth="1"/>
    <col min="8197" max="8197" width="16" style="1" bestFit="1" customWidth="1"/>
    <col min="8198" max="8201" width="18.7109375" style="1" bestFit="1" customWidth="1"/>
    <col min="8202" max="8203" width="12.7109375" style="1" customWidth="1"/>
    <col min="8204" max="8204" width="2.5703125" style="1" customWidth="1"/>
    <col min="8205" max="8448" width="11.5703125" style="1"/>
    <col min="8449" max="8449" width="17.7109375" style="1" customWidth="1"/>
    <col min="8450" max="8450" width="18.7109375" style="1" bestFit="1" customWidth="1"/>
    <col min="8451" max="8451" width="12.7109375" style="1" bestFit="1" customWidth="1"/>
    <col min="8452" max="8452" width="18.7109375" style="1" bestFit="1" customWidth="1"/>
    <col min="8453" max="8453" width="16" style="1" bestFit="1" customWidth="1"/>
    <col min="8454" max="8457" width="18.7109375" style="1" bestFit="1" customWidth="1"/>
    <col min="8458" max="8459" width="12.7109375" style="1" customWidth="1"/>
    <col min="8460" max="8460" width="2.5703125" style="1" customWidth="1"/>
    <col min="8461" max="8704" width="11.5703125" style="1"/>
    <col min="8705" max="8705" width="17.7109375" style="1" customWidth="1"/>
    <col min="8706" max="8706" width="18.7109375" style="1" bestFit="1" customWidth="1"/>
    <col min="8707" max="8707" width="12.7109375" style="1" bestFit="1" customWidth="1"/>
    <col min="8708" max="8708" width="18.7109375" style="1" bestFit="1" customWidth="1"/>
    <col min="8709" max="8709" width="16" style="1" bestFit="1" customWidth="1"/>
    <col min="8710" max="8713" width="18.7109375" style="1" bestFit="1" customWidth="1"/>
    <col min="8714" max="8715" width="12.7109375" style="1" customWidth="1"/>
    <col min="8716" max="8716" width="2.5703125" style="1" customWidth="1"/>
    <col min="8717" max="8960" width="11.5703125" style="1"/>
    <col min="8961" max="8961" width="17.7109375" style="1" customWidth="1"/>
    <col min="8962" max="8962" width="18.7109375" style="1" bestFit="1" customWidth="1"/>
    <col min="8963" max="8963" width="12.7109375" style="1" bestFit="1" customWidth="1"/>
    <col min="8964" max="8964" width="18.7109375" style="1" bestFit="1" customWidth="1"/>
    <col min="8965" max="8965" width="16" style="1" bestFit="1" customWidth="1"/>
    <col min="8966" max="8969" width="18.7109375" style="1" bestFit="1" customWidth="1"/>
    <col min="8970" max="8971" width="12.7109375" style="1" customWidth="1"/>
    <col min="8972" max="8972" width="2.5703125" style="1" customWidth="1"/>
    <col min="8973" max="9216" width="11.5703125" style="1"/>
    <col min="9217" max="9217" width="17.7109375" style="1" customWidth="1"/>
    <col min="9218" max="9218" width="18.7109375" style="1" bestFit="1" customWidth="1"/>
    <col min="9219" max="9219" width="12.7109375" style="1" bestFit="1" customWidth="1"/>
    <col min="9220" max="9220" width="18.7109375" style="1" bestFit="1" customWidth="1"/>
    <col min="9221" max="9221" width="16" style="1" bestFit="1" customWidth="1"/>
    <col min="9222" max="9225" width="18.7109375" style="1" bestFit="1" customWidth="1"/>
    <col min="9226" max="9227" width="12.7109375" style="1" customWidth="1"/>
    <col min="9228" max="9228" width="2.5703125" style="1" customWidth="1"/>
    <col min="9229" max="9472" width="11.5703125" style="1"/>
    <col min="9473" max="9473" width="17.7109375" style="1" customWidth="1"/>
    <col min="9474" max="9474" width="18.7109375" style="1" bestFit="1" customWidth="1"/>
    <col min="9475" max="9475" width="12.7109375" style="1" bestFit="1" customWidth="1"/>
    <col min="9476" max="9476" width="18.7109375" style="1" bestFit="1" customWidth="1"/>
    <col min="9477" max="9477" width="16" style="1" bestFit="1" customWidth="1"/>
    <col min="9478" max="9481" width="18.7109375" style="1" bestFit="1" customWidth="1"/>
    <col min="9482" max="9483" width="12.7109375" style="1" customWidth="1"/>
    <col min="9484" max="9484" width="2.5703125" style="1" customWidth="1"/>
    <col min="9485" max="9728" width="11.5703125" style="1"/>
    <col min="9729" max="9729" width="17.7109375" style="1" customWidth="1"/>
    <col min="9730" max="9730" width="18.7109375" style="1" bestFit="1" customWidth="1"/>
    <col min="9731" max="9731" width="12.7109375" style="1" bestFit="1" customWidth="1"/>
    <col min="9732" max="9732" width="18.7109375" style="1" bestFit="1" customWidth="1"/>
    <col min="9733" max="9733" width="16" style="1" bestFit="1" customWidth="1"/>
    <col min="9734" max="9737" width="18.7109375" style="1" bestFit="1" customWidth="1"/>
    <col min="9738" max="9739" width="12.7109375" style="1" customWidth="1"/>
    <col min="9740" max="9740" width="2.5703125" style="1" customWidth="1"/>
    <col min="9741" max="9984" width="11.5703125" style="1"/>
    <col min="9985" max="9985" width="17.7109375" style="1" customWidth="1"/>
    <col min="9986" max="9986" width="18.7109375" style="1" bestFit="1" customWidth="1"/>
    <col min="9987" max="9987" width="12.7109375" style="1" bestFit="1" customWidth="1"/>
    <col min="9988" max="9988" width="18.7109375" style="1" bestFit="1" customWidth="1"/>
    <col min="9989" max="9989" width="16" style="1" bestFit="1" customWidth="1"/>
    <col min="9990" max="9993" width="18.7109375" style="1" bestFit="1" customWidth="1"/>
    <col min="9994" max="9995" width="12.7109375" style="1" customWidth="1"/>
    <col min="9996" max="9996" width="2.5703125" style="1" customWidth="1"/>
    <col min="9997" max="10240" width="11.5703125" style="1"/>
    <col min="10241" max="10241" width="17.7109375" style="1" customWidth="1"/>
    <col min="10242" max="10242" width="18.7109375" style="1" bestFit="1" customWidth="1"/>
    <col min="10243" max="10243" width="12.7109375" style="1" bestFit="1" customWidth="1"/>
    <col min="10244" max="10244" width="18.7109375" style="1" bestFit="1" customWidth="1"/>
    <col min="10245" max="10245" width="16" style="1" bestFit="1" customWidth="1"/>
    <col min="10246" max="10249" width="18.7109375" style="1" bestFit="1" customWidth="1"/>
    <col min="10250" max="10251" width="12.7109375" style="1" customWidth="1"/>
    <col min="10252" max="10252" width="2.5703125" style="1" customWidth="1"/>
    <col min="10253" max="10496" width="11.5703125" style="1"/>
    <col min="10497" max="10497" width="17.7109375" style="1" customWidth="1"/>
    <col min="10498" max="10498" width="18.7109375" style="1" bestFit="1" customWidth="1"/>
    <col min="10499" max="10499" width="12.7109375" style="1" bestFit="1" customWidth="1"/>
    <col min="10500" max="10500" width="18.7109375" style="1" bestFit="1" customWidth="1"/>
    <col min="10501" max="10501" width="16" style="1" bestFit="1" customWidth="1"/>
    <col min="10502" max="10505" width="18.7109375" style="1" bestFit="1" customWidth="1"/>
    <col min="10506" max="10507" width="12.7109375" style="1" customWidth="1"/>
    <col min="10508" max="10508" width="2.5703125" style="1" customWidth="1"/>
    <col min="10509" max="10752" width="11.5703125" style="1"/>
    <col min="10753" max="10753" width="17.7109375" style="1" customWidth="1"/>
    <col min="10754" max="10754" width="18.7109375" style="1" bestFit="1" customWidth="1"/>
    <col min="10755" max="10755" width="12.7109375" style="1" bestFit="1" customWidth="1"/>
    <col min="10756" max="10756" width="18.7109375" style="1" bestFit="1" customWidth="1"/>
    <col min="10757" max="10757" width="16" style="1" bestFit="1" customWidth="1"/>
    <col min="10758" max="10761" width="18.7109375" style="1" bestFit="1" customWidth="1"/>
    <col min="10762" max="10763" width="12.7109375" style="1" customWidth="1"/>
    <col min="10764" max="10764" width="2.5703125" style="1" customWidth="1"/>
    <col min="10765" max="11008" width="11.5703125" style="1"/>
    <col min="11009" max="11009" width="17.7109375" style="1" customWidth="1"/>
    <col min="11010" max="11010" width="18.7109375" style="1" bestFit="1" customWidth="1"/>
    <col min="11011" max="11011" width="12.7109375" style="1" bestFit="1" customWidth="1"/>
    <col min="11012" max="11012" width="18.7109375" style="1" bestFit="1" customWidth="1"/>
    <col min="11013" max="11013" width="16" style="1" bestFit="1" customWidth="1"/>
    <col min="11014" max="11017" width="18.7109375" style="1" bestFit="1" customWidth="1"/>
    <col min="11018" max="11019" width="12.7109375" style="1" customWidth="1"/>
    <col min="11020" max="11020" width="2.5703125" style="1" customWidth="1"/>
    <col min="11021" max="11264" width="11.5703125" style="1"/>
    <col min="11265" max="11265" width="17.7109375" style="1" customWidth="1"/>
    <col min="11266" max="11266" width="18.7109375" style="1" bestFit="1" customWidth="1"/>
    <col min="11267" max="11267" width="12.7109375" style="1" bestFit="1" customWidth="1"/>
    <col min="11268" max="11268" width="18.7109375" style="1" bestFit="1" customWidth="1"/>
    <col min="11269" max="11269" width="16" style="1" bestFit="1" customWidth="1"/>
    <col min="11270" max="11273" width="18.7109375" style="1" bestFit="1" customWidth="1"/>
    <col min="11274" max="11275" width="12.7109375" style="1" customWidth="1"/>
    <col min="11276" max="11276" width="2.5703125" style="1" customWidth="1"/>
    <col min="11277" max="11520" width="11.5703125" style="1"/>
    <col min="11521" max="11521" width="17.7109375" style="1" customWidth="1"/>
    <col min="11522" max="11522" width="18.7109375" style="1" bestFit="1" customWidth="1"/>
    <col min="11523" max="11523" width="12.7109375" style="1" bestFit="1" customWidth="1"/>
    <col min="11524" max="11524" width="18.7109375" style="1" bestFit="1" customWidth="1"/>
    <col min="11525" max="11525" width="16" style="1" bestFit="1" customWidth="1"/>
    <col min="11526" max="11529" width="18.7109375" style="1" bestFit="1" customWidth="1"/>
    <col min="11530" max="11531" width="12.7109375" style="1" customWidth="1"/>
    <col min="11532" max="11532" width="2.5703125" style="1" customWidth="1"/>
    <col min="11533" max="11776" width="11.5703125" style="1"/>
    <col min="11777" max="11777" width="17.7109375" style="1" customWidth="1"/>
    <col min="11778" max="11778" width="18.7109375" style="1" bestFit="1" customWidth="1"/>
    <col min="11779" max="11779" width="12.7109375" style="1" bestFit="1" customWidth="1"/>
    <col min="11780" max="11780" width="18.7109375" style="1" bestFit="1" customWidth="1"/>
    <col min="11781" max="11781" width="16" style="1" bestFit="1" customWidth="1"/>
    <col min="11782" max="11785" width="18.7109375" style="1" bestFit="1" customWidth="1"/>
    <col min="11786" max="11787" width="12.7109375" style="1" customWidth="1"/>
    <col min="11788" max="11788" width="2.5703125" style="1" customWidth="1"/>
    <col min="11789" max="12032" width="11.5703125" style="1"/>
    <col min="12033" max="12033" width="17.7109375" style="1" customWidth="1"/>
    <col min="12034" max="12034" width="18.7109375" style="1" bestFit="1" customWidth="1"/>
    <col min="12035" max="12035" width="12.7109375" style="1" bestFit="1" customWidth="1"/>
    <col min="12036" max="12036" width="18.7109375" style="1" bestFit="1" customWidth="1"/>
    <col min="12037" max="12037" width="16" style="1" bestFit="1" customWidth="1"/>
    <col min="12038" max="12041" width="18.7109375" style="1" bestFit="1" customWidth="1"/>
    <col min="12042" max="12043" width="12.7109375" style="1" customWidth="1"/>
    <col min="12044" max="12044" width="2.5703125" style="1" customWidth="1"/>
    <col min="12045" max="12288" width="11.5703125" style="1"/>
    <col min="12289" max="12289" width="17.7109375" style="1" customWidth="1"/>
    <col min="12290" max="12290" width="18.7109375" style="1" bestFit="1" customWidth="1"/>
    <col min="12291" max="12291" width="12.7109375" style="1" bestFit="1" customWidth="1"/>
    <col min="12292" max="12292" width="18.7109375" style="1" bestFit="1" customWidth="1"/>
    <col min="12293" max="12293" width="16" style="1" bestFit="1" customWidth="1"/>
    <col min="12294" max="12297" width="18.7109375" style="1" bestFit="1" customWidth="1"/>
    <col min="12298" max="12299" width="12.7109375" style="1" customWidth="1"/>
    <col min="12300" max="12300" width="2.5703125" style="1" customWidth="1"/>
    <col min="12301" max="12544" width="11.5703125" style="1"/>
    <col min="12545" max="12545" width="17.7109375" style="1" customWidth="1"/>
    <col min="12546" max="12546" width="18.7109375" style="1" bestFit="1" customWidth="1"/>
    <col min="12547" max="12547" width="12.7109375" style="1" bestFit="1" customWidth="1"/>
    <col min="12548" max="12548" width="18.7109375" style="1" bestFit="1" customWidth="1"/>
    <col min="12549" max="12549" width="16" style="1" bestFit="1" customWidth="1"/>
    <col min="12550" max="12553" width="18.7109375" style="1" bestFit="1" customWidth="1"/>
    <col min="12554" max="12555" width="12.7109375" style="1" customWidth="1"/>
    <col min="12556" max="12556" width="2.5703125" style="1" customWidth="1"/>
    <col min="12557" max="12800" width="11.5703125" style="1"/>
    <col min="12801" max="12801" width="17.7109375" style="1" customWidth="1"/>
    <col min="12802" max="12802" width="18.7109375" style="1" bestFit="1" customWidth="1"/>
    <col min="12803" max="12803" width="12.7109375" style="1" bestFit="1" customWidth="1"/>
    <col min="12804" max="12804" width="18.7109375" style="1" bestFit="1" customWidth="1"/>
    <col min="12805" max="12805" width="16" style="1" bestFit="1" customWidth="1"/>
    <col min="12806" max="12809" width="18.7109375" style="1" bestFit="1" customWidth="1"/>
    <col min="12810" max="12811" width="12.7109375" style="1" customWidth="1"/>
    <col min="12812" max="12812" width="2.5703125" style="1" customWidth="1"/>
    <col min="12813" max="13056" width="11.5703125" style="1"/>
    <col min="13057" max="13057" width="17.7109375" style="1" customWidth="1"/>
    <col min="13058" max="13058" width="18.7109375" style="1" bestFit="1" customWidth="1"/>
    <col min="13059" max="13059" width="12.7109375" style="1" bestFit="1" customWidth="1"/>
    <col min="13060" max="13060" width="18.7109375" style="1" bestFit="1" customWidth="1"/>
    <col min="13061" max="13061" width="16" style="1" bestFit="1" customWidth="1"/>
    <col min="13062" max="13065" width="18.7109375" style="1" bestFit="1" customWidth="1"/>
    <col min="13066" max="13067" width="12.7109375" style="1" customWidth="1"/>
    <col min="13068" max="13068" width="2.5703125" style="1" customWidth="1"/>
    <col min="13069" max="13312" width="11.5703125" style="1"/>
    <col min="13313" max="13313" width="17.7109375" style="1" customWidth="1"/>
    <col min="13314" max="13314" width="18.7109375" style="1" bestFit="1" customWidth="1"/>
    <col min="13315" max="13315" width="12.7109375" style="1" bestFit="1" customWidth="1"/>
    <col min="13316" max="13316" width="18.7109375" style="1" bestFit="1" customWidth="1"/>
    <col min="13317" max="13317" width="16" style="1" bestFit="1" customWidth="1"/>
    <col min="13318" max="13321" width="18.7109375" style="1" bestFit="1" customWidth="1"/>
    <col min="13322" max="13323" width="12.7109375" style="1" customWidth="1"/>
    <col min="13324" max="13324" width="2.5703125" style="1" customWidth="1"/>
    <col min="13325" max="13568" width="11.5703125" style="1"/>
    <col min="13569" max="13569" width="17.7109375" style="1" customWidth="1"/>
    <col min="13570" max="13570" width="18.7109375" style="1" bestFit="1" customWidth="1"/>
    <col min="13571" max="13571" width="12.7109375" style="1" bestFit="1" customWidth="1"/>
    <col min="13572" max="13572" width="18.7109375" style="1" bestFit="1" customWidth="1"/>
    <col min="13573" max="13573" width="16" style="1" bestFit="1" customWidth="1"/>
    <col min="13574" max="13577" width="18.7109375" style="1" bestFit="1" customWidth="1"/>
    <col min="13578" max="13579" width="12.7109375" style="1" customWidth="1"/>
    <col min="13580" max="13580" width="2.5703125" style="1" customWidth="1"/>
    <col min="13581" max="13824" width="11.5703125" style="1"/>
    <col min="13825" max="13825" width="17.7109375" style="1" customWidth="1"/>
    <col min="13826" max="13826" width="18.7109375" style="1" bestFit="1" customWidth="1"/>
    <col min="13827" max="13827" width="12.7109375" style="1" bestFit="1" customWidth="1"/>
    <col min="13828" max="13828" width="18.7109375" style="1" bestFit="1" customWidth="1"/>
    <col min="13829" max="13829" width="16" style="1" bestFit="1" customWidth="1"/>
    <col min="13830" max="13833" width="18.7109375" style="1" bestFit="1" customWidth="1"/>
    <col min="13834" max="13835" width="12.7109375" style="1" customWidth="1"/>
    <col min="13836" max="13836" width="2.5703125" style="1" customWidth="1"/>
    <col min="13837" max="14080" width="11.5703125" style="1"/>
    <col min="14081" max="14081" width="17.7109375" style="1" customWidth="1"/>
    <col min="14082" max="14082" width="18.7109375" style="1" bestFit="1" customWidth="1"/>
    <col min="14083" max="14083" width="12.7109375" style="1" bestFit="1" customWidth="1"/>
    <col min="14084" max="14084" width="18.7109375" style="1" bestFit="1" customWidth="1"/>
    <col min="14085" max="14085" width="16" style="1" bestFit="1" customWidth="1"/>
    <col min="14086" max="14089" width="18.7109375" style="1" bestFit="1" customWidth="1"/>
    <col min="14090" max="14091" width="12.7109375" style="1" customWidth="1"/>
    <col min="14092" max="14092" width="2.5703125" style="1" customWidth="1"/>
    <col min="14093" max="14336" width="11.5703125" style="1"/>
    <col min="14337" max="14337" width="17.7109375" style="1" customWidth="1"/>
    <col min="14338" max="14338" width="18.7109375" style="1" bestFit="1" customWidth="1"/>
    <col min="14339" max="14339" width="12.7109375" style="1" bestFit="1" customWidth="1"/>
    <col min="14340" max="14340" width="18.7109375" style="1" bestFit="1" customWidth="1"/>
    <col min="14341" max="14341" width="16" style="1" bestFit="1" customWidth="1"/>
    <col min="14342" max="14345" width="18.7109375" style="1" bestFit="1" customWidth="1"/>
    <col min="14346" max="14347" width="12.7109375" style="1" customWidth="1"/>
    <col min="14348" max="14348" width="2.5703125" style="1" customWidth="1"/>
    <col min="14349" max="14592" width="11.5703125" style="1"/>
    <col min="14593" max="14593" width="17.7109375" style="1" customWidth="1"/>
    <col min="14594" max="14594" width="18.7109375" style="1" bestFit="1" customWidth="1"/>
    <col min="14595" max="14595" width="12.7109375" style="1" bestFit="1" customWidth="1"/>
    <col min="14596" max="14596" width="18.7109375" style="1" bestFit="1" customWidth="1"/>
    <col min="14597" max="14597" width="16" style="1" bestFit="1" customWidth="1"/>
    <col min="14598" max="14601" width="18.7109375" style="1" bestFit="1" customWidth="1"/>
    <col min="14602" max="14603" width="12.7109375" style="1" customWidth="1"/>
    <col min="14604" max="14604" width="2.5703125" style="1" customWidth="1"/>
    <col min="14605" max="14848" width="11.5703125" style="1"/>
    <col min="14849" max="14849" width="17.7109375" style="1" customWidth="1"/>
    <col min="14850" max="14850" width="18.7109375" style="1" bestFit="1" customWidth="1"/>
    <col min="14851" max="14851" width="12.7109375" style="1" bestFit="1" customWidth="1"/>
    <col min="14852" max="14852" width="18.7109375" style="1" bestFit="1" customWidth="1"/>
    <col min="14853" max="14853" width="16" style="1" bestFit="1" customWidth="1"/>
    <col min="14854" max="14857" width="18.7109375" style="1" bestFit="1" customWidth="1"/>
    <col min="14858" max="14859" width="12.7109375" style="1" customWidth="1"/>
    <col min="14860" max="14860" width="2.5703125" style="1" customWidth="1"/>
    <col min="14861" max="15104" width="11.5703125" style="1"/>
    <col min="15105" max="15105" width="17.7109375" style="1" customWidth="1"/>
    <col min="15106" max="15106" width="18.7109375" style="1" bestFit="1" customWidth="1"/>
    <col min="15107" max="15107" width="12.7109375" style="1" bestFit="1" customWidth="1"/>
    <col min="15108" max="15108" width="18.7109375" style="1" bestFit="1" customWidth="1"/>
    <col min="15109" max="15109" width="16" style="1" bestFit="1" customWidth="1"/>
    <col min="15110" max="15113" width="18.7109375" style="1" bestFit="1" customWidth="1"/>
    <col min="15114" max="15115" width="12.7109375" style="1" customWidth="1"/>
    <col min="15116" max="15116" width="2.5703125" style="1" customWidth="1"/>
    <col min="15117" max="15360" width="11.5703125" style="1"/>
    <col min="15361" max="15361" width="17.7109375" style="1" customWidth="1"/>
    <col min="15362" max="15362" width="18.7109375" style="1" bestFit="1" customWidth="1"/>
    <col min="15363" max="15363" width="12.7109375" style="1" bestFit="1" customWidth="1"/>
    <col min="15364" max="15364" width="18.7109375" style="1" bestFit="1" customWidth="1"/>
    <col min="15365" max="15365" width="16" style="1" bestFit="1" customWidth="1"/>
    <col min="15366" max="15369" width="18.7109375" style="1" bestFit="1" customWidth="1"/>
    <col min="15370" max="15371" width="12.7109375" style="1" customWidth="1"/>
    <col min="15372" max="15372" width="2.5703125" style="1" customWidth="1"/>
    <col min="15373" max="15616" width="11.5703125" style="1"/>
    <col min="15617" max="15617" width="17.7109375" style="1" customWidth="1"/>
    <col min="15618" max="15618" width="18.7109375" style="1" bestFit="1" customWidth="1"/>
    <col min="15619" max="15619" width="12.7109375" style="1" bestFit="1" customWidth="1"/>
    <col min="15620" max="15620" width="18.7109375" style="1" bestFit="1" customWidth="1"/>
    <col min="15621" max="15621" width="16" style="1" bestFit="1" customWidth="1"/>
    <col min="15622" max="15625" width="18.7109375" style="1" bestFit="1" customWidth="1"/>
    <col min="15626" max="15627" width="12.7109375" style="1" customWidth="1"/>
    <col min="15628" max="15628" width="2.5703125" style="1" customWidth="1"/>
    <col min="15629" max="15872" width="11.5703125" style="1"/>
    <col min="15873" max="15873" width="17.7109375" style="1" customWidth="1"/>
    <col min="15874" max="15874" width="18.7109375" style="1" bestFit="1" customWidth="1"/>
    <col min="15875" max="15875" width="12.7109375" style="1" bestFit="1" customWidth="1"/>
    <col min="15876" max="15876" width="18.7109375" style="1" bestFit="1" customWidth="1"/>
    <col min="15877" max="15877" width="16" style="1" bestFit="1" customWidth="1"/>
    <col min="15878" max="15881" width="18.7109375" style="1" bestFit="1" customWidth="1"/>
    <col min="15882" max="15883" width="12.7109375" style="1" customWidth="1"/>
    <col min="15884" max="15884" width="2.5703125" style="1" customWidth="1"/>
    <col min="15885" max="16128" width="11.5703125" style="1"/>
    <col min="16129" max="16129" width="17.7109375" style="1" customWidth="1"/>
    <col min="16130" max="16130" width="18.7109375" style="1" bestFit="1" customWidth="1"/>
    <col min="16131" max="16131" width="12.7109375" style="1" bestFit="1" customWidth="1"/>
    <col min="16132" max="16132" width="18.7109375" style="1" bestFit="1" customWidth="1"/>
    <col min="16133" max="16133" width="16" style="1" bestFit="1" customWidth="1"/>
    <col min="16134" max="16137" width="18.7109375" style="1" bestFit="1" customWidth="1"/>
    <col min="16138" max="16139" width="12.7109375" style="1" customWidth="1"/>
    <col min="16140" max="16140" width="2.5703125" style="1" customWidth="1"/>
    <col min="16141" max="16384" width="11.5703125" style="1"/>
  </cols>
  <sheetData>
    <row r="1" spans="1:20" x14ac:dyDescent="0.25">
      <c r="A1" s="53" t="s">
        <v>727</v>
      </c>
    </row>
    <row r="2" spans="1:20" ht="15.75" x14ac:dyDescent="0.25">
      <c r="A2" s="75" t="s">
        <v>681</v>
      </c>
    </row>
    <row r="3" spans="1:20" ht="15.75" x14ac:dyDescent="0.25">
      <c r="A3" s="75"/>
    </row>
    <row r="4" spans="1:20" x14ac:dyDescent="0.25">
      <c r="A4" s="56" t="s">
        <v>682</v>
      </c>
      <c r="B4" s="8"/>
      <c r="C4" s="8"/>
      <c r="D4" s="8"/>
      <c r="E4" s="8"/>
      <c r="F4" s="8"/>
      <c r="G4" s="8"/>
      <c r="H4" s="8"/>
      <c r="I4" s="8"/>
      <c r="J4" s="8"/>
      <c r="K4" s="8"/>
    </row>
    <row r="5" spans="1:20" s="78" customFormat="1" ht="23.25" customHeight="1" x14ac:dyDescent="0.25">
      <c r="A5" s="76" t="s">
        <v>208</v>
      </c>
      <c r="B5" s="77" t="s">
        <v>683</v>
      </c>
      <c r="C5" s="761" t="s">
        <v>684</v>
      </c>
      <c r="D5" s="761" t="s">
        <v>685</v>
      </c>
      <c r="E5" s="77" t="s">
        <v>686</v>
      </c>
      <c r="F5" s="77" t="s">
        <v>687</v>
      </c>
      <c r="G5" s="77" t="s">
        <v>688</v>
      </c>
      <c r="H5" s="77" t="s">
        <v>269</v>
      </c>
      <c r="I5" s="77" t="s">
        <v>689</v>
      </c>
      <c r="J5" s="77" t="s">
        <v>251</v>
      </c>
      <c r="K5" s="77" t="s">
        <v>0</v>
      </c>
    </row>
    <row r="6" spans="1:20" x14ac:dyDescent="0.25">
      <c r="A6" s="79">
        <v>2015</v>
      </c>
      <c r="B6" s="80">
        <v>8167.2291275126909</v>
      </c>
      <c r="C6" s="80">
        <v>6650.5953634690013</v>
      </c>
      <c r="D6" s="80">
        <v>1507.6597467399999</v>
      </c>
      <c r="E6" s="80">
        <v>137.79635605000001</v>
      </c>
      <c r="F6" s="80">
        <v>1548.2708484799996</v>
      </c>
      <c r="G6" s="564">
        <v>341.68560199999996</v>
      </c>
      <c r="H6" s="80">
        <v>350.00259655641497</v>
      </c>
      <c r="I6" s="748">
        <v>219.63487000750746</v>
      </c>
      <c r="J6" s="80">
        <v>26.956049992492694</v>
      </c>
      <c r="K6" s="80">
        <f t="shared" ref="K6:K14" si="0">SUM(B6:J6)</f>
        <v>18949.83056080811</v>
      </c>
      <c r="N6" s="81"/>
    </row>
    <row r="7" spans="1:20" x14ac:dyDescent="0.25">
      <c r="A7" s="79">
        <v>2016</v>
      </c>
      <c r="B7" s="80">
        <v>10177.317147685149</v>
      </c>
      <c r="C7" s="80">
        <v>7425.7115264430004</v>
      </c>
      <c r="D7" s="80">
        <v>1468.7621057299996</v>
      </c>
      <c r="E7" s="80">
        <v>120.45620639999997</v>
      </c>
      <c r="F7" s="80">
        <v>1657.8109567899999</v>
      </c>
      <c r="G7" s="564">
        <v>344.26251600000001</v>
      </c>
      <c r="H7" s="80">
        <v>343.53079468679698</v>
      </c>
      <c r="I7" s="748">
        <v>272.67176152636506</v>
      </c>
      <c r="J7" s="80">
        <v>14.998880473634937</v>
      </c>
      <c r="K7" s="80">
        <f>SUM(B7:J7)</f>
        <v>21825.521895734943</v>
      </c>
      <c r="M7"/>
      <c r="N7" s="81"/>
      <c r="O7"/>
      <c r="P7"/>
      <c r="Q7"/>
      <c r="R7"/>
      <c r="S7"/>
      <c r="T7"/>
    </row>
    <row r="8" spans="1:20" x14ac:dyDescent="0.25">
      <c r="A8" s="79">
        <v>2017</v>
      </c>
      <c r="B8" s="80">
        <v>13827.428592107201</v>
      </c>
      <c r="C8" s="80">
        <v>8270.4808182538964</v>
      </c>
      <c r="D8" s="80">
        <v>2398.5107920802502</v>
      </c>
      <c r="E8" s="80">
        <v>118.02914691497099</v>
      </c>
      <c r="F8" s="80">
        <v>1726.1345373841505</v>
      </c>
      <c r="G8" s="564">
        <v>370.47641852434225</v>
      </c>
      <c r="H8" s="80">
        <v>434.37049986164698</v>
      </c>
      <c r="I8" s="748">
        <v>367.85714782285828</v>
      </c>
      <c r="J8" s="80">
        <v>50.792859177141594</v>
      </c>
      <c r="K8" s="80">
        <f t="shared" si="0"/>
        <v>27564.080812126464</v>
      </c>
      <c r="M8"/>
      <c r="N8" s="81"/>
      <c r="O8"/>
      <c r="P8"/>
      <c r="Q8"/>
      <c r="R8"/>
      <c r="S8"/>
      <c r="T8"/>
    </row>
    <row r="9" spans="1:20" x14ac:dyDescent="0.25">
      <c r="A9" s="79">
        <v>2018</v>
      </c>
      <c r="B9" s="80">
        <v>14944.299849495292</v>
      </c>
      <c r="C9" s="80">
        <v>8258.5140579199997</v>
      </c>
      <c r="D9" s="80">
        <v>2573.90517052</v>
      </c>
      <c r="E9" s="80">
        <v>122.68860826000001</v>
      </c>
      <c r="F9" s="80">
        <v>1545.4700414299998</v>
      </c>
      <c r="G9" s="564">
        <v>351.7664575</v>
      </c>
      <c r="H9" s="80">
        <v>484.36463219586608</v>
      </c>
      <c r="I9" s="748">
        <v>612.49575372353581</v>
      </c>
      <c r="J9" s="80">
        <v>10.911438316464261</v>
      </c>
      <c r="K9" s="80">
        <f t="shared" si="0"/>
        <v>28904.416009361157</v>
      </c>
      <c r="M9"/>
      <c r="N9" s="81"/>
      <c r="O9"/>
      <c r="P9"/>
      <c r="Q9"/>
      <c r="R9"/>
      <c r="S9"/>
      <c r="T9"/>
    </row>
    <row r="10" spans="1:20" x14ac:dyDescent="0.25">
      <c r="A10" s="79">
        <v>2019</v>
      </c>
      <c r="B10" s="80">
        <v>14015.41090766</v>
      </c>
      <c r="C10" s="80">
        <v>8555.1157122799996</v>
      </c>
      <c r="D10" s="80">
        <v>2114.0199884899998</v>
      </c>
      <c r="E10" s="80">
        <v>80.68783950000001</v>
      </c>
      <c r="F10" s="80">
        <v>1566.97425174</v>
      </c>
      <c r="G10" s="564">
        <v>382.31444230000005</v>
      </c>
      <c r="H10" s="80">
        <v>978.06279613999982</v>
      </c>
      <c r="I10" s="748">
        <v>655.93672013944627</v>
      </c>
      <c r="J10" s="80">
        <v>2.1621656499999995</v>
      </c>
      <c r="K10" s="80">
        <f t="shared" si="0"/>
        <v>28350.684823899443</v>
      </c>
      <c r="M10" s="469"/>
      <c r="N10" s="81"/>
      <c r="O10"/>
      <c r="P10"/>
      <c r="Q10"/>
      <c r="R10"/>
      <c r="S10"/>
      <c r="T10"/>
    </row>
    <row r="11" spans="1:20" x14ac:dyDescent="0.25">
      <c r="A11" s="79">
        <v>2020</v>
      </c>
      <c r="B11" s="80">
        <v>13035.512937959997</v>
      </c>
      <c r="C11" s="80">
        <v>7829.5665440799994</v>
      </c>
      <c r="D11" s="80">
        <v>1707.1525832399996</v>
      </c>
      <c r="E11" s="80">
        <v>93.552143479999998</v>
      </c>
      <c r="F11" s="80">
        <v>1460.6263805399999</v>
      </c>
      <c r="G11" s="564">
        <v>366.66639351200001</v>
      </c>
      <c r="H11" s="80">
        <v>1146.607818125</v>
      </c>
      <c r="I11" s="748">
        <v>478.49343220918377</v>
      </c>
      <c r="J11" s="80">
        <v>5.5008721300000323</v>
      </c>
      <c r="K11" s="80">
        <f t="shared" si="0"/>
        <v>26123.679105276184</v>
      </c>
      <c r="M11" s="469"/>
      <c r="N11" s="81"/>
      <c r="O11"/>
      <c r="P11"/>
      <c r="Q11"/>
      <c r="R11"/>
      <c r="S11"/>
      <c r="T11"/>
    </row>
    <row r="12" spans="1:20" x14ac:dyDescent="0.25">
      <c r="A12" s="79">
        <v>2021</v>
      </c>
      <c r="B12" s="80">
        <v>20694.198436989998</v>
      </c>
      <c r="C12" s="80">
        <v>10184.99480196</v>
      </c>
      <c r="D12" s="80">
        <v>2685.08164197</v>
      </c>
      <c r="E12" s="80">
        <v>117.02853534000002</v>
      </c>
      <c r="F12" s="80">
        <v>2028.3349102799998</v>
      </c>
      <c r="G12" s="564">
        <v>885.89957018000007</v>
      </c>
      <c r="H12" s="80">
        <v>2256.78275033</v>
      </c>
      <c r="I12" s="748">
        <v>1045.2809124773792</v>
      </c>
      <c r="J12" s="80">
        <v>3.1513878499999906</v>
      </c>
      <c r="K12" s="80">
        <f t="shared" si="0"/>
        <v>39900.752947377376</v>
      </c>
      <c r="M12" s="469"/>
      <c r="N12" s="81"/>
      <c r="O12"/>
      <c r="P12"/>
      <c r="Q12"/>
      <c r="R12"/>
      <c r="S12"/>
      <c r="T12"/>
    </row>
    <row r="13" spans="1:20" x14ac:dyDescent="0.25">
      <c r="A13" s="79">
        <v>2022</v>
      </c>
      <c r="B13" s="80">
        <v>19678.556181698808</v>
      </c>
      <c r="C13" s="80">
        <v>10194.401980660001</v>
      </c>
      <c r="D13" s="80">
        <v>2842.4350614800005</v>
      </c>
      <c r="E13" s="80">
        <v>90.218522480000004</v>
      </c>
      <c r="F13" s="80">
        <v>1786.31710836</v>
      </c>
      <c r="G13" s="564">
        <v>782.91723197999977</v>
      </c>
      <c r="H13" s="80">
        <v>1749.76953927</v>
      </c>
      <c r="I13" s="748">
        <v>1149.5758205112311</v>
      </c>
      <c r="J13" s="80">
        <v>3.8181221000000178</v>
      </c>
      <c r="K13" s="80">
        <f t="shared" si="0"/>
        <v>38278.00956854003</v>
      </c>
      <c r="M13" s="469"/>
      <c r="N13" s="81"/>
      <c r="O13"/>
      <c r="P13"/>
      <c r="Q13"/>
      <c r="R13"/>
      <c r="S13"/>
      <c r="T13"/>
    </row>
    <row r="14" spans="1:20" x14ac:dyDescent="0.25">
      <c r="A14" s="79">
        <v>2023</v>
      </c>
      <c r="B14" s="80">
        <v>23123.151679169998</v>
      </c>
      <c r="C14" s="80">
        <v>11054.41624278</v>
      </c>
      <c r="D14" s="80">
        <v>2362.51343413</v>
      </c>
      <c r="E14" s="80">
        <v>97.918753809999998</v>
      </c>
      <c r="F14" s="80">
        <v>1953.4046247699998</v>
      </c>
      <c r="G14" s="564">
        <v>653.96606159000009</v>
      </c>
      <c r="H14" s="80">
        <v>1715.1679794200002</v>
      </c>
      <c r="I14" s="748">
        <v>1431.1744295166127</v>
      </c>
      <c r="J14" s="80">
        <v>6.0462582400000544</v>
      </c>
      <c r="K14" s="80">
        <f t="shared" si="0"/>
        <v>42397.759463426621</v>
      </c>
      <c r="M14" s="469"/>
      <c r="N14" s="81"/>
      <c r="O14"/>
      <c r="P14"/>
      <c r="Q14"/>
      <c r="R14"/>
      <c r="S14"/>
      <c r="T14"/>
    </row>
    <row r="15" spans="1:20" x14ac:dyDescent="0.25">
      <c r="A15" s="79">
        <v>2024</v>
      </c>
      <c r="B15" s="80">
        <v>23483.441279460003</v>
      </c>
      <c r="C15" s="80">
        <v>15513.92406089</v>
      </c>
      <c r="D15" s="80">
        <v>2208.3580852300001</v>
      </c>
      <c r="E15" s="80">
        <v>128.67314471</v>
      </c>
      <c r="F15" s="80">
        <v>2413.7788574400001</v>
      </c>
      <c r="G15" s="564">
        <v>901.17466264000007</v>
      </c>
      <c r="H15" s="80">
        <v>1700.6182881499999</v>
      </c>
      <c r="I15" s="748">
        <v>1580.8041483196512</v>
      </c>
      <c r="J15" s="80">
        <v>2.9681160499999844</v>
      </c>
      <c r="K15" s="80">
        <f>SUM(B15:J15)</f>
        <v>47933.74064288965</v>
      </c>
      <c r="M15" s="469"/>
      <c r="N15" s="81"/>
      <c r="O15"/>
      <c r="P15"/>
      <c r="Q15"/>
      <c r="R15"/>
      <c r="S15"/>
      <c r="T15"/>
    </row>
    <row r="16" spans="1:20" ht="26.25" x14ac:dyDescent="0.25">
      <c r="A16" s="907" t="s">
        <v>912</v>
      </c>
      <c r="B16" s="82">
        <f t="shared" ref="B16:K16" si="1">SUM(B17:B24)</f>
        <v>16438.07271633</v>
      </c>
      <c r="C16" s="82">
        <f t="shared" si="1"/>
        <v>13471.31867393</v>
      </c>
      <c r="D16" s="82">
        <f t="shared" si="1"/>
        <v>1676.24080278</v>
      </c>
      <c r="E16" s="82">
        <f t="shared" si="1"/>
        <v>101.85513809999999</v>
      </c>
      <c r="F16" s="82">
        <f t="shared" si="1"/>
        <v>1512.4502698699998</v>
      </c>
      <c r="G16" s="82">
        <f t="shared" si="1"/>
        <v>606.8179905400001</v>
      </c>
      <c r="H16" s="82">
        <f t="shared" si="1"/>
        <v>744.00874036772404</v>
      </c>
      <c r="I16" s="82">
        <f t="shared" si="1"/>
        <v>1049.9476234549311</v>
      </c>
      <c r="J16" s="82">
        <f t="shared" si="1"/>
        <v>7.6663376399999867</v>
      </c>
      <c r="K16" s="82">
        <f t="shared" si="1"/>
        <v>35608.378293012654</v>
      </c>
    </row>
    <row r="17" spans="1:11" x14ac:dyDescent="0.25">
      <c r="A17" s="83" t="s">
        <v>209</v>
      </c>
      <c r="B17" s="84">
        <v>2238.40779647</v>
      </c>
      <c r="C17" s="84">
        <v>1541.0721925299999</v>
      </c>
      <c r="D17" s="84">
        <v>173.8116177</v>
      </c>
      <c r="E17" s="84">
        <v>10.88498738</v>
      </c>
      <c r="F17" s="84">
        <v>190.19152557999999</v>
      </c>
      <c r="G17" s="84">
        <v>73.507140160000006</v>
      </c>
      <c r="H17" s="84">
        <v>127.513280558361</v>
      </c>
      <c r="I17" s="84">
        <v>164.971520183405</v>
      </c>
      <c r="J17" s="84">
        <v>0.44000438000000502</v>
      </c>
      <c r="K17" s="84">
        <f>SUM(B17:J17)</f>
        <v>4520.8000649417654</v>
      </c>
    </row>
    <row r="18" spans="1:11" x14ac:dyDescent="0.25">
      <c r="A18" s="83" t="s">
        <v>210</v>
      </c>
      <c r="B18" s="84">
        <v>1919.4094026099999</v>
      </c>
      <c r="C18" s="84">
        <v>1454.1869231400001</v>
      </c>
      <c r="D18" s="84">
        <v>187.39421439</v>
      </c>
      <c r="E18" s="84">
        <v>13.733701</v>
      </c>
      <c r="F18" s="84">
        <v>217.99415306</v>
      </c>
      <c r="G18" s="84">
        <v>64.105005599999998</v>
      </c>
      <c r="H18" s="84">
        <v>135.76855598640901</v>
      </c>
      <c r="I18" s="84">
        <v>126.912119398673</v>
      </c>
      <c r="J18" s="749">
        <v>3.3925990000014401E-2</v>
      </c>
      <c r="K18" s="84">
        <f t="shared" ref="K18:K24" si="2">SUM(B18:J18)</f>
        <v>4119.5380011750822</v>
      </c>
    </row>
    <row r="19" spans="1:11" x14ac:dyDescent="0.25">
      <c r="A19" s="83" t="s">
        <v>729</v>
      </c>
      <c r="B19" s="84">
        <v>2493.6758109299999</v>
      </c>
      <c r="C19" s="84">
        <v>1639.7801550500001</v>
      </c>
      <c r="D19" s="84">
        <v>172.4977155</v>
      </c>
      <c r="E19" s="84">
        <v>11.445581990000001</v>
      </c>
      <c r="F19" s="84">
        <v>167.82176623999999</v>
      </c>
      <c r="G19" s="84">
        <v>112.64426698</v>
      </c>
      <c r="H19" s="84">
        <v>119.973720905234</v>
      </c>
      <c r="I19" s="84">
        <v>132.97121404770601</v>
      </c>
      <c r="J19" s="84">
        <v>0.34714514000000901</v>
      </c>
      <c r="K19" s="84">
        <f t="shared" si="2"/>
        <v>4851.1573767829395</v>
      </c>
    </row>
    <row r="20" spans="1:11" x14ac:dyDescent="0.25">
      <c r="A20" s="83" t="s">
        <v>787</v>
      </c>
      <c r="B20" s="84">
        <v>1566.6634451899999</v>
      </c>
      <c r="C20" s="84">
        <v>1630.2312969</v>
      </c>
      <c r="D20" s="84">
        <v>240.44850002000001</v>
      </c>
      <c r="E20" s="84">
        <v>11.47067691</v>
      </c>
      <c r="F20" s="84">
        <v>270.14354918999999</v>
      </c>
      <c r="G20" s="84">
        <v>36.208267079999999</v>
      </c>
      <c r="H20" s="84">
        <v>57.107195989703897</v>
      </c>
      <c r="I20" s="84">
        <v>113.71647706838201</v>
      </c>
      <c r="J20" s="84">
        <v>1.80524869000003</v>
      </c>
      <c r="K20" s="84">
        <f t="shared" si="2"/>
        <v>3927.7946570380864</v>
      </c>
    </row>
    <row r="21" spans="1:11" x14ac:dyDescent="0.25">
      <c r="A21" s="83" t="s">
        <v>791</v>
      </c>
      <c r="B21" s="84">
        <v>1920.93347632</v>
      </c>
      <c r="C21" s="84">
        <v>1622.2490333400001</v>
      </c>
      <c r="D21" s="84">
        <v>201.88699435999999</v>
      </c>
      <c r="E21" s="84">
        <v>12.34395428</v>
      </c>
      <c r="F21" s="84">
        <v>201.63612434000001</v>
      </c>
      <c r="G21" s="84">
        <v>92.75191409</v>
      </c>
      <c r="H21" s="84">
        <v>19.840997784671899</v>
      </c>
      <c r="I21" s="84">
        <v>138.44707626402999</v>
      </c>
      <c r="J21" s="84">
        <v>0.37963099999998901</v>
      </c>
      <c r="K21" s="84">
        <f t="shared" si="2"/>
        <v>4210.469201778702</v>
      </c>
    </row>
    <row r="22" spans="1:11" x14ac:dyDescent="0.25">
      <c r="A22" s="83" t="s">
        <v>858</v>
      </c>
      <c r="B22" s="84">
        <v>2143.81845372</v>
      </c>
      <c r="C22" s="84">
        <v>1712.5750099700001</v>
      </c>
      <c r="D22" s="84">
        <v>213.0288831</v>
      </c>
      <c r="E22" s="84">
        <v>16.103676740000001</v>
      </c>
      <c r="F22" s="84">
        <v>110.88688202</v>
      </c>
      <c r="G22" s="84">
        <v>85.035771600000004</v>
      </c>
      <c r="H22" s="84">
        <v>34.046217743344201</v>
      </c>
      <c r="I22" s="84">
        <v>115.60866732710601</v>
      </c>
      <c r="J22" s="84">
        <v>1.36755655</v>
      </c>
      <c r="K22" s="84">
        <f t="shared" si="2"/>
        <v>4432.4711187704497</v>
      </c>
    </row>
    <row r="23" spans="1:11" x14ac:dyDescent="0.25">
      <c r="A23" s="83" t="s">
        <v>862</v>
      </c>
      <c r="B23" s="84">
        <v>1890.7802951900001</v>
      </c>
      <c r="C23" s="84">
        <v>1862.8003811399999</v>
      </c>
      <c r="D23" s="84">
        <v>257.53838091</v>
      </c>
      <c r="E23" s="84">
        <v>12.370460769999999</v>
      </c>
      <c r="F23" s="84">
        <v>224.10689607</v>
      </c>
      <c r="G23" s="84">
        <v>80.663541620000004</v>
      </c>
      <c r="H23" s="84">
        <v>112.27867014</v>
      </c>
      <c r="I23" s="84">
        <v>110.911186503831</v>
      </c>
      <c r="J23" s="84">
        <v>2.1020531599999699</v>
      </c>
      <c r="K23" s="84">
        <f t="shared" si="2"/>
        <v>4553.5518655038304</v>
      </c>
    </row>
    <row r="24" spans="1:11" x14ac:dyDescent="0.25">
      <c r="A24" s="83" t="s">
        <v>871</v>
      </c>
      <c r="B24" s="84">
        <v>2264.3840359000001</v>
      </c>
      <c r="C24" s="84">
        <v>2008.42368186</v>
      </c>
      <c r="D24" s="84">
        <v>229.63449679999999</v>
      </c>
      <c r="E24" s="84">
        <v>13.50209903</v>
      </c>
      <c r="F24" s="84">
        <v>129.66937336999999</v>
      </c>
      <c r="G24" s="84">
        <v>61.902083410000003</v>
      </c>
      <c r="H24" s="84">
        <v>137.48010126</v>
      </c>
      <c r="I24" s="84">
        <v>146.40936266179801</v>
      </c>
      <c r="J24" s="84">
        <v>1.19077272999997</v>
      </c>
      <c r="K24" s="84">
        <f t="shared" si="2"/>
        <v>4992.5960070217989</v>
      </c>
    </row>
    <row r="25" spans="1:11" x14ac:dyDescent="0.25">
      <c r="A25" s="79"/>
      <c r="B25" s="84"/>
      <c r="C25" s="84"/>
      <c r="D25" s="84"/>
      <c r="E25" s="84"/>
      <c r="F25" s="84"/>
      <c r="G25" s="84"/>
      <c r="H25" s="84"/>
      <c r="I25" s="84"/>
      <c r="J25" s="84"/>
      <c r="K25" s="85"/>
    </row>
    <row r="26" spans="1:11" x14ac:dyDescent="0.25">
      <c r="A26" s="86" t="s">
        <v>913</v>
      </c>
      <c r="B26" s="55"/>
      <c r="C26" s="55"/>
      <c r="D26" s="55"/>
      <c r="E26" s="55"/>
      <c r="F26" s="55"/>
      <c r="G26" s="55"/>
      <c r="H26" s="55"/>
      <c r="I26" s="55"/>
      <c r="J26" s="55"/>
      <c r="K26" s="8"/>
    </row>
    <row r="27" spans="1:11" x14ac:dyDescent="0.25">
      <c r="A27" s="83" t="s">
        <v>873</v>
      </c>
      <c r="B27" s="84">
        <v>2117.76912253</v>
      </c>
      <c r="C27" s="84">
        <v>1425.4173071299999</v>
      </c>
      <c r="D27" s="84">
        <v>189.24237980999999</v>
      </c>
      <c r="E27" s="84">
        <v>10.65916376</v>
      </c>
      <c r="F27" s="84">
        <v>249.05030009000001</v>
      </c>
      <c r="G27" s="84">
        <v>68.851317330000001</v>
      </c>
      <c r="H27" s="84">
        <v>151.66784543</v>
      </c>
      <c r="I27" s="84">
        <v>74.180690217044599</v>
      </c>
      <c r="J27" s="749">
        <v>1.3040149999980599E-2</v>
      </c>
      <c r="K27" s="84">
        <f>SUM(B27:J27)</f>
        <v>4286.8511664470443</v>
      </c>
    </row>
    <row r="28" spans="1:11" x14ac:dyDescent="0.25">
      <c r="A28" s="83" t="s">
        <v>874</v>
      </c>
      <c r="B28" s="84">
        <v>2264.3840359000001</v>
      </c>
      <c r="C28" s="84">
        <v>2008.42368186</v>
      </c>
      <c r="D28" s="84">
        <v>229.63449679999999</v>
      </c>
      <c r="E28" s="84">
        <v>13.50209903</v>
      </c>
      <c r="F28" s="84">
        <v>129.66937336999999</v>
      </c>
      <c r="G28" s="84">
        <v>61.902083410000003</v>
      </c>
      <c r="H28" s="84">
        <v>137.48010126</v>
      </c>
      <c r="I28" s="84">
        <v>146.40936266179801</v>
      </c>
      <c r="J28" s="84">
        <v>1.19077272999997</v>
      </c>
      <c r="K28" s="84">
        <f>SUM(B28:J28)</f>
        <v>4992.5960070217989</v>
      </c>
    </row>
    <row r="29" spans="1:11" x14ac:dyDescent="0.25">
      <c r="A29" s="87" t="s">
        <v>270</v>
      </c>
      <c r="B29" s="88">
        <f>B28/B27-1</f>
        <v>6.9230829654767012E-2</v>
      </c>
      <c r="C29" s="88">
        <f>C28/C27-1</f>
        <v>0.4090075038473131</v>
      </c>
      <c r="D29" s="88">
        <f>D28/D27-1</f>
        <v>0.21344118072576457</v>
      </c>
      <c r="E29" s="88">
        <f>E28/E27-1</f>
        <v>0.26671278666986153</v>
      </c>
      <c r="F29" s="88">
        <f t="shared" ref="F29:H29" si="3">F28/F27-1</f>
        <v>-0.47934464113016129</v>
      </c>
      <c r="G29" s="88">
        <f t="shared" si="3"/>
        <v>-0.10093102339193827</v>
      </c>
      <c r="H29" s="88">
        <f t="shared" si="3"/>
        <v>-9.354483891938814E-2</v>
      </c>
      <c r="I29" s="88">
        <f>I28/I27-1</f>
        <v>0.97368563481170378</v>
      </c>
      <c r="J29" s="88" t="s">
        <v>245</v>
      </c>
      <c r="K29" s="88">
        <f>K28/K27-1</f>
        <v>0.16463012434361657</v>
      </c>
    </row>
    <row r="30" spans="1:11" x14ac:dyDescent="0.25">
      <c r="A30" s="89"/>
      <c r="B30" s="90"/>
      <c r="C30" s="90"/>
      <c r="D30" s="90"/>
      <c r="E30" s="90"/>
      <c r="F30" s="90"/>
      <c r="G30" s="90"/>
      <c r="H30" s="90"/>
      <c r="I30" s="90"/>
      <c r="J30" s="90"/>
      <c r="K30" s="90"/>
    </row>
    <row r="31" spans="1:11" x14ac:dyDescent="0.25">
      <c r="A31" s="86" t="s">
        <v>914</v>
      </c>
      <c r="B31" s="55"/>
      <c r="C31" s="55"/>
      <c r="D31" s="55"/>
      <c r="E31" s="55"/>
      <c r="F31" s="55"/>
      <c r="G31" s="55"/>
      <c r="H31" s="55"/>
      <c r="I31" s="55"/>
      <c r="J31" s="55"/>
      <c r="K31" s="55"/>
    </row>
    <row r="32" spans="1:11" x14ac:dyDescent="0.25">
      <c r="A32" s="83" t="s">
        <v>875</v>
      </c>
      <c r="B32" s="84">
        <v>15223.912225150001</v>
      </c>
      <c r="C32" s="84">
        <v>9575.3458856199995</v>
      </c>
      <c r="D32" s="84">
        <v>1425.5113589500002</v>
      </c>
      <c r="E32" s="84">
        <v>83.299004189999991</v>
      </c>
      <c r="F32" s="84">
        <v>1586.12642566</v>
      </c>
      <c r="G32" s="84">
        <v>536.36771853000005</v>
      </c>
      <c r="H32" s="84">
        <v>1209.1393780499998</v>
      </c>
      <c r="I32" s="84">
        <v>1006.2846656311463</v>
      </c>
      <c r="J32" s="84">
        <v>1.7035878000000011</v>
      </c>
      <c r="K32" s="84">
        <f>SUM(B32:J32)</f>
        <v>30647.690249581148</v>
      </c>
    </row>
    <row r="33" spans="1:12" x14ac:dyDescent="0.25">
      <c r="A33" s="83" t="s">
        <v>876</v>
      </c>
      <c r="B33" s="84">
        <v>16438.07271633</v>
      </c>
      <c r="C33" s="84">
        <v>13471.31867393</v>
      </c>
      <c r="D33" s="84">
        <v>1676.24080278</v>
      </c>
      <c r="E33" s="84">
        <v>101.85513809999999</v>
      </c>
      <c r="F33" s="84">
        <v>1512.4502698699998</v>
      </c>
      <c r="G33" s="84">
        <v>606.8179905400001</v>
      </c>
      <c r="H33" s="84">
        <v>744.00874036772404</v>
      </c>
      <c r="I33" s="84">
        <v>1049.9476234549311</v>
      </c>
      <c r="J33" s="84">
        <v>7.6663376399999867</v>
      </c>
      <c r="K33" s="84">
        <f>SUM(B33:J33)</f>
        <v>35608.378293012662</v>
      </c>
    </row>
    <row r="34" spans="1:12" x14ac:dyDescent="0.25">
      <c r="A34" s="87" t="s">
        <v>270</v>
      </c>
      <c r="B34" s="88">
        <f>B33/B32-1</f>
        <v>7.9753513631942718E-2</v>
      </c>
      <c r="C34" s="88">
        <f t="shared" ref="C34:J34" si="4">C33/C32-1</f>
        <v>0.40687541054374532</v>
      </c>
      <c r="D34" s="88">
        <f t="shared" si="4"/>
        <v>0.17588736999940946</v>
      </c>
      <c r="E34" s="88">
        <f>E33/E32-1</f>
        <v>0.22276537505387917</v>
      </c>
      <c r="F34" s="88">
        <f t="shared" si="4"/>
        <v>-4.6450367762672418E-2</v>
      </c>
      <c r="G34" s="88">
        <f t="shared" si="4"/>
        <v>0.13134696510647603</v>
      </c>
      <c r="H34" s="88">
        <f t="shared" si="4"/>
        <v>-0.38467909169611203</v>
      </c>
      <c r="I34" s="88">
        <f t="shared" si="4"/>
        <v>4.3390264519632016E-2</v>
      </c>
      <c r="J34" s="88">
        <f t="shared" si="4"/>
        <v>3.5001130202975048</v>
      </c>
      <c r="K34" s="88">
        <f>K33/K32-1</f>
        <v>0.16186172605615234</v>
      </c>
    </row>
    <row r="35" spans="1:12" x14ac:dyDescent="0.25">
      <c r="A35" s="56"/>
      <c r="B35" s="90"/>
      <c r="C35" s="90"/>
      <c r="D35" s="90"/>
      <c r="E35" s="90"/>
      <c r="F35" s="90"/>
      <c r="G35" s="90"/>
      <c r="H35" s="90"/>
      <c r="I35" s="90"/>
      <c r="J35" s="90"/>
      <c r="K35" s="750"/>
    </row>
    <row r="36" spans="1:12" x14ac:dyDescent="0.25">
      <c r="A36" s="56"/>
      <c r="B36" s="762"/>
      <c r="C36" s="762"/>
      <c r="D36" s="762"/>
      <c r="E36" s="762"/>
      <c r="F36" s="762"/>
      <c r="G36" s="762"/>
      <c r="H36" s="762"/>
      <c r="I36" s="762"/>
      <c r="J36" s="762"/>
      <c r="K36" s="763"/>
    </row>
    <row r="37" spans="1:12" x14ac:dyDescent="0.25">
      <c r="A37" s="86" t="s">
        <v>690</v>
      </c>
      <c r="B37" s="55"/>
      <c r="C37" s="55"/>
      <c r="D37" s="55"/>
      <c r="E37" s="55"/>
      <c r="F37" s="55"/>
      <c r="G37" s="55"/>
      <c r="H37" s="55"/>
      <c r="I37" s="55"/>
      <c r="J37" s="55"/>
      <c r="K37" s="8"/>
    </row>
    <row r="38" spans="1:12" x14ac:dyDescent="0.25">
      <c r="A38" s="83" t="s">
        <v>864</v>
      </c>
      <c r="B38" s="84">
        <v>1890.7802951900001</v>
      </c>
      <c r="C38" s="84">
        <v>1862.8003811399999</v>
      </c>
      <c r="D38" s="84">
        <v>257.53838091</v>
      </c>
      <c r="E38" s="84">
        <v>12.370460769999999</v>
      </c>
      <c r="F38" s="84">
        <v>224.10689607</v>
      </c>
      <c r="G38" s="84">
        <v>80.663541620000004</v>
      </c>
      <c r="H38" s="84">
        <v>112.27867014</v>
      </c>
      <c r="I38" s="84">
        <v>110.911186503831</v>
      </c>
      <c r="J38" s="84">
        <v>2.1020531599999699</v>
      </c>
      <c r="K38" s="84">
        <f>SUM(B38:J38)</f>
        <v>4553.5518655038304</v>
      </c>
    </row>
    <row r="39" spans="1:12" x14ac:dyDescent="0.25">
      <c r="A39" s="83" t="s">
        <v>874</v>
      </c>
      <c r="B39" s="84">
        <v>2264.3840359000001</v>
      </c>
      <c r="C39" s="84">
        <v>2008.42368186</v>
      </c>
      <c r="D39" s="84">
        <v>229.63449679999999</v>
      </c>
      <c r="E39" s="84">
        <v>13.50209903</v>
      </c>
      <c r="F39" s="84">
        <v>129.66937336999999</v>
      </c>
      <c r="G39" s="84">
        <v>61.902083410000003</v>
      </c>
      <c r="H39" s="84">
        <v>137.48010126</v>
      </c>
      <c r="I39" s="84">
        <v>146.40936266179801</v>
      </c>
      <c r="J39" s="84">
        <v>1.19077272999997</v>
      </c>
      <c r="K39" s="84">
        <f>SUM(B39:J39)</f>
        <v>4992.5960070217989</v>
      </c>
    </row>
    <row r="40" spans="1:12" x14ac:dyDescent="0.25">
      <c r="A40" s="87" t="s">
        <v>270</v>
      </c>
      <c r="B40" s="88">
        <f>B39/B38-1</f>
        <v>0.19759235996927793</v>
      </c>
      <c r="C40" s="88">
        <f>C39/C38-1</f>
        <v>7.8174399250917848E-2</v>
      </c>
      <c r="D40" s="88">
        <f>D39/D38-1</f>
        <v>-0.10834844892401252</v>
      </c>
      <c r="E40" s="88">
        <f t="shared" ref="E40:J40" si="5">E39/E38-1</f>
        <v>9.147907107424591E-2</v>
      </c>
      <c r="F40" s="88">
        <f t="shared" si="5"/>
        <v>-0.42139498764242567</v>
      </c>
      <c r="G40" s="88">
        <f t="shared" si="5"/>
        <v>-0.23258907101282322</v>
      </c>
      <c r="H40" s="88">
        <f t="shared" si="5"/>
        <v>0.22445430720346438</v>
      </c>
      <c r="I40" s="88">
        <f t="shared" si="5"/>
        <v>0.32005947530586432</v>
      </c>
      <c r="J40" s="88">
        <f t="shared" si="5"/>
        <v>-0.43351921223534284</v>
      </c>
      <c r="K40" s="88">
        <f>K39/K38-1</f>
        <v>9.6417951191907658E-2</v>
      </c>
    </row>
    <row r="41" spans="1:12" x14ac:dyDescent="0.25">
      <c r="B41"/>
      <c r="C41"/>
      <c r="D41"/>
      <c r="E41"/>
      <c r="F41"/>
      <c r="G41"/>
      <c r="H41"/>
      <c r="I41"/>
      <c r="J41"/>
    </row>
    <row r="42" spans="1:12" x14ac:dyDescent="0.25">
      <c r="B42"/>
      <c r="C42"/>
      <c r="D42"/>
      <c r="E42"/>
      <c r="F42"/>
      <c r="G42"/>
      <c r="H42"/>
      <c r="I42"/>
      <c r="J42"/>
      <c r="K42"/>
      <c r="L42"/>
    </row>
    <row r="44" spans="1:12" x14ac:dyDescent="0.25">
      <c r="A44" s="1051" t="s">
        <v>691</v>
      </c>
      <c r="B44" s="1051"/>
      <c r="C44" s="1051"/>
      <c r="D44" s="1051"/>
      <c r="E44" s="1051"/>
      <c r="F44" s="1051"/>
      <c r="G44" s="1051"/>
      <c r="H44" s="1051"/>
      <c r="I44" s="1051"/>
      <c r="J44" s="1051"/>
      <c r="K44" s="1051"/>
    </row>
    <row r="48" spans="1:12" x14ac:dyDescent="0.25">
      <c r="A48" s="91"/>
    </row>
    <row r="50" spans="1:26" x14ac:dyDescent="0.25">
      <c r="A50" s="91"/>
    </row>
    <row r="60" spans="1:26" s="15" customFormat="1" x14ac:dyDescent="0.25">
      <c r="A60" s="56" t="s">
        <v>692</v>
      </c>
      <c r="B60" s="8"/>
      <c r="C60" s="8"/>
      <c r="D60" s="8"/>
      <c r="E60" s="8"/>
      <c r="F60" s="8"/>
      <c r="G60" s="8"/>
      <c r="H60" s="8"/>
      <c r="I60" s="8"/>
      <c r="J60" s="8"/>
      <c r="L60" s="1"/>
      <c r="M60" s="1"/>
      <c r="N60" s="1"/>
      <c r="O60" s="1"/>
      <c r="P60" s="1"/>
      <c r="Q60" s="1"/>
      <c r="R60" s="1"/>
      <c r="S60" s="1"/>
      <c r="T60" s="1"/>
      <c r="U60" s="1"/>
      <c r="V60" s="1"/>
      <c r="W60" s="1"/>
      <c r="X60" s="1"/>
      <c r="Y60" s="1"/>
      <c r="Z60" s="1"/>
    </row>
    <row r="61" spans="1:26" s="15" customFormat="1" x14ac:dyDescent="0.25">
      <c r="A61" s="92" t="s">
        <v>208</v>
      </c>
      <c r="B61" s="93" t="s">
        <v>683</v>
      </c>
      <c r="C61" s="93" t="s">
        <v>684</v>
      </c>
      <c r="D61" s="93" t="s">
        <v>685</v>
      </c>
      <c r="E61" s="93" t="s">
        <v>686</v>
      </c>
      <c r="F61" s="93" t="s">
        <v>687</v>
      </c>
      <c r="G61" s="93" t="s">
        <v>688</v>
      </c>
      <c r="H61" s="93" t="s">
        <v>269</v>
      </c>
      <c r="I61" s="93" t="s">
        <v>689</v>
      </c>
      <c r="J61" s="8"/>
      <c r="L61" s="1"/>
      <c r="M61" s="1"/>
      <c r="N61" s="1"/>
      <c r="O61" s="1"/>
      <c r="P61" s="1"/>
      <c r="Q61" s="1"/>
      <c r="R61" s="1"/>
      <c r="S61" s="1"/>
      <c r="T61" s="1"/>
      <c r="U61" s="1"/>
      <c r="V61" s="1"/>
      <c r="W61" s="1"/>
      <c r="X61" s="1"/>
      <c r="Y61" s="1"/>
      <c r="Z61" s="1"/>
    </row>
    <row r="62" spans="1:26" s="15" customFormat="1" x14ac:dyDescent="0.25">
      <c r="A62" s="7"/>
      <c r="B62" s="94" t="s">
        <v>693</v>
      </c>
      <c r="C62" s="94" t="s">
        <v>694</v>
      </c>
      <c r="D62" s="94" t="s">
        <v>693</v>
      </c>
      <c r="E62" s="94" t="s">
        <v>695</v>
      </c>
      <c r="F62" s="94" t="s">
        <v>693</v>
      </c>
      <c r="G62" s="94" t="s">
        <v>693</v>
      </c>
      <c r="H62" s="94" t="s">
        <v>696</v>
      </c>
      <c r="I62" s="94" t="s">
        <v>693</v>
      </c>
      <c r="J62" s="8"/>
      <c r="L62" s="1"/>
      <c r="M62" s="1"/>
      <c r="N62" s="1"/>
      <c r="O62" s="1"/>
      <c r="P62" s="1"/>
      <c r="Q62" s="1"/>
      <c r="R62" s="1"/>
      <c r="S62" s="1"/>
      <c r="T62" s="1"/>
      <c r="U62" s="1"/>
      <c r="V62" s="1"/>
      <c r="W62" s="1"/>
      <c r="X62" s="1"/>
      <c r="Y62" s="1"/>
      <c r="Z62" s="1"/>
    </row>
    <row r="63" spans="1:26" s="15" customFormat="1" x14ac:dyDescent="0.25">
      <c r="A63" s="79">
        <v>2015</v>
      </c>
      <c r="B63" s="85">
        <v>1651.4927062603208</v>
      </c>
      <c r="C63" s="85">
        <v>5743.7721402769275</v>
      </c>
      <c r="D63" s="85">
        <v>1190.2988591712381</v>
      </c>
      <c r="E63" s="85">
        <v>8.9059542252864308</v>
      </c>
      <c r="F63" s="85">
        <v>938.3596013157786</v>
      </c>
      <c r="G63" s="85">
        <v>20.811199999999999</v>
      </c>
      <c r="H63" s="85">
        <v>7.676782793100001</v>
      </c>
      <c r="I63" s="85">
        <v>17.764907390686925</v>
      </c>
      <c r="J63" s="8"/>
      <c r="L63" s="1"/>
      <c r="M63" s="1"/>
      <c r="N63" s="1"/>
      <c r="O63" s="1"/>
      <c r="P63" s="1"/>
      <c r="Q63" s="1"/>
      <c r="R63" s="1"/>
      <c r="S63" s="1"/>
      <c r="T63" s="1"/>
      <c r="U63" s="1"/>
      <c r="V63" s="1"/>
      <c r="W63" s="1"/>
      <c r="X63" s="1"/>
      <c r="Y63" s="1"/>
      <c r="Z63" s="1"/>
    </row>
    <row r="64" spans="1:26" s="15" customFormat="1" x14ac:dyDescent="0.25">
      <c r="A64" s="79">
        <v>2016</v>
      </c>
      <c r="B64" s="85">
        <v>2318.045032841444</v>
      </c>
      <c r="C64" s="85">
        <v>5936.5698070630169</v>
      </c>
      <c r="D64" s="85">
        <v>1102.9358423488634</v>
      </c>
      <c r="E64" s="85">
        <v>7.1565097302319751</v>
      </c>
      <c r="F64" s="85">
        <v>942.29859859551402</v>
      </c>
      <c r="G64" s="85">
        <v>18.915343000000004</v>
      </c>
      <c r="H64" s="85">
        <v>7.3505416141000017</v>
      </c>
      <c r="I64" s="85">
        <v>24.500516022025053</v>
      </c>
      <c r="J64" s="8"/>
      <c r="L64" s="1"/>
      <c r="M64" s="1"/>
      <c r="N64" s="1"/>
      <c r="O64" s="1"/>
      <c r="P64" s="1"/>
      <c r="Q64" s="1"/>
      <c r="R64" s="1"/>
      <c r="S64" s="1"/>
      <c r="T64" s="1"/>
      <c r="U64" s="1"/>
      <c r="V64" s="1"/>
      <c r="W64" s="1"/>
      <c r="X64" s="1"/>
      <c r="Y64" s="1"/>
      <c r="Z64" s="1"/>
    </row>
    <row r="65" spans="1:26" s="15" customFormat="1" x14ac:dyDescent="0.25">
      <c r="A65" s="79">
        <v>2017</v>
      </c>
      <c r="B65" s="85">
        <v>2372.7364606992842</v>
      </c>
      <c r="C65" s="85">
        <v>6563.9221310000012</v>
      </c>
      <c r="D65" s="85">
        <v>1236.5138630000001</v>
      </c>
      <c r="E65" s="85">
        <v>6.9465319999999995</v>
      </c>
      <c r="F65" s="85">
        <v>865.54154800000003</v>
      </c>
      <c r="G65" s="85">
        <v>18.107502</v>
      </c>
      <c r="H65" s="85">
        <v>7.5484892547000015</v>
      </c>
      <c r="I65" s="85">
        <v>25.423540350680781</v>
      </c>
      <c r="J65" s="8"/>
      <c r="L65" s="1"/>
      <c r="M65" s="1"/>
      <c r="N65" s="1"/>
      <c r="O65" s="1"/>
      <c r="P65" s="1"/>
      <c r="Q65" s="1"/>
      <c r="R65" s="1"/>
      <c r="S65" s="1"/>
      <c r="T65" s="1"/>
      <c r="U65" s="1"/>
      <c r="V65" s="1"/>
      <c r="W65" s="1"/>
      <c r="X65" s="1"/>
      <c r="Y65" s="1"/>
      <c r="Z65" s="1"/>
    </row>
    <row r="66" spans="1:26" s="15" customFormat="1" x14ac:dyDescent="0.25">
      <c r="A66" s="79">
        <v>2018</v>
      </c>
      <c r="B66" s="85">
        <v>2490.9900537847907</v>
      </c>
      <c r="C66" s="85">
        <v>6513.3016529929719</v>
      </c>
      <c r="D66" s="85">
        <v>1208.0306522005467</v>
      </c>
      <c r="E66" s="85">
        <v>7.8107267458291503</v>
      </c>
      <c r="F66" s="85">
        <v>793.74422326126682</v>
      </c>
      <c r="G66" s="85">
        <v>17.110648719</v>
      </c>
      <c r="H66" s="85">
        <v>8.9993116223999987</v>
      </c>
      <c r="I66" s="85">
        <v>27.171357639812076</v>
      </c>
      <c r="J66" s="95"/>
      <c r="L66" s="1"/>
      <c r="M66" s="1"/>
      <c r="N66" s="1"/>
      <c r="O66" s="1"/>
      <c r="P66" s="1"/>
      <c r="Q66" s="1"/>
      <c r="R66" s="1"/>
      <c r="S66" s="1"/>
      <c r="T66" s="1"/>
      <c r="U66" s="1"/>
      <c r="V66" s="1"/>
      <c r="W66" s="1"/>
      <c r="X66" s="1"/>
      <c r="Y66" s="1"/>
      <c r="Z66" s="1"/>
    </row>
    <row r="67" spans="1:26" s="15" customFormat="1" x14ac:dyDescent="0.25">
      <c r="A67" s="79">
        <v>2019</v>
      </c>
      <c r="B67" s="85">
        <v>2543.0688795802535</v>
      </c>
      <c r="C67" s="85">
        <v>6139.6800270651038</v>
      </c>
      <c r="D67" s="85">
        <v>1194.60949780071</v>
      </c>
      <c r="E67" s="85">
        <v>4.7343134888127008</v>
      </c>
      <c r="F67" s="85">
        <v>835.96116070666812</v>
      </c>
      <c r="G67" s="85">
        <v>20.077339641999998</v>
      </c>
      <c r="H67" s="85">
        <v>9.6861424974041697</v>
      </c>
      <c r="I67" s="85">
        <v>30.339354856170623</v>
      </c>
      <c r="J67" s="95"/>
      <c r="L67" s="1"/>
      <c r="M67" s="1"/>
      <c r="N67" s="1"/>
      <c r="O67" s="1"/>
      <c r="P67" s="1"/>
      <c r="Q67" s="1"/>
      <c r="R67" s="1"/>
      <c r="S67" s="1"/>
      <c r="T67" s="1"/>
      <c r="U67" s="1"/>
      <c r="V67" s="1"/>
      <c r="W67" s="1"/>
      <c r="X67" s="1"/>
      <c r="Y67" s="1"/>
      <c r="Z67" s="1"/>
    </row>
    <row r="68" spans="1:26" s="15" customFormat="1" x14ac:dyDescent="0.25">
      <c r="A68" s="79">
        <v>2020</v>
      </c>
      <c r="B68" s="85">
        <v>2133.964593067592</v>
      </c>
      <c r="C68" s="85">
        <v>4426.6311021439542</v>
      </c>
      <c r="D68" s="85">
        <v>1169.9000123815454</v>
      </c>
      <c r="E68" s="85">
        <v>4.680094831895925</v>
      </c>
      <c r="F68" s="85">
        <v>746.20684186854874</v>
      </c>
      <c r="G68" s="85">
        <v>20.095348600000001</v>
      </c>
      <c r="H68" s="85">
        <v>9.6767570275193648</v>
      </c>
      <c r="I68" s="85">
        <v>29.56865228604148</v>
      </c>
      <c r="J68" s="95"/>
      <c r="L68" s="1"/>
      <c r="M68" s="1"/>
      <c r="N68" s="1"/>
      <c r="O68" s="1"/>
      <c r="P68" s="1"/>
      <c r="Q68" s="1"/>
      <c r="R68" s="1"/>
      <c r="S68" s="1"/>
      <c r="T68" s="1"/>
      <c r="U68" s="1"/>
      <c r="V68" s="1"/>
      <c r="W68" s="1"/>
      <c r="X68" s="1"/>
      <c r="Y68" s="1"/>
      <c r="Z68" s="1"/>
    </row>
    <row r="69" spans="1:26" s="15" customFormat="1" x14ac:dyDescent="0.25">
      <c r="A69" s="79">
        <v>2021</v>
      </c>
      <c r="B69" s="85">
        <v>2224.1539945686623</v>
      </c>
      <c r="C69" s="85">
        <v>5663.260269844599</v>
      </c>
      <c r="D69" s="85">
        <v>1215.5821221695787</v>
      </c>
      <c r="E69" s="85">
        <v>4.6418586206411252</v>
      </c>
      <c r="F69" s="85">
        <v>863.31795709745552</v>
      </c>
      <c r="G69" s="85">
        <v>25.548352000000001</v>
      </c>
      <c r="H69" s="85">
        <v>12.3560166019651</v>
      </c>
      <c r="I69" s="85">
        <v>32.597042292064089</v>
      </c>
      <c r="J69" s="8"/>
      <c r="L69" s="1"/>
      <c r="M69" s="1"/>
      <c r="N69" s="1"/>
      <c r="O69" s="1"/>
      <c r="P69" s="1"/>
      <c r="Q69" s="1"/>
      <c r="R69" s="1"/>
      <c r="S69" s="1"/>
      <c r="T69" s="1"/>
      <c r="U69" s="1"/>
      <c r="V69" s="1"/>
      <c r="W69" s="1"/>
      <c r="X69" s="1"/>
      <c r="Y69" s="1"/>
      <c r="Z69" s="1"/>
    </row>
    <row r="70" spans="1:26" s="15" customFormat="1" x14ac:dyDescent="0.25">
      <c r="A70" s="79">
        <v>2022</v>
      </c>
      <c r="B70" s="85">
        <v>2362.3956785057726</v>
      </c>
      <c r="C70" s="85">
        <v>5665.0608001114269</v>
      </c>
      <c r="D70" s="85">
        <v>1159.8266088051143</v>
      </c>
      <c r="E70" s="85">
        <v>4.2071969278023751</v>
      </c>
      <c r="F70" s="85">
        <v>788.32240836668836</v>
      </c>
      <c r="G70" s="85">
        <v>26.684910299999999</v>
      </c>
      <c r="H70" s="85">
        <v>13.222433054810701</v>
      </c>
      <c r="I70" s="85">
        <v>29.481467272762782</v>
      </c>
      <c r="J70" s="8"/>
      <c r="L70" s="1"/>
      <c r="M70" s="1"/>
      <c r="N70" s="1"/>
      <c r="O70" s="1"/>
      <c r="P70" s="1"/>
      <c r="Q70" s="1"/>
      <c r="R70" s="1"/>
      <c r="S70" s="1"/>
      <c r="T70" s="1"/>
      <c r="U70" s="1"/>
      <c r="V70" s="1"/>
      <c r="W70" s="1"/>
      <c r="X70" s="1"/>
      <c r="Y70" s="1"/>
      <c r="Z70" s="1"/>
    </row>
    <row r="71" spans="1:26" s="15" customFormat="1" x14ac:dyDescent="0.25">
      <c r="A71" s="79">
        <v>2023</v>
      </c>
      <c r="B71" s="85">
        <v>2813.5517176961503</v>
      </c>
      <c r="C71" s="85">
        <v>5679.3662850989631</v>
      </c>
      <c r="D71" s="85">
        <v>1349.9226552327302</v>
      </c>
      <c r="E71" s="85">
        <v>4.2499310251349245</v>
      </c>
      <c r="F71" s="85">
        <v>840.93283818578107</v>
      </c>
      <c r="G71" s="85">
        <v>24.921071228999999</v>
      </c>
      <c r="H71" s="85">
        <v>13.057324604100012</v>
      </c>
      <c r="I71" s="85">
        <v>32.757644452979392</v>
      </c>
      <c r="J71" s="8"/>
      <c r="L71" s="1"/>
      <c r="M71" s="1"/>
      <c r="N71" s="1"/>
      <c r="O71" s="1"/>
      <c r="P71" s="1"/>
      <c r="Q71" s="1"/>
      <c r="R71" s="1"/>
      <c r="S71" s="1"/>
      <c r="T71" s="1"/>
      <c r="U71" s="1"/>
      <c r="V71" s="1"/>
      <c r="W71" s="1"/>
      <c r="X71" s="1"/>
      <c r="Y71" s="1"/>
      <c r="Z71" s="1"/>
    </row>
    <row r="72" spans="1:26" s="15" customFormat="1" x14ac:dyDescent="0.25">
      <c r="A72" s="79">
        <v>2024</v>
      </c>
      <c r="B72" s="85">
        <v>2765.9254466631028</v>
      </c>
      <c r="C72" s="85">
        <v>6468.4901955235619</v>
      </c>
      <c r="D72" s="85">
        <v>1074.8289092907216</v>
      </c>
      <c r="E72" s="85">
        <v>4.8095670774323249</v>
      </c>
      <c r="F72" s="85">
        <v>946.13348146159603</v>
      </c>
      <c r="G72" s="85">
        <v>30.291111962000002</v>
      </c>
      <c r="H72" s="85">
        <v>14.51348316094826</v>
      </c>
      <c r="I72" s="85">
        <v>39.529715437084029</v>
      </c>
      <c r="J72" s="8"/>
      <c r="L72" s="1"/>
      <c r="M72" s="1"/>
      <c r="N72" s="1"/>
      <c r="O72" s="1"/>
      <c r="P72" s="1"/>
      <c r="Q72" s="1"/>
      <c r="R72" s="1"/>
      <c r="S72" s="1"/>
      <c r="T72" s="1"/>
      <c r="U72" s="1"/>
      <c r="V72" s="1"/>
      <c r="W72" s="1"/>
      <c r="X72" s="1"/>
      <c r="Y72" s="1"/>
      <c r="Z72" s="1"/>
    </row>
    <row r="73" spans="1:26" s="15" customFormat="1" ht="26.25" x14ac:dyDescent="0.25">
      <c r="A73" s="724" t="s">
        <v>912</v>
      </c>
      <c r="B73" s="82">
        <f>SUM(B74:B81)</f>
        <v>1683.7832293298209</v>
      </c>
      <c r="C73" s="82">
        <f>SUM(C74:C81)</f>
        <v>4296.0259540020616</v>
      </c>
      <c r="D73" s="82">
        <f>SUM(D74:D81)</f>
        <v>763.04356489638121</v>
      </c>
      <c r="E73" s="82">
        <f t="shared" ref="E73:I73" si="6">SUM(E74:E81)</f>
        <v>3.0558493333982253</v>
      </c>
      <c r="F73" s="82">
        <f t="shared" si="6"/>
        <v>554.0742360582243</v>
      </c>
      <c r="G73" s="82">
        <f t="shared" si="6"/>
        <v>18.762092899999999</v>
      </c>
      <c r="H73" s="82">
        <f t="shared" si="6"/>
        <v>7.0179444716284163</v>
      </c>
      <c r="I73" s="82">
        <f t="shared" si="6"/>
        <v>26.252192995176028</v>
      </c>
      <c r="J73" s="96"/>
      <c r="L73" s="1"/>
      <c r="M73" s="1"/>
      <c r="N73" s="1"/>
      <c r="O73" s="1"/>
      <c r="P73" s="1"/>
      <c r="Q73" s="1"/>
      <c r="R73" s="1"/>
      <c r="S73" s="1"/>
      <c r="T73" s="1"/>
      <c r="U73" s="1"/>
      <c r="V73" s="1"/>
      <c r="W73" s="1"/>
      <c r="X73" s="1"/>
      <c r="Y73" s="1"/>
      <c r="Z73" s="1"/>
    </row>
    <row r="74" spans="1:26" s="15" customFormat="1" x14ac:dyDescent="0.25">
      <c r="A74" s="79" t="s">
        <v>209</v>
      </c>
      <c r="B74" s="85">
        <v>241.371633376673</v>
      </c>
      <c r="C74" s="85">
        <v>582.18345247545403</v>
      </c>
      <c r="D74" s="85">
        <v>72.401158352288704</v>
      </c>
      <c r="E74" s="85">
        <v>0.31798414882845</v>
      </c>
      <c r="F74" s="85">
        <v>74.443984959377801</v>
      </c>
      <c r="G74" s="85">
        <v>2.4366118000000001</v>
      </c>
      <c r="H74" s="85">
        <v>1.2371496510684701</v>
      </c>
      <c r="I74" s="85">
        <v>4.3135952690431498</v>
      </c>
      <c r="J74" s="85"/>
      <c r="L74" s="1"/>
      <c r="M74" s="1"/>
      <c r="N74" s="1"/>
      <c r="O74" s="1"/>
      <c r="P74" s="1"/>
      <c r="Q74" s="1"/>
      <c r="R74" s="1"/>
      <c r="S74" s="1"/>
      <c r="T74" s="1"/>
      <c r="U74" s="1"/>
      <c r="V74" s="1"/>
      <c r="W74" s="1"/>
      <c r="X74" s="1"/>
      <c r="Y74" s="1"/>
      <c r="Z74" s="1"/>
    </row>
    <row r="75" spans="1:26" s="15" customFormat="1" x14ac:dyDescent="0.25">
      <c r="A75" s="79" t="s">
        <v>210</v>
      </c>
      <c r="B75" s="85">
        <v>207.41138865466999</v>
      </c>
      <c r="C75" s="85">
        <v>502.11461170673903</v>
      </c>
      <c r="D75" s="85">
        <v>81.305144765440104</v>
      </c>
      <c r="E75" s="85">
        <v>0.44882054952052503</v>
      </c>
      <c r="F75" s="85">
        <v>81.6238878567151</v>
      </c>
      <c r="G75" s="85">
        <v>2.0383339999999999</v>
      </c>
      <c r="H75" s="85">
        <v>1.0770437101727799</v>
      </c>
      <c r="I75" s="85">
        <v>3.27614632372181</v>
      </c>
      <c r="J75" s="85"/>
      <c r="L75" s="1"/>
      <c r="M75" s="1"/>
      <c r="N75" s="1"/>
      <c r="O75" s="1"/>
      <c r="P75" s="1"/>
      <c r="Q75" s="1"/>
      <c r="R75" s="1"/>
      <c r="S75" s="1"/>
      <c r="T75" s="1"/>
      <c r="U75" s="1"/>
      <c r="V75" s="1"/>
      <c r="W75" s="1"/>
      <c r="X75" s="1"/>
      <c r="Y75" s="1"/>
      <c r="Z75" s="1"/>
    </row>
    <row r="76" spans="1:26" s="15" customFormat="1" x14ac:dyDescent="0.25">
      <c r="A76" s="79" t="s">
        <v>729</v>
      </c>
      <c r="B76" s="85">
        <v>258.285545278717</v>
      </c>
      <c r="C76" s="85">
        <v>548.97718111339202</v>
      </c>
      <c r="D76" s="85">
        <v>77.0913622187893</v>
      </c>
      <c r="E76" s="85">
        <v>0.35389907791875003</v>
      </c>
      <c r="F76" s="85">
        <v>60.743235639270502</v>
      </c>
      <c r="G76" s="85">
        <v>3.4362202000000002</v>
      </c>
      <c r="H76" s="85">
        <v>1.1451733714280901</v>
      </c>
      <c r="I76" s="85">
        <v>3.4652637376600799</v>
      </c>
      <c r="J76" s="85"/>
      <c r="L76" s="1"/>
      <c r="M76" s="1"/>
      <c r="N76" s="1"/>
      <c r="O76" s="1"/>
      <c r="P76" s="1"/>
      <c r="Q76" s="1"/>
      <c r="R76" s="1"/>
      <c r="S76" s="1"/>
      <c r="T76" s="1"/>
      <c r="U76" s="1"/>
      <c r="V76" s="1"/>
      <c r="W76" s="1"/>
      <c r="X76" s="1"/>
      <c r="Y76" s="1"/>
      <c r="Z76" s="1"/>
    </row>
    <row r="77" spans="1:26" s="15" customFormat="1" x14ac:dyDescent="0.25">
      <c r="A77" s="79" t="s">
        <v>787</v>
      </c>
      <c r="B77" s="85">
        <v>167.464724239715</v>
      </c>
      <c r="C77" s="85">
        <v>505.03616486724798</v>
      </c>
      <c r="D77" s="85">
        <v>106.820349339795</v>
      </c>
      <c r="E77" s="85">
        <v>0.35072130050685002</v>
      </c>
      <c r="F77" s="85">
        <v>102.437925027787</v>
      </c>
      <c r="G77" s="85">
        <v>1.1289800000000001</v>
      </c>
      <c r="H77" s="85">
        <v>0.60052676336280397</v>
      </c>
      <c r="I77" s="85">
        <v>3.0372749857575099</v>
      </c>
      <c r="J77" s="85"/>
      <c r="L77" s="1"/>
      <c r="M77" s="1"/>
      <c r="N77" s="1"/>
      <c r="O77" s="1"/>
      <c r="P77" s="1"/>
      <c r="Q77" s="1"/>
      <c r="R77" s="1"/>
      <c r="S77" s="1"/>
      <c r="T77" s="1"/>
      <c r="U77" s="1"/>
      <c r="V77" s="1"/>
      <c r="W77" s="1"/>
      <c r="X77" s="1"/>
      <c r="Y77" s="1"/>
      <c r="Z77" s="1"/>
    </row>
    <row r="78" spans="1:26" s="15" customFormat="1" x14ac:dyDescent="0.25">
      <c r="A78" s="79" t="s">
        <v>791</v>
      </c>
      <c r="B78" s="85">
        <v>191.41160063817799</v>
      </c>
      <c r="C78" s="85">
        <v>492.93580129806202</v>
      </c>
      <c r="D78" s="85">
        <v>92.547573618283806</v>
      </c>
      <c r="E78" s="85">
        <v>0.38352146760134997</v>
      </c>
      <c r="F78" s="85">
        <v>74.908483508425206</v>
      </c>
      <c r="G78" s="85">
        <v>2.8520528999999999</v>
      </c>
      <c r="H78" s="85">
        <v>0.202480697030437</v>
      </c>
      <c r="I78" s="85">
        <v>3.6818382624489998</v>
      </c>
      <c r="J78" s="85"/>
      <c r="L78" s="1"/>
      <c r="M78" s="1"/>
      <c r="N78" s="1"/>
      <c r="O78" s="1"/>
      <c r="P78" s="1"/>
      <c r="Q78" s="1"/>
      <c r="R78" s="1"/>
      <c r="S78" s="1"/>
      <c r="T78" s="1"/>
      <c r="U78" s="1"/>
      <c r="V78" s="1"/>
      <c r="W78" s="1"/>
      <c r="X78" s="1"/>
      <c r="Y78" s="1"/>
      <c r="Z78" s="1"/>
    </row>
    <row r="79" spans="1:26" s="15" customFormat="1" x14ac:dyDescent="0.25">
      <c r="A79" s="79" t="s">
        <v>858</v>
      </c>
      <c r="B79" s="85">
        <v>203.23361058946199</v>
      </c>
      <c r="C79" s="85">
        <v>510.75902810129099</v>
      </c>
      <c r="D79" s="85">
        <v>96.519087855212305</v>
      </c>
      <c r="E79" s="85">
        <v>0.47714083494187498</v>
      </c>
      <c r="F79" s="85">
        <v>38.793537458429597</v>
      </c>
      <c r="G79" s="85">
        <v>2.6448632000000001</v>
      </c>
      <c r="H79" s="85">
        <v>0.35334208981249599</v>
      </c>
      <c r="I79" s="85">
        <v>2.9043633146824099</v>
      </c>
      <c r="J79" s="85"/>
      <c r="L79" s="1"/>
      <c r="M79" s="1"/>
      <c r="N79" s="1"/>
      <c r="O79" s="1"/>
      <c r="P79" s="1"/>
      <c r="Q79" s="1"/>
      <c r="R79" s="1"/>
      <c r="S79" s="1"/>
      <c r="T79" s="1"/>
      <c r="U79" s="1"/>
      <c r="V79" s="1"/>
      <c r="W79" s="1"/>
      <c r="X79" s="1"/>
      <c r="Y79" s="1"/>
      <c r="Z79" s="1"/>
    </row>
    <row r="80" spans="1:26" s="15" customFormat="1" x14ac:dyDescent="0.25">
      <c r="A80" s="79" t="s">
        <v>862</v>
      </c>
      <c r="B80" s="85">
        <v>188.547468824872</v>
      </c>
      <c r="C80" s="85">
        <v>557.69912755562098</v>
      </c>
      <c r="D80" s="85">
        <v>124.287769323025</v>
      </c>
      <c r="E80" s="85">
        <v>0.36028614045059998</v>
      </c>
      <c r="F80" s="85">
        <v>76.428245374659397</v>
      </c>
      <c r="G80" s="85">
        <v>2.4081518000000002</v>
      </c>
      <c r="H80" s="85">
        <v>1.0856514458831801</v>
      </c>
      <c r="I80" s="85">
        <v>2.3418233635135999</v>
      </c>
      <c r="J80" s="85"/>
      <c r="L80" s="1"/>
      <c r="M80" s="1"/>
      <c r="N80" s="1"/>
      <c r="O80" s="1"/>
      <c r="P80" s="1"/>
      <c r="Q80" s="1"/>
      <c r="R80" s="1"/>
      <c r="S80" s="1"/>
      <c r="T80" s="1"/>
      <c r="U80" s="1"/>
      <c r="V80" s="1"/>
      <c r="W80" s="1"/>
      <c r="X80" s="1"/>
      <c r="Y80" s="1"/>
      <c r="Z80" s="1"/>
    </row>
    <row r="81" spans="1:26" s="15" customFormat="1" x14ac:dyDescent="0.25">
      <c r="A81" s="79" t="s">
        <v>871</v>
      </c>
      <c r="B81" s="85">
        <v>226.05725772753399</v>
      </c>
      <c r="C81" s="85">
        <v>596.32058688425502</v>
      </c>
      <c r="D81" s="85">
        <v>112.071119423547</v>
      </c>
      <c r="E81" s="85">
        <v>0.36347581362982501</v>
      </c>
      <c r="F81" s="85">
        <v>44.694936233559602</v>
      </c>
      <c r="G81" s="97">
        <v>1.8168789999999999</v>
      </c>
      <c r="H81" s="85">
        <v>1.31657674287016</v>
      </c>
      <c r="I81" s="85">
        <v>3.2318877383484699</v>
      </c>
      <c r="J81" s="85"/>
      <c r="L81" s="1"/>
      <c r="M81" s="1"/>
      <c r="N81" s="1"/>
      <c r="O81" s="1"/>
      <c r="P81" s="1"/>
      <c r="Q81" s="1"/>
      <c r="R81" s="1"/>
      <c r="S81" s="1"/>
      <c r="T81" s="1"/>
      <c r="U81" s="1"/>
      <c r="V81" s="1"/>
      <c r="W81" s="1"/>
      <c r="X81" s="1"/>
      <c r="Y81" s="1"/>
      <c r="Z81" s="1"/>
    </row>
    <row r="82" spans="1:26" s="15" customFormat="1" x14ac:dyDescent="0.25">
      <c r="A82" s="79"/>
      <c r="B82" s="85"/>
      <c r="C82" s="85"/>
      <c r="D82" s="85"/>
      <c r="E82" s="85"/>
      <c r="F82" s="85"/>
      <c r="G82" s="97"/>
      <c r="H82" s="85"/>
      <c r="I82" s="85"/>
      <c r="J82" s="85"/>
      <c r="L82" s="1"/>
      <c r="M82" s="1"/>
      <c r="N82" s="1"/>
      <c r="O82" s="1"/>
      <c r="P82" s="1"/>
      <c r="Q82" s="1"/>
      <c r="R82" s="1"/>
      <c r="S82" s="1"/>
      <c r="T82" s="1"/>
      <c r="U82" s="1"/>
      <c r="V82" s="1"/>
      <c r="W82" s="1"/>
      <c r="X82" s="1"/>
      <c r="Y82" s="1"/>
      <c r="Z82" s="1"/>
    </row>
    <row r="83" spans="1:26" s="15" customFormat="1" x14ac:dyDescent="0.25">
      <c r="A83" s="86" t="s">
        <v>915</v>
      </c>
      <c r="B83" s="55"/>
      <c r="C83" s="55"/>
      <c r="D83" s="55"/>
      <c r="E83" s="55"/>
      <c r="F83" s="55"/>
      <c r="G83" s="55"/>
      <c r="H83" s="55"/>
      <c r="I83" s="55"/>
      <c r="J83" s="55"/>
      <c r="L83" s="1"/>
      <c r="M83" s="1"/>
      <c r="N83" s="1"/>
      <c r="O83" s="1"/>
      <c r="P83" s="1"/>
      <c r="Q83" s="1"/>
      <c r="R83" s="1"/>
      <c r="S83" s="1"/>
      <c r="T83" s="1"/>
      <c r="U83" s="1"/>
      <c r="V83" s="1"/>
      <c r="W83" s="1"/>
      <c r="X83" s="1"/>
      <c r="Y83" s="1"/>
      <c r="Z83" s="1"/>
    </row>
    <row r="84" spans="1:26" s="15" customFormat="1" x14ac:dyDescent="0.25">
      <c r="A84" s="83" t="s">
        <v>873</v>
      </c>
      <c r="B84" s="84">
        <v>264.21111294943501</v>
      </c>
      <c r="C84" s="84">
        <v>576.62712395924098</v>
      </c>
      <c r="D84" s="84">
        <v>86.410714532019796</v>
      </c>
      <c r="E84" s="84">
        <v>0.37297378007077497</v>
      </c>
      <c r="F84" s="84">
        <v>98.950434337884403</v>
      </c>
      <c r="G84" s="84">
        <v>2.1759520000000001</v>
      </c>
      <c r="H84" s="84">
        <v>1.4362395079085499</v>
      </c>
      <c r="I84" s="84">
        <v>1.8809300185380999</v>
      </c>
      <c r="J84" s="55"/>
      <c r="L84" s="1"/>
      <c r="M84" s="1"/>
      <c r="N84" s="1"/>
      <c r="O84" s="1"/>
      <c r="P84" s="1"/>
      <c r="Q84" s="1"/>
      <c r="R84" s="1"/>
      <c r="S84" s="1"/>
      <c r="T84" s="1"/>
      <c r="U84" s="1"/>
      <c r="V84" s="1"/>
      <c r="W84" s="1"/>
      <c r="X84" s="1"/>
      <c r="Y84" s="1"/>
      <c r="Z84" s="1"/>
    </row>
    <row r="85" spans="1:26" s="15" customFormat="1" x14ac:dyDescent="0.25">
      <c r="A85" s="83" t="s">
        <v>874</v>
      </c>
      <c r="B85" s="84">
        <v>226.05725772753399</v>
      </c>
      <c r="C85" s="84">
        <v>596.32058688425502</v>
      </c>
      <c r="D85" s="84">
        <v>112.071119423547</v>
      </c>
      <c r="E85" s="84">
        <v>0.36347581362982501</v>
      </c>
      <c r="F85" s="84">
        <v>44.694936233559602</v>
      </c>
      <c r="G85" s="84">
        <v>1.8168789999999999</v>
      </c>
      <c r="H85" s="84">
        <v>1.31657674287016</v>
      </c>
      <c r="I85" s="84">
        <v>3.2318877383484699</v>
      </c>
      <c r="J85" s="55"/>
      <c r="L85" s="1"/>
      <c r="M85" s="1"/>
      <c r="N85" s="1"/>
      <c r="O85" s="1"/>
      <c r="P85" s="1"/>
      <c r="Q85" s="1"/>
      <c r="R85" s="1"/>
      <c r="S85" s="1"/>
      <c r="T85" s="1"/>
      <c r="U85" s="1"/>
      <c r="V85" s="1"/>
      <c r="W85" s="1"/>
      <c r="X85" s="1"/>
      <c r="Y85" s="1"/>
      <c r="Z85" s="1"/>
    </row>
    <row r="86" spans="1:26" s="15" customFormat="1" x14ac:dyDescent="0.25">
      <c r="A86" s="98" t="s">
        <v>270</v>
      </c>
      <c r="B86" s="88">
        <f>B85/B84-1</f>
        <v>-0.14440670112616705</v>
      </c>
      <c r="C86" s="88">
        <f t="shared" ref="C86:I86" si="7">C85/C84-1</f>
        <v>3.4152855644033364E-2</v>
      </c>
      <c r="D86" s="88">
        <f t="shared" si="7"/>
        <v>0.29695860091538373</v>
      </c>
      <c r="E86" s="88">
        <f t="shared" si="7"/>
        <v>-2.5465507090465356E-2</v>
      </c>
      <c r="F86" s="88">
        <f t="shared" si="7"/>
        <v>-0.54830985298214507</v>
      </c>
      <c r="G86" s="88">
        <f t="shared" si="7"/>
        <v>-0.16501880556188753</v>
      </c>
      <c r="H86" s="88">
        <f t="shared" si="7"/>
        <v>-8.3316720073132289E-2</v>
      </c>
      <c r="I86" s="88">
        <f t="shared" si="7"/>
        <v>0.71823922554033337</v>
      </c>
      <c r="J86" s="55"/>
      <c r="L86" s="1"/>
      <c r="M86" s="1"/>
      <c r="N86" s="1"/>
      <c r="O86" s="1"/>
      <c r="P86" s="1"/>
      <c r="Q86" s="1"/>
      <c r="R86" s="1"/>
      <c r="S86" s="1"/>
      <c r="T86" s="1"/>
      <c r="U86" s="1"/>
      <c r="V86" s="1"/>
      <c r="W86" s="1"/>
      <c r="X86" s="1"/>
      <c r="Y86" s="1"/>
      <c r="Z86" s="1"/>
    </row>
    <row r="87" spans="1:26" s="15" customFormat="1" x14ac:dyDescent="0.25">
      <c r="A87" s="99"/>
      <c r="B87" s="90"/>
      <c r="C87" s="90"/>
      <c r="D87" s="90"/>
      <c r="E87" s="90"/>
      <c r="F87" s="90"/>
      <c r="G87" s="90"/>
      <c r="H87" s="90"/>
      <c r="I87" s="90"/>
      <c r="J87" s="55"/>
      <c r="L87" s="1"/>
      <c r="M87" s="1"/>
      <c r="N87" s="1"/>
      <c r="O87" s="1"/>
      <c r="P87" s="1"/>
      <c r="Q87" s="1"/>
      <c r="R87" s="1"/>
      <c r="S87" s="1"/>
      <c r="T87" s="1"/>
      <c r="U87" s="1"/>
      <c r="V87" s="1"/>
      <c r="W87" s="1"/>
      <c r="X87" s="1"/>
      <c r="Y87" s="1"/>
      <c r="Z87" s="1"/>
    </row>
    <row r="88" spans="1:26" s="15" customFormat="1" x14ac:dyDescent="0.25">
      <c r="A88" s="86" t="s">
        <v>916</v>
      </c>
      <c r="B88" s="55"/>
      <c r="C88" s="55"/>
      <c r="D88" s="55"/>
      <c r="E88" s="55"/>
      <c r="F88" s="55"/>
      <c r="G88" s="55"/>
      <c r="H88" s="55"/>
      <c r="I88" s="55"/>
      <c r="J88" s="55"/>
      <c r="L88" s="1"/>
      <c r="M88" s="1"/>
      <c r="N88" s="1"/>
      <c r="O88" s="1"/>
      <c r="P88" s="1"/>
      <c r="Q88" s="1"/>
      <c r="R88" s="1"/>
      <c r="S88" s="1"/>
      <c r="T88" s="1"/>
      <c r="U88" s="1"/>
      <c r="V88" s="1"/>
      <c r="W88" s="1"/>
      <c r="X88" s="1"/>
      <c r="Y88" s="1"/>
      <c r="Z88" s="1"/>
    </row>
    <row r="89" spans="1:26" s="15" customFormat="1" x14ac:dyDescent="0.25">
      <c r="A89" s="83" t="s">
        <v>875</v>
      </c>
      <c r="B89" s="751">
        <v>1822.8079153540921</v>
      </c>
      <c r="C89" s="751">
        <v>4217.2262163413106</v>
      </c>
      <c r="D89" s="751">
        <v>730.27566328589739</v>
      </c>
      <c r="E89" s="751">
        <v>3.2538013318307248</v>
      </c>
      <c r="F89" s="751">
        <v>631.90001973171866</v>
      </c>
      <c r="G89" s="751">
        <v>17.743127562000002</v>
      </c>
      <c r="H89" s="751">
        <v>9.9640014507009642</v>
      </c>
      <c r="I89" s="751">
        <v>25.388369222163597</v>
      </c>
      <c r="J89" s="55"/>
      <c r="L89" s="1"/>
      <c r="M89" s="1"/>
      <c r="N89" s="1"/>
      <c r="O89" s="1"/>
      <c r="P89" s="1"/>
      <c r="Q89" s="1"/>
      <c r="R89" s="1"/>
      <c r="S89" s="1"/>
      <c r="T89" s="1"/>
      <c r="U89" s="1"/>
      <c r="V89" s="1"/>
      <c r="W89" s="1"/>
      <c r="X89" s="1"/>
      <c r="Y89" s="1"/>
      <c r="Z89" s="1"/>
    </row>
    <row r="90" spans="1:26" s="754" customFormat="1" x14ac:dyDescent="0.25">
      <c r="A90" s="83" t="s">
        <v>876</v>
      </c>
      <c r="B90" s="752">
        <v>1683.7832293298209</v>
      </c>
      <c r="C90" s="752">
        <v>4296.0259540020616</v>
      </c>
      <c r="D90" s="752">
        <v>763.04356489638121</v>
      </c>
      <c r="E90" s="752">
        <v>3.0558493333982253</v>
      </c>
      <c r="F90" s="752">
        <v>554.0742360582243</v>
      </c>
      <c r="G90" s="752">
        <v>18.762092899999999</v>
      </c>
      <c r="H90" s="752">
        <v>7.0179444716284163</v>
      </c>
      <c r="I90" s="752">
        <v>26.252192995176028</v>
      </c>
      <c r="J90" s="753"/>
      <c r="L90" s="755"/>
      <c r="M90" s="755"/>
      <c r="N90" s="755"/>
      <c r="O90" s="755"/>
      <c r="P90" s="755"/>
      <c r="Q90" s="755"/>
      <c r="R90" s="755"/>
      <c r="S90" s="755"/>
      <c r="T90" s="755"/>
      <c r="U90" s="755"/>
      <c r="V90" s="755"/>
      <c r="W90" s="755"/>
      <c r="X90" s="755"/>
      <c r="Y90" s="755"/>
      <c r="Z90" s="755"/>
    </row>
    <row r="91" spans="1:26" s="15" customFormat="1" x14ac:dyDescent="0.25">
      <c r="A91" s="87" t="s">
        <v>270</v>
      </c>
      <c r="B91" s="88">
        <f>B90/B89-1</f>
        <v>-7.6269520695637749E-2</v>
      </c>
      <c r="C91" s="88">
        <f>C90/C89-1</f>
        <v>1.8685205302815033E-2</v>
      </c>
      <c r="D91" s="88">
        <f>D90/D89-1</f>
        <v>4.4870592377464158E-2</v>
      </c>
      <c r="E91" s="88">
        <f t="shared" ref="E91:I91" si="8">E90/E89-1</f>
        <v>-6.0837149612058106E-2</v>
      </c>
      <c r="F91" s="88">
        <f t="shared" si="8"/>
        <v>-0.12316154651575462</v>
      </c>
      <c r="G91" s="88">
        <f t="shared" si="8"/>
        <v>5.7428733149745836E-2</v>
      </c>
      <c r="H91" s="88">
        <f t="shared" si="8"/>
        <v>-0.29567006725649303</v>
      </c>
      <c r="I91" s="88">
        <f t="shared" si="8"/>
        <v>3.4024389887095552E-2</v>
      </c>
      <c r="J91" s="55"/>
      <c r="L91" s="1"/>
      <c r="M91" s="1"/>
      <c r="N91" s="1"/>
      <c r="O91" s="1"/>
      <c r="P91" s="1"/>
      <c r="Q91" s="1"/>
      <c r="R91" s="1"/>
      <c r="S91" s="1"/>
      <c r="T91" s="1"/>
      <c r="U91" s="1"/>
      <c r="V91" s="1"/>
      <c r="W91" s="1"/>
      <c r="X91" s="1"/>
      <c r="Y91" s="1"/>
      <c r="Z91" s="1"/>
    </row>
    <row r="92" spans="1:26" s="15" customFormat="1" x14ac:dyDescent="0.25">
      <c r="A92" s="99"/>
      <c r="B92" s="90"/>
      <c r="C92" s="90"/>
      <c r="D92" s="90"/>
      <c r="E92" s="90"/>
      <c r="F92" s="90"/>
      <c r="G92" s="90"/>
      <c r="H92" s="90"/>
      <c r="I92" s="90"/>
      <c r="J92" s="55"/>
      <c r="L92" s="1"/>
      <c r="M92" s="1"/>
      <c r="N92" s="1"/>
      <c r="O92" s="1"/>
      <c r="P92" s="1"/>
      <c r="Q92" s="1"/>
      <c r="R92" s="1"/>
      <c r="S92" s="1"/>
      <c r="T92" s="1"/>
      <c r="U92" s="1"/>
      <c r="V92" s="1"/>
      <c r="W92" s="1"/>
      <c r="X92" s="1"/>
      <c r="Y92" s="1"/>
      <c r="Z92" s="1"/>
    </row>
    <row r="93" spans="1:26" s="15" customFormat="1" x14ac:dyDescent="0.25">
      <c r="A93" s="89"/>
      <c r="B93" s="100"/>
      <c r="C93" s="100"/>
      <c r="D93" s="100"/>
      <c r="E93" s="100"/>
      <c r="F93" s="100"/>
      <c r="G93" s="100"/>
      <c r="H93" s="100"/>
      <c r="I93" s="100"/>
      <c r="J93" s="55"/>
      <c r="L93" s="1"/>
      <c r="M93" s="1"/>
      <c r="N93" s="1"/>
      <c r="O93" s="1"/>
      <c r="P93" s="1"/>
      <c r="Q93" s="1"/>
      <c r="R93" s="1"/>
      <c r="S93" s="1"/>
      <c r="T93" s="1"/>
      <c r="U93" s="1"/>
      <c r="V93" s="1"/>
      <c r="W93" s="1"/>
      <c r="X93" s="1"/>
      <c r="Y93" s="1"/>
      <c r="Z93" s="1"/>
    </row>
    <row r="94" spans="1:26" s="15" customFormat="1" x14ac:dyDescent="0.25">
      <c r="A94" s="86" t="s">
        <v>697</v>
      </c>
      <c r="B94" s="55"/>
      <c r="C94" s="55"/>
      <c r="D94" s="55"/>
      <c r="E94" s="55"/>
      <c r="F94" s="55"/>
      <c r="G94" s="55"/>
      <c r="H94" s="55"/>
      <c r="I94" s="55"/>
      <c r="J94" s="55"/>
      <c r="L94" s="1"/>
      <c r="M94" s="1"/>
      <c r="N94" s="1"/>
      <c r="O94" s="1"/>
      <c r="P94" s="1"/>
      <c r="Q94" s="1"/>
      <c r="R94" s="1"/>
      <c r="S94" s="1"/>
      <c r="T94" s="1"/>
      <c r="U94" s="1"/>
      <c r="V94" s="1"/>
      <c r="W94" s="1"/>
      <c r="X94" s="1"/>
      <c r="Y94" s="1"/>
      <c r="Z94" s="1"/>
    </row>
    <row r="95" spans="1:26" s="15" customFormat="1" x14ac:dyDescent="0.25">
      <c r="A95" s="83" t="s">
        <v>864</v>
      </c>
      <c r="B95" s="84">
        <v>188.547468824872</v>
      </c>
      <c r="C95" s="84">
        <v>557.69912755562098</v>
      </c>
      <c r="D95" s="84">
        <v>124.287769323025</v>
      </c>
      <c r="E95" s="1026">
        <v>0.36028614045059998</v>
      </c>
      <c r="F95" s="84">
        <v>76.428245374659397</v>
      </c>
      <c r="G95" s="84">
        <v>2.4081518000000002</v>
      </c>
      <c r="H95" s="84">
        <v>1.0856514458831801</v>
      </c>
      <c r="I95" s="84">
        <v>2.3418233635135999</v>
      </c>
      <c r="J95" s="55"/>
      <c r="L95" s="1"/>
      <c r="M95" s="1"/>
      <c r="N95" s="1"/>
      <c r="O95" s="1"/>
      <c r="P95" s="1"/>
      <c r="Q95" s="1"/>
      <c r="R95" s="1"/>
      <c r="S95" s="1"/>
      <c r="T95" s="1"/>
      <c r="U95" s="1"/>
      <c r="V95" s="1"/>
      <c r="W95" s="1"/>
      <c r="X95" s="1"/>
      <c r="Y95" s="1"/>
      <c r="Z95" s="1"/>
    </row>
    <row r="96" spans="1:26" s="15" customFormat="1" x14ac:dyDescent="0.25">
      <c r="A96" s="83" t="s">
        <v>874</v>
      </c>
      <c r="B96" s="84">
        <v>226.05725772753399</v>
      </c>
      <c r="C96" s="84">
        <v>596.32058688425502</v>
      </c>
      <c r="D96" s="84">
        <v>112.071119423547</v>
      </c>
      <c r="E96" s="1026">
        <v>0.36347581362982501</v>
      </c>
      <c r="F96" s="84">
        <v>44.694936233559602</v>
      </c>
      <c r="G96" s="84">
        <v>1.8168789999999999</v>
      </c>
      <c r="H96" s="84">
        <v>1.31657674287016</v>
      </c>
      <c r="I96" s="84">
        <v>3.2318877383484699</v>
      </c>
      <c r="J96" s="55"/>
      <c r="L96" s="1"/>
      <c r="M96" s="1"/>
      <c r="N96" s="1"/>
      <c r="O96" s="1"/>
      <c r="P96" s="1"/>
      <c r="Q96" s="1"/>
      <c r="R96" s="1"/>
      <c r="S96" s="1"/>
      <c r="T96" s="1"/>
      <c r="U96" s="1"/>
      <c r="V96" s="1"/>
      <c r="W96" s="1"/>
      <c r="X96" s="1"/>
      <c r="Y96" s="1"/>
      <c r="Z96" s="1"/>
    </row>
    <row r="97" spans="1:26" x14ac:dyDescent="0.25">
      <c r="A97" s="101" t="s">
        <v>270</v>
      </c>
      <c r="B97" s="102">
        <f>B96/B95-1</f>
        <v>0.1989408244854356</v>
      </c>
      <c r="C97" s="102">
        <f t="shared" ref="C97:I97" si="9">C96/C95-1</f>
        <v>6.9251425043303838E-2</v>
      </c>
      <c r="D97" s="102">
        <f t="shared" si="9"/>
        <v>-9.8293258990969745E-2</v>
      </c>
      <c r="E97" s="102">
        <f t="shared" si="9"/>
        <v>8.8531664727258264E-3</v>
      </c>
      <c r="F97" s="102">
        <f t="shared" si="9"/>
        <v>-0.41520394699027474</v>
      </c>
      <c r="G97" s="102">
        <f t="shared" si="9"/>
        <v>-0.24552970456430534</v>
      </c>
      <c r="H97" s="102">
        <f t="shared" si="9"/>
        <v>0.21270666369271196</v>
      </c>
      <c r="I97" s="102">
        <f t="shared" si="9"/>
        <v>0.38007323212432409</v>
      </c>
      <c r="J97" s="8"/>
    </row>
    <row r="100" spans="1:26" s="15" customFormat="1" x14ac:dyDescent="0.25">
      <c r="A100" s="1051" t="s">
        <v>698</v>
      </c>
      <c r="B100" s="1051"/>
      <c r="C100" s="1051"/>
      <c r="D100" s="1051"/>
      <c r="E100" s="1051"/>
      <c r="F100" s="1051"/>
      <c r="G100" s="1051"/>
      <c r="H100" s="1051"/>
      <c r="I100" s="1051"/>
      <c r="L100" s="1"/>
      <c r="M100" s="1"/>
      <c r="N100" s="1"/>
      <c r="O100" s="1"/>
      <c r="P100" s="1"/>
      <c r="Q100" s="1"/>
      <c r="R100" s="1"/>
      <c r="S100" s="1"/>
      <c r="T100" s="1"/>
      <c r="U100" s="1"/>
      <c r="V100" s="1"/>
      <c r="W100" s="1"/>
      <c r="X100" s="1"/>
      <c r="Y100" s="1"/>
      <c r="Z100" s="1"/>
    </row>
    <row r="116" spans="1:11" ht="147" customHeight="1" x14ac:dyDescent="0.25">
      <c r="A116" s="1052" t="s">
        <v>917</v>
      </c>
      <c r="B116" s="1052"/>
      <c r="C116" s="1052"/>
      <c r="D116" s="1052"/>
      <c r="E116" s="1052"/>
      <c r="F116" s="1052"/>
      <c r="G116" s="1052"/>
      <c r="H116" s="1052"/>
      <c r="I116" s="1052"/>
      <c r="J116" s="103"/>
      <c r="K116" s="103"/>
    </row>
  </sheetData>
  <mergeCells count="3">
    <mergeCell ref="A44:K44"/>
    <mergeCell ref="A100:I100"/>
    <mergeCell ref="A116:I116"/>
  </mergeCells>
  <printOptions horizontalCentered="1" verticalCentered="1"/>
  <pageMargins left="0" right="0" top="0" bottom="0" header="0.31496062992125984" footer="0.31496062992125984"/>
  <pageSetup paperSize="9" scale="4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A20AA-D16F-4232-9D64-FC3FEB52C2F0}">
  <sheetPr>
    <tabColor rgb="FF002060"/>
    <pageSetUpPr fitToPage="1"/>
  </sheetPr>
  <dimension ref="A1:Z50"/>
  <sheetViews>
    <sheetView showGridLines="0" view="pageBreakPreview" zoomScaleNormal="100" zoomScaleSheetLayoutView="100" workbookViewId="0"/>
  </sheetViews>
  <sheetFormatPr baseColWidth="10" defaultColWidth="28.7109375" defaultRowHeight="12" x14ac:dyDescent="0.2"/>
  <cols>
    <col min="1" max="1" width="26.5703125" style="2" customWidth="1"/>
    <col min="2" max="2" width="7.7109375" style="2" customWidth="1"/>
    <col min="3" max="7" width="8" style="2" customWidth="1"/>
    <col min="8" max="19" width="7.7109375" style="2" customWidth="1"/>
    <col min="20" max="20" width="9.7109375" style="2" customWidth="1"/>
    <col min="21" max="21" width="10.28515625" style="2" customWidth="1"/>
    <col min="22" max="22" width="3.42578125" style="3" customWidth="1"/>
    <col min="23" max="23" width="7.7109375" style="3" customWidth="1"/>
    <col min="24" max="24" width="10.5703125" style="3" customWidth="1"/>
    <col min="25" max="25" width="13.7109375" style="3" customWidth="1"/>
    <col min="26" max="252" width="28.7109375" style="3"/>
    <col min="253" max="254" width="0" style="3" hidden="1" customWidth="1"/>
    <col min="255" max="270" width="7.7109375" style="3" customWidth="1"/>
    <col min="271" max="271" width="8.7109375" style="3" customWidth="1"/>
    <col min="272" max="273" width="7.7109375" style="3" customWidth="1"/>
    <col min="274" max="274" width="5.42578125" style="3" customWidth="1"/>
    <col min="275" max="275" width="5.7109375" style="3" customWidth="1"/>
    <col min="276" max="276" width="9.7109375" style="3" customWidth="1"/>
    <col min="277" max="279" width="7.7109375" style="3" customWidth="1"/>
    <col min="280" max="280" width="10.5703125" style="3" customWidth="1"/>
    <col min="281" max="281" width="13.7109375" style="3" customWidth="1"/>
    <col min="282" max="508" width="28.7109375" style="3"/>
    <col min="509" max="510" width="0" style="3" hidden="1" customWidth="1"/>
    <col min="511" max="526" width="7.7109375" style="3" customWidth="1"/>
    <col min="527" max="527" width="8.7109375" style="3" customWidth="1"/>
    <col min="528" max="529" width="7.7109375" style="3" customWidth="1"/>
    <col min="530" max="530" width="5.42578125" style="3" customWidth="1"/>
    <col min="531" max="531" width="5.7109375" style="3" customWidth="1"/>
    <col min="532" max="532" width="9.7109375" style="3" customWidth="1"/>
    <col min="533" max="535" width="7.7109375" style="3" customWidth="1"/>
    <col min="536" max="536" width="10.5703125" style="3" customWidth="1"/>
    <col min="537" max="537" width="13.7109375" style="3" customWidth="1"/>
    <col min="538" max="764" width="28.7109375" style="3"/>
    <col min="765" max="766" width="0" style="3" hidden="1" customWidth="1"/>
    <col min="767" max="782" width="7.7109375" style="3" customWidth="1"/>
    <col min="783" max="783" width="8.7109375" style="3" customWidth="1"/>
    <col min="784" max="785" width="7.7109375" style="3" customWidth="1"/>
    <col min="786" max="786" width="5.42578125" style="3" customWidth="1"/>
    <col min="787" max="787" width="5.7109375" style="3" customWidth="1"/>
    <col min="788" max="788" width="9.7109375" style="3" customWidth="1"/>
    <col min="789" max="791" width="7.7109375" style="3" customWidth="1"/>
    <col min="792" max="792" width="10.5703125" style="3" customWidth="1"/>
    <col min="793" max="793" width="13.7109375" style="3" customWidth="1"/>
    <col min="794" max="1020" width="28.7109375" style="3"/>
    <col min="1021" max="1022" width="0" style="3" hidden="1" customWidth="1"/>
    <col min="1023" max="1038" width="7.7109375" style="3" customWidth="1"/>
    <col min="1039" max="1039" width="8.7109375" style="3" customWidth="1"/>
    <col min="1040" max="1041" width="7.7109375" style="3" customWidth="1"/>
    <col min="1042" max="1042" width="5.42578125" style="3" customWidth="1"/>
    <col min="1043" max="1043" width="5.7109375" style="3" customWidth="1"/>
    <col min="1044" max="1044" width="9.7109375" style="3" customWidth="1"/>
    <col min="1045" max="1047" width="7.7109375" style="3" customWidth="1"/>
    <col min="1048" max="1048" width="10.5703125" style="3" customWidth="1"/>
    <col min="1049" max="1049" width="13.7109375" style="3" customWidth="1"/>
    <col min="1050" max="1276" width="28.7109375" style="3"/>
    <col min="1277" max="1278" width="0" style="3" hidden="1" customWidth="1"/>
    <col min="1279" max="1294" width="7.7109375" style="3" customWidth="1"/>
    <col min="1295" max="1295" width="8.7109375" style="3" customWidth="1"/>
    <col min="1296" max="1297" width="7.7109375" style="3" customWidth="1"/>
    <col min="1298" max="1298" width="5.42578125" style="3" customWidth="1"/>
    <col min="1299" max="1299" width="5.7109375" style="3" customWidth="1"/>
    <col min="1300" max="1300" width="9.7109375" style="3" customWidth="1"/>
    <col min="1301" max="1303" width="7.7109375" style="3" customWidth="1"/>
    <col min="1304" max="1304" width="10.5703125" style="3" customWidth="1"/>
    <col min="1305" max="1305" width="13.7109375" style="3" customWidth="1"/>
    <col min="1306" max="1532" width="28.7109375" style="3"/>
    <col min="1533" max="1534" width="0" style="3" hidden="1" customWidth="1"/>
    <col min="1535" max="1550" width="7.7109375" style="3" customWidth="1"/>
    <col min="1551" max="1551" width="8.7109375" style="3" customWidth="1"/>
    <col min="1552" max="1553" width="7.7109375" style="3" customWidth="1"/>
    <col min="1554" max="1554" width="5.42578125" style="3" customWidth="1"/>
    <col min="1555" max="1555" width="5.7109375" style="3" customWidth="1"/>
    <col min="1556" max="1556" width="9.7109375" style="3" customWidth="1"/>
    <col min="1557" max="1559" width="7.7109375" style="3" customWidth="1"/>
    <col min="1560" max="1560" width="10.5703125" style="3" customWidth="1"/>
    <col min="1561" max="1561" width="13.7109375" style="3" customWidth="1"/>
    <col min="1562" max="1788" width="28.7109375" style="3"/>
    <col min="1789" max="1790" width="0" style="3" hidden="1" customWidth="1"/>
    <col min="1791" max="1806" width="7.7109375" style="3" customWidth="1"/>
    <col min="1807" max="1807" width="8.7109375" style="3" customWidth="1"/>
    <col min="1808" max="1809" width="7.7109375" style="3" customWidth="1"/>
    <col min="1810" max="1810" width="5.42578125" style="3" customWidth="1"/>
    <col min="1811" max="1811" width="5.7109375" style="3" customWidth="1"/>
    <col min="1812" max="1812" width="9.7109375" style="3" customWidth="1"/>
    <col min="1813" max="1815" width="7.7109375" style="3" customWidth="1"/>
    <col min="1816" max="1816" width="10.5703125" style="3" customWidth="1"/>
    <col min="1817" max="1817" width="13.7109375" style="3" customWidth="1"/>
    <col min="1818" max="2044" width="28.7109375" style="3"/>
    <col min="2045" max="2046" width="0" style="3" hidden="1" customWidth="1"/>
    <col min="2047" max="2062" width="7.7109375" style="3" customWidth="1"/>
    <col min="2063" max="2063" width="8.7109375" style="3" customWidth="1"/>
    <col min="2064" max="2065" width="7.7109375" style="3" customWidth="1"/>
    <col min="2066" max="2066" width="5.42578125" style="3" customWidth="1"/>
    <col min="2067" max="2067" width="5.7109375" style="3" customWidth="1"/>
    <col min="2068" max="2068" width="9.7109375" style="3" customWidth="1"/>
    <col min="2069" max="2071" width="7.7109375" style="3" customWidth="1"/>
    <col min="2072" max="2072" width="10.5703125" style="3" customWidth="1"/>
    <col min="2073" max="2073" width="13.7109375" style="3" customWidth="1"/>
    <col min="2074" max="2300" width="28.7109375" style="3"/>
    <col min="2301" max="2302" width="0" style="3" hidden="1" customWidth="1"/>
    <col min="2303" max="2318" width="7.7109375" style="3" customWidth="1"/>
    <col min="2319" max="2319" width="8.7109375" style="3" customWidth="1"/>
    <col min="2320" max="2321" width="7.7109375" style="3" customWidth="1"/>
    <col min="2322" max="2322" width="5.42578125" style="3" customWidth="1"/>
    <col min="2323" max="2323" width="5.7109375" style="3" customWidth="1"/>
    <col min="2324" max="2324" width="9.7109375" style="3" customWidth="1"/>
    <col min="2325" max="2327" width="7.7109375" style="3" customWidth="1"/>
    <col min="2328" max="2328" width="10.5703125" style="3" customWidth="1"/>
    <col min="2329" max="2329" width="13.7109375" style="3" customWidth="1"/>
    <col min="2330" max="2556" width="28.7109375" style="3"/>
    <col min="2557" max="2558" width="0" style="3" hidden="1" customWidth="1"/>
    <col min="2559" max="2574" width="7.7109375" style="3" customWidth="1"/>
    <col min="2575" max="2575" width="8.7109375" style="3" customWidth="1"/>
    <col min="2576" max="2577" width="7.7109375" style="3" customWidth="1"/>
    <col min="2578" max="2578" width="5.42578125" style="3" customWidth="1"/>
    <col min="2579" max="2579" width="5.7109375" style="3" customWidth="1"/>
    <col min="2580" max="2580" width="9.7109375" style="3" customWidth="1"/>
    <col min="2581" max="2583" width="7.7109375" style="3" customWidth="1"/>
    <col min="2584" max="2584" width="10.5703125" style="3" customWidth="1"/>
    <col min="2585" max="2585" width="13.7109375" style="3" customWidth="1"/>
    <col min="2586" max="2812" width="28.7109375" style="3"/>
    <col min="2813" max="2814" width="0" style="3" hidden="1" customWidth="1"/>
    <col min="2815" max="2830" width="7.7109375" style="3" customWidth="1"/>
    <col min="2831" max="2831" width="8.7109375" style="3" customWidth="1"/>
    <col min="2832" max="2833" width="7.7109375" style="3" customWidth="1"/>
    <col min="2834" max="2834" width="5.42578125" style="3" customWidth="1"/>
    <col min="2835" max="2835" width="5.7109375" style="3" customWidth="1"/>
    <col min="2836" max="2836" width="9.7109375" style="3" customWidth="1"/>
    <col min="2837" max="2839" width="7.7109375" style="3" customWidth="1"/>
    <col min="2840" max="2840" width="10.5703125" style="3" customWidth="1"/>
    <col min="2841" max="2841" width="13.7109375" style="3" customWidth="1"/>
    <col min="2842" max="3068" width="28.7109375" style="3"/>
    <col min="3069" max="3070" width="0" style="3" hidden="1" customWidth="1"/>
    <col min="3071" max="3086" width="7.7109375" style="3" customWidth="1"/>
    <col min="3087" max="3087" width="8.7109375" style="3" customWidth="1"/>
    <col min="3088" max="3089" width="7.7109375" style="3" customWidth="1"/>
    <col min="3090" max="3090" width="5.42578125" style="3" customWidth="1"/>
    <col min="3091" max="3091" width="5.7109375" style="3" customWidth="1"/>
    <col min="3092" max="3092" width="9.7109375" style="3" customWidth="1"/>
    <col min="3093" max="3095" width="7.7109375" style="3" customWidth="1"/>
    <col min="3096" max="3096" width="10.5703125" style="3" customWidth="1"/>
    <col min="3097" max="3097" width="13.7109375" style="3" customWidth="1"/>
    <col min="3098" max="3324" width="28.7109375" style="3"/>
    <col min="3325" max="3326" width="0" style="3" hidden="1" customWidth="1"/>
    <col min="3327" max="3342" width="7.7109375" style="3" customWidth="1"/>
    <col min="3343" max="3343" width="8.7109375" style="3" customWidth="1"/>
    <col min="3344" max="3345" width="7.7109375" style="3" customWidth="1"/>
    <col min="3346" max="3346" width="5.42578125" style="3" customWidth="1"/>
    <col min="3347" max="3347" width="5.7109375" style="3" customWidth="1"/>
    <col min="3348" max="3348" width="9.7109375" style="3" customWidth="1"/>
    <col min="3349" max="3351" width="7.7109375" style="3" customWidth="1"/>
    <col min="3352" max="3352" width="10.5703125" style="3" customWidth="1"/>
    <col min="3353" max="3353" width="13.7109375" style="3" customWidth="1"/>
    <col min="3354" max="3580" width="28.7109375" style="3"/>
    <col min="3581" max="3582" width="0" style="3" hidden="1" customWidth="1"/>
    <col min="3583" max="3598" width="7.7109375" style="3" customWidth="1"/>
    <col min="3599" max="3599" width="8.7109375" style="3" customWidth="1"/>
    <col min="3600" max="3601" width="7.7109375" style="3" customWidth="1"/>
    <col min="3602" max="3602" width="5.42578125" style="3" customWidth="1"/>
    <col min="3603" max="3603" width="5.7109375" style="3" customWidth="1"/>
    <col min="3604" max="3604" width="9.7109375" style="3" customWidth="1"/>
    <col min="3605" max="3607" width="7.7109375" style="3" customWidth="1"/>
    <col min="3608" max="3608" width="10.5703125" style="3" customWidth="1"/>
    <col min="3609" max="3609" width="13.7109375" style="3" customWidth="1"/>
    <col min="3610" max="3836" width="28.7109375" style="3"/>
    <col min="3837" max="3838" width="0" style="3" hidden="1" customWidth="1"/>
    <col min="3839" max="3854" width="7.7109375" style="3" customWidth="1"/>
    <col min="3855" max="3855" width="8.7109375" style="3" customWidth="1"/>
    <col min="3856" max="3857" width="7.7109375" style="3" customWidth="1"/>
    <col min="3858" max="3858" width="5.42578125" style="3" customWidth="1"/>
    <col min="3859" max="3859" width="5.7109375" style="3" customWidth="1"/>
    <col min="3860" max="3860" width="9.7109375" style="3" customWidth="1"/>
    <col min="3861" max="3863" width="7.7109375" style="3" customWidth="1"/>
    <col min="3864" max="3864" width="10.5703125" style="3" customWidth="1"/>
    <col min="3865" max="3865" width="13.7109375" style="3" customWidth="1"/>
    <col min="3866" max="4092" width="28.7109375" style="3"/>
    <col min="4093" max="4094" width="0" style="3" hidden="1" customWidth="1"/>
    <col min="4095" max="4110" width="7.7109375" style="3" customWidth="1"/>
    <col min="4111" max="4111" width="8.7109375" style="3" customWidth="1"/>
    <col min="4112" max="4113" width="7.7109375" style="3" customWidth="1"/>
    <col min="4114" max="4114" width="5.42578125" style="3" customWidth="1"/>
    <col min="4115" max="4115" width="5.7109375" style="3" customWidth="1"/>
    <col min="4116" max="4116" width="9.7109375" style="3" customWidth="1"/>
    <col min="4117" max="4119" width="7.7109375" style="3" customWidth="1"/>
    <col min="4120" max="4120" width="10.5703125" style="3" customWidth="1"/>
    <col min="4121" max="4121" width="13.7109375" style="3" customWidth="1"/>
    <col min="4122" max="4348" width="28.7109375" style="3"/>
    <col min="4349" max="4350" width="0" style="3" hidden="1" customWidth="1"/>
    <col min="4351" max="4366" width="7.7109375" style="3" customWidth="1"/>
    <col min="4367" max="4367" width="8.7109375" style="3" customWidth="1"/>
    <col min="4368" max="4369" width="7.7109375" style="3" customWidth="1"/>
    <col min="4370" max="4370" width="5.42578125" style="3" customWidth="1"/>
    <col min="4371" max="4371" width="5.7109375" style="3" customWidth="1"/>
    <col min="4372" max="4372" width="9.7109375" style="3" customWidth="1"/>
    <col min="4373" max="4375" width="7.7109375" style="3" customWidth="1"/>
    <col min="4376" max="4376" width="10.5703125" style="3" customWidth="1"/>
    <col min="4377" max="4377" width="13.7109375" style="3" customWidth="1"/>
    <col min="4378" max="4604" width="28.7109375" style="3"/>
    <col min="4605" max="4606" width="0" style="3" hidden="1" customWidth="1"/>
    <col min="4607" max="4622" width="7.7109375" style="3" customWidth="1"/>
    <col min="4623" max="4623" width="8.7109375" style="3" customWidth="1"/>
    <col min="4624" max="4625" width="7.7109375" style="3" customWidth="1"/>
    <col min="4626" max="4626" width="5.42578125" style="3" customWidth="1"/>
    <col min="4627" max="4627" width="5.7109375" style="3" customWidth="1"/>
    <col min="4628" max="4628" width="9.7109375" style="3" customWidth="1"/>
    <col min="4629" max="4631" width="7.7109375" style="3" customWidth="1"/>
    <col min="4632" max="4632" width="10.5703125" style="3" customWidth="1"/>
    <col min="4633" max="4633" width="13.7109375" style="3" customWidth="1"/>
    <col min="4634" max="4860" width="28.7109375" style="3"/>
    <col min="4861" max="4862" width="0" style="3" hidden="1" customWidth="1"/>
    <col min="4863" max="4878" width="7.7109375" style="3" customWidth="1"/>
    <col min="4879" max="4879" width="8.7109375" style="3" customWidth="1"/>
    <col min="4880" max="4881" width="7.7109375" style="3" customWidth="1"/>
    <col min="4882" max="4882" width="5.42578125" style="3" customWidth="1"/>
    <col min="4883" max="4883" width="5.7109375" style="3" customWidth="1"/>
    <col min="4884" max="4884" width="9.7109375" style="3" customWidth="1"/>
    <col min="4885" max="4887" width="7.7109375" style="3" customWidth="1"/>
    <col min="4888" max="4888" width="10.5703125" style="3" customWidth="1"/>
    <col min="4889" max="4889" width="13.7109375" style="3" customWidth="1"/>
    <col min="4890" max="5116" width="28.7109375" style="3"/>
    <col min="5117" max="5118" width="0" style="3" hidden="1" customWidth="1"/>
    <col min="5119" max="5134" width="7.7109375" style="3" customWidth="1"/>
    <col min="5135" max="5135" width="8.7109375" style="3" customWidth="1"/>
    <col min="5136" max="5137" width="7.7109375" style="3" customWidth="1"/>
    <col min="5138" max="5138" width="5.42578125" style="3" customWidth="1"/>
    <col min="5139" max="5139" width="5.7109375" style="3" customWidth="1"/>
    <col min="5140" max="5140" width="9.7109375" style="3" customWidth="1"/>
    <col min="5141" max="5143" width="7.7109375" style="3" customWidth="1"/>
    <col min="5144" max="5144" width="10.5703125" style="3" customWidth="1"/>
    <col min="5145" max="5145" width="13.7109375" style="3" customWidth="1"/>
    <col min="5146" max="5372" width="28.7109375" style="3"/>
    <col min="5373" max="5374" width="0" style="3" hidden="1" customWidth="1"/>
    <col min="5375" max="5390" width="7.7109375" style="3" customWidth="1"/>
    <col min="5391" max="5391" width="8.7109375" style="3" customWidth="1"/>
    <col min="5392" max="5393" width="7.7109375" style="3" customWidth="1"/>
    <col min="5394" max="5394" width="5.42578125" style="3" customWidth="1"/>
    <col min="5395" max="5395" width="5.7109375" style="3" customWidth="1"/>
    <col min="5396" max="5396" width="9.7109375" style="3" customWidth="1"/>
    <col min="5397" max="5399" width="7.7109375" style="3" customWidth="1"/>
    <col min="5400" max="5400" width="10.5703125" style="3" customWidth="1"/>
    <col min="5401" max="5401" width="13.7109375" style="3" customWidth="1"/>
    <col min="5402" max="5628" width="28.7109375" style="3"/>
    <col min="5629" max="5630" width="0" style="3" hidden="1" customWidth="1"/>
    <col min="5631" max="5646" width="7.7109375" style="3" customWidth="1"/>
    <col min="5647" max="5647" width="8.7109375" style="3" customWidth="1"/>
    <col min="5648" max="5649" width="7.7109375" style="3" customWidth="1"/>
    <col min="5650" max="5650" width="5.42578125" style="3" customWidth="1"/>
    <col min="5651" max="5651" width="5.7109375" style="3" customWidth="1"/>
    <col min="5652" max="5652" width="9.7109375" style="3" customWidth="1"/>
    <col min="5653" max="5655" width="7.7109375" style="3" customWidth="1"/>
    <col min="5656" max="5656" width="10.5703125" style="3" customWidth="1"/>
    <col min="5657" max="5657" width="13.7109375" style="3" customWidth="1"/>
    <col min="5658" max="5884" width="28.7109375" style="3"/>
    <col min="5885" max="5886" width="0" style="3" hidden="1" customWidth="1"/>
    <col min="5887" max="5902" width="7.7109375" style="3" customWidth="1"/>
    <col min="5903" max="5903" width="8.7109375" style="3" customWidth="1"/>
    <col min="5904" max="5905" width="7.7109375" style="3" customWidth="1"/>
    <col min="5906" max="5906" width="5.42578125" style="3" customWidth="1"/>
    <col min="5907" max="5907" width="5.7109375" style="3" customWidth="1"/>
    <col min="5908" max="5908" width="9.7109375" style="3" customWidth="1"/>
    <col min="5909" max="5911" width="7.7109375" style="3" customWidth="1"/>
    <col min="5912" max="5912" width="10.5703125" style="3" customWidth="1"/>
    <col min="5913" max="5913" width="13.7109375" style="3" customWidth="1"/>
    <col min="5914" max="6140" width="28.7109375" style="3"/>
    <col min="6141" max="6142" width="0" style="3" hidden="1" customWidth="1"/>
    <col min="6143" max="6158" width="7.7109375" style="3" customWidth="1"/>
    <col min="6159" max="6159" width="8.7109375" style="3" customWidth="1"/>
    <col min="6160" max="6161" width="7.7109375" style="3" customWidth="1"/>
    <col min="6162" max="6162" width="5.42578125" style="3" customWidth="1"/>
    <col min="6163" max="6163" width="5.7109375" style="3" customWidth="1"/>
    <col min="6164" max="6164" width="9.7109375" style="3" customWidth="1"/>
    <col min="6165" max="6167" width="7.7109375" style="3" customWidth="1"/>
    <col min="6168" max="6168" width="10.5703125" style="3" customWidth="1"/>
    <col min="6169" max="6169" width="13.7109375" style="3" customWidth="1"/>
    <col min="6170" max="6396" width="28.7109375" style="3"/>
    <col min="6397" max="6398" width="0" style="3" hidden="1" customWidth="1"/>
    <col min="6399" max="6414" width="7.7109375" style="3" customWidth="1"/>
    <col min="6415" max="6415" width="8.7109375" style="3" customWidth="1"/>
    <col min="6416" max="6417" width="7.7109375" style="3" customWidth="1"/>
    <col min="6418" max="6418" width="5.42578125" style="3" customWidth="1"/>
    <col min="6419" max="6419" width="5.7109375" style="3" customWidth="1"/>
    <col min="6420" max="6420" width="9.7109375" style="3" customWidth="1"/>
    <col min="6421" max="6423" width="7.7109375" style="3" customWidth="1"/>
    <col min="6424" max="6424" width="10.5703125" style="3" customWidth="1"/>
    <col min="6425" max="6425" width="13.7109375" style="3" customWidth="1"/>
    <col min="6426" max="6652" width="28.7109375" style="3"/>
    <col min="6653" max="6654" width="0" style="3" hidden="1" customWidth="1"/>
    <col min="6655" max="6670" width="7.7109375" style="3" customWidth="1"/>
    <col min="6671" max="6671" width="8.7109375" style="3" customWidth="1"/>
    <col min="6672" max="6673" width="7.7109375" style="3" customWidth="1"/>
    <col min="6674" max="6674" width="5.42578125" style="3" customWidth="1"/>
    <col min="6675" max="6675" width="5.7109375" style="3" customWidth="1"/>
    <col min="6676" max="6676" width="9.7109375" style="3" customWidth="1"/>
    <col min="6677" max="6679" width="7.7109375" style="3" customWidth="1"/>
    <col min="6680" max="6680" width="10.5703125" style="3" customWidth="1"/>
    <col min="6681" max="6681" width="13.7109375" style="3" customWidth="1"/>
    <col min="6682" max="6908" width="28.7109375" style="3"/>
    <col min="6909" max="6910" width="0" style="3" hidden="1" customWidth="1"/>
    <col min="6911" max="6926" width="7.7109375" style="3" customWidth="1"/>
    <col min="6927" max="6927" width="8.7109375" style="3" customWidth="1"/>
    <col min="6928" max="6929" width="7.7109375" style="3" customWidth="1"/>
    <col min="6930" max="6930" width="5.42578125" style="3" customWidth="1"/>
    <col min="6931" max="6931" width="5.7109375" style="3" customWidth="1"/>
    <col min="6932" max="6932" width="9.7109375" style="3" customWidth="1"/>
    <col min="6933" max="6935" width="7.7109375" style="3" customWidth="1"/>
    <col min="6936" max="6936" width="10.5703125" style="3" customWidth="1"/>
    <col min="6937" max="6937" width="13.7109375" style="3" customWidth="1"/>
    <col min="6938" max="7164" width="28.7109375" style="3"/>
    <col min="7165" max="7166" width="0" style="3" hidden="1" customWidth="1"/>
    <col min="7167" max="7182" width="7.7109375" style="3" customWidth="1"/>
    <col min="7183" max="7183" width="8.7109375" style="3" customWidth="1"/>
    <col min="7184" max="7185" width="7.7109375" style="3" customWidth="1"/>
    <col min="7186" max="7186" width="5.42578125" style="3" customWidth="1"/>
    <col min="7187" max="7187" width="5.7109375" style="3" customWidth="1"/>
    <col min="7188" max="7188" width="9.7109375" style="3" customWidth="1"/>
    <col min="7189" max="7191" width="7.7109375" style="3" customWidth="1"/>
    <col min="7192" max="7192" width="10.5703125" style="3" customWidth="1"/>
    <col min="7193" max="7193" width="13.7109375" style="3" customWidth="1"/>
    <col min="7194" max="7420" width="28.7109375" style="3"/>
    <col min="7421" max="7422" width="0" style="3" hidden="1" customWidth="1"/>
    <col min="7423" max="7438" width="7.7109375" style="3" customWidth="1"/>
    <col min="7439" max="7439" width="8.7109375" style="3" customWidth="1"/>
    <col min="7440" max="7441" width="7.7109375" style="3" customWidth="1"/>
    <col min="7442" max="7442" width="5.42578125" style="3" customWidth="1"/>
    <col min="7443" max="7443" width="5.7109375" style="3" customWidth="1"/>
    <col min="7444" max="7444" width="9.7109375" style="3" customWidth="1"/>
    <col min="7445" max="7447" width="7.7109375" style="3" customWidth="1"/>
    <col min="7448" max="7448" width="10.5703125" style="3" customWidth="1"/>
    <col min="7449" max="7449" width="13.7109375" style="3" customWidth="1"/>
    <col min="7450" max="7676" width="28.7109375" style="3"/>
    <col min="7677" max="7678" width="0" style="3" hidden="1" customWidth="1"/>
    <col min="7679" max="7694" width="7.7109375" style="3" customWidth="1"/>
    <col min="7695" max="7695" width="8.7109375" style="3" customWidth="1"/>
    <col min="7696" max="7697" width="7.7109375" style="3" customWidth="1"/>
    <col min="7698" max="7698" width="5.42578125" style="3" customWidth="1"/>
    <col min="7699" max="7699" width="5.7109375" style="3" customWidth="1"/>
    <col min="7700" max="7700" width="9.7109375" style="3" customWidth="1"/>
    <col min="7701" max="7703" width="7.7109375" style="3" customWidth="1"/>
    <col min="7704" max="7704" width="10.5703125" style="3" customWidth="1"/>
    <col min="7705" max="7705" width="13.7109375" style="3" customWidth="1"/>
    <col min="7706" max="7932" width="28.7109375" style="3"/>
    <col min="7933" max="7934" width="0" style="3" hidden="1" customWidth="1"/>
    <col min="7935" max="7950" width="7.7109375" style="3" customWidth="1"/>
    <col min="7951" max="7951" width="8.7109375" style="3" customWidth="1"/>
    <col min="7952" max="7953" width="7.7109375" style="3" customWidth="1"/>
    <col min="7954" max="7954" width="5.42578125" style="3" customWidth="1"/>
    <col min="7955" max="7955" width="5.7109375" style="3" customWidth="1"/>
    <col min="7956" max="7956" width="9.7109375" style="3" customWidth="1"/>
    <col min="7957" max="7959" width="7.7109375" style="3" customWidth="1"/>
    <col min="7960" max="7960" width="10.5703125" style="3" customWidth="1"/>
    <col min="7961" max="7961" width="13.7109375" style="3" customWidth="1"/>
    <col min="7962" max="8188" width="28.7109375" style="3"/>
    <col min="8189" max="8190" width="0" style="3" hidden="1" customWidth="1"/>
    <col min="8191" max="8206" width="7.7109375" style="3" customWidth="1"/>
    <col min="8207" max="8207" width="8.7109375" style="3" customWidth="1"/>
    <col min="8208" max="8209" width="7.7109375" style="3" customWidth="1"/>
    <col min="8210" max="8210" width="5.42578125" style="3" customWidth="1"/>
    <col min="8211" max="8211" width="5.7109375" style="3" customWidth="1"/>
    <col min="8212" max="8212" width="9.7109375" style="3" customWidth="1"/>
    <col min="8213" max="8215" width="7.7109375" style="3" customWidth="1"/>
    <col min="8216" max="8216" width="10.5703125" style="3" customWidth="1"/>
    <col min="8217" max="8217" width="13.7109375" style="3" customWidth="1"/>
    <col min="8218" max="8444" width="28.7109375" style="3"/>
    <col min="8445" max="8446" width="0" style="3" hidden="1" customWidth="1"/>
    <col min="8447" max="8462" width="7.7109375" style="3" customWidth="1"/>
    <col min="8463" max="8463" width="8.7109375" style="3" customWidth="1"/>
    <col min="8464" max="8465" width="7.7109375" style="3" customWidth="1"/>
    <col min="8466" max="8466" width="5.42578125" style="3" customWidth="1"/>
    <col min="8467" max="8467" width="5.7109375" style="3" customWidth="1"/>
    <col min="8468" max="8468" width="9.7109375" style="3" customWidth="1"/>
    <col min="8469" max="8471" width="7.7109375" style="3" customWidth="1"/>
    <col min="8472" max="8472" width="10.5703125" style="3" customWidth="1"/>
    <col min="8473" max="8473" width="13.7109375" style="3" customWidth="1"/>
    <col min="8474" max="8700" width="28.7109375" style="3"/>
    <col min="8701" max="8702" width="0" style="3" hidden="1" customWidth="1"/>
    <col min="8703" max="8718" width="7.7109375" style="3" customWidth="1"/>
    <col min="8719" max="8719" width="8.7109375" style="3" customWidth="1"/>
    <col min="8720" max="8721" width="7.7109375" style="3" customWidth="1"/>
    <col min="8722" max="8722" width="5.42578125" style="3" customWidth="1"/>
    <col min="8723" max="8723" width="5.7109375" style="3" customWidth="1"/>
    <col min="8724" max="8724" width="9.7109375" style="3" customWidth="1"/>
    <col min="8725" max="8727" width="7.7109375" style="3" customWidth="1"/>
    <col min="8728" max="8728" width="10.5703125" style="3" customWidth="1"/>
    <col min="8729" max="8729" width="13.7109375" style="3" customWidth="1"/>
    <col min="8730" max="8956" width="28.7109375" style="3"/>
    <col min="8957" max="8958" width="0" style="3" hidden="1" customWidth="1"/>
    <col min="8959" max="8974" width="7.7109375" style="3" customWidth="1"/>
    <col min="8975" max="8975" width="8.7109375" style="3" customWidth="1"/>
    <col min="8976" max="8977" width="7.7109375" style="3" customWidth="1"/>
    <col min="8978" max="8978" width="5.42578125" style="3" customWidth="1"/>
    <col min="8979" max="8979" width="5.7109375" style="3" customWidth="1"/>
    <col min="8980" max="8980" width="9.7109375" style="3" customWidth="1"/>
    <col min="8981" max="8983" width="7.7109375" style="3" customWidth="1"/>
    <col min="8984" max="8984" width="10.5703125" style="3" customWidth="1"/>
    <col min="8985" max="8985" width="13.7109375" style="3" customWidth="1"/>
    <col min="8986" max="9212" width="28.7109375" style="3"/>
    <col min="9213" max="9214" width="0" style="3" hidden="1" customWidth="1"/>
    <col min="9215" max="9230" width="7.7109375" style="3" customWidth="1"/>
    <col min="9231" max="9231" width="8.7109375" style="3" customWidth="1"/>
    <col min="9232" max="9233" width="7.7109375" style="3" customWidth="1"/>
    <col min="9234" max="9234" width="5.42578125" style="3" customWidth="1"/>
    <col min="9235" max="9235" width="5.7109375" style="3" customWidth="1"/>
    <col min="9236" max="9236" width="9.7109375" style="3" customWidth="1"/>
    <col min="9237" max="9239" width="7.7109375" style="3" customWidth="1"/>
    <col min="9240" max="9240" width="10.5703125" style="3" customWidth="1"/>
    <col min="9241" max="9241" width="13.7109375" style="3" customWidth="1"/>
    <col min="9242" max="9468" width="28.7109375" style="3"/>
    <col min="9469" max="9470" width="0" style="3" hidden="1" customWidth="1"/>
    <col min="9471" max="9486" width="7.7109375" style="3" customWidth="1"/>
    <col min="9487" max="9487" width="8.7109375" style="3" customWidth="1"/>
    <col min="9488" max="9489" width="7.7109375" style="3" customWidth="1"/>
    <col min="9490" max="9490" width="5.42578125" style="3" customWidth="1"/>
    <col min="9491" max="9491" width="5.7109375" style="3" customWidth="1"/>
    <col min="9492" max="9492" width="9.7109375" style="3" customWidth="1"/>
    <col min="9493" max="9495" width="7.7109375" style="3" customWidth="1"/>
    <col min="9496" max="9496" width="10.5703125" style="3" customWidth="1"/>
    <col min="9497" max="9497" width="13.7109375" style="3" customWidth="1"/>
    <col min="9498" max="9724" width="28.7109375" style="3"/>
    <col min="9725" max="9726" width="0" style="3" hidden="1" customWidth="1"/>
    <col min="9727" max="9742" width="7.7109375" style="3" customWidth="1"/>
    <col min="9743" max="9743" width="8.7109375" style="3" customWidth="1"/>
    <col min="9744" max="9745" width="7.7109375" style="3" customWidth="1"/>
    <col min="9746" max="9746" width="5.42578125" style="3" customWidth="1"/>
    <col min="9747" max="9747" width="5.7109375" style="3" customWidth="1"/>
    <col min="9748" max="9748" width="9.7109375" style="3" customWidth="1"/>
    <col min="9749" max="9751" width="7.7109375" style="3" customWidth="1"/>
    <col min="9752" max="9752" width="10.5703125" style="3" customWidth="1"/>
    <col min="9753" max="9753" width="13.7109375" style="3" customWidth="1"/>
    <col min="9754" max="9980" width="28.7109375" style="3"/>
    <col min="9981" max="9982" width="0" style="3" hidden="1" customWidth="1"/>
    <col min="9983" max="9998" width="7.7109375" style="3" customWidth="1"/>
    <col min="9999" max="9999" width="8.7109375" style="3" customWidth="1"/>
    <col min="10000" max="10001" width="7.7109375" style="3" customWidth="1"/>
    <col min="10002" max="10002" width="5.42578125" style="3" customWidth="1"/>
    <col min="10003" max="10003" width="5.7109375" style="3" customWidth="1"/>
    <col min="10004" max="10004" width="9.7109375" style="3" customWidth="1"/>
    <col min="10005" max="10007" width="7.7109375" style="3" customWidth="1"/>
    <col min="10008" max="10008" width="10.5703125" style="3" customWidth="1"/>
    <col min="10009" max="10009" width="13.7109375" style="3" customWidth="1"/>
    <col min="10010" max="10236" width="28.7109375" style="3"/>
    <col min="10237" max="10238" width="0" style="3" hidden="1" customWidth="1"/>
    <col min="10239" max="10254" width="7.7109375" style="3" customWidth="1"/>
    <col min="10255" max="10255" width="8.7109375" style="3" customWidth="1"/>
    <col min="10256" max="10257" width="7.7109375" style="3" customWidth="1"/>
    <col min="10258" max="10258" width="5.42578125" style="3" customWidth="1"/>
    <col min="10259" max="10259" width="5.7109375" style="3" customWidth="1"/>
    <col min="10260" max="10260" width="9.7109375" style="3" customWidth="1"/>
    <col min="10261" max="10263" width="7.7109375" style="3" customWidth="1"/>
    <col min="10264" max="10264" width="10.5703125" style="3" customWidth="1"/>
    <col min="10265" max="10265" width="13.7109375" style="3" customWidth="1"/>
    <col min="10266" max="10492" width="28.7109375" style="3"/>
    <col min="10493" max="10494" width="0" style="3" hidden="1" customWidth="1"/>
    <col min="10495" max="10510" width="7.7109375" style="3" customWidth="1"/>
    <col min="10511" max="10511" width="8.7109375" style="3" customWidth="1"/>
    <col min="10512" max="10513" width="7.7109375" style="3" customWidth="1"/>
    <col min="10514" max="10514" width="5.42578125" style="3" customWidth="1"/>
    <col min="10515" max="10515" width="5.7109375" style="3" customWidth="1"/>
    <col min="10516" max="10516" width="9.7109375" style="3" customWidth="1"/>
    <col min="10517" max="10519" width="7.7109375" style="3" customWidth="1"/>
    <col min="10520" max="10520" width="10.5703125" style="3" customWidth="1"/>
    <col min="10521" max="10521" width="13.7109375" style="3" customWidth="1"/>
    <col min="10522" max="10748" width="28.7109375" style="3"/>
    <col min="10749" max="10750" width="0" style="3" hidden="1" customWidth="1"/>
    <col min="10751" max="10766" width="7.7109375" style="3" customWidth="1"/>
    <col min="10767" max="10767" width="8.7109375" style="3" customWidth="1"/>
    <col min="10768" max="10769" width="7.7109375" style="3" customWidth="1"/>
    <col min="10770" max="10770" width="5.42578125" style="3" customWidth="1"/>
    <col min="10771" max="10771" width="5.7109375" style="3" customWidth="1"/>
    <col min="10772" max="10772" width="9.7109375" style="3" customWidth="1"/>
    <col min="10773" max="10775" width="7.7109375" style="3" customWidth="1"/>
    <col min="10776" max="10776" width="10.5703125" style="3" customWidth="1"/>
    <col min="10777" max="10777" width="13.7109375" style="3" customWidth="1"/>
    <col min="10778" max="11004" width="28.7109375" style="3"/>
    <col min="11005" max="11006" width="0" style="3" hidden="1" customWidth="1"/>
    <col min="11007" max="11022" width="7.7109375" style="3" customWidth="1"/>
    <col min="11023" max="11023" width="8.7109375" style="3" customWidth="1"/>
    <col min="11024" max="11025" width="7.7109375" style="3" customWidth="1"/>
    <col min="11026" max="11026" width="5.42578125" style="3" customWidth="1"/>
    <col min="11027" max="11027" width="5.7109375" style="3" customWidth="1"/>
    <col min="11028" max="11028" width="9.7109375" style="3" customWidth="1"/>
    <col min="11029" max="11031" width="7.7109375" style="3" customWidth="1"/>
    <col min="11032" max="11032" width="10.5703125" style="3" customWidth="1"/>
    <col min="11033" max="11033" width="13.7109375" style="3" customWidth="1"/>
    <col min="11034" max="11260" width="28.7109375" style="3"/>
    <col min="11261" max="11262" width="0" style="3" hidden="1" customWidth="1"/>
    <col min="11263" max="11278" width="7.7109375" style="3" customWidth="1"/>
    <col min="11279" max="11279" width="8.7109375" style="3" customWidth="1"/>
    <col min="11280" max="11281" width="7.7109375" style="3" customWidth="1"/>
    <col min="11282" max="11282" width="5.42578125" style="3" customWidth="1"/>
    <col min="11283" max="11283" width="5.7109375" style="3" customWidth="1"/>
    <col min="11284" max="11284" width="9.7109375" style="3" customWidth="1"/>
    <col min="11285" max="11287" width="7.7109375" style="3" customWidth="1"/>
    <col min="11288" max="11288" width="10.5703125" style="3" customWidth="1"/>
    <col min="11289" max="11289" width="13.7109375" style="3" customWidth="1"/>
    <col min="11290" max="11516" width="28.7109375" style="3"/>
    <col min="11517" max="11518" width="0" style="3" hidden="1" customWidth="1"/>
    <col min="11519" max="11534" width="7.7109375" style="3" customWidth="1"/>
    <col min="11535" max="11535" width="8.7109375" style="3" customWidth="1"/>
    <col min="11536" max="11537" width="7.7109375" style="3" customWidth="1"/>
    <col min="11538" max="11538" width="5.42578125" style="3" customWidth="1"/>
    <col min="11539" max="11539" width="5.7109375" style="3" customWidth="1"/>
    <col min="11540" max="11540" width="9.7109375" style="3" customWidth="1"/>
    <col min="11541" max="11543" width="7.7109375" style="3" customWidth="1"/>
    <col min="11544" max="11544" width="10.5703125" style="3" customWidth="1"/>
    <col min="11545" max="11545" width="13.7109375" style="3" customWidth="1"/>
    <col min="11546" max="11772" width="28.7109375" style="3"/>
    <col min="11773" max="11774" width="0" style="3" hidden="1" customWidth="1"/>
    <col min="11775" max="11790" width="7.7109375" style="3" customWidth="1"/>
    <col min="11791" max="11791" width="8.7109375" style="3" customWidth="1"/>
    <col min="11792" max="11793" width="7.7109375" style="3" customWidth="1"/>
    <col min="11794" max="11794" width="5.42578125" style="3" customWidth="1"/>
    <col min="11795" max="11795" width="5.7109375" style="3" customWidth="1"/>
    <col min="11796" max="11796" width="9.7109375" style="3" customWidth="1"/>
    <col min="11797" max="11799" width="7.7109375" style="3" customWidth="1"/>
    <col min="11800" max="11800" width="10.5703125" style="3" customWidth="1"/>
    <col min="11801" max="11801" width="13.7109375" style="3" customWidth="1"/>
    <col min="11802" max="12028" width="28.7109375" style="3"/>
    <col min="12029" max="12030" width="0" style="3" hidden="1" customWidth="1"/>
    <col min="12031" max="12046" width="7.7109375" style="3" customWidth="1"/>
    <col min="12047" max="12047" width="8.7109375" style="3" customWidth="1"/>
    <col min="12048" max="12049" width="7.7109375" style="3" customWidth="1"/>
    <col min="12050" max="12050" width="5.42578125" style="3" customWidth="1"/>
    <col min="12051" max="12051" width="5.7109375" style="3" customWidth="1"/>
    <col min="12052" max="12052" width="9.7109375" style="3" customWidth="1"/>
    <col min="12053" max="12055" width="7.7109375" style="3" customWidth="1"/>
    <col min="12056" max="12056" width="10.5703125" style="3" customWidth="1"/>
    <col min="12057" max="12057" width="13.7109375" style="3" customWidth="1"/>
    <col min="12058" max="12284" width="28.7109375" style="3"/>
    <col min="12285" max="12286" width="0" style="3" hidden="1" customWidth="1"/>
    <col min="12287" max="12302" width="7.7109375" style="3" customWidth="1"/>
    <col min="12303" max="12303" width="8.7109375" style="3" customWidth="1"/>
    <col min="12304" max="12305" width="7.7109375" style="3" customWidth="1"/>
    <col min="12306" max="12306" width="5.42578125" style="3" customWidth="1"/>
    <col min="12307" max="12307" width="5.7109375" style="3" customWidth="1"/>
    <col min="12308" max="12308" width="9.7109375" style="3" customWidth="1"/>
    <col min="12309" max="12311" width="7.7109375" style="3" customWidth="1"/>
    <col min="12312" max="12312" width="10.5703125" style="3" customWidth="1"/>
    <col min="12313" max="12313" width="13.7109375" style="3" customWidth="1"/>
    <col min="12314" max="12540" width="28.7109375" style="3"/>
    <col min="12541" max="12542" width="0" style="3" hidden="1" customWidth="1"/>
    <col min="12543" max="12558" width="7.7109375" style="3" customWidth="1"/>
    <col min="12559" max="12559" width="8.7109375" style="3" customWidth="1"/>
    <col min="12560" max="12561" width="7.7109375" style="3" customWidth="1"/>
    <col min="12562" max="12562" width="5.42578125" style="3" customWidth="1"/>
    <col min="12563" max="12563" width="5.7109375" style="3" customWidth="1"/>
    <col min="12564" max="12564" width="9.7109375" style="3" customWidth="1"/>
    <col min="12565" max="12567" width="7.7109375" style="3" customWidth="1"/>
    <col min="12568" max="12568" width="10.5703125" style="3" customWidth="1"/>
    <col min="12569" max="12569" width="13.7109375" style="3" customWidth="1"/>
    <col min="12570" max="12796" width="28.7109375" style="3"/>
    <col min="12797" max="12798" width="0" style="3" hidden="1" customWidth="1"/>
    <col min="12799" max="12814" width="7.7109375" style="3" customWidth="1"/>
    <col min="12815" max="12815" width="8.7109375" style="3" customWidth="1"/>
    <col min="12816" max="12817" width="7.7109375" style="3" customWidth="1"/>
    <col min="12818" max="12818" width="5.42578125" style="3" customWidth="1"/>
    <col min="12819" max="12819" width="5.7109375" style="3" customWidth="1"/>
    <col min="12820" max="12820" width="9.7109375" style="3" customWidth="1"/>
    <col min="12821" max="12823" width="7.7109375" style="3" customWidth="1"/>
    <col min="12824" max="12824" width="10.5703125" style="3" customWidth="1"/>
    <col min="12825" max="12825" width="13.7109375" style="3" customWidth="1"/>
    <col min="12826" max="13052" width="28.7109375" style="3"/>
    <col min="13053" max="13054" width="0" style="3" hidden="1" customWidth="1"/>
    <col min="13055" max="13070" width="7.7109375" style="3" customWidth="1"/>
    <col min="13071" max="13071" width="8.7109375" style="3" customWidth="1"/>
    <col min="13072" max="13073" width="7.7109375" style="3" customWidth="1"/>
    <col min="13074" max="13074" width="5.42578125" style="3" customWidth="1"/>
    <col min="13075" max="13075" width="5.7109375" style="3" customWidth="1"/>
    <col min="13076" max="13076" width="9.7109375" style="3" customWidth="1"/>
    <col min="13077" max="13079" width="7.7109375" style="3" customWidth="1"/>
    <col min="13080" max="13080" width="10.5703125" style="3" customWidth="1"/>
    <col min="13081" max="13081" width="13.7109375" style="3" customWidth="1"/>
    <col min="13082" max="13308" width="28.7109375" style="3"/>
    <col min="13309" max="13310" width="0" style="3" hidden="1" customWidth="1"/>
    <col min="13311" max="13326" width="7.7109375" style="3" customWidth="1"/>
    <col min="13327" max="13327" width="8.7109375" style="3" customWidth="1"/>
    <col min="13328" max="13329" width="7.7109375" style="3" customWidth="1"/>
    <col min="13330" max="13330" width="5.42578125" style="3" customWidth="1"/>
    <col min="13331" max="13331" width="5.7109375" style="3" customWidth="1"/>
    <col min="13332" max="13332" width="9.7109375" style="3" customWidth="1"/>
    <col min="13333" max="13335" width="7.7109375" style="3" customWidth="1"/>
    <col min="13336" max="13336" width="10.5703125" style="3" customWidth="1"/>
    <col min="13337" max="13337" width="13.7109375" style="3" customWidth="1"/>
    <col min="13338" max="13564" width="28.7109375" style="3"/>
    <col min="13565" max="13566" width="0" style="3" hidden="1" customWidth="1"/>
    <col min="13567" max="13582" width="7.7109375" style="3" customWidth="1"/>
    <col min="13583" max="13583" width="8.7109375" style="3" customWidth="1"/>
    <col min="13584" max="13585" width="7.7109375" style="3" customWidth="1"/>
    <col min="13586" max="13586" width="5.42578125" style="3" customWidth="1"/>
    <col min="13587" max="13587" width="5.7109375" style="3" customWidth="1"/>
    <col min="13588" max="13588" width="9.7109375" style="3" customWidth="1"/>
    <col min="13589" max="13591" width="7.7109375" style="3" customWidth="1"/>
    <col min="13592" max="13592" width="10.5703125" style="3" customWidth="1"/>
    <col min="13593" max="13593" width="13.7109375" style="3" customWidth="1"/>
    <col min="13594" max="13820" width="28.7109375" style="3"/>
    <col min="13821" max="13822" width="0" style="3" hidden="1" customWidth="1"/>
    <col min="13823" max="13838" width="7.7109375" style="3" customWidth="1"/>
    <col min="13839" max="13839" width="8.7109375" style="3" customWidth="1"/>
    <col min="13840" max="13841" width="7.7109375" style="3" customWidth="1"/>
    <col min="13842" max="13842" width="5.42578125" style="3" customWidth="1"/>
    <col min="13843" max="13843" width="5.7109375" style="3" customWidth="1"/>
    <col min="13844" max="13844" width="9.7109375" style="3" customWidth="1"/>
    <col min="13845" max="13847" width="7.7109375" style="3" customWidth="1"/>
    <col min="13848" max="13848" width="10.5703125" style="3" customWidth="1"/>
    <col min="13849" max="13849" width="13.7109375" style="3" customWidth="1"/>
    <col min="13850" max="14076" width="28.7109375" style="3"/>
    <col min="14077" max="14078" width="0" style="3" hidden="1" customWidth="1"/>
    <col min="14079" max="14094" width="7.7109375" style="3" customWidth="1"/>
    <col min="14095" max="14095" width="8.7109375" style="3" customWidth="1"/>
    <col min="14096" max="14097" width="7.7109375" style="3" customWidth="1"/>
    <col min="14098" max="14098" width="5.42578125" style="3" customWidth="1"/>
    <col min="14099" max="14099" width="5.7109375" style="3" customWidth="1"/>
    <col min="14100" max="14100" width="9.7109375" style="3" customWidth="1"/>
    <col min="14101" max="14103" width="7.7109375" style="3" customWidth="1"/>
    <col min="14104" max="14104" width="10.5703125" style="3" customWidth="1"/>
    <col min="14105" max="14105" width="13.7109375" style="3" customWidth="1"/>
    <col min="14106" max="14332" width="28.7109375" style="3"/>
    <col min="14333" max="14334" width="0" style="3" hidden="1" customWidth="1"/>
    <col min="14335" max="14350" width="7.7109375" style="3" customWidth="1"/>
    <col min="14351" max="14351" width="8.7109375" style="3" customWidth="1"/>
    <col min="14352" max="14353" width="7.7109375" style="3" customWidth="1"/>
    <col min="14354" max="14354" width="5.42578125" style="3" customWidth="1"/>
    <col min="14355" max="14355" width="5.7109375" style="3" customWidth="1"/>
    <col min="14356" max="14356" width="9.7109375" style="3" customWidth="1"/>
    <col min="14357" max="14359" width="7.7109375" style="3" customWidth="1"/>
    <col min="14360" max="14360" width="10.5703125" style="3" customWidth="1"/>
    <col min="14361" max="14361" width="13.7109375" style="3" customWidth="1"/>
    <col min="14362" max="14588" width="28.7109375" style="3"/>
    <col min="14589" max="14590" width="0" style="3" hidden="1" customWidth="1"/>
    <col min="14591" max="14606" width="7.7109375" style="3" customWidth="1"/>
    <col min="14607" max="14607" width="8.7109375" style="3" customWidth="1"/>
    <col min="14608" max="14609" width="7.7109375" style="3" customWidth="1"/>
    <col min="14610" max="14610" width="5.42578125" style="3" customWidth="1"/>
    <col min="14611" max="14611" width="5.7109375" style="3" customWidth="1"/>
    <col min="14612" max="14612" width="9.7109375" style="3" customWidth="1"/>
    <col min="14613" max="14615" width="7.7109375" style="3" customWidth="1"/>
    <col min="14616" max="14616" width="10.5703125" style="3" customWidth="1"/>
    <col min="14617" max="14617" width="13.7109375" style="3" customWidth="1"/>
    <col min="14618" max="14844" width="28.7109375" style="3"/>
    <col min="14845" max="14846" width="0" style="3" hidden="1" customWidth="1"/>
    <col min="14847" max="14862" width="7.7109375" style="3" customWidth="1"/>
    <col min="14863" max="14863" width="8.7109375" style="3" customWidth="1"/>
    <col min="14864" max="14865" width="7.7109375" style="3" customWidth="1"/>
    <col min="14866" max="14866" width="5.42578125" style="3" customWidth="1"/>
    <col min="14867" max="14867" width="5.7109375" style="3" customWidth="1"/>
    <col min="14868" max="14868" width="9.7109375" style="3" customWidth="1"/>
    <col min="14869" max="14871" width="7.7109375" style="3" customWidth="1"/>
    <col min="14872" max="14872" width="10.5703125" style="3" customWidth="1"/>
    <col min="14873" max="14873" width="13.7109375" style="3" customWidth="1"/>
    <col min="14874" max="15100" width="28.7109375" style="3"/>
    <col min="15101" max="15102" width="0" style="3" hidden="1" customWidth="1"/>
    <col min="15103" max="15118" width="7.7109375" style="3" customWidth="1"/>
    <col min="15119" max="15119" width="8.7109375" style="3" customWidth="1"/>
    <col min="15120" max="15121" width="7.7109375" style="3" customWidth="1"/>
    <col min="15122" max="15122" width="5.42578125" style="3" customWidth="1"/>
    <col min="15123" max="15123" width="5.7109375" style="3" customWidth="1"/>
    <col min="15124" max="15124" width="9.7109375" style="3" customWidth="1"/>
    <col min="15125" max="15127" width="7.7109375" style="3" customWidth="1"/>
    <col min="15128" max="15128" width="10.5703125" style="3" customWidth="1"/>
    <col min="15129" max="15129" width="13.7109375" style="3" customWidth="1"/>
    <col min="15130" max="15356" width="28.7109375" style="3"/>
    <col min="15357" max="15358" width="0" style="3" hidden="1" customWidth="1"/>
    <col min="15359" max="15374" width="7.7109375" style="3" customWidth="1"/>
    <col min="15375" max="15375" width="8.7109375" style="3" customWidth="1"/>
    <col min="15376" max="15377" width="7.7109375" style="3" customWidth="1"/>
    <col min="15378" max="15378" width="5.42578125" style="3" customWidth="1"/>
    <col min="15379" max="15379" width="5.7109375" style="3" customWidth="1"/>
    <col min="15380" max="15380" width="9.7109375" style="3" customWidth="1"/>
    <col min="15381" max="15383" width="7.7109375" style="3" customWidth="1"/>
    <col min="15384" max="15384" width="10.5703125" style="3" customWidth="1"/>
    <col min="15385" max="15385" width="13.7109375" style="3" customWidth="1"/>
    <col min="15386" max="15612" width="28.7109375" style="3"/>
    <col min="15613" max="15614" width="0" style="3" hidden="1" customWidth="1"/>
    <col min="15615" max="15630" width="7.7109375" style="3" customWidth="1"/>
    <col min="15631" max="15631" width="8.7109375" style="3" customWidth="1"/>
    <col min="15632" max="15633" width="7.7109375" style="3" customWidth="1"/>
    <col min="15634" max="15634" width="5.42578125" style="3" customWidth="1"/>
    <col min="15635" max="15635" width="5.7109375" style="3" customWidth="1"/>
    <col min="15636" max="15636" width="9.7109375" style="3" customWidth="1"/>
    <col min="15637" max="15639" width="7.7109375" style="3" customWidth="1"/>
    <col min="15640" max="15640" width="10.5703125" style="3" customWidth="1"/>
    <col min="15641" max="15641" width="13.7109375" style="3" customWidth="1"/>
    <col min="15642" max="15868" width="28.7109375" style="3"/>
    <col min="15869" max="15870" width="0" style="3" hidden="1" customWidth="1"/>
    <col min="15871" max="15886" width="7.7109375" style="3" customWidth="1"/>
    <col min="15887" max="15887" width="8.7109375" style="3" customWidth="1"/>
    <col min="15888" max="15889" width="7.7109375" style="3" customWidth="1"/>
    <col min="15890" max="15890" width="5.42578125" style="3" customWidth="1"/>
    <col min="15891" max="15891" width="5.7109375" style="3" customWidth="1"/>
    <col min="15892" max="15892" width="9.7109375" style="3" customWidth="1"/>
    <col min="15893" max="15895" width="7.7109375" style="3" customWidth="1"/>
    <col min="15896" max="15896" width="10.5703125" style="3" customWidth="1"/>
    <col min="15897" max="15897" width="13.7109375" style="3" customWidth="1"/>
    <col min="15898" max="16124" width="28.7109375" style="3"/>
    <col min="16125" max="16126" width="0" style="3" hidden="1" customWidth="1"/>
    <col min="16127" max="16142" width="7.7109375" style="3" customWidth="1"/>
    <col min="16143" max="16143" width="8.7109375" style="3" customWidth="1"/>
    <col min="16144" max="16145" width="7.7109375" style="3" customWidth="1"/>
    <col min="16146" max="16146" width="5.42578125" style="3" customWidth="1"/>
    <col min="16147" max="16147" width="5.7109375" style="3" customWidth="1"/>
    <col min="16148" max="16148" width="9.7109375" style="3" customWidth="1"/>
    <col min="16149" max="16151" width="7.7109375" style="3" customWidth="1"/>
    <col min="16152" max="16152" width="10.5703125" style="3" customWidth="1"/>
    <col min="16153" max="16153" width="13.7109375" style="3" customWidth="1"/>
    <col min="16154" max="16384" width="28.7109375" style="3"/>
  </cols>
  <sheetData>
    <row r="1" spans="1:26" ht="12.75" x14ac:dyDescent="0.2">
      <c r="A1" s="104" t="s">
        <v>699</v>
      </c>
      <c r="U1" s="3"/>
    </row>
    <row r="2" spans="1:26" ht="15.75" x14ac:dyDescent="0.25">
      <c r="A2" s="75" t="s">
        <v>700</v>
      </c>
      <c r="U2" s="3"/>
    </row>
    <row r="3" spans="1:26" x14ac:dyDescent="0.2">
      <c r="U3" s="3"/>
    </row>
    <row r="4" spans="1:26" s="107" customFormat="1" ht="24" customHeight="1" x14ac:dyDescent="0.25">
      <c r="A4" s="105" t="s">
        <v>701</v>
      </c>
      <c r="B4" s="106">
        <v>2015</v>
      </c>
      <c r="C4" s="106">
        <v>2016</v>
      </c>
      <c r="D4" s="106">
        <v>2017</v>
      </c>
      <c r="E4" s="106">
        <v>2018</v>
      </c>
      <c r="F4" s="106">
        <v>2019</v>
      </c>
      <c r="G4" s="106">
        <v>2020</v>
      </c>
      <c r="H4" s="106">
        <v>2021</v>
      </c>
      <c r="I4" s="106">
        <v>2022</v>
      </c>
      <c r="J4" s="106">
        <v>2023</v>
      </c>
      <c r="K4" s="106">
        <v>2024</v>
      </c>
      <c r="L4" s="1053">
        <v>2025</v>
      </c>
      <c r="M4" s="1053"/>
      <c r="N4" s="1053"/>
      <c r="O4" s="1053"/>
      <c r="P4" s="1053"/>
      <c r="Q4" s="1053"/>
      <c r="R4" s="1053"/>
      <c r="S4" s="1054"/>
      <c r="T4" s="1055">
        <v>2025</v>
      </c>
      <c r="U4" s="106" t="s">
        <v>702</v>
      </c>
    </row>
    <row r="5" spans="1:26" ht="12.75" x14ac:dyDescent="0.2">
      <c r="A5" s="108"/>
      <c r="B5" s="109"/>
      <c r="C5" s="109"/>
      <c r="D5" s="109"/>
      <c r="E5" s="109"/>
      <c r="F5" s="109"/>
      <c r="G5" s="109"/>
      <c r="H5" s="106"/>
      <c r="I5" s="106"/>
      <c r="J5" s="106"/>
      <c r="K5" s="106"/>
      <c r="L5" s="110" t="s">
        <v>703</v>
      </c>
      <c r="M5" s="110" t="s">
        <v>784</v>
      </c>
      <c r="N5" s="110" t="s">
        <v>788</v>
      </c>
      <c r="O5" s="110" t="s">
        <v>792</v>
      </c>
      <c r="P5" s="110" t="s">
        <v>859</v>
      </c>
      <c r="Q5" s="110" t="s">
        <v>863</v>
      </c>
      <c r="R5" s="110" t="s">
        <v>872</v>
      </c>
      <c r="S5" s="110" t="s">
        <v>918</v>
      </c>
      <c r="T5" s="1055"/>
      <c r="U5" s="109"/>
    </row>
    <row r="6" spans="1:26" ht="12.75" x14ac:dyDescent="0.2">
      <c r="A6" s="111" t="s">
        <v>704</v>
      </c>
      <c r="B6" s="113">
        <v>18949.830560808099</v>
      </c>
      <c r="C6" s="112">
        <v>21825.521895734964</v>
      </c>
      <c r="D6" s="113">
        <v>27564.080812126456</v>
      </c>
      <c r="E6" s="113">
        <v>28904.416009361135</v>
      </c>
      <c r="F6" s="113">
        <v>28350.684823899439</v>
      </c>
      <c r="G6" s="113">
        <v>26123.679105276169</v>
      </c>
      <c r="H6" s="113">
        <v>39900.752947377376</v>
      </c>
      <c r="I6" s="113">
        <v>38278.009568540059</v>
      </c>
      <c r="J6" s="113">
        <v>42397.759463426599</v>
      </c>
      <c r="K6" s="113">
        <v>47933.740642889628</v>
      </c>
      <c r="L6" s="113">
        <v>4520.80006494176</v>
      </c>
      <c r="M6" s="113">
        <v>4119.5380011750804</v>
      </c>
      <c r="N6" s="113">
        <v>4851.1573767829404</v>
      </c>
      <c r="O6" s="113">
        <v>3927.79465703808</v>
      </c>
      <c r="P6" s="113">
        <v>4210.4692017787002</v>
      </c>
      <c r="Q6" s="113">
        <v>4432.4711187704497</v>
      </c>
      <c r="R6" s="113">
        <v>4553.5518655038304</v>
      </c>
      <c r="S6" s="113">
        <v>4992.5960070217998</v>
      </c>
      <c r="T6" s="114">
        <f>SUM(L6:S6)</f>
        <v>35608.37829301264</v>
      </c>
      <c r="U6" s="115">
        <f>T6/$T$21</f>
        <v>0.64769934222737768</v>
      </c>
      <c r="W6" s="116"/>
      <c r="X6" s="117"/>
    </row>
    <row r="7" spans="1:26" ht="15" x14ac:dyDescent="0.25">
      <c r="A7" s="118" t="s">
        <v>705</v>
      </c>
      <c r="B7" s="120">
        <v>2302.3120998499999</v>
      </c>
      <c r="C7" s="119">
        <v>2216.6974723300004</v>
      </c>
      <c r="D7" s="120">
        <v>3368.8559341206242</v>
      </c>
      <c r="E7" s="120">
        <v>4038.7123166000001</v>
      </c>
      <c r="F7" s="120">
        <v>2975.0759458299995</v>
      </c>
      <c r="G7" s="120">
        <v>1584.22071568</v>
      </c>
      <c r="H7" s="120">
        <v>3710.7444173497797</v>
      </c>
      <c r="I7" s="120">
        <v>5904.7864427699997</v>
      </c>
      <c r="J7" s="120">
        <v>3938.8896587099998</v>
      </c>
      <c r="K7" s="120">
        <v>4001.16013501</v>
      </c>
      <c r="L7" s="120">
        <v>318.67986150000002</v>
      </c>
      <c r="M7" s="120">
        <v>379.25412896</v>
      </c>
      <c r="N7" s="120">
        <v>331.82806104000002</v>
      </c>
      <c r="O7" s="120">
        <v>183.80258585000001</v>
      </c>
      <c r="P7" s="120">
        <v>302.45983901</v>
      </c>
      <c r="Q7" s="120">
        <v>289.72245864000001</v>
      </c>
      <c r="R7" s="120">
        <v>284.02902295000001</v>
      </c>
      <c r="S7" s="120">
        <v>224.44206277000001</v>
      </c>
      <c r="T7" s="114">
        <f t="shared" ref="T7:T18" si="0">SUM(L7:S7)</f>
        <v>2314.2180207200004</v>
      </c>
      <c r="U7" s="121">
        <f>T7/$T$21</f>
        <v>4.2094517123382108E-2</v>
      </c>
      <c r="V7"/>
      <c r="W7" s="122"/>
      <c r="X7" s="122"/>
    </row>
    <row r="8" spans="1:26" ht="12.75" x14ac:dyDescent="0.2">
      <c r="A8" s="118" t="s">
        <v>706</v>
      </c>
      <c r="B8" s="120">
        <v>1456.9481840208098</v>
      </c>
      <c r="C8" s="119">
        <v>1269.2528809688454</v>
      </c>
      <c r="D8" s="120">
        <v>1788.5044791097578</v>
      </c>
      <c r="E8" s="120">
        <v>1938.0913107577067</v>
      </c>
      <c r="F8" s="120">
        <v>1928.8144243971005</v>
      </c>
      <c r="G8" s="120">
        <v>1542.1219648466483</v>
      </c>
      <c r="H8" s="120">
        <v>2335.2618808980737</v>
      </c>
      <c r="I8" s="120">
        <v>2385.5075464597107</v>
      </c>
      <c r="J8" s="120">
        <v>1141.9692877009643</v>
      </c>
      <c r="K8" s="120">
        <v>2287.9151538198112</v>
      </c>
      <c r="L8" s="120">
        <v>233.74699950140501</v>
      </c>
      <c r="M8" s="120">
        <v>327.40024431140802</v>
      </c>
      <c r="N8" s="120">
        <v>253.508813521403</v>
      </c>
      <c r="O8" s="120">
        <v>157.77774213140199</v>
      </c>
      <c r="P8" s="120">
        <v>114.807278761445</v>
      </c>
      <c r="Q8" s="120">
        <v>285.51279093147298</v>
      </c>
      <c r="R8" s="120">
        <v>257.07540670147802</v>
      </c>
      <c r="S8" s="120">
        <v>260.27031656145698</v>
      </c>
      <c r="T8" s="114">
        <f t="shared" si="0"/>
        <v>1890.0995924214708</v>
      </c>
      <c r="U8" s="121">
        <f t="shared" ref="U8:U17" si="1">T8/$T$21</f>
        <v>3.43800060952466E-2</v>
      </c>
    </row>
    <row r="9" spans="1:26" ht="12.75" x14ac:dyDescent="0.2">
      <c r="A9" s="118" t="s">
        <v>707</v>
      </c>
      <c r="B9" s="120">
        <v>722.75178341913761</v>
      </c>
      <c r="C9" s="119">
        <v>877.92480364260894</v>
      </c>
      <c r="D9" s="120">
        <v>826.88744974230519</v>
      </c>
      <c r="E9" s="120">
        <v>762.26194427481914</v>
      </c>
      <c r="F9" s="120">
        <v>774.28455625376739</v>
      </c>
      <c r="G9" s="120">
        <v>731.13150029855365</v>
      </c>
      <c r="H9" s="120">
        <v>857.01118548560544</v>
      </c>
      <c r="I9" s="120">
        <v>1354.2156761705371</v>
      </c>
      <c r="J9" s="120">
        <v>970.67056791081325</v>
      </c>
      <c r="K9" s="120">
        <v>1228.6383591943502</v>
      </c>
      <c r="L9" s="120">
        <v>59.955858150205202</v>
      </c>
      <c r="M9" s="120">
        <v>27.8949375052668</v>
      </c>
      <c r="N9" s="120">
        <v>28.529493029901801</v>
      </c>
      <c r="O9" s="120">
        <v>31.199261056120999</v>
      </c>
      <c r="P9" s="120">
        <v>61.388652292304698</v>
      </c>
      <c r="Q9" s="120">
        <v>128.71400710186899</v>
      </c>
      <c r="R9" s="120">
        <v>190.42351973829599</v>
      </c>
      <c r="S9" s="120">
        <v>212.896542868316</v>
      </c>
      <c r="T9" s="114">
        <f t="shared" si="0"/>
        <v>741.00227174228053</v>
      </c>
      <c r="U9" s="121">
        <f>T9/$T$21</f>
        <v>1.3478476330685541E-2</v>
      </c>
    </row>
    <row r="10" spans="1:26" ht="12.75" x14ac:dyDescent="0.2">
      <c r="A10" s="118" t="s">
        <v>708</v>
      </c>
      <c r="B10" s="120">
        <v>4390.5687832700005</v>
      </c>
      <c r="C10" s="119">
        <v>4686.0392679400002</v>
      </c>
      <c r="D10" s="120">
        <v>5103.0639328999996</v>
      </c>
      <c r="E10" s="120">
        <v>5867.3235235600005</v>
      </c>
      <c r="F10" s="120">
        <v>6298.8242</v>
      </c>
      <c r="G10" s="120">
        <v>6735.3891000000012</v>
      </c>
      <c r="H10" s="120">
        <v>7868.0211000000008</v>
      </c>
      <c r="I10" s="120">
        <v>8367.7086999999992</v>
      </c>
      <c r="J10" s="120">
        <v>9168.9701999999979</v>
      </c>
      <c r="K10" s="120">
        <v>11164.244799999999</v>
      </c>
      <c r="L10" s="120">
        <v>1141.4423999999999</v>
      </c>
      <c r="M10" s="120">
        <v>801.91449999999998</v>
      </c>
      <c r="N10" s="120">
        <v>712.68439999999998</v>
      </c>
      <c r="O10" s="120">
        <v>722.27</v>
      </c>
      <c r="P10" s="120">
        <v>751.9248</v>
      </c>
      <c r="Q10" s="120">
        <v>817.6191</v>
      </c>
      <c r="R10" s="120">
        <v>1007.9058</v>
      </c>
      <c r="S10" s="120">
        <v>1181.8199</v>
      </c>
      <c r="T10" s="114">
        <f t="shared" si="0"/>
        <v>7137.5809000000008</v>
      </c>
      <c r="U10" s="121">
        <f t="shared" si="1"/>
        <v>0.12982917716676409</v>
      </c>
    </row>
    <row r="11" spans="1:26" ht="12.75" x14ac:dyDescent="0.2">
      <c r="A11" s="118" t="s">
        <v>709</v>
      </c>
      <c r="B11" s="120">
        <v>950.66641673000004</v>
      </c>
      <c r="C11" s="119">
        <v>926.43403205999994</v>
      </c>
      <c r="D11" s="123">
        <v>1088.6195671</v>
      </c>
      <c r="E11" s="123">
        <v>1374.83657644</v>
      </c>
      <c r="F11" s="123">
        <v>1614.1054000000001</v>
      </c>
      <c r="G11" s="123">
        <v>1316.1869000000002</v>
      </c>
      <c r="H11" s="120">
        <v>1515.5727999999997</v>
      </c>
      <c r="I11" s="120">
        <v>1639.1869000000002</v>
      </c>
      <c r="J11" s="120">
        <v>1777.4879000000001</v>
      </c>
      <c r="K11" s="120">
        <v>1318.5718999999999</v>
      </c>
      <c r="L11" s="120">
        <v>77.120199999999997</v>
      </c>
      <c r="M11" s="120">
        <v>137.48150000000001</v>
      </c>
      <c r="N11" s="120">
        <v>176.73740000000001</v>
      </c>
      <c r="O11" s="120">
        <v>270.47160000000002</v>
      </c>
      <c r="P11" s="120">
        <v>274.16849999999999</v>
      </c>
      <c r="Q11" s="120">
        <v>270.10300000000001</v>
      </c>
      <c r="R11" s="120">
        <v>221.78700000000001</v>
      </c>
      <c r="S11" s="120">
        <v>122.3246</v>
      </c>
      <c r="T11" s="114">
        <f t="shared" si="0"/>
        <v>1550.1938</v>
      </c>
      <c r="U11" s="121">
        <f t="shared" si="1"/>
        <v>2.8197282569927755E-2</v>
      </c>
      <c r="X11" s="124"/>
      <c r="Y11" s="124"/>
      <c r="Z11" s="124"/>
    </row>
    <row r="12" spans="1:26" ht="12.75" x14ac:dyDescent="0.2">
      <c r="A12" s="118" t="s">
        <v>710</v>
      </c>
      <c r="B12" s="120">
        <v>1331.18</v>
      </c>
      <c r="C12" s="119">
        <v>1195.7920000000001</v>
      </c>
      <c r="D12" s="120">
        <v>1272.3398000000002</v>
      </c>
      <c r="E12" s="120">
        <v>1401.9002</v>
      </c>
      <c r="F12" s="120">
        <v>1354.8879000000002</v>
      </c>
      <c r="G12" s="120">
        <v>1006.5378999999998</v>
      </c>
      <c r="H12" s="120">
        <v>1564.9597000000001</v>
      </c>
      <c r="I12" s="120">
        <v>1872.8336999999999</v>
      </c>
      <c r="J12" s="120">
        <v>1602.3822</v>
      </c>
      <c r="K12" s="120">
        <v>1636.6473000000001</v>
      </c>
      <c r="L12" s="120">
        <v>138.1284</v>
      </c>
      <c r="M12" s="120">
        <v>144.21539999999999</v>
      </c>
      <c r="N12" s="120">
        <v>140.7217</v>
      </c>
      <c r="O12" s="120">
        <v>141.7482</v>
      </c>
      <c r="P12" s="120">
        <v>148.62039999999999</v>
      </c>
      <c r="Q12" s="120">
        <v>144.05340000000001</v>
      </c>
      <c r="R12" s="120">
        <v>153.30369999999999</v>
      </c>
      <c r="S12" s="120">
        <v>134.81059999999999</v>
      </c>
      <c r="T12" s="114">
        <f t="shared" si="0"/>
        <v>1145.6017999999999</v>
      </c>
      <c r="U12" s="121">
        <f t="shared" si="1"/>
        <v>2.0837947918007322E-2</v>
      </c>
      <c r="X12" s="124"/>
      <c r="Y12" s="124"/>
      <c r="Z12" s="124"/>
    </row>
    <row r="13" spans="1:26" ht="15" x14ac:dyDescent="0.25">
      <c r="A13" s="118" t="s">
        <v>711</v>
      </c>
      <c r="B13" s="120">
        <v>352.98030000000006</v>
      </c>
      <c r="C13" s="119">
        <v>322.35929999999996</v>
      </c>
      <c r="D13" s="120">
        <v>343.81120000000004</v>
      </c>
      <c r="E13" s="120">
        <v>338.97039999999998</v>
      </c>
      <c r="F13" s="120">
        <v>321.73099999999999</v>
      </c>
      <c r="G13" s="120">
        <v>238.73949999999999</v>
      </c>
      <c r="H13" s="120">
        <v>279.96199999999999</v>
      </c>
      <c r="I13" s="120">
        <v>312.62270000000007</v>
      </c>
      <c r="J13" s="120">
        <v>289.55459999999994</v>
      </c>
      <c r="K13" s="120">
        <v>285.66390000000001</v>
      </c>
      <c r="L13" s="120">
        <v>19.8887</v>
      </c>
      <c r="M13" s="120">
        <v>20.459900000000001</v>
      </c>
      <c r="N13" s="120">
        <v>24.595700000000001</v>
      </c>
      <c r="O13" s="120">
        <v>21.706</v>
      </c>
      <c r="P13" s="120">
        <v>23.602499999999999</v>
      </c>
      <c r="Q13" s="120">
        <v>20.494</v>
      </c>
      <c r="R13" s="120">
        <v>20.166699999999999</v>
      </c>
      <c r="S13" s="120">
        <v>21.972100000000001</v>
      </c>
      <c r="T13" s="114">
        <f t="shared" si="0"/>
        <v>172.88560000000001</v>
      </c>
      <c r="U13" s="121">
        <f t="shared" si="1"/>
        <v>3.1447062396143645E-3</v>
      </c>
      <c r="W13"/>
      <c r="X13" s="124"/>
      <c r="Y13" s="124"/>
      <c r="Z13" s="124"/>
    </row>
    <row r="14" spans="1:26" ht="12.75" x14ac:dyDescent="0.2">
      <c r="A14" s="118" t="s">
        <v>712</v>
      </c>
      <c r="B14" s="120">
        <v>1405.9457</v>
      </c>
      <c r="C14" s="119">
        <v>1343.8012999999999</v>
      </c>
      <c r="D14" s="120">
        <v>1384.7514000000001</v>
      </c>
      <c r="E14" s="120">
        <v>1562.3111999999999</v>
      </c>
      <c r="F14" s="120">
        <v>1606.7089999999998</v>
      </c>
      <c r="G14" s="120">
        <v>1495.1142999999997</v>
      </c>
      <c r="H14" s="120">
        <v>1904.9823000000001</v>
      </c>
      <c r="I14" s="120">
        <v>2348.0658000000003</v>
      </c>
      <c r="J14" s="120">
        <v>1997.3895</v>
      </c>
      <c r="K14" s="120">
        <v>2191.9380999999998</v>
      </c>
      <c r="L14" s="120">
        <v>208.88200000000001</v>
      </c>
      <c r="M14" s="120">
        <v>176.29130000000001</v>
      </c>
      <c r="N14" s="120">
        <v>220.21539999999999</v>
      </c>
      <c r="O14" s="120">
        <v>196.15199999999999</v>
      </c>
      <c r="P14" s="120">
        <v>200.50389999999999</v>
      </c>
      <c r="Q14" s="120">
        <v>182.2851</v>
      </c>
      <c r="R14" s="120">
        <v>185.78460000000001</v>
      </c>
      <c r="S14" s="120">
        <v>191.9538</v>
      </c>
      <c r="T14" s="114">
        <f t="shared" si="0"/>
        <v>1562.0681</v>
      </c>
      <c r="U14" s="121">
        <f t="shared" si="1"/>
        <v>2.8413270398301275E-2</v>
      </c>
      <c r="W14" s="122"/>
      <c r="X14" s="124"/>
      <c r="Y14" s="124"/>
      <c r="Z14" s="124"/>
    </row>
    <row r="15" spans="1:26" ht="12.75" x14ac:dyDescent="0.2">
      <c r="A15" s="111" t="s">
        <v>713</v>
      </c>
      <c r="B15" s="113">
        <v>698.46230000000003</v>
      </c>
      <c r="C15" s="112">
        <v>642.0874</v>
      </c>
      <c r="D15" s="112">
        <v>587.74400000000003</v>
      </c>
      <c r="E15" s="112">
        <v>629.21400000000006</v>
      </c>
      <c r="F15" s="112">
        <v>607.28660000000002</v>
      </c>
      <c r="G15" s="112">
        <v>446.36130000000009</v>
      </c>
      <c r="H15" s="112">
        <v>674.70120000000009</v>
      </c>
      <c r="I15" s="112">
        <v>1093.0475999999999</v>
      </c>
      <c r="J15" s="112">
        <v>1193.7030000000002</v>
      </c>
      <c r="K15" s="112">
        <v>1047.7665999999999</v>
      </c>
      <c r="L15" s="112">
        <v>81.202200000000005</v>
      </c>
      <c r="M15" s="112">
        <v>74.606200000000001</v>
      </c>
      <c r="N15" s="112">
        <v>82.916200000000003</v>
      </c>
      <c r="O15" s="112">
        <v>84.529600000000002</v>
      </c>
      <c r="P15" s="929">
        <v>74.235399999999998</v>
      </c>
      <c r="Q15" s="112">
        <v>92.945499999999996</v>
      </c>
      <c r="R15" s="112">
        <v>78.674199999999999</v>
      </c>
      <c r="S15" s="112">
        <v>79.87</v>
      </c>
      <c r="T15" s="114">
        <f t="shared" si="0"/>
        <v>648.97929999999997</v>
      </c>
      <c r="U15" s="115">
        <f>T15/$T$21</f>
        <v>1.1804622560181775E-2</v>
      </c>
      <c r="W15" s="122"/>
      <c r="X15" s="124"/>
      <c r="Y15" s="124"/>
      <c r="Z15" s="124"/>
    </row>
    <row r="16" spans="1:26" ht="12.75" x14ac:dyDescent="0.2">
      <c r="A16" s="118" t="s">
        <v>714</v>
      </c>
      <c r="B16" s="119">
        <v>1080.6343999999999</v>
      </c>
      <c r="C16" s="119">
        <v>1085.3510000000001</v>
      </c>
      <c r="D16" s="119">
        <v>1272.5274999999997</v>
      </c>
      <c r="E16" s="119">
        <v>1324.7054000000001</v>
      </c>
      <c r="F16" s="119">
        <v>1309.9999000000003</v>
      </c>
      <c r="G16" s="119">
        <v>926.58539999999994</v>
      </c>
      <c r="H16" s="119">
        <v>1613.0619000000002</v>
      </c>
      <c r="I16" s="119">
        <v>1722.9959000000001</v>
      </c>
      <c r="J16" s="119">
        <v>1551.2221000000002</v>
      </c>
      <c r="K16" s="119">
        <v>1996.0064999999997</v>
      </c>
      <c r="L16" s="119">
        <v>186.16329999999999</v>
      </c>
      <c r="M16" s="119">
        <v>191.8622</v>
      </c>
      <c r="N16" s="119">
        <v>202.4785</v>
      </c>
      <c r="O16" s="119">
        <v>183.1626</v>
      </c>
      <c r="P16" s="119">
        <v>175.41630000000001</v>
      </c>
      <c r="Q16" s="119">
        <v>172.8013</v>
      </c>
      <c r="R16" s="119">
        <v>198.34960000000001</v>
      </c>
      <c r="S16" s="119">
        <v>169.88319999999999</v>
      </c>
      <c r="T16" s="114">
        <f t="shared" si="0"/>
        <v>1480.117</v>
      </c>
      <c r="U16" s="121">
        <f t="shared" si="1"/>
        <v>2.692261914965326E-2</v>
      </c>
      <c r="X16" s="125"/>
      <c r="Y16" s="124"/>
      <c r="Z16" s="124"/>
    </row>
    <row r="17" spans="1:26" ht="12.75" x14ac:dyDescent="0.2">
      <c r="A17" s="118" t="s">
        <v>715</v>
      </c>
      <c r="B17" s="119">
        <v>533.19579999999996</v>
      </c>
      <c r="C17" s="119">
        <v>450.20920000000001</v>
      </c>
      <c r="D17" s="119">
        <v>520.43029999999999</v>
      </c>
      <c r="E17" s="119">
        <v>590.50449999999989</v>
      </c>
      <c r="F17" s="119">
        <v>567.40030000000002</v>
      </c>
      <c r="G17" s="119">
        <v>460.96669999999995</v>
      </c>
      <c r="H17" s="119">
        <v>554.61720000000003</v>
      </c>
      <c r="I17" s="119">
        <v>648.63929999999993</v>
      </c>
      <c r="J17" s="119">
        <v>714.66710000000012</v>
      </c>
      <c r="K17" s="119">
        <v>735.18139999999994</v>
      </c>
      <c r="L17" s="119">
        <v>111.70180000000001</v>
      </c>
      <c r="M17" s="119">
        <v>53.511000000000003</v>
      </c>
      <c r="N17" s="119">
        <v>59.497100000000003</v>
      </c>
      <c r="O17" s="119">
        <v>61.351500000000001</v>
      </c>
      <c r="P17" s="119">
        <v>49.133099999999999</v>
      </c>
      <c r="Q17" s="119">
        <v>48.941800000000001</v>
      </c>
      <c r="R17" s="119">
        <v>55.204900000000002</v>
      </c>
      <c r="S17" s="119">
        <v>56.6526</v>
      </c>
      <c r="T17" s="114">
        <f t="shared" si="0"/>
        <v>495.99380000000002</v>
      </c>
      <c r="U17" s="121">
        <f t="shared" si="1"/>
        <v>9.0218896060171531E-3</v>
      </c>
      <c r="X17" s="124"/>
      <c r="Y17" s="124"/>
      <c r="Z17" s="124"/>
    </row>
    <row r="18" spans="1:26" ht="12.75" x14ac:dyDescent="0.2">
      <c r="A18" s="118" t="s">
        <v>716</v>
      </c>
      <c r="B18" s="119">
        <v>238.56881154000018</v>
      </c>
      <c r="C18" s="119">
        <v>246.9199812699996</v>
      </c>
      <c r="D18" s="119">
        <v>282.90954476000002</v>
      </c>
      <c r="E18" s="119">
        <v>339.35635251999986</v>
      </c>
      <c r="F18" s="119">
        <v>285.34625925000068</v>
      </c>
      <c r="G18" s="119">
        <v>214.55395779999964</v>
      </c>
      <c r="H18" s="119">
        <v>334.25265631999901</v>
      </c>
      <c r="I18" s="119">
        <v>411.61083547999965</v>
      </c>
      <c r="J18" s="119">
        <v>362.87795231000018</v>
      </c>
      <c r="K18" s="119">
        <v>344.45475316000164</v>
      </c>
      <c r="L18" s="119">
        <v>30.2811948100005</v>
      </c>
      <c r="M18" s="119">
        <v>27.763496630000169</v>
      </c>
      <c r="N18" s="119">
        <v>27.004587679999901</v>
      </c>
      <c r="O18" s="119">
        <v>27.007549589999932</v>
      </c>
      <c r="P18" s="119">
        <v>26.90204403999974</v>
      </c>
      <c r="Q18" s="119">
        <v>19.333890810000121</v>
      </c>
      <c r="R18" s="119">
        <v>40.660530140000162</v>
      </c>
      <c r="S18" s="119">
        <v>30.63728380999985</v>
      </c>
      <c r="T18" s="114">
        <f t="shared" si="0"/>
        <v>229.59057751000037</v>
      </c>
      <c r="U18" s="121">
        <f>T18/$T$21</f>
        <v>4.1761426148410477E-3</v>
      </c>
      <c r="X18" s="124"/>
      <c r="Y18" s="124"/>
      <c r="Z18" s="124"/>
    </row>
    <row r="19" spans="1:26" ht="12.75" x14ac:dyDescent="0.2">
      <c r="A19" s="118"/>
      <c r="B19" s="127"/>
      <c r="C19" s="128"/>
      <c r="D19" s="126"/>
      <c r="E19" s="126"/>
      <c r="F19" s="126"/>
      <c r="G19" s="126"/>
      <c r="H19" s="126"/>
      <c r="I19" s="126"/>
      <c r="J19" s="126"/>
      <c r="K19" s="126"/>
      <c r="L19" s="126"/>
      <c r="M19" s="126"/>
      <c r="N19" s="126"/>
      <c r="O19" s="126"/>
      <c r="P19" s="126"/>
      <c r="Q19" s="126"/>
      <c r="R19" s="126"/>
      <c r="S19" s="126"/>
      <c r="T19" s="9"/>
      <c r="U19" s="129"/>
      <c r="X19" s="124"/>
      <c r="Y19" s="124"/>
      <c r="Z19" s="124"/>
    </row>
    <row r="20" spans="1:26" ht="12.75" x14ac:dyDescent="0.2">
      <c r="A20" s="118"/>
      <c r="B20" s="127"/>
      <c r="C20" s="127"/>
      <c r="D20" s="127"/>
      <c r="E20" s="127"/>
      <c r="F20" s="127"/>
      <c r="G20" s="127"/>
      <c r="H20" s="127"/>
      <c r="I20" s="127"/>
      <c r="J20" s="127"/>
      <c r="K20" s="127"/>
      <c r="L20" s="127"/>
      <c r="M20" s="127"/>
      <c r="N20" s="127"/>
      <c r="O20" s="127"/>
      <c r="P20" s="127"/>
      <c r="Q20" s="127"/>
      <c r="R20" s="127"/>
      <c r="S20" s="127"/>
      <c r="T20" s="9"/>
      <c r="U20" s="130"/>
      <c r="X20" s="124"/>
      <c r="Y20" s="124"/>
      <c r="Z20" s="124"/>
    </row>
    <row r="21" spans="1:26" ht="12.75" x14ac:dyDescent="0.2">
      <c r="A21" s="131" t="s">
        <v>717</v>
      </c>
      <c r="B21" s="132">
        <f t="shared" ref="B21:Q21" si="2">SUM(B6:B18)</f>
        <v>34414.045139638045</v>
      </c>
      <c r="C21" s="132">
        <f t="shared" si="2"/>
        <v>37088.390533946411</v>
      </c>
      <c r="D21" s="132">
        <f t="shared" si="2"/>
        <v>45404.52591985913</v>
      </c>
      <c r="E21" s="132">
        <f t="shared" si="2"/>
        <v>49072.603733513664</v>
      </c>
      <c r="F21" s="132">
        <f t="shared" si="2"/>
        <v>47995.15030963032</v>
      </c>
      <c r="G21" s="132">
        <f t="shared" si="2"/>
        <v>42821.588343901378</v>
      </c>
      <c r="H21" s="132">
        <f t="shared" si="2"/>
        <v>63113.901287430846</v>
      </c>
      <c r="I21" s="132">
        <f t="shared" si="2"/>
        <v>66339.2306694203</v>
      </c>
      <c r="J21" s="132">
        <f t="shared" si="2"/>
        <v>67107.543530058378</v>
      </c>
      <c r="K21" s="132">
        <f t="shared" si="2"/>
        <v>76171.929544073791</v>
      </c>
      <c r="L21" s="132">
        <f t="shared" si="2"/>
        <v>7127.9929789033704</v>
      </c>
      <c r="M21" s="132">
        <f t="shared" si="2"/>
        <v>6482.1928085817553</v>
      </c>
      <c r="N21" s="132">
        <f t="shared" si="2"/>
        <v>7111.8747320542434</v>
      </c>
      <c r="O21" s="132">
        <f t="shared" si="2"/>
        <v>6008.9732956656026</v>
      </c>
      <c r="P21" s="132">
        <f t="shared" si="2"/>
        <v>6413.6319158824481</v>
      </c>
      <c r="Q21" s="132">
        <f t="shared" si="2"/>
        <v>6904.9974662537916</v>
      </c>
      <c r="R21" s="132">
        <f>SUM(R6:R18)</f>
        <v>7246.9168450336037</v>
      </c>
      <c r="S21" s="132">
        <f>SUM(S6:S18)</f>
        <v>7680.1290130315729</v>
      </c>
      <c r="T21" s="132">
        <f>SUM(T6:T18)</f>
        <v>54976.709055406391</v>
      </c>
      <c r="U21" s="133">
        <f>SUM(U6:U18)</f>
        <v>0.99999999999999989</v>
      </c>
      <c r="X21" s="124"/>
      <c r="Y21" s="124"/>
      <c r="Z21" s="124"/>
    </row>
    <row r="22" spans="1:26" ht="12.75" x14ac:dyDescent="0.2">
      <c r="A22" s="134"/>
      <c r="B22" s="135"/>
      <c r="C22" s="135"/>
      <c r="D22" s="135"/>
      <c r="E22" s="135"/>
      <c r="F22" s="135"/>
      <c r="G22" s="135"/>
      <c r="H22" s="135"/>
      <c r="I22" s="135"/>
      <c r="J22" s="135"/>
      <c r="K22" s="135"/>
      <c r="L22" s="135"/>
      <c r="M22" s="135"/>
      <c r="N22" s="135"/>
      <c r="O22" s="135"/>
      <c r="P22" s="135"/>
      <c r="Q22" s="135"/>
      <c r="R22" s="135"/>
      <c r="S22" s="135"/>
      <c r="T22" s="136"/>
      <c r="U22" s="137"/>
      <c r="X22" s="138"/>
    </row>
    <row r="23" spans="1:26" ht="26.25" customHeight="1" x14ac:dyDescent="0.2">
      <c r="A23" s="139" t="s">
        <v>718</v>
      </c>
      <c r="B23" s="140">
        <f>B6+B15</f>
        <v>19648.292860808098</v>
      </c>
      <c r="C23" s="140">
        <f t="shared" ref="C23:M23" si="3">C6+C15</f>
        <v>22467.609295734965</v>
      </c>
      <c r="D23" s="140">
        <f t="shared" si="3"/>
        <v>28151.824812126455</v>
      </c>
      <c r="E23" s="140">
        <f t="shared" si="3"/>
        <v>29533.630009361135</v>
      </c>
      <c r="F23" s="140">
        <f t="shared" si="3"/>
        <v>28957.971423899438</v>
      </c>
      <c r="G23" s="140">
        <f t="shared" si="3"/>
        <v>26570.04040527617</v>
      </c>
      <c r="H23" s="140">
        <f t="shared" si="3"/>
        <v>40575.454147377379</v>
      </c>
      <c r="I23" s="140">
        <f t="shared" si="3"/>
        <v>39371.057168540057</v>
      </c>
      <c r="J23" s="140">
        <f t="shared" si="3"/>
        <v>43591.4624634266</v>
      </c>
      <c r="K23" s="140">
        <f t="shared" si="3"/>
        <v>48981.507242889631</v>
      </c>
      <c r="L23" s="140">
        <f>L6+L15</f>
        <v>4602.0022649417597</v>
      </c>
      <c r="M23" s="140">
        <f t="shared" si="3"/>
        <v>4194.1442011750805</v>
      </c>
      <c r="N23" s="140">
        <f>N6+N15</f>
        <v>4934.0735767829401</v>
      </c>
      <c r="O23" s="140">
        <f>O6+O15</f>
        <v>4012.3242570380798</v>
      </c>
      <c r="P23" s="140">
        <f t="shared" ref="P23:Q23" si="4">P6+P15</f>
        <v>4284.7046017786997</v>
      </c>
      <c r="Q23" s="140">
        <f t="shared" si="4"/>
        <v>4525.4166187704495</v>
      </c>
      <c r="R23" s="140">
        <f>R6+R15</f>
        <v>4632.2260655038308</v>
      </c>
      <c r="S23" s="140">
        <f>S6+S15</f>
        <v>5072.4660070217997</v>
      </c>
      <c r="T23" s="140">
        <f>T6+T15</f>
        <v>36257.357593012639</v>
      </c>
      <c r="U23" s="323">
        <f>+T23/T21</f>
        <v>0.65950396478755946</v>
      </c>
    </row>
    <row r="24" spans="1:26" ht="12.75" x14ac:dyDescent="0.2">
      <c r="A24" s="127"/>
      <c r="B24" s="127"/>
      <c r="C24" s="127"/>
      <c r="D24" s="127"/>
      <c r="E24" s="127"/>
      <c r="F24" s="127"/>
      <c r="G24" s="127"/>
      <c r="H24" s="127"/>
      <c r="I24" s="127"/>
      <c r="J24" s="127"/>
      <c r="K24" s="127"/>
      <c r="L24" s="127"/>
      <c r="M24" s="127"/>
      <c r="N24" s="127"/>
      <c r="O24" s="127"/>
      <c r="P24" s="127"/>
      <c r="Q24" s="127"/>
      <c r="R24" s="127"/>
      <c r="S24" s="127"/>
      <c r="T24" s="141"/>
      <c r="U24" s="141"/>
    </row>
    <row r="25" spans="1:26" ht="30" customHeight="1" x14ac:dyDescent="0.2">
      <c r="A25" s="1056" t="s">
        <v>919</v>
      </c>
      <c r="B25" s="1057"/>
      <c r="C25" s="1057"/>
      <c r="D25" s="1057"/>
      <c r="E25" s="1057"/>
      <c r="F25" s="1057"/>
      <c r="G25" s="1057"/>
      <c r="H25" s="1057"/>
      <c r="I25" s="1057"/>
      <c r="J25" s="1057"/>
      <c r="K25" s="1057"/>
      <c r="L25" s="1057"/>
      <c r="M25" s="1057"/>
      <c r="N25" s="1057"/>
      <c r="O25" s="1057"/>
      <c r="P25" s="1057"/>
      <c r="Q25" s="1057"/>
      <c r="R25" s="1057"/>
      <c r="S25" s="1057"/>
      <c r="T25" s="1057"/>
      <c r="U25" s="1057"/>
    </row>
    <row r="26" spans="1:26" ht="8.25" customHeight="1" x14ac:dyDescent="0.2">
      <c r="U26" s="3"/>
    </row>
    <row r="27" spans="1:26" customFormat="1" ht="15" x14ac:dyDescent="0.25">
      <c r="B27" s="143"/>
      <c r="C27" s="143"/>
      <c r="D27" s="143"/>
      <c r="E27" s="143"/>
      <c r="F27" s="143"/>
      <c r="G27" s="143"/>
      <c r="H27" s="143"/>
      <c r="I27" s="143"/>
      <c r="J27" s="143"/>
      <c r="K27" s="143"/>
      <c r="T27" s="122"/>
      <c r="U27" s="122"/>
      <c r="V27" s="122"/>
    </row>
    <row r="28" spans="1:26" customFormat="1" ht="15" x14ac:dyDescent="0.25">
      <c r="C28" s="122"/>
      <c r="D28" s="122"/>
      <c r="E28" s="122"/>
      <c r="F28" s="122"/>
      <c r="G28" s="122"/>
      <c r="H28" s="122"/>
      <c r="I28" s="122"/>
      <c r="J28" s="122"/>
      <c r="K28" s="122"/>
      <c r="L28" s="122"/>
      <c r="M28" s="122"/>
      <c r="N28" s="122"/>
      <c r="O28" s="122"/>
      <c r="P28" s="122"/>
      <c r="Q28" s="122"/>
      <c r="R28" s="122"/>
      <c r="S28" s="122"/>
      <c r="T28" s="142"/>
    </row>
    <row r="29" spans="1:26" customFormat="1" ht="15" x14ac:dyDescent="0.25">
      <c r="L29" s="2"/>
      <c r="M29" s="2"/>
      <c r="N29" s="2"/>
      <c r="O29" s="2"/>
      <c r="P29" s="2"/>
      <c r="Q29" s="2"/>
      <c r="R29" s="2"/>
      <c r="S29" s="2"/>
      <c r="T29" s="142"/>
    </row>
    <row r="30" spans="1:26" customFormat="1" ht="15" x14ac:dyDescent="0.25">
      <c r="B30" s="144"/>
      <c r="C30" s="144"/>
      <c r="D30" s="144"/>
      <c r="E30" s="144"/>
      <c r="F30" s="144"/>
      <c r="G30" s="144"/>
      <c r="H30" s="144"/>
      <c r="I30" s="144"/>
      <c r="J30" s="144"/>
      <c r="K30" s="144"/>
      <c r="L30" s="122"/>
      <c r="M30" s="122"/>
      <c r="N30" s="122"/>
      <c r="O30" s="122"/>
      <c r="P30" s="122"/>
      <c r="Q30" s="122"/>
      <c r="R30" s="122"/>
      <c r="S30" s="122"/>
      <c r="T30" s="142"/>
    </row>
    <row r="31" spans="1:26" customFormat="1" ht="15" x14ac:dyDescent="0.25">
      <c r="C31" s="122"/>
      <c r="D31" s="122"/>
      <c r="E31" s="122"/>
      <c r="F31" s="122"/>
      <c r="G31" s="142"/>
      <c r="H31" s="142"/>
      <c r="I31" s="142"/>
      <c r="J31" s="142"/>
      <c r="K31" s="142"/>
      <c r="L31" s="122"/>
      <c r="M31" s="122"/>
      <c r="N31" s="122"/>
      <c r="O31" s="122"/>
      <c r="P31" s="122"/>
      <c r="Q31" s="122"/>
      <c r="R31" s="122"/>
      <c r="S31" s="122"/>
      <c r="T31" s="142"/>
    </row>
    <row r="32" spans="1:26" customFormat="1" ht="15" x14ac:dyDescent="0.25">
      <c r="C32" s="122"/>
      <c r="D32" s="122"/>
      <c r="E32" s="122"/>
      <c r="F32" s="122"/>
      <c r="G32" s="142"/>
      <c r="H32" s="142"/>
      <c r="I32" s="142"/>
      <c r="J32" s="142"/>
      <c r="K32" s="142"/>
      <c r="L32" s="122"/>
      <c r="M32" s="122"/>
      <c r="N32" s="122"/>
      <c r="O32" s="122"/>
      <c r="P32" s="122"/>
      <c r="Q32" s="122"/>
      <c r="R32" s="122"/>
      <c r="S32" s="122"/>
      <c r="T32" s="142"/>
    </row>
    <row r="33" spans="3:21" customFormat="1" ht="15" x14ac:dyDescent="0.25">
      <c r="C33" s="122"/>
      <c r="D33" s="122"/>
      <c r="E33" s="122"/>
      <c r="F33" s="122"/>
      <c r="G33" s="122"/>
      <c r="H33" s="122"/>
      <c r="I33" s="122"/>
      <c r="J33" s="122"/>
      <c r="K33" s="122"/>
      <c r="L33" s="122"/>
      <c r="M33" s="122"/>
      <c r="N33" s="122"/>
      <c r="O33" s="122"/>
      <c r="P33" s="122"/>
      <c r="Q33" s="122"/>
      <c r="R33" s="122"/>
      <c r="S33" s="122"/>
      <c r="T33" s="142"/>
    </row>
    <row r="34" spans="3:21" customFormat="1" ht="15" x14ac:dyDescent="0.25">
      <c r="C34" s="122"/>
      <c r="D34" s="122"/>
      <c r="E34" s="122"/>
      <c r="F34" s="122"/>
      <c r="G34" s="122"/>
      <c r="H34" s="122"/>
      <c r="I34" s="122"/>
      <c r="J34" s="122"/>
      <c r="K34" s="122"/>
      <c r="L34" s="122"/>
      <c r="M34" s="122"/>
      <c r="N34" s="122"/>
      <c r="O34" s="122"/>
      <c r="P34" s="122"/>
      <c r="Q34" s="122"/>
      <c r="R34" s="122"/>
      <c r="S34" s="122"/>
      <c r="T34" s="142"/>
    </row>
    <row r="35" spans="3:21" customFormat="1" ht="15" x14ac:dyDescent="0.25">
      <c r="T35" s="142"/>
    </row>
    <row r="36" spans="3:21" customFormat="1" ht="15" x14ac:dyDescent="0.25">
      <c r="T36" s="142"/>
    </row>
    <row r="37" spans="3:21" customFormat="1" ht="15" x14ac:dyDescent="0.25">
      <c r="T37" s="142"/>
    </row>
    <row r="38" spans="3:21" customFormat="1" ht="15" x14ac:dyDescent="0.25">
      <c r="T38" s="142"/>
    </row>
    <row r="39" spans="3:21" customFormat="1" ht="15" x14ac:dyDescent="0.25">
      <c r="T39" s="142"/>
    </row>
    <row r="40" spans="3:21" customFormat="1" ht="15" x14ac:dyDescent="0.25">
      <c r="T40" s="142"/>
    </row>
    <row r="41" spans="3:21" customFormat="1" ht="15" x14ac:dyDescent="0.25"/>
    <row r="42" spans="3:21" customFormat="1" ht="15" x14ac:dyDescent="0.25"/>
    <row r="43" spans="3:21" customFormat="1" ht="15" x14ac:dyDescent="0.25">
      <c r="T43" s="2"/>
      <c r="U43" s="2"/>
    </row>
    <row r="44" spans="3:21" customFormat="1" ht="15" x14ac:dyDescent="0.25"/>
    <row r="45" spans="3:21" customFormat="1" ht="15" x14ac:dyDescent="0.25"/>
    <row r="46" spans="3:21" customFormat="1" ht="15" x14ac:dyDescent="0.25"/>
    <row r="47" spans="3:21" customFormat="1" ht="15" x14ac:dyDescent="0.25"/>
    <row r="48" spans="3:21" customFormat="1" ht="15" x14ac:dyDescent="0.25"/>
    <row r="49" customFormat="1" ht="15" x14ac:dyDescent="0.25"/>
    <row r="50" customFormat="1" ht="15" x14ac:dyDescent="0.25"/>
  </sheetData>
  <mergeCells count="3">
    <mergeCell ref="L4:S4"/>
    <mergeCell ref="T4:T5"/>
    <mergeCell ref="A25:U25"/>
  </mergeCells>
  <printOptions horizontalCentered="1" verticalCentered="1"/>
  <pageMargins left="0" right="0" top="0" bottom="0" header="0.31496062992125984" footer="0.31496062992125984"/>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78B37-59A7-40AA-95E2-D729765E1FB3}">
  <sheetPr>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2" customWidth="1"/>
    <col min="2" max="2" width="18.7109375" style="2" customWidth="1"/>
    <col min="3" max="3" width="41.42578125" style="3" customWidth="1"/>
    <col min="4" max="4" width="4" customWidth="1"/>
    <col min="5" max="5" width="19.7109375" customWidth="1"/>
    <col min="6" max="6" width="6.7109375" customWidth="1"/>
    <col min="7" max="8" width="11.5703125" customWidth="1"/>
    <col min="10" max="10" width="15.5703125" customWidth="1"/>
    <col min="14" max="256" width="11.5703125" style="3"/>
    <col min="257" max="257" width="36.28515625" style="3" customWidth="1"/>
    <col min="258" max="258" width="18.7109375" style="3" customWidth="1"/>
    <col min="259" max="259" width="41.42578125" style="3" customWidth="1"/>
    <col min="260" max="260" width="10.42578125" style="3" bestFit="1" customWidth="1"/>
    <col min="261" max="261" width="19.7109375" style="3" customWidth="1"/>
    <col min="262" max="262" width="6.7109375" style="3" customWidth="1"/>
    <col min="263" max="264" width="11.5703125" style="3" customWidth="1"/>
    <col min="265" max="265" width="11.5703125" style="3"/>
    <col min="266" max="266" width="15.5703125" style="3" customWidth="1"/>
    <col min="267" max="512" width="11.5703125" style="3"/>
    <col min="513" max="513" width="36.28515625" style="3" customWidth="1"/>
    <col min="514" max="514" width="18.7109375" style="3" customWidth="1"/>
    <col min="515" max="515" width="41.42578125" style="3" customWidth="1"/>
    <col min="516" max="516" width="10.42578125" style="3" bestFit="1" customWidth="1"/>
    <col min="517" max="517" width="19.7109375" style="3" customWidth="1"/>
    <col min="518" max="518" width="6.7109375" style="3" customWidth="1"/>
    <col min="519" max="520" width="11.5703125" style="3" customWidth="1"/>
    <col min="521" max="521" width="11.5703125" style="3"/>
    <col min="522" max="522" width="15.5703125" style="3" customWidth="1"/>
    <col min="523" max="768" width="11.5703125" style="3"/>
    <col min="769" max="769" width="36.28515625" style="3" customWidth="1"/>
    <col min="770" max="770" width="18.7109375" style="3" customWidth="1"/>
    <col min="771" max="771" width="41.42578125" style="3" customWidth="1"/>
    <col min="772" max="772" width="10.42578125" style="3" bestFit="1" customWidth="1"/>
    <col min="773" max="773" width="19.7109375" style="3" customWidth="1"/>
    <col min="774" max="774" width="6.7109375" style="3" customWidth="1"/>
    <col min="775" max="776" width="11.5703125" style="3" customWidth="1"/>
    <col min="777" max="777" width="11.5703125" style="3"/>
    <col min="778" max="778" width="15.5703125" style="3" customWidth="1"/>
    <col min="779" max="1024" width="11.5703125" style="3"/>
    <col min="1025" max="1025" width="36.28515625" style="3" customWidth="1"/>
    <col min="1026" max="1026" width="18.7109375" style="3" customWidth="1"/>
    <col min="1027" max="1027" width="41.42578125" style="3" customWidth="1"/>
    <col min="1028" max="1028" width="10.42578125" style="3" bestFit="1" customWidth="1"/>
    <col min="1029" max="1029" width="19.7109375" style="3" customWidth="1"/>
    <col min="1030" max="1030" width="6.7109375" style="3" customWidth="1"/>
    <col min="1031" max="1032" width="11.5703125" style="3" customWidth="1"/>
    <col min="1033" max="1033" width="11.5703125" style="3"/>
    <col min="1034" max="1034" width="15.5703125" style="3" customWidth="1"/>
    <col min="1035" max="1280" width="11.5703125" style="3"/>
    <col min="1281" max="1281" width="36.28515625" style="3" customWidth="1"/>
    <col min="1282" max="1282" width="18.7109375" style="3" customWidth="1"/>
    <col min="1283" max="1283" width="41.42578125" style="3" customWidth="1"/>
    <col min="1284" max="1284" width="10.42578125" style="3" bestFit="1" customWidth="1"/>
    <col min="1285" max="1285" width="19.7109375" style="3" customWidth="1"/>
    <col min="1286" max="1286" width="6.7109375" style="3" customWidth="1"/>
    <col min="1287" max="1288" width="11.5703125" style="3" customWidth="1"/>
    <col min="1289" max="1289" width="11.5703125" style="3"/>
    <col min="1290" max="1290" width="15.5703125" style="3" customWidth="1"/>
    <col min="1291" max="1536" width="11.5703125" style="3"/>
    <col min="1537" max="1537" width="36.28515625" style="3" customWidth="1"/>
    <col min="1538" max="1538" width="18.7109375" style="3" customWidth="1"/>
    <col min="1539" max="1539" width="41.42578125" style="3" customWidth="1"/>
    <col min="1540" max="1540" width="10.42578125" style="3" bestFit="1" customWidth="1"/>
    <col min="1541" max="1541" width="19.7109375" style="3" customWidth="1"/>
    <col min="1542" max="1542" width="6.7109375" style="3" customWidth="1"/>
    <col min="1543" max="1544" width="11.5703125" style="3" customWidth="1"/>
    <col min="1545" max="1545" width="11.5703125" style="3"/>
    <col min="1546" max="1546" width="15.5703125" style="3" customWidth="1"/>
    <col min="1547" max="1792" width="11.5703125" style="3"/>
    <col min="1793" max="1793" width="36.28515625" style="3" customWidth="1"/>
    <col min="1794" max="1794" width="18.7109375" style="3" customWidth="1"/>
    <col min="1795" max="1795" width="41.42578125" style="3" customWidth="1"/>
    <col min="1796" max="1796" width="10.42578125" style="3" bestFit="1" customWidth="1"/>
    <col min="1797" max="1797" width="19.7109375" style="3" customWidth="1"/>
    <col min="1798" max="1798" width="6.7109375" style="3" customWidth="1"/>
    <col min="1799" max="1800" width="11.5703125" style="3" customWidth="1"/>
    <col min="1801" max="1801" width="11.5703125" style="3"/>
    <col min="1802" max="1802" width="15.5703125" style="3" customWidth="1"/>
    <col min="1803" max="2048" width="11.5703125" style="3"/>
    <col min="2049" max="2049" width="36.28515625" style="3" customWidth="1"/>
    <col min="2050" max="2050" width="18.7109375" style="3" customWidth="1"/>
    <col min="2051" max="2051" width="41.42578125" style="3" customWidth="1"/>
    <col min="2052" max="2052" width="10.42578125" style="3" bestFit="1" customWidth="1"/>
    <col min="2053" max="2053" width="19.7109375" style="3" customWidth="1"/>
    <col min="2054" max="2054" width="6.7109375" style="3" customWidth="1"/>
    <col min="2055" max="2056" width="11.5703125" style="3" customWidth="1"/>
    <col min="2057" max="2057" width="11.5703125" style="3"/>
    <col min="2058" max="2058" width="15.5703125" style="3" customWidth="1"/>
    <col min="2059" max="2304" width="11.5703125" style="3"/>
    <col min="2305" max="2305" width="36.28515625" style="3" customWidth="1"/>
    <col min="2306" max="2306" width="18.7109375" style="3" customWidth="1"/>
    <col min="2307" max="2307" width="41.42578125" style="3" customWidth="1"/>
    <col min="2308" max="2308" width="10.42578125" style="3" bestFit="1" customWidth="1"/>
    <col min="2309" max="2309" width="19.7109375" style="3" customWidth="1"/>
    <col min="2310" max="2310" width="6.7109375" style="3" customWidth="1"/>
    <col min="2311" max="2312" width="11.5703125" style="3" customWidth="1"/>
    <col min="2313" max="2313" width="11.5703125" style="3"/>
    <col min="2314" max="2314" width="15.5703125" style="3" customWidth="1"/>
    <col min="2315" max="2560" width="11.5703125" style="3"/>
    <col min="2561" max="2561" width="36.28515625" style="3" customWidth="1"/>
    <col min="2562" max="2562" width="18.7109375" style="3" customWidth="1"/>
    <col min="2563" max="2563" width="41.42578125" style="3" customWidth="1"/>
    <col min="2564" max="2564" width="10.42578125" style="3" bestFit="1" customWidth="1"/>
    <col min="2565" max="2565" width="19.7109375" style="3" customWidth="1"/>
    <col min="2566" max="2566" width="6.7109375" style="3" customWidth="1"/>
    <col min="2567" max="2568" width="11.5703125" style="3" customWidth="1"/>
    <col min="2569" max="2569" width="11.5703125" style="3"/>
    <col min="2570" max="2570" width="15.5703125" style="3" customWidth="1"/>
    <col min="2571" max="2816" width="11.5703125" style="3"/>
    <col min="2817" max="2817" width="36.28515625" style="3" customWidth="1"/>
    <col min="2818" max="2818" width="18.7109375" style="3" customWidth="1"/>
    <col min="2819" max="2819" width="41.42578125" style="3" customWidth="1"/>
    <col min="2820" max="2820" width="10.42578125" style="3" bestFit="1" customWidth="1"/>
    <col min="2821" max="2821" width="19.7109375" style="3" customWidth="1"/>
    <col min="2822" max="2822" width="6.7109375" style="3" customWidth="1"/>
    <col min="2823" max="2824" width="11.5703125" style="3" customWidth="1"/>
    <col min="2825" max="2825" width="11.5703125" style="3"/>
    <col min="2826" max="2826" width="15.5703125" style="3" customWidth="1"/>
    <col min="2827" max="3072" width="11.5703125" style="3"/>
    <col min="3073" max="3073" width="36.28515625" style="3" customWidth="1"/>
    <col min="3074" max="3074" width="18.7109375" style="3" customWidth="1"/>
    <col min="3075" max="3075" width="41.42578125" style="3" customWidth="1"/>
    <col min="3076" max="3076" width="10.42578125" style="3" bestFit="1" customWidth="1"/>
    <col min="3077" max="3077" width="19.7109375" style="3" customWidth="1"/>
    <col min="3078" max="3078" width="6.7109375" style="3" customWidth="1"/>
    <col min="3079" max="3080" width="11.5703125" style="3" customWidth="1"/>
    <col min="3081" max="3081" width="11.5703125" style="3"/>
    <col min="3082" max="3082" width="15.5703125" style="3" customWidth="1"/>
    <col min="3083" max="3328" width="11.5703125" style="3"/>
    <col min="3329" max="3329" width="36.28515625" style="3" customWidth="1"/>
    <col min="3330" max="3330" width="18.7109375" style="3" customWidth="1"/>
    <col min="3331" max="3331" width="41.42578125" style="3" customWidth="1"/>
    <col min="3332" max="3332" width="10.42578125" style="3" bestFit="1" customWidth="1"/>
    <col min="3333" max="3333" width="19.7109375" style="3" customWidth="1"/>
    <col min="3334" max="3334" width="6.7109375" style="3" customWidth="1"/>
    <col min="3335" max="3336" width="11.5703125" style="3" customWidth="1"/>
    <col min="3337" max="3337" width="11.5703125" style="3"/>
    <col min="3338" max="3338" width="15.5703125" style="3" customWidth="1"/>
    <col min="3339" max="3584" width="11.5703125" style="3"/>
    <col min="3585" max="3585" width="36.28515625" style="3" customWidth="1"/>
    <col min="3586" max="3586" width="18.7109375" style="3" customWidth="1"/>
    <col min="3587" max="3587" width="41.42578125" style="3" customWidth="1"/>
    <col min="3588" max="3588" width="10.42578125" style="3" bestFit="1" customWidth="1"/>
    <col min="3589" max="3589" width="19.7109375" style="3" customWidth="1"/>
    <col min="3590" max="3590" width="6.7109375" style="3" customWidth="1"/>
    <col min="3591" max="3592" width="11.5703125" style="3" customWidth="1"/>
    <col min="3593" max="3593" width="11.5703125" style="3"/>
    <col min="3594" max="3594" width="15.5703125" style="3" customWidth="1"/>
    <col min="3595" max="3840" width="11.5703125" style="3"/>
    <col min="3841" max="3841" width="36.28515625" style="3" customWidth="1"/>
    <col min="3842" max="3842" width="18.7109375" style="3" customWidth="1"/>
    <col min="3843" max="3843" width="41.42578125" style="3" customWidth="1"/>
    <col min="3844" max="3844" width="10.42578125" style="3" bestFit="1" customWidth="1"/>
    <col min="3845" max="3845" width="19.7109375" style="3" customWidth="1"/>
    <col min="3846" max="3846" width="6.7109375" style="3" customWidth="1"/>
    <col min="3847" max="3848" width="11.5703125" style="3" customWidth="1"/>
    <col min="3849" max="3849" width="11.5703125" style="3"/>
    <col min="3850" max="3850" width="15.5703125" style="3" customWidth="1"/>
    <col min="3851" max="4096" width="11.5703125" style="3"/>
    <col min="4097" max="4097" width="36.28515625" style="3" customWidth="1"/>
    <col min="4098" max="4098" width="18.7109375" style="3" customWidth="1"/>
    <col min="4099" max="4099" width="41.42578125" style="3" customWidth="1"/>
    <col min="4100" max="4100" width="10.42578125" style="3" bestFit="1" customWidth="1"/>
    <col min="4101" max="4101" width="19.7109375" style="3" customWidth="1"/>
    <col min="4102" max="4102" width="6.7109375" style="3" customWidth="1"/>
    <col min="4103" max="4104" width="11.5703125" style="3" customWidth="1"/>
    <col min="4105" max="4105" width="11.5703125" style="3"/>
    <col min="4106" max="4106" width="15.5703125" style="3" customWidth="1"/>
    <col min="4107" max="4352" width="11.5703125" style="3"/>
    <col min="4353" max="4353" width="36.28515625" style="3" customWidth="1"/>
    <col min="4354" max="4354" width="18.7109375" style="3" customWidth="1"/>
    <col min="4355" max="4355" width="41.42578125" style="3" customWidth="1"/>
    <col min="4356" max="4356" width="10.42578125" style="3" bestFit="1" customWidth="1"/>
    <col min="4357" max="4357" width="19.7109375" style="3" customWidth="1"/>
    <col min="4358" max="4358" width="6.7109375" style="3" customWidth="1"/>
    <col min="4359" max="4360" width="11.5703125" style="3" customWidth="1"/>
    <col min="4361" max="4361" width="11.5703125" style="3"/>
    <col min="4362" max="4362" width="15.5703125" style="3" customWidth="1"/>
    <col min="4363" max="4608" width="11.5703125" style="3"/>
    <col min="4609" max="4609" width="36.28515625" style="3" customWidth="1"/>
    <col min="4610" max="4610" width="18.7109375" style="3" customWidth="1"/>
    <col min="4611" max="4611" width="41.42578125" style="3" customWidth="1"/>
    <col min="4612" max="4612" width="10.42578125" style="3" bestFit="1" customWidth="1"/>
    <col min="4613" max="4613" width="19.7109375" style="3" customWidth="1"/>
    <col min="4614" max="4614" width="6.7109375" style="3" customWidth="1"/>
    <col min="4615" max="4616" width="11.5703125" style="3" customWidth="1"/>
    <col min="4617" max="4617" width="11.5703125" style="3"/>
    <col min="4618" max="4618" width="15.5703125" style="3" customWidth="1"/>
    <col min="4619" max="4864" width="11.5703125" style="3"/>
    <col min="4865" max="4865" width="36.28515625" style="3" customWidth="1"/>
    <col min="4866" max="4866" width="18.7109375" style="3" customWidth="1"/>
    <col min="4867" max="4867" width="41.42578125" style="3" customWidth="1"/>
    <col min="4868" max="4868" width="10.42578125" style="3" bestFit="1" customWidth="1"/>
    <col min="4869" max="4869" width="19.7109375" style="3" customWidth="1"/>
    <col min="4870" max="4870" width="6.7109375" style="3" customWidth="1"/>
    <col min="4871" max="4872" width="11.5703125" style="3" customWidth="1"/>
    <col min="4873" max="4873" width="11.5703125" style="3"/>
    <col min="4874" max="4874" width="15.5703125" style="3" customWidth="1"/>
    <col min="4875" max="5120" width="11.5703125" style="3"/>
    <col min="5121" max="5121" width="36.28515625" style="3" customWidth="1"/>
    <col min="5122" max="5122" width="18.7109375" style="3" customWidth="1"/>
    <col min="5123" max="5123" width="41.42578125" style="3" customWidth="1"/>
    <col min="5124" max="5124" width="10.42578125" style="3" bestFit="1" customWidth="1"/>
    <col min="5125" max="5125" width="19.7109375" style="3" customWidth="1"/>
    <col min="5126" max="5126" width="6.7109375" style="3" customWidth="1"/>
    <col min="5127" max="5128" width="11.5703125" style="3" customWidth="1"/>
    <col min="5129" max="5129" width="11.5703125" style="3"/>
    <col min="5130" max="5130" width="15.5703125" style="3" customWidth="1"/>
    <col min="5131" max="5376" width="11.5703125" style="3"/>
    <col min="5377" max="5377" width="36.28515625" style="3" customWidth="1"/>
    <col min="5378" max="5378" width="18.7109375" style="3" customWidth="1"/>
    <col min="5379" max="5379" width="41.42578125" style="3" customWidth="1"/>
    <col min="5380" max="5380" width="10.42578125" style="3" bestFit="1" customWidth="1"/>
    <col min="5381" max="5381" width="19.7109375" style="3" customWidth="1"/>
    <col min="5382" max="5382" width="6.7109375" style="3" customWidth="1"/>
    <col min="5383" max="5384" width="11.5703125" style="3" customWidth="1"/>
    <col min="5385" max="5385" width="11.5703125" style="3"/>
    <col min="5386" max="5386" width="15.5703125" style="3" customWidth="1"/>
    <col min="5387" max="5632" width="11.5703125" style="3"/>
    <col min="5633" max="5633" width="36.28515625" style="3" customWidth="1"/>
    <col min="5634" max="5634" width="18.7109375" style="3" customWidth="1"/>
    <col min="5635" max="5635" width="41.42578125" style="3" customWidth="1"/>
    <col min="5636" max="5636" width="10.42578125" style="3" bestFit="1" customWidth="1"/>
    <col min="5637" max="5637" width="19.7109375" style="3" customWidth="1"/>
    <col min="5638" max="5638" width="6.7109375" style="3" customWidth="1"/>
    <col min="5639" max="5640" width="11.5703125" style="3" customWidth="1"/>
    <col min="5641" max="5641" width="11.5703125" style="3"/>
    <col min="5642" max="5642" width="15.5703125" style="3" customWidth="1"/>
    <col min="5643" max="5888" width="11.5703125" style="3"/>
    <col min="5889" max="5889" width="36.28515625" style="3" customWidth="1"/>
    <col min="5890" max="5890" width="18.7109375" style="3" customWidth="1"/>
    <col min="5891" max="5891" width="41.42578125" style="3" customWidth="1"/>
    <col min="5892" max="5892" width="10.42578125" style="3" bestFit="1" customWidth="1"/>
    <col min="5893" max="5893" width="19.7109375" style="3" customWidth="1"/>
    <col min="5894" max="5894" width="6.7109375" style="3" customWidth="1"/>
    <col min="5895" max="5896" width="11.5703125" style="3" customWidth="1"/>
    <col min="5897" max="5897" width="11.5703125" style="3"/>
    <col min="5898" max="5898" width="15.5703125" style="3" customWidth="1"/>
    <col min="5899" max="6144" width="11.5703125" style="3"/>
    <col min="6145" max="6145" width="36.28515625" style="3" customWidth="1"/>
    <col min="6146" max="6146" width="18.7109375" style="3" customWidth="1"/>
    <col min="6147" max="6147" width="41.42578125" style="3" customWidth="1"/>
    <col min="6148" max="6148" width="10.42578125" style="3" bestFit="1" customWidth="1"/>
    <col min="6149" max="6149" width="19.7109375" style="3" customWidth="1"/>
    <col min="6150" max="6150" width="6.7109375" style="3" customWidth="1"/>
    <col min="6151" max="6152" width="11.5703125" style="3" customWidth="1"/>
    <col min="6153" max="6153" width="11.5703125" style="3"/>
    <col min="6154" max="6154" width="15.5703125" style="3" customWidth="1"/>
    <col min="6155" max="6400" width="11.5703125" style="3"/>
    <col min="6401" max="6401" width="36.28515625" style="3" customWidth="1"/>
    <col min="6402" max="6402" width="18.7109375" style="3" customWidth="1"/>
    <col min="6403" max="6403" width="41.42578125" style="3" customWidth="1"/>
    <col min="6404" max="6404" width="10.42578125" style="3" bestFit="1" customWidth="1"/>
    <col min="6405" max="6405" width="19.7109375" style="3" customWidth="1"/>
    <col min="6406" max="6406" width="6.7109375" style="3" customWidth="1"/>
    <col min="6407" max="6408" width="11.5703125" style="3" customWidth="1"/>
    <col min="6409" max="6409" width="11.5703125" style="3"/>
    <col min="6410" max="6410" width="15.5703125" style="3" customWidth="1"/>
    <col min="6411" max="6656" width="11.5703125" style="3"/>
    <col min="6657" max="6657" width="36.28515625" style="3" customWidth="1"/>
    <col min="6658" max="6658" width="18.7109375" style="3" customWidth="1"/>
    <col min="6659" max="6659" width="41.42578125" style="3" customWidth="1"/>
    <col min="6660" max="6660" width="10.42578125" style="3" bestFit="1" customWidth="1"/>
    <col min="6661" max="6661" width="19.7109375" style="3" customWidth="1"/>
    <col min="6662" max="6662" width="6.7109375" style="3" customWidth="1"/>
    <col min="6663" max="6664" width="11.5703125" style="3" customWidth="1"/>
    <col min="6665" max="6665" width="11.5703125" style="3"/>
    <col min="6666" max="6666" width="15.5703125" style="3" customWidth="1"/>
    <col min="6667" max="6912" width="11.5703125" style="3"/>
    <col min="6913" max="6913" width="36.28515625" style="3" customWidth="1"/>
    <col min="6914" max="6914" width="18.7109375" style="3" customWidth="1"/>
    <col min="6915" max="6915" width="41.42578125" style="3" customWidth="1"/>
    <col min="6916" max="6916" width="10.42578125" style="3" bestFit="1" customWidth="1"/>
    <col min="6917" max="6917" width="19.7109375" style="3" customWidth="1"/>
    <col min="6918" max="6918" width="6.7109375" style="3" customWidth="1"/>
    <col min="6919" max="6920" width="11.5703125" style="3" customWidth="1"/>
    <col min="6921" max="6921" width="11.5703125" style="3"/>
    <col min="6922" max="6922" width="15.5703125" style="3" customWidth="1"/>
    <col min="6923" max="7168" width="11.5703125" style="3"/>
    <col min="7169" max="7169" width="36.28515625" style="3" customWidth="1"/>
    <col min="7170" max="7170" width="18.7109375" style="3" customWidth="1"/>
    <col min="7171" max="7171" width="41.42578125" style="3" customWidth="1"/>
    <col min="7172" max="7172" width="10.42578125" style="3" bestFit="1" customWidth="1"/>
    <col min="7173" max="7173" width="19.7109375" style="3" customWidth="1"/>
    <col min="7174" max="7174" width="6.7109375" style="3" customWidth="1"/>
    <col min="7175" max="7176" width="11.5703125" style="3" customWidth="1"/>
    <col min="7177" max="7177" width="11.5703125" style="3"/>
    <col min="7178" max="7178" width="15.5703125" style="3" customWidth="1"/>
    <col min="7179" max="7424" width="11.5703125" style="3"/>
    <col min="7425" max="7425" width="36.28515625" style="3" customWidth="1"/>
    <col min="7426" max="7426" width="18.7109375" style="3" customWidth="1"/>
    <col min="7427" max="7427" width="41.42578125" style="3" customWidth="1"/>
    <col min="7428" max="7428" width="10.42578125" style="3" bestFit="1" customWidth="1"/>
    <col min="7429" max="7429" width="19.7109375" style="3" customWidth="1"/>
    <col min="7430" max="7430" width="6.7109375" style="3" customWidth="1"/>
    <col min="7431" max="7432" width="11.5703125" style="3" customWidth="1"/>
    <col min="7433" max="7433" width="11.5703125" style="3"/>
    <col min="7434" max="7434" width="15.5703125" style="3" customWidth="1"/>
    <col min="7435" max="7680" width="11.5703125" style="3"/>
    <col min="7681" max="7681" width="36.28515625" style="3" customWidth="1"/>
    <col min="7682" max="7682" width="18.7109375" style="3" customWidth="1"/>
    <col min="7683" max="7683" width="41.42578125" style="3" customWidth="1"/>
    <col min="7684" max="7684" width="10.42578125" style="3" bestFit="1" customWidth="1"/>
    <col min="7685" max="7685" width="19.7109375" style="3" customWidth="1"/>
    <col min="7686" max="7686" width="6.7109375" style="3" customWidth="1"/>
    <col min="7687" max="7688" width="11.5703125" style="3" customWidth="1"/>
    <col min="7689" max="7689" width="11.5703125" style="3"/>
    <col min="7690" max="7690" width="15.5703125" style="3" customWidth="1"/>
    <col min="7691" max="7936" width="11.5703125" style="3"/>
    <col min="7937" max="7937" width="36.28515625" style="3" customWidth="1"/>
    <col min="7938" max="7938" width="18.7109375" style="3" customWidth="1"/>
    <col min="7939" max="7939" width="41.42578125" style="3" customWidth="1"/>
    <col min="7940" max="7940" width="10.42578125" style="3" bestFit="1" customWidth="1"/>
    <col min="7941" max="7941" width="19.7109375" style="3" customWidth="1"/>
    <col min="7942" max="7942" width="6.7109375" style="3" customWidth="1"/>
    <col min="7943" max="7944" width="11.5703125" style="3" customWidth="1"/>
    <col min="7945" max="7945" width="11.5703125" style="3"/>
    <col min="7946" max="7946" width="15.5703125" style="3" customWidth="1"/>
    <col min="7947" max="8192" width="11.5703125" style="3"/>
    <col min="8193" max="8193" width="36.28515625" style="3" customWidth="1"/>
    <col min="8194" max="8194" width="18.7109375" style="3" customWidth="1"/>
    <col min="8195" max="8195" width="41.42578125" style="3" customWidth="1"/>
    <col min="8196" max="8196" width="10.42578125" style="3" bestFit="1" customWidth="1"/>
    <col min="8197" max="8197" width="19.7109375" style="3" customWidth="1"/>
    <col min="8198" max="8198" width="6.7109375" style="3" customWidth="1"/>
    <col min="8199" max="8200" width="11.5703125" style="3" customWidth="1"/>
    <col min="8201" max="8201" width="11.5703125" style="3"/>
    <col min="8202" max="8202" width="15.5703125" style="3" customWidth="1"/>
    <col min="8203" max="8448" width="11.5703125" style="3"/>
    <col min="8449" max="8449" width="36.28515625" style="3" customWidth="1"/>
    <col min="8450" max="8450" width="18.7109375" style="3" customWidth="1"/>
    <col min="8451" max="8451" width="41.42578125" style="3" customWidth="1"/>
    <col min="8452" max="8452" width="10.42578125" style="3" bestFit="1" customWidth="1"/>
    <col min="8453" max="8453" width="19.7109375" style="3" customWidth="1"/>
    <col min="8454" max="8454" width="6.7109375" style="3" customWidth="1"/>
    <col min="8455" max="8456" width="11.5703125" style="3" customWidth="1"/>
    <col min="8457" max="8457" width="11.5703125" style="3"/>
    <col min="8458" max="8458" width="15.5703125" style="3" customWidth="1"/>
    <col min="8459" max="8704" width="11.5703125" style="3"/>
    <col min="8705" max="8705" width="36.28515625" style="3" customWidth="1"/>
    <col min="8706" max="8706" width="18.7109375" style="3" customWidth="1"/>
    <col min="8707" max="8707" width="41.42578125" style="3" customWidth="1"/>
    <col min="8708" max="8708" width="10.42578125" style="3" bestFit="1" customWidth="1"/>
    <col min="8709" max="8709" width="19.7109375" style="3" customWidth="1"/>
    <col min="8710" max="8710" width="6.7109375" style="3" customWidth="1"/>
    <col min="8711" max="8712" width="11.5703125" style="3" customWidth="1"/>
    <col min="8713" max="8713" width="11.5703125" style="3"/>
    <col min="8714" max="8714" width="15.5703125" style="3" customWidth="1"/>
    <col min="8715" max="8960" width="11.5703125" style="3"/>
    <col min="8961" max="8961" width="36.28515625" style="3" customWidth="1"/>
    <col min="8962" max="8962" width="18.7109375" style="3" customWidth="1"/>
    <col min="8963" max="8963" width="41.42578125" style="3" customWidth="1"/>
    <col min="8964" max="8964" width="10.42578125" style="3" bestFit="1" customWidth="1"/>
    <col min="8965" max="8965" width="19.7109375" style="3" customWidth="1"/>
    <col min="8966" max="8966" width="6.7109375" style="3" customWidth="1"/>
    <col min="8967" max="8968" width="11.5703125" style="3" customWidth="1"/>
    <col min="8969" max="8969" width="11.5703125" style="3"/>
    <col min="8970" max="8970" width="15.5703125" style="3" customWidth="1"/>
    <col min="8971" max="9216" width="11.5703125" style="3"/>
    <col min="9217" max="9217" width="36.28515625" style="3" customWidth="1"/>
    <col min="9218" max="9218" width="18.7109375" style="3" customWidth="1"/>
    <col min="9219" max="9219" width="41.42578125" style="3" customWidth="1"/>
    <col min="9220" max="9220" width="10.42578125" style="3" bestFit="1" customWidth="1"/>
    <col min="9221" max="9221" width="19.7109375" style="3" customWidth="1"/>
    <col min="9222" max="9222" width="6.7109375" style="3" customWidth="1"/>
    <col min="9223" max="9224" width="11.5703125" style="3" customWidth="1"/>
    <col min="9225" max="9225" width="11.5703125" style="3"/>
    <col min="9226" max="9226" width="15.5703125" style="3" customWidth="1"/>
    <col min="9227" max="9472" width="11.5703125" style="3"/>
    <col min="9473" max="9473" width="36.28515625" style="3" customWidth="1"/>
    <col min="9474" max="9474" width="18.7109375" style="3" customWidth="1"/>
    <col min="9475" max="9475" width="41.42578125" style="3" customWidth="1"/>
    <col min="9476" max="9476" width="10.42578125" style="3" bestFit="1" customWidth="1"/>
    <col min="9477" max="9477" width="19.7109375" style="3" customWidth="1"/>
    <col min="9478" max="9478" width="6.7109375" style="3" customWidth="1"/>
    <col min="9479" max="9480" width="11.5703125" style="3" customWidth="1"/>
    <col min="9481" max="9481" width="11.5703125" style="3"/>
    <col min="9482" max="9482" width="15.5703125" style="3" customWidth="1"/>
    <col min="9483" max="9728" width="11.5703125" style="3"/>
    <col min="9729" max="9729" width="36.28515625" style="3" customWidth="1"/>
    <col min="9730" max="9730" width="18.7109375" style="3" customWidth="1"/>
    <col min="9731" max="9731" width="41.42578125" style="3" customWidth="1"/>
    <col min="9732" max="9732" width="10.42578125" style="3" bestFit="1" customWidth="1"/>
    <col min="9733" max="9733" width="19.7109375" style="3" customWidth="1"/>
    <col min="9734" max="9734" width="6.7109375" style="3" customWidth="1"/>
    <col min="9735" max="9736" width="11.5703125" style="3" customWidth="1"/>
    <col min="9737" max="9737" width="11.5703125" style="3"/>
    <col min="9738" max="9738" width="15.5703125" style="3" customWidth="1"/>
    <col min="9739" max="9984" width="11.5703125" style="3"/>
    <col min="9985" max="9985" width="36.28515625" style="3" customWidth="1"/>
    <col min="9986" max="9986" width="18.7109375" style="3" customWidth="1"/>
    <col min="9987" max="9987" width="41.42578125" style="3" customWidth="1"/>
    <col min="9988" max="9988" width="10.42578125" style="3" bestFit="1" customWidth="1"/>
    <col min="9989" max="9989" width="19.7109375" style="3" customWidth="1"/>
    <col min="9990" max="9990" width="6.7109375" style="3" customWidth="1"/>
    <col min="9991" max="9992" width="11.5703125" style="3" customWidth="1"/>
    <col min="9993" max="9993" width="11.5703125" style="3"/>
    <col min="9994" max="9994" width="15.5703125" style="3" customWidth="1"/>
    <col min="9995" max="10240" width="11.5703125" style="3"/>
    <col min="10241" max="10241" width="36.28515625" style="3" customWidth="1"/>
    <col min="10242" max="10242" width="18.7109375" style="3" customWidth="1"/>
    <col min="10243" max="10243" width="41.42578125" style="3" customWidth="1"/>
    <col min="10244" max="10244" width="10.42578125" style="3" bestFit="1" customWidth="1"/>
    <col min="10245" max="10245" width="19.7109375" style="3" customWidth="1"/>
    <col min="10246" max="10246" width="6.7109375" style="3" customWidth="1"/>
    <col min="10247" max="10248" width="11.5703125" style="3" customWidth="1"/>
    <col min="10249" max="10249" width="11.5703125" style="3"/>
    <col min="10250" max="10250" width="15.5703125" style="3" customWidth="1"/>
    <col min="10251" max="10496" width="11.5703125" style="3"/>
    <col min="10497" max="10497" width="36.28515625" style="3" customWidth="1"/>
    <col min="10498" max="10498" width="18.7109375" style="3" customWidth="1"/>
    <col min="10499" max="10499" width="41.42578125" style="3" customWidth="1"/>
    <col min="10500" max="10500" width="10.42578125" style="3" bestFit="1" customWidth="1"/>
    <col min="10501" max="10501" width="19.7109375" style="3" customWidth="1"/>
    <col min="10502" max="10502" width="6.7109375" style="3" customWidth="1"/>
    <col min="10503" max="10504" width="11.5703125" style="3" customWidth="1"/>
    <col min="10505" max="10505" width="11.5703125" style="3"/>
    <col min="10506" max="10506" width="15.5703125" style="3" customWidth="1"/>
    <col min="10507" max="10752" width="11.5703125" style="3"/>
    <col min="10753" max="10753" width="36.28515625" style="3" customWidth="1"/>
    <col min="10754" max="10754" width="18.7109375" style="3" customWidth="1"/>
    <col min="10755" max="10755" width="41.42578125" style="3" customWidth="1"/>
    <col min="10756" max="10756" width="10.42578125" style="3" bestFit="1" customWidth="1"/>
    <col min="10757" max="10757" width="19.7109375" style="3" customWidth="1"/>
    <col min="10758" max="10758" width="6.7109375" style="3" customWidth="1"/>
    <col min="10759" max="10760" width="11.5703125" style="3" customWidth="1"/>
    <col min="10761" max="10761" width="11.5703125" style="3"/>
    <col min="10762" max="10762" width="15.5703125" style="3" customWidth="1"/>
    <col min="10763" max="11008" width="11.5703125" style="3"/>
    <col min="11009" max="11009" width="36.28515625" style="3" customWidth="1"/>
    <col min="11010" max="11010" width="18.7109375" style="3" customWidth="1"/>
    <col min="11011" max="11011" width="41.42578125" style="3" customWidth="1"/>
    <col min="11012" max="11012" width="10.42578125" style="3" bestFit="1" customWidth="1"/>
    <col min="11013" max="11013" width="19.7109375" style="3" customWidth="1"/>
    <col min="11014" max="11014" width="6.7109375" style="3" customWidth="1"/>
    <col min="11015" max="11016" width="11.5703125" style="3" customWidth="1"/>
    <col min="11017" max="11017" width="11.5703125" style="3"/>
    <col min="11018" max="11018" width="15.5703125" style="3" customWidth="1"/>
    <col min="11019" max="11264" width="11.5703125" style="3"/>
    <col min="11265" max="11265" width="36.28515625" style="3" customWidth="1"/>
    <col min="11266" max="11266" width="18.7109375" style="3" customWidth="1"/>
    <col min="11267" max="11267" width="41.42578125" style="3" customWidth="1"/>
    <col min="11268" max="11268" width="10.42578125" style="3" bestFit="1" customWidth="1"/>
    <col min="11269" max="11269" width="19.7109375" style="3" customWidth="1"/>
    <col min="11270" max="11270" width="6.7109375" style="3" customWidth="1"/>
    <col min="11271" max="11272" width="11.5703125" style="3" customWidth="1"/>
    <col min="11273" max="11273" width="11.5703125" style="3"/>
    <col min="11274" max="11274" width="15.5703125" style="3" customWidth="1"/>
    <col min="11275" max="11520" width="11.5703125" style="3"/>
    <col min="11521" max="11521" width="36.28515625" style="3" customWidth="1"/>
    <col min="11522" max="11522" width="18.7109375" style="3" customWidth="1"/>
    <col min="11523" max="11523" width="41.42578125" style="3" customWidth="1"/>
    <col min="11524" max="11524" width="10.42578125" style="3" bestFit="1" customWidth="1"/>
    <col min="11525" max="11525" width="19.7109375" style="3" customWidth="1"/>
    <col min="11526" max="11526" width="6.7109375" style="3" customWidth="1"/>
    <col min="11527" max="11528" width="11.5703125" style="3" customWidth="1"/>
    <col min="11529" max="11529" width="11.5703125" style="3"/>
    <col min="11530" max="11530" width="15.5703125" style="3" customWidth="1"/>
    <col min="11531" max="11776" width="11.5703125" style="3"/>
    <col min="11777" max="11777" width="36.28515625" style="3" customWidth="1"/>
    <col min="11778" max="11778" width="18.7109375" style="3" customWidth="1"/>
    <col min="11779" max="11779" width="41.42578125" style="3" customWidth="1"/>
    <col min="11780" max="11780" width="10.42578125" style="3" bestFit="1" customWidth="1"/>
    <col min="11781" max="11781" width="19.7109375" style="3" customWidth="1"/>
    <col min="11782" max="11782" width="6.7109375" style="3" customWidth="1"/>
    <col min="11783" max="11784" width="11.5703125" style="3" customWidth="1"/>
    <col min="11785" max="11785" width="11.5703125" style="3"/>
    <col min="11786" max="11786" width="15.5703125" style="3" customWidth="1"/>
    <col min="11787" max="12032" width="11.5703125" style="3"/>
    <col min="12033" max="12033" width="36.28515625" style="3" customWidth="1"/>
    <col min="12034" max="12034" width="18.7109375" style="3" customWidth="1"/>
    <col min="12035" max="12035" width="41.42578125" style="3" customWidth="1"/>
    <col min="12036" max="12036" width="10.42578125" style="3" bestFit="1" customWidth="1"/>
    <col min="12037" max="12037" width="19.7109375" style="3" customWidth="1"/>
    <col min="12038" max="12038" width="6.7109375" style="3" customWidth="1"/>
    <col min="12039" max="12040" width="11.5703125" style="3" customWidth="1"/>
    <col min="12041" max="12041" width="11.5703125" style="3"/>
    <col min="12042" max="12042" width="15.5703125" style="3" customWidth="1"/>
    <col min="12043" max="12288" width="11.5703125" style="3"/>
    <col min="12289" max="12289" width="36.28515625" style="3" customWidth="1"/>
    <col min="12290" max="12290" width="18.7109375" style="3" customWidth="1"/>
    <col min="12291" max="12291" width="41.42578125" style="3" customWidth="1"/>
    <col min="12292" max="12292" width="10.42578125" style="3" bestFit="1" customWidth="1"/>
    <col min="12293" max="12293" width="19.7109375" style="3" customWidth="1"/>
    <col min="12294" max="12294" width="6.7109375" style="3" customWidth="1"/>
    <col min="12295" max="12296" width="11.5703125" style="3" customWidth="1"/>
    <col min="12297" max="12297" width="11.5703125" style="3"/>
    <col min="12298" max="12298" width="15.5703125" style="3" customWidth="1"/>
    <col min="12299" max="12544" width="11.5703125" style="3"/>
    <col min="12545" max="12545" width="36.28515625" style="3" customWidth="1"/>
    <col min="12546" max="12546" width="18.7109375" style="3" customWidth="1"/>
    <col min="12547" max="12547" width="41.42578125" style="3" customWidth="1"/>
    <col min="12548" max="12548" width="10.42578125" style="3" bestFit="1" customWidth="1"/>
    <col min="12549" max="12549" width="19.7109375" style="3" customWidth="1"/>
    <col min="12550" max="12550" width="6.7109375" style="3" customWidth="1"/>
    <col min="12551" max="12552" width="11.5703125" style="3" customWidth="1"/>
    <col min="12553" max="12553" width="11.5703125" style="3"/>
    <col min="12554" max="12554" width="15.5703125" style="3" customWidth="1"/>
    <col min="12555" max="12800" width="11.5703125" style="3"/>
    <col min="12801" max="12801" width="36.28515625" style="3" customWidth="1"/>
    <col min="12802" max="12802" width="18.7109375" style="3" customWidth="1"/>
    <col min="12803" max="12803" width="41.42578125" style="3" customWidth="1"/>
    <col min="12804" max="12804" width="10.42578125" style="3" bestFit="1" customWidth="1"/>
    <col min="12805" max="12805" width="19.7109375" style="3" customWidth="1"/>
    <col min="12806" max="12806" width="6.7109375" style="3" customWidth="1"/>
    <col min="12807" max="12808" width="11.5703125" style="3" customWidth="1"/>
    <col min="12809" max="12809" width="11.5703125" style="3"/>
    <col min="12810" max="12810" width="15.5703125" style="3" customWidth="1"/>
    <col min="12811" max="13056" width="11.5703125" style="3"/>
    <col min="13057" max="13057" width="36.28515625" style="3" customWidth="1"/>
    <col min="13058" max="13058" width="18.7109375" style="3" customWidth="1"/>
    <col min="13059" max="13059" width="41.42578125" style="3" customWidth="1"/>
    <col min="13060" max="13060" width="10.42578125" style="3" bestFit="1" customWidth="1"/>
    <col min="13061" max="13061" width="19.7109375" style="3" customWidth="1"/>
    <col min="13062" max="13062" width="6.7109375" style="3" customWidth="1"/>
    <col min="13063" max="13064" width="11.5703125" style="3" customWidth="1"/>
    <col min="13065" max="13065" width="11.5703125" style="3"/>
    <col min="13066" max="13066" width="15.5703125" style="3" customWidth="1"/>
    <col min="13067" max="13312" width="11.5703125" style="3"/>
    <col min="13313" max="13313" width="36.28515625" style="3" customWidth="1"/>
    <col min="13314" max="13314" width="18.7109375" style="3" customWidth="1"/>
    <col min="13315" max="13315" width="41.42578125" style="3" customWidth="1"/>
    <col min="13316" max="13316" width="10.42578125" style="3" bestFit="1" customWidth="1"/>
    <col min="13317" max="13317" width="19.7109375" style="3" customWidth="1"/>
    <col min="13318" max="13318" width="6.7109375" style="3" customWidth="1"/>
    <col min="13319" max="13320" width="11.5703125" style="3" customWidth="1"/>
    <col min="13321" max="13321" width="11.5703125" style="3"/>
    <col min="13322" max="13322" width="15.5703125" style="3" customWidth="1"/>
    <col min="13323" max="13568" width="11.5703125" style="3"/>
    <col min="13569" max="13569" width="36.28515625" style="3" customWidth="1"/>
    <col min="13570" max="13570" width="18.7109375" style="3" customWidth="1"/>
    <col min="13571" max="13571" width="41.42578125" style="3" customWidth="1"/>
    <col min="13572" max="13572" width="10.42578125" style="3" bestFit="1" customWidth="1"/>
    <col min="13573" max="13573" width="19.7109375" style="3" customWidth="1"/>
    <col min="13574" max="13574" width="6.7109375" style="3" customWidth="1"/>
    <col min="13575" max="13576" width="11.5703125" style="3" customWidth="1"/>
    <col min="13577" max="13577" width="11.5703125" style="3"/>
    <col min="13578" max="13578" width="15.5703125" style="3" customWidth="1"/>
    <col min="13579" max="13824" width="11.5703125" style="3"/>
    <col min="13825" max="13825" width="36.28515625" style="3" customWidth="1"/>
    <col min="13826" max="13826" width="18.7109375" style="3" customWidth="1"/>
    <col min="13827" max="13827" width="41.42578125" style="3" customWidth="1"/>
    <col min="13828" max="13828" width="10.42578125" style="3" bestFit="1" customWidth="1"/>
    <col min="13829" max="13829" width="19.7109375" style="3" customWidth="1"/>
    <col min="13830" max="13830" width="6.7109375" style="3" customWidth="1"/>
    <col min="13831" max="13832" width="11.5703125" style="3" customWidth="1"/>
    <col min="13833" max="13833" width="11.5703125" style="3"/>
    <col min="13834" max="13834" width="15.5703125" style="3" customWidth="1"/>
    <col min="13835" max="14080" width="11.5703125" style="3"/>
    <col min="14081" max="14081" width="36.28515625" style="3" customWidth="1"/>
    <col min="14082" max="14082" width="18.7109375" style="3" customWidth="1"/>
    <col min="14083" max="14083" width="41.42578125" style="3" customWidth="1"/>
    <col min="14084" max="14084" width="10.42578125" style="3" bestFit="1" customWidth="1"/>
    <col min="14085" max="14085" width="19.7109375" style="3" customWidth="1"/>
    <col min="14086" max="14086" width="6.7109375" style="3" customWidth="1"/>
    <col min="14087" max="14088" width="11.5703125" style="3" customWidth="1"/>
    <col min="14089" max="14089" width="11.5703125" style="3"/>
    <col min="14090" max="14090" width="15.5703125" style="3" customWidth="1"/>
    <col min="14091" max="14336" width="11.5703125" style="3"/>
    <col min="14337" max="14337" width="36.28515625" style="3" customWidth="1"/>
    <col min="14338" max="14338" width="18.7109375" style="3" customWidth="1"/>
    <col min="14339" max="14339" width="41.42578125" style="3" customWidth="1"/>
    <col min="14340" max="14340" width="10.42578125" style="3" bestFit="1" customWidth="1"/>
    <col min="14341" max="14341" width="19.7109375" style="3" customWidth="1"/>
    <col min="14342" max="14342" width="6.7109375" style="3" customWidth="1"/>
    <col min="14343" max="14344" width="11.5703125" style="3" customWidth="1"/>
    <col min="14345" max="14345" width="11.5703125" style="3"/>
    <col min="14346" max="14346" width="15.5703125" style="3" customWidth="1"/>
    <col min="14347" max="14592" width="11.5703125" style="3"/>
    <col min="14593" max="14593" width="36.28515625" style="3" customWidth="1"/>
    <col min="14594" max="14594" width="18.7109375" style="3" customWidth="1"/>
    <col min="14595" max="14595" width="41.42578125" style="3" customWidth="1"/>
    <col min="14596" max="14596" width="10.42578125" style="3" bestFit="1" customWidth="1"/>
    <col min="14597" max="14597" width="19.7109375" style="3" customWidth="1"/>
    <col min="14598" max="14598" width="6.7109375" style="3" customWidth="1"/>
    <col min="14599" max="14600" width="11.5703125" style="3" customWidth="1"/>
    <col min="14601" max="14601" width="11.5703125" style="3"/>
    <col min="14602" max="14602" width="15.5703125" style="3" customWidth="1"/>
    <col min="14603" max="14848" width="11.5703125" style="3"/>
    <col min="14849" max="14849" width="36.28515625" style="3" customWidth="1"/>
    <col min="14850" max="14850" width="18.7109375" style="3" customWidth="1"/>
    <col min="14851" max="14851" width="41.42578125" style="3" customWidth="1"/>
    <col min="14852" max="14852" width="10.42578125" style="3" bestFit="1" customWidth="1"/>
    <col min="14853" max="14853" width="19.7109375" style="3" customWidth="1"/>
    <col min="14854" max="14854" width="6.7109375" style="3" customWidth="1"/>
    <col min="14855" max="14856" width="11.5703125" style="3" customWidth="1"/>
    <col min="14857" max="14857" width="11.5703125" style="3"/>
    <col min="14858" max="14858" width="15.5703125" style="3" customWidth="1"/>
    <col min="14859" max="15104" width="11.5703125" style="3"/>
    <col min="15105" max="15105" width="36.28515625" style="3" customWidth="1"/>
    <col min="15106" max="15106" width="18.7109375" style="3" customWidth="1"/>
    <col min="15107" max="15107" width="41.42578125" style="3" customWidth="1"/>
    <col min="15108" max="15108" width="10.42578125" style="3" bestFit="1" customWidth="1"/>
    <col min="15109" max="15109" width="19.7109375" style="3" customWidth="1"/>
    <col min="15110" max="15110" width="6.7109375" style="3" customWidth="1"/>
    <col min="15111" max="15112" width="11.5703125" style="3" customWidth="1"/>
    <col min="15113" max="15113" width="11.5703125" style="3"/>
    <col min="15114" max="15114" width="15.5703125" style="3" customWidth="1"/>
    <col min="15115" max="15360" width="11.5703125" style="3"/>
    <col min="15361" max="15361" width="36.28515625" style="3" customWidth="1"/>
    <col min="15362" max="15362" width="18.7109375" style="3" customWidth="1"/>
    <col min="15363" max="15363" width="41.42578125" style="3" customWidth="1"/>
    <col min="15364" max="15364" width="10.42578125" style="3" bestFit="1" customWidth="1"/>
    <col min="15365" max="15365" width="19.7109375" style="3" customWidth="1"/>
    <col min="15366" max="15366" width="6.7109375" style="3" customWidth="1"/>
    <col min="15367" max="15368" width="11.5703125" style="3" customWidth="1"/>
    <col min="15369" max="15369" width="11.5703125" style="3"/>
    <col min="15370" max="15370" width="15.5703125" style="3" customWidth="1"/>
    <col min="15371" max="15616" width="11.5703125" style="3"/>
    <col min="15617" max="15617" width="36.28515625" style="3" customWidth="1"/>
    <col min="15618" max="15618" width="18.7109375" style="3" customWidth="1"/>
    <col min="15619" max="15619" width="41.42578125" style="3" customWidth="1"/>
    <col min="15620" max="15620" width="10.42578125" style="3" bestFit="1" customWidth="1"/>
    <col min="15621" max="15621" width="19.7109375" style="3" customWidth="1"/>
    <col min="15622" max="15622" width="6.7109375" style="3" customWidth="1"/>
    <col min="15623" max="15624" width="11.5703125" style="3" customWidth="1"/>
    <col min="15625" max="15625" width="11.5703125" style="3"/>
    <col min="15626" max="15626" width="15.5703125" style="3" customWidth="1"/>
    <col min="15627" max="15872" width="11.5703125" style="3"/>
    <col min="15873" max="15873" width="36.28515625" style="3" customWidth="1"/>
    <col min="15874" max="15874" width="18.7109375" style="3" customWidth="1"/>
    <col min="15875" max="15875" width="41.42578125" style="3" customWidth="1"/>
    <col min="15876" max="15876" width="10.42578125" style="3" bestFit="1" customWidth="1"/>
    <col min="15877" max="15877" width="19.7109375" style="3" customWidth="1"/>
    <col min="15878" max="15878" width="6.7109375" style="3" customWidth="1"/>
    <col min="15879" max="15880" width="11.5703125" style="3" customWidth="1"/>
    <col min="15881" max="15881" width="11.5703125" style="3"/>
    <col min="15882" max="15882" width="15.5703125" style="3" customWidth="1"/>
    <col min="15883" max="16128" width="11.5703125" style="3"/>
    <col min="16129" max="16129" width="36.28515625" style="3" customWidth="1"/>
    <col min="16130" max="16130" width="18.7109375" style="3" customWidth="1"/>
    <col min="16131" max="16131" width="41.42578125" style="3" customWidth="1"/>
    <col min="16132" max="16132" width="10.42578125" style="3" bestFit="1" customWidth="1"/>
    <col min="16133" max="16133" width="19.7109375" style="3" customWidth="1"/>
    <col min="16134" max="16134" width="6.7109375" style="3" customWidth="1"/>
    <col min="16135" max="16136" width="11.5703125" style="3" customWidth="1"/>
    <col min="16137" max="16137" width="11.5703125" style="3"/>
    <col min="16138" max="16138" width="15.5703125" style="3" customWidth="1"/>
    <col min="16139" max="16384" width="11.5703125" style="3"/>
  </cols>
  <sheetData>
    <row r="1" spans="1:15" x14ac:dyDescent="0.25">
      <c r="A1" s="104" t="s">
        <v>719</v>
      </c>
    </row>
    <row r="2" spans="1:15" ht="17.25" customHeight="1" x14ac:dyDescent="0.25">
      <c r="A2" s="1058" t="s">
        <v>720</v>
      </c>
      <c r="B2" s="1058"/>
      <c r="C2" s="1058"/>
    </row>
    <row r="4" spans="1:15" x14ac:dyDescent="0.25">
      <c r="A4" s="145" t="s">
        <v>701</v>
      </c>
      <c r="B4" s="146" t="s">
        <v>876</v>
      </c>
      <c r="C4" s="147" t="s">
        <v>702</v>
      </c>
    </row>
    <row r="5" spans="1:15" ht="15.75" thickBot="1" x14ac:dyDescent="0.3">
      <c r="A5" s="148"/>
      <c r="B5" s="149"/>
      <c r="C5" s="149"/>
    </row>
    <row r="6" spans="1:15" ht="15.75" thickBot="1" x14ac:dyDescent="0.3">
      <c r="A6" s="150" t="s">
        <v>721</v>
      </c>
      <c r="B6" s="467">
        <f>SUM(B8:B16)</f>
        <v>35608.378293012662</v>
      </c>
      <c r="C6" s="151">
        <f>B6/$B$20</f>
        <v>0.98210075573391853</v>
      </c>
    </row>
    <row r="7" spans="1:15" x14ac:dyDescent="0.25">
      <c r="A7" s="127"/>
      <c r="B7" s="468"/>
      <c r="C7" s="152"/>
    </row>
    <row r="8" spans="1:15" x14ac:dyDescent="0.25">
      <c r="A8" s="118" t="s">
        <v>1</v>
      </c>
      <c r="B8" s="153">
        <v>16438.07271633</v>
      </c>
      <c r="C8" s="154">
        <f t="shared" ref="C8:C16" si="0">B8/$B$20</f>
        <v>0.45337205487632842</v>
      </c>
      <c r="N8"/>
    </row>
    <row r="9" spans="1:15" x14ac:dyDescent="0.25">
      <c r="A9" s="118" t="s">
        <v>2</v>
      </c>
      <c r="B9" s="153">
        <v>13471.31867393</v>
      </c>
      <c r="C9" s="154">
        <f t="shared" si="0"/>
        <v>0.37154717189115088</v>
      </c>
      <c r="N9"/>
      <c r="O9"/>
    </row>
    <row r="10" spans="1:15" x14ac:dyDescent="0.25">
      <c r="A10" s="118" t="s">
        <v>3</v>
      </c>
      <c r="B10" s="153">
        <v>1676.24080278</v>
      </c>
      <c r="C10" s="154">
        <f t="shared" si="0"/>
        <v>4.6231742025873303E-2</v>
      </c>
      <c r="N10"/>
      <c r="O10"/>
    </row>
    <row r="11" spans="1:15" x14ac:dyDescent="0.25">
      <c r="A11" s="118" t="s">
        <v>4</v>
      </c>
      <c r="B11" s="153">
        <v>101.85513809999999</v>
      </c>
      <c r="C11" s="154">
        <f t="shared" si="0"/>
        <v>2.8092267297390974E-3</v>
      </c>
      <c r="N11"/>
      <c r="O11"/>
    </row>
    <row r="12" spans="1:15" x14ac:dyDescent="0.25">
      <c r="A12" s="118" t="s">
        <v>271</v>
      </c>
      <c r="B12" s="153">
        <v>1512.4502698699998</v>
      </c>
      <c r="C12" s="154">
        <f t="shared" si="0"/>
        <v>4.1714299393993119E-2</v>
      </c>
      <c r="N12"/>
      <c r="O12"/>
    </row>
    <row r="13" spans="1:15" x14ac:dyDescent="0.25">
      <c r="A13" s="118" t="s">
        <v>272</v>
      </c>
      <c r="B13" s="153">
        <v>606.8179905400001</v>
      </c>
      <c r="C13" s="154">
        <f t="shared" si="0"/>
        <v>1.6736409678595635E-2</v>
      </c>
      <c r="N13"/>
      <c r="O13"/>
    </row>
    <row r="14" spans="1:15" x14ac:dyDescent="0.25">
      <c r="A14" s="118" t="s">
        <v>5</v>
      </c>
      <c r="B14" s="153">
        <v>744.00874036772404</v>
      </c>
      <c r="C14" s="154">
        <f t="shared" si="0"/>
        <v>2.0520214096106819E-2</v>
      </c>
      <c r="N14"/>
      <c r="O14"/>
    </row>
    <row r="15" spans="1:15" x14ac:dyDescent="0.25">
      <c r="A15" s="118" t="s">
        <v>722</v>
      </c>
      <c r="B15" s="153">
        <v>1049.9476234549311</v>
      </c>
      <c r="C15" s="154">
        <f t="shared" si="0"/>
        <v>2.8958194781885369E-2</v>
      </c>
      <c r="N15"/>
      <c r="O15"/>
    </row>
    <row r="16" spans="1:15" ht="15.75" thickBot="1" x14ac:dyDescent="0.3">
      <c r="A16" s="118" t="s">
        <v>716</v>
      </c>
      <c r="B16" s="155">
        <v>7.6663376399999867</v>
      </c>
      <c r="C16" s="764">
        <f t="shared" si="0"/>
        <v>2.1144226024561165E-4</v>
      </c>
      <c r="N16"/>
      <c r="O16"/>
    </row>
    <row r="17" spans="1:15" ht="15.75" thickBot="1" x14ac:dyDescent="0.3">
      <c r="A17" s="118"/>
      <c r="B17" s="97"/>
      <c r="C17" s="130"/>
      <c r="N17"/>
      <c r="O17"/>
    </row>
    <row r="18" spans="1:15" ht="15.75" thickBot="1" x14ac:dyDescent="0.3">
      <c r="A18" s="156" t="s">
        <v>713</v>
      </c>
      <c r="B18" s="157">
        <v>648.97929999999997</v>
      </c>
      <c r="C18" s="158">
        <f>B18/$B$20</f>
        <v>1.7899244266081544E-2</v>
      </c>
      <c r="N18"/>
      <c r="O18"/>
    </row>
    <row r="19" spans="1:15" x14ac:dyDescent="0.25">
      <c r="A19" s="127"/>
      <c r="B19" s="127"/>
      <c r="C19" s="137"/>
      <c r="N19"/>
      <c r="O19"/>
    </row>
    <row r="20" spans="1:15" x14ac:dyDescent="0.25">
      <c r="A20" s="131" t="s">
        <v>718</v>
      </c>
      <c r="B20" s="159">
        <f>+B18+B6</f>
        <v>36257.357593012661</v>
      </c>
      <c r="C20" s="756">
        <f>+C6+C18</f>
        <v>1</v>
      </c>
      <c r="N20"/>
    </row>
    <row r="21" spans="1:15" x14ac:dyDescent="0.25">
      <c r="A21" s="160"/>
      <c r="B21" s="161"/>
      <c r="C21" s="162"/>
      <c r="N21"/>
    </row>
    <row r="22" spans="1:15" ht="41.25" customHeight="1" x14ac:dyDescent="0.25">
      <c r="A22" s="1059" t="s">
        <v>723</v>
      </c>
      <c r="B22" s="1059"/>
      <c r="C22" s="1059"/>
      <c r="N22"/>
    </row>
    <row r="23" spans="1:15" ht="18.75" customHeight="1" x14ac:dyDescent="0.25">
      <c r="N23"/>
    </row>
    <row r="24" spans="1:15" s="107" customFormat="1" ht="18" customHeight="1" thickBot="1" x14ac:dyDescent="0.3">
      <c r="A24" s="145" t="s">
        <v>701</v>
      </c>
      <c r="B24" s="146" t="s">
        <v>876</v>
      </c>
      <c r="C24" s="147" t="s">
        <v>702</v>
      </c>
      <c r="D24" s="4"/>
      <c r="E24" s="4"/>
      <c r="F24" s="4"/>
      <c r="G24" s="4"/>
      <c r="H24" s="4"/>
      <c r="I24" s="4"/>
      <c r="J24" s="4"/>
      <c r="K24" s="4"/>
      <c r="L24" s="4"/>
      <c r="M24" s="4"/>
      <c r="N24" s="4"/>
    </row>
    <row r="25" spans="1:15" ht="15.75" thickBot="1" x14ac:dyDescent="0.3">
      <c r="A25" s="163" t="s">
        <v>724</v>
      </c>
      <c r="B25" s="164">
        <f>SUM(B26:B35)</f>
        <v>36257.357593012661</v>
      </c>
      <c r="C25" s="165">
        <f>B25/$B$37</f>
        <v>0.6595039647875599</v>
      </c>
      <c r="N25"/>
    </row>
    <row r="26" spans="1:15" x14ac:dyDescent="0.25">
      <c r="A26" s="118" t="s">
        <v>1</v>
      </c>
      <c r="B26" s="153">
        <v>16438.07271633</v>
      </c>
      <c r="C26" s="166">
        <f>B26/$B$37</f>
        <v>0.29900066771482176</v>
      </c>
      <c r="D26" s="167"/>
      <c r="E26" s="167"/>
      <c r="N26"/>
    </row>
    <row r="27" spans="1:15" x14ac:dyDescent="0.25">
      <c r="A27" s="118" t="s">
        <v>2</v>
      </c>
      <c r="B27" s="153">
        <v>13471.31867393</v>
      </c>
      <c r="C27" s="166">
        <f t="shared" ref="C27:C35" si="1">B27/$B$37</f>
        <v>0.24503683296781903</v>
      </c>
      <c r="D27" s="167"/>
    </row>
    <row r="28" spans="1:15" x14ac:dyDescent="0.25">
      <c r="A28" s="118" t="s">
        <v>3</v>
      </c>
      <c r="B28" s="153">
        <v>1676.24080278</v>
      </c>
      <c r="C28" s="166">
        <f t="shared" si="1"/>
        <v>3.0490017165099099E-2</v>
      </c>
    </row>
    <row r="29" spans="1:15" x14ac:dyDescent="0.25">
      <c r="A29" s="118" t="s">
        <v>4</v>
      </c>
      <c r="B29" s="153">
        <v>101.85513809999999</v>
      </c>
      <c r="C29" s="166">
        <f t="shared" si="1"/>
        <v>1.8526961662501257E-3</v>
      </c>
    </row>
    <row r="30" spans="1:15" x14ac:dyDescent="0.25">
      <c r="A30" s="118" t="s">
        <v>271</v>
      </c>
      <c r="B30" s="153">
        <v>1512.4502698699998</v>
      </c>
      <c r="C30" s="166">
        <f t="shared" si="1"/>
        <v>2.7510745838673769E-2</v>
      </c>
    </row>
    <row r="31" spans="1:15" x14ac:dyDescent="0.25">
      <c r="A31" s="118" t="s">
        <v>272</v>
      </c>
      <c r="B31" s="153">
        <v>606.8179905400001</v>
      </c>
      <c r="C31" s="166">
        <f t="shared" si="1"/>
        <v>1.1037728539342713E-2</v>
      </c>
    </row>
    <row r="32" spans="1:15" x14ac:dyDescent="0.25">
      <c r="A32" s="118" t="s">
        <v>5</v>
      </c>
      <c r="B32" s="153">
        <v>744.00874036772404</v>
      </c>
      <c r="C32" s="166">
        <f t="shared" si="1"/>
        <v>1.3533162554672021E-2</v>
      </c>
    </row>
    <row r="33" spans="1:28" x14ac:dyDescent="0.25">
      <c r="A33" s="118" t="s">
        <v>722</v>
      </c>
      <c r="B33" s="153">
        <v>1049.9476234549311</v>
      </c>
      <c r="C33" s="166">
        <f t="shared" si="1"/>
        <v>1.9098044271743827E-2</v>
      </c>
    </row>
    <row r="34" spans="1:28" x14ac:dyDescent="0.25">
      <c r="A34" s="118" t="s">
        <v>716</v>
      </c>
      <c r="B34" s="153">
        <v>7.6663376399999867</v>
      </c>
      <c r="C34" s="898">
        <f t="shared" si="1"/>
        <v>1.3944700895562393E-4</v>
      </c>
    </row>
    <row r="35" spans="1:28" ht="15.75" thickBot="1" x14ac:dyDescent="0.3">
      <c r="A35" s="118" t="s">
        <v>725</v>
      </c>
      <c r="B35" s="155">
        <v>648.97929999999997</v>
      </c>
      <c r="C35" s="168">
        <f t="shared" si="1"/>
        <v>1.1804622560181775E-2</v>
      </c>
    </row>
    <row r="36" spans="1:28" x14ac:dyDescent="0.25">
      <c r="A36" s="118"/>
      <c r="B36" s="126"/>
      <c r="C36" s="70"/>
    </row>
    <row r="37" spans="1:28" x14ac:dyDescent="0.25">
      <c r="A37" s="131" t="s">
        <v>726</v>
      </c>
      <c r="B37" s="159">
        <v>54976.709055406391</v>
      </c>
      <c r="C37" s="133">
        <v>1</v>
      </c>
    </row>
    <row r="38" spans="1:28" x14ac:dyDescent="0.25">
      <c r="A38" s="134"/>
      <c r="B38" s="136"/>
      <c r="C38" s="137"/>
    </row>
    <row r="39" spans="1:28" ht="37.5" customHeight="1" x14ac:dyDescent="0.2">
      <c r="A39" s="1052" t="s">
        <v>920</v>
      </c>
      <c r="B39" s="1052"/>
      <c r="C39" s="1052"/>
      <c r="D39" s="169"/>
      <c r="E39" s="169"/>
      <c r="F39" s="169"/>
      <c r="G39" s="169"/>
      <c r="H39" s="169"/>
      <c r="I39" s="169"/>
      <c r="J39" s="1060"/>
      <c r="K39" s="1060"/>
      <c r="L39" s="1060"/>
      <c r="M39" s="1060"/>
      <c r="N39" s="1060"/>
      <c r="O39" s="1060"/>
      <c r="P39" s="1060"/>
      <c r="Q39" s="1060"/>
      <c r="R39" s="1060"/>
      <c r="S39" s="1060"/>
      <c r="T39" s="1060"/>
      <c r="U39" s="1060"/>
      <c r="V39" s="1060"/>
      <c r="W39" s="1060"/>
      <c r="X39" s="1060"/>
      <c r="Y39" s="1060"/>
      <c r="Z39" s="1060"/>
      <c r="AA39" s="1060"/>
      <c r="AB39" s="170"/>
    </row>
    <row r="41" spans="1:28" ht="35.25" customHeight="1" x14ac:dyDescent="0.25"/>
    <row r="48" spans="1:2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76502-100D-4EEC-854D-59BEB4CC0CB5}">
  <sheetPr>
    <tabColor rgb="FF002060"/>
  </sheetPr>
  <dimension ref="A1:I64"/>
  <sheetViews>
    <sheetView view="pageBreakPreview" zoomScaleNormal="100" zoomScaleSheetLayoutView="100" workbookViewId="0"/>
  </sheetViews>
  <sheetFormatPr baseColWidth="10" defaultColWidth="11.42578125" defaultRowHeight="12.75" x14ac:dyDescent="0.2"/>
  <cols>
    <col min="1" max="1" width="13.42578125" style="7" customWidth="1"/>
    <col min="2" max="2" width="15.42578125" style="6" bestFit="1" customWidth="1"/>
    <col min="3" max="3" width="13.42578125" style="6" bestFit="1" customWidth="1"/>
    <col min="4" max="4" width="13.140625" style="6" bestFit="1" customWidth="1"/>
    <col min="5" max="5" width="15.7109375" style="6" bestFit="1" customWidth="1"/>
    <col min="6" max="7" width="13.140625" style="6" bestFit="1" customWidth="1"/>
    <col min="8" max="8" width="14.140625" style="6" bestFit="1" customWidth="1"/>
    <col min="9" max="9" width="3.42578125" style="6" customWidth="1"/>
    <col min="10" max="16384" width="11.42578125" style="6"/>
  </cols>
  <sheetData>
    <row r="1" spans="1:9" x14ac:dyDescent="0.2">
      <c r="A1" s="89" t="s">
        <v>520</v>
      </c>
    </row>
    <row r="2" spans="1:9" ht="15.75" x14ac:dyDescent="0.25">
      <c r="A2" s="75" t="s">
        <v>308</v>
      </c>
    </row>
    <row r="3" spans="1:9" ht="15" x14ac:dyDescent="0.25">
      <c r="H3"/>
    </row>
    <row r="4" spans="1:9" s="171" customFormat="1" ht="25.5" x14ac:dyDescent="0.25">
      <c r="A4" s="178" t="s">
        <v>208</v>
      </c>
      <c r="B4" s="179" t="s">
        <v>309</v>
      </c>
      <c r="C4" s="179" t="s">
        <v>310</v>
      </c>
      <c r="D4" s="179" t="s">
        <v>231</v>
      </c>
      <c r="E4" s="179" t="s">
        <v>311</v>
      </c>
      <c r="F4" s="179" t="s">
        <v>312</v>
      </c>
      <c r="G4" s="179" t="s">
        <v>251</v>
      </c>
      <c r="H4" s="179" t="s">
        <v>0</v>
      </c>
    </row>
    <row r="5" spans="1:9" ht="15" x14ac:dyDescent="0.25">
      <c r="A5" s="7">
        <v>2000</v>
      </c>
      <c r="B5" s="68">
        <v>364712526.12000012</v>
      </c>
      <c r="C5" s="68">
        <v>134006848.91999997</v>
      </c>
      <c r="D5" s="68">
        <v>53822253.689999998</v>
      </c>
      <c r="E5" s="68">
        <v>235452422.21999991</v>
      </c>
      <c r="F5" s="68">
        <v>47233302.030000009</v>
      </c>
      <c r="G5" s="68">
        <v>179336590.8900004</v>
      </c>
      <c r="H5" s="68">
        <f t="shared" ref="H5:H29" si="0">SUM(B5:G5)</f>
        <v>1014563943.8700004</v>
      </c>
      <c r="I5" s="180"/>
    </row>
    <row r="6" spans="1:9" ht="15" x14ac:dyDescent="0.25">
      <c r="A6" s="7">
        <v>2001</v>
      </c>
      <c r="B6" s="68">
        <v>203780068.22999948</v>
      </c>
      <c r="C6" s="68">
        <v>439041747.33000058</v>
      </c>
      <c r="D6" s="68">
        <v>75252292.319999933</v>
      </c>
      <c r="E6" s="68">
        <v>347989505.91000021</v>
      </c>
      <c r="F6" s="68">
        <v>127548743.10000023</v>
      </c>
      <c r="G6" s="68">
        <v>215782072.97999948</v>
      </c>
      <c r="H6" s="68">
        <f t="shared" si="0"/>
        <v>1409394429.8699999</v>
      </c>
      <c r="I6" s="180"/>
    </row>
    <row r="7" spans="1:9" ht="15" x14ac:dyDescent="0.25">
      <c r="A7" s="7">
        <v>2002</v>
      </c>
      <c r="B7" s="68">
        <v>87638713.829999954</v>
      </c>
      <c r="C7" s="68">
        <v>96554213.75999999</v>
      </c>
      <c r="D7" s="68">
        <v>48579876.359999985</v>
      </c>
      <c r="E7" s="68">
        <v>124155763.47</v>
      </c>
      <c r="F7" s="68">
        <v>29345194.620000031</v>
      </c>
      <c r="G7" s="68">
        <v>42398073.809999876</v>
      </c>
      <c r="H7" s="68">
        <f t="shared" si="0"/>
        <v>428671835.84999985</v>
      </c>
      <c r="I7" s="180"/>
    </row>
    <row r="8" spans="1:9" ht="15" x14ac:dyDescent="0.25">
      <c r="A8" s="7">
        <v>2003</v>
      </c>
      <c r="B8" s="68">
        <v>43234624.949999988</v>
      </c>
      <c r="C8" s="68">
        <v>49350861.299999982</v>
      </c>
      <c r="D8" s="68">
        <v>29833129.169999987</v>
      </c>
      <c r="E8" s="68">
        <v>53040772.680000022</v>
      </c>
      <c r="F8" s="68">
        <v>18433272.120000005</v>
      </c>
      <c r="G8" s="68">
        <v>41018095.919999979</v>
      </c>
      <c r="H8" s="68">
        <f t="shared" si="0"/>
        <v>234910756.13999996</v>
      </c>
      <c r="I8" s="180"/>
    </row>
    <row r="9" spans="1:9" ht="15" x14ac:dyDescent="0.25">
      <c r="A9" s="7">
        <v>2004</v>
      </c>
      <c r="B9" s="68">
        <v>64309154.81999997</v>
      </c>
      <c r="C9" s="68">
        <v>56722253.309999987</v>
      </c>
      <c r="D9" s="68">
        <v>47032188.569999918</v>
      </c>
      <c r="E9" s="68">
        <v>46008521.460000046</v>
      </c>
      <c r="F9" s="68">
        <v>12574359.299999999</v>
      </c>
      <c r="G9" s="68">
        <v>94914086.610000089</v>
      </c>
      <c r="H9" s="68">
        <f t="shared" si="0"/>
        <v>321560564.06999999</v>
      </c>
      <c r="I9" s="180"/>
    </row>
    <row r="10" spans="1:9" ht="15" x14ac:dyDescent="0.25">
      <c r="A10" s="7">
        <v>2005</v>
      </c>
      <c r="B10" s="68">
        <v>30458306.190000027</v>
      </c>
      <c r="C10" s="68">
        <v>161210850.65999982</v>
      </c>
      <c r="D10" s="68">
        <v>83709674.33999975</v>
      </c>
      <c r="E10" s="68">
        <v>252961181.4899998</v>
      </c>
      <c r="F10" s="68">
        <v>29544632.010000087</v>
      </c>
      <c r="G10" s="68">
        <v>277352585.40000004</v>
      </c>
      <c r="H10" s="68">
        <f t="shared" si="0"/>
        <v>835237230.08999944</v>
      </c>
      <c r="I10" s="180"/>
    </row>
    <row r="11" spans="1:9" ht="15" x14ac:dyDescent="0.25">
      <c r="A11" s="7">
        <v>2006</v>
      </c>
      <c r="B11" s="68">
        <v>63538746.300000064</v>
      </c>
      <c r="C11" s="68">
        <v>124092577.56000002</v>
      </c>
      <c r="D11" s="68">
        <v>102387498.9300001</v>
      </c>
      <c r="E11" s="68">
        <v>640626630.36000013</v>
      </c>
      <c r="F11" s="68">
        <v>64837125.059999898</v>
      </c>
      <c r="G11" s="68">
        <v>273461734.01999992</v>
      </c>
      <c r="H11" s="68">
        <f t="shared" si="0"/>
        <v>1268944312.2300003</v>
      </c>
      <c r="I11" s="180"/>
    </row>
    <row r="12" spans="1:9" ht="15" x14ac:dyDescent="0.25">
      <c r="A12" s="7">
        <v>2007</v>
      </c>
      <c r="B12" s="68">
        <v>63768993.810000047</v>
      </c>
      <c r="C12" s="68">
        <v>125551261.50000018</v>
      </c>
      <c r="D12" s="68">
        <v>136592095.34999964</v>
      </c>
      <c r="E12" s="68">
        <v>336788377.42000014</v>
      </c>
      <c r="F12" s="68">
        <v>50179972.590000123</v>
      </c>
      <c r="G12" s="68">
        <v>197918361.39000002</v>
      </c>
      <c r="H12" s="68">
        <f t="shared" si="0"/>
        <v>910799062.06000006</v>
      </c>
      <c r="I12" s="180"/>
    </row>
    <row r="13" spans="1:9" ht="15" x14ac:dyDescent="0.25">
      <c r="A13" s="7">
        <v>2008</v>
      </c>
      <c r="B13" s="68">
        <v>141038943.87999985</v>
      </c>
      <c r="C13" s="68">
        <v>176688011.64000005</v>
      </c>
      <c r="D13" s="68">
        <v>167839351.1599997</v>
      </c>
      <c r="E13" s="68">
        <v>321482441.06999975</v>
      </c>
      <c r="F13" s="68">
        <v>131980227.86999997</v>
      </c>
      <c r="G13" s="68">
        <v>328783685.63</v>
      </c>
      <c r="H13" s="68">
        <f t="shared" si="0"/>
        <v>1267812661.2499993</v>
      </c>
      <c r="I13" s="180"/>
    </row>
    <row r="14" spans="1:9" ht="15" x14ac:dyDescent="0.25">
      <c r="A14" s="7">
        <v>2009</v>
      </c>
      <c r="B14" s="68">
        <v>319825374.36999983</v>
      </c>
      <c r="C14" s="68">
        <v>499659326.55999994</v>
      </c>
      <c r="D14" s="68">
        <v>393600073.86000025</v>
      </c>
      <c r="E14" s="68">
        <v>376380329.33999991</v>
      </c>
      <c r="F14" s="68">
        <v>196060821.38999999</v>
      </c>
      <c r="G14" s="68">
        <v>504747514.43999952</v>
      </c>
      <c r="H14" s="68">
        <f t="shared" si="0"/>
        <v>2290273439.9599996</v>
      </c>
      <c r="I14" s="180"/>
    </row>
    <row r="15" spans="1:9" ht="15" x14ac:dyDescent="0.25">
      <c r="A15" s="7">
        <v>2010</v>
      </c>
      <c r="B15" s="68">
        <v>416011992.68000019</v>
      </c>
      <c r="C15" s="68">
        <v>518078947.40000021</v>
      </c>
      <c r="D15" s="68">
        <v>615815226.54999876</v>
      </c>
      <c r="E15" s="68">
        <v>827591968.73000026</v>
      </c>
      <c r="F15" s="68">
        <v>510276007.16999948</v>
      </c>
      <c r="G15" s="68">
        <v>443780328.36000031</v>
      </c>
      <c r="H15" s="68">
        <f t="shared" si="0"/>
        <v>3331554470.8899994</v>
      </c>
      <c r="I15" s="180"/>
    </row>
    <row r="16" spans="1:9" ht="15" x14ac:dyDescent="0.25">
      <c r="A16" s="7">
        <v>2011</v>
      </c>
      <c r="B16" s="68">
        <v>1124827734.0299997</v>
      </c>
      <c r="C16" s="68">
        <v>776151268.41000021</v>
      </c>
      <c r="D16" s="68">
        <v>869366743.73000002</v>
      </c>
      <c r="E16" s="68">
        <v>1406825781.3400002</v>
      </c>
      <c r="F16" s="68">
        <v>788187748.4199996</v>
      </c>
      <c r="G16" s="68">
        <v>1412256087.950001</v>
      </c>
      <c r="H16" s="68">
        <f t="shared" si="0"/>
        <v>6377615363.8800011</v>
      </c>
      <c r="I16" s="180">
        <f t="shared" ref="I16:I30" si="1">+H16/1000000</f>
        <v>6377.6153638800015</v>
      </c>
    </row>
    <row r="17" spans="1:9" ht="15" x14ac:dyDescent="0.25">
      <c r="A17" s="7">
        <v>2012</v>
      </c>
      <c r="B17" s="68">
        <v>1140068754.6699998</v>
      </c>
      <c r="C17" s="68">
        <v>525257849.70999998</v>
      </c>
      <c r="D17" s="68">
        <v>905401645.29999936</v>
      </c>
      <c r="E17" s="68">
        <v>1797233970.0200005</v>
      </c>
      <c r="F17" s="68">
        <v>638740607.01000047</v>
      </c>
      <c r="G17" s="68">
        <v>2491504592.8899927</v>
      </c>
      <c r="H17" s="68">
        <f t="shared" si="0"/>
        <v>7498207419.5999928</v>
      </c>
      <c r="I17" s="180">
        <f t="shared" si="1"/>
        <v>7498.207419599993</v>
      </c>
    </row>
    <row r="18" spans="1:9" ht="15" x14ac:dyDescent="0.25">
      <c r="A18" s="7">
        <v>2013</v>
      </c>
      <c r="B18" s="68">
        <v>1419197207.8400004</v>
      </c>
      <c r="C18" s="68">
        <v>789358143.50000012</v>
      </c>
      <c r="D18" s="68">
        <v>776418374.67000091</v>
      </c>
      <c r="E18" s="68">
        <v>1807744001.009999</v>
      </c>
      <c r="F18" s="68">
        <v>404548164.9399997</v>
      </c>
      <c r="G18" s="68">
        <v>3719281155.8200016</v>
      </c>
      <c r="H18" s="68">
        <f t="shared" si="0"/>
        <v>8916547047.7800026</v>
      </c>
      <c r="I18" s="180">
        <f t="shared" si="1"/>
        <v>8916.5470477800027</v>
      </c>
    </row>
    <row r="19" spans="1:9" ht="15" x14ac:dyDescent="0.25">
      <c r="A19" s="7">
        <v>2014</v>
      </c>
      <c r="B19" s="68">
        <v>889682461.03000033</v>
      </c>
      <c r="C19" s="68">
        <v>557607616.26999998</v>
      </c>
      <c r="D19" s="68">
        <v>625458907.48999929</v>
      </c>
      <c r="E19" s="68">
        <v>1463521224.1100011</v>
      </c>
      <c r="F19" s="68">
        <v>420086094.83999974</v>
      </c>
      <c r="G19" s="68">
        <v>4122853397.7500048</v>
      </c>
      <c r="H19" s="68">
        <f t="shared" si="0"/>
        <v>8079209701.4900055</v>
      </c>
      <c r="I19" s="180">
        <f t="shared" si="1"/>
        <v>8079.2097014900055</v>
      </c>
    </row>
    <row r="20" spans="1:9" ht="15" x14ac:dyDescent="0.25">
      <c r="A20" s="7">
        <v>2015</v>
      </c>
      <c r="B20" s="68">
        <v>450720609.94000012</v>
      </c>
      <c r="C20" s="68">
        <v>669233734.78000033</v>
      </c>
      <c r="D20" s="68">
        <v>534697097.47999895</v>
      </c>
      <c r="E20" s="68">
        <v>1232816024.8499999</v>
      </c>
      <c r="F20" s="68">
        <v>382972373.1700002</v>
      </c>
      <c r="G20" s="68">
        <v>3599226251.0099983</v>
      </c>
      <c r="H20" s="68">
        <f t="shared" si="0"/>
        <v>6869666091.2299976</v>
      </c>
      <c r="I20" s="180">
        <f t="shared" si="1"/>
        <v>6869.6660912299976</v>
      </c>
    </row>
    <row r="21" spans="1:9" ht="15" x14ac:dyDescent="0.25">
      <c r="A21" s="7">
        <v>2016</v>
      </c>
      <c r="B21" s="68">
        <v>237703532.27000001</v>
      </c>
      <c r="C21" s="68">
        <v>387143433.51999998</v>
      </c>
      <c r="D21" s="68">
        <v>377551376.2899999</v>
      </c>
      <c r="E21" s="68">
        <v>1079252658.4899998</v>
      </c>
      <c r="F21" s="68">
        <v>349652787.1499998</v>
      </c>
      <c r="G21" s="68">
        <v>902845057.49999917</v>
      </c>
      <c r="H21" s="68">
        <f t="shared" si="0"/>
        <v>3334148845.2199984</v>
      </c>
      <c r="I21" s="180">
        <f t="shared" si="1"/>
        <v>3334.1488452199983</v>
      </c>
    </row>
    <row r="22" spans="1:9" ht="15" x14ac:dyDescent="0.25">
      <c r="A22" s="7">
        <v>2017</v>
      </c>
      <c r="B22" s="68">
        <v>288314529.44000012</v>
      </c>
      <c r="C22" s="68">
        <v>491458082.57000047</v>
      </c>
      <c r="D22" s="68">
        <v>495686430.17999989</v>
      </c>
      <c r="E22" s="68">
        <v>1587837378.2599983</v>
      </c>
      <c r="F22" s="68">
        <v>389701252.76999968</v>
      </c>
      <c r="G22" s="68">
        <v>721739161.80000007</v>
      </c>
      <c r="H22" s="68">
        <f t="shared" si="0"/>
        <v>3974736835.0199986</v>
      </c>
      <c r="I22" s="180">
        <f t="shared" si="1"/>
        <v>3974.7368350199986</v>
      </c>
    </row>
    <row r="23" spans="1:9" ht="15" x14ac:dyDescent="0.25">
      <c r="A23" s="7">
        <v>2018</v>
      </c>
      <c r="B23" s="68">
        <v>1425051440.4699998</v>
      </c>
      <c r="C23" s="68">
        <v>656187528.79000008</v>
      </c>
      <c r="D23" s="68">
        <v>430991600.36000037</v>
      </c>
      <c r="E23" s="68">
        <v>1079993174.7299998</v>
      </c>
      <c r="F23" s="68">
        <v>755185111.21000004</v>
      </c>
      <c r="G23" s="68">
        <v>607224592.74000001</v>
      </c>
      <c r="H23" s="68">
        <f t="shared" si="0"/>
        <v>4954633448.2999992</v>
      </c>
      <c r="I23" s="180">
        <f t="shared" si="1"/>
        <v>4954.6334482999991</v>
      </c>
    </row>
    <row r="24" spans="1:9" ht="15" x14ac:dyDescent="0.25">
      <c r="A24" s="7">
        <v>2019</v>
      </c>
      <c r="B24" s="68">
        <v>1337050021</v>
      </c>
      <c r="C24" s="68">
        <v>1039611189</v>
      </c>
      <c r="D24" s="68">
        <v>355394579.89999998</v>
      </c>
      <c r="E24" s="68">
        <v>1332676908</v>
      </c>
      <c r="F24" s="68">
        <v>1117881994</v>
      </c>
      <c r="G24" s="68">
        <v>720005678</v>
      </c>
      <c r="H24" s="68">
        <f t="shared" si="0"/>
        <v>5902620369.8999996</v>
      </c>
      <c r="I24" s="180">
        <f t="shared" si="1"/>
        <v>5902.6203698999998</v>
      </c>
    </row>
    <row r="25" spans="1:9" ht="15" x14ac:dyDescent="0.25">
      <c r="A25" s="7">
        <v>2020</v>
      </c>
      <c r="B25" s="68">
        <v>1431735521</v>
      </c>
      <c r="C25" s="68">
        <v>741526628</v>
      </c>
      <c r="D25" s="68">
        <v>215286136</v>
      </c>
      <c r="E25" s="68">
        <v>856591270</v>
      </c>
      <c r="F25" s="68">
        <v>389591504</v>
      </c>
      <c r="G25" s="68">
        <v>674442065</v>
      </c>
      <c r="H25" s="68">
        <f t="shared" si="0"/>
        <v>4309173124</v>
      </c>
      <c r="I25" s="180">
        <f t="shared" si="1"/>
        <v>4309.1731239999999</v>
      </c>
    </row>
    <row r="26" spans="1:9" ht="15" x14ac:dyDescent="0.25">
      <c r="A26" s="7">
        <v>2021</v>
      </c>
      <c r="B26" s="68">
        <v>1395092174</v>
      </c>
      <c r="C26" s="68">
        <v>737787832</v>
      </c>
      <c r="D26" s="68">
        <v>328981420</v>
      </c>
      <c r="E26" s="68">
        <v>1339605552</v>
      </c>
      <c r="F26" s="68">
        <v>597146964</v>
      </c>
      <c r="G26" s="68">
        <v>756728321</v>
      </c>
      <c r="H26" s="68">
        <f t="shared" si="0"/>
        <v>5155342263</v>
      </c>
      <c r="I26" s="180">
        <f t="shared" si="1"/>
        <v>5155.3422629999995</v>
      </c>
    </row>
    <row r="27" spans="1:9" ht="15" x14ac:dyDescent="0.25">
      <c r="A27" s="7">
        <v>2022</v>
      </c>
      <c r="B27" s="68">
        <v>1335887370</v>
      </c>
      <c r="C27" s="68">
        <v>684819598</v>
      </c>
      <c r="D27" s="68">
        <v>423126277</v>
      </c>
      <c r="E27" s="68">
        <v>1253024046</v>
      </c>
      <c r="F27" s="68">
        <v>937242150</v>
      </c>
      <c r="G27" s="68">
        <v>609897877</v>
      </c>
      <c r="H27" s="68">
        <f t="shared" si="0"/>
        <v>5243997318</v>
      </c>
      <c r="I27" s="180">
        <f t="shared" si="1"/>
        <v>5243.9973179999997</v>
      </c>
    </row>
    <row r="28" spans="1:9" ht="15" x14ac:dyDescent="0.25">
      <c r="A28" s="7">
        <v>2023</v>
      </c>
      <c r="B28" s="68">
        <v>1236526450</v>
      </c>
      <c r="C28" s="68">
        <v>854962191</v>
      </c>
      <c r="D28" s="68">
        <v>443170499</v>
      </c>
      <c r="E28" s="68">
        <v>1143261760</v>
      </c>
      <c r="F28" s="68">
        <v>928362003</v>
      </c>
      <c r="G28" s="68">
        <v>329806206</v>
      </c>
      <c r="H28" s="68">
        <f t="shared" si="0"/>
        <v>4936089109</v>
      </c>
      <c r="I28" s="180">
        <f t="shared" si="1"/>
        <v>4936.0891089999996</v>
      </c>
    </row>
    <row r="29" spans="1:9" ht="15" x14ac:dyDescent="0.25">
      <c r="A29" s="7">
        <v>2024</v>
      </c>
      <c r="B29" s="68">
        <v>1099205413</v>
      </c>
      <c r="C29" s="68">
        <v>994138177</v>
      </c>
      <c r="D29" s="68">
        <v>568860357</v>
      </c>
      <c r="E29" s="68">
        <v>1130689830</v>
      </c>
      <c r="F29" s="68">
        <v>727839351</v>
      </c>
      <c r="G29" s="68">
        <v>490086370</v>
      </c>
      <c r="H29" s="68">
        <f t="shared" si="0"/>
        <v>5010819498</v>
      </c>
      <c r="I29" s="180">
        <f t="shared" si="1"/>
        <v>5010.8194979999998</v>
      </c>
    </row>
    <row r="30" spans="1:9" s="183" customFormat="1" ht="25.5" x14ac:dyDescent="0.25">
      <c r="A30" s="181" t="s">
        <v>921</v>
      </c>
      <c r="B30" s="182">
        <f>SUM(B31:B39)</f>
        <v>771841059</v>
      </c>
      <c r="C30" s="182">
        <f t="shared" ref="C30:G30" si="2">SUM(C31:C39)</f>
        <v>674925210</v>
      </c>
      <c r="D30" s="182">
        <f t="shared" si="2"/>
        <v>526526517</v>
      </c>
      <c r="E30" s="182">
        <f t="shared" si="2"/>
        <v>936048821</v>
      </c>
      <c r="F30" s="182">
        <f t="shared" si="2"/>
        <v>582254839</v>
      </c>
      <c r="G30" s="182">
        <f t="shared" si="2"/>
        <v>417212417</v>
      </c>
      <c r="H30" s="182">
        <f>SUM(B30:G30)</f>
        <v>3908808863</v>
      </c>
      <c r="I30" s="180">
        <f t="shared" si="1"/>
        <v>3908.8088630000002</v>
      </c>
    </row>
    <row r="31" spans="1:9" x14ac:dyDescent="0.2">
      <c r="A31" s="184" t="s">
        <v>273</v>
      </c>
      <c r="B31" s="68">
        <v>78512513</v>
      </c>
      <c r="C31" s="68">
        <v>59868433</v>
      </c>
      <c r="D31" s="68">
        <v>39550463</v>
      </c>
      <c r="E31" s="68">
        <v>61351731</v>
      </c>
      <c r="F31" s="68">
        <v>69223202</v>
      </c>
      <c r="G31" s="68">
        <v>56746116</v>
      </c>
      <c r="H31" s="68">
        <f>SUM(B31:G31)</f>
        <v>365252458</v>
      </c>
      <c r="I31" s="185"/>
    </row>
    <row r="32" spans="1:9" x14ac:dyDescent="0.2">
      <c r="A32" s="184" t="s">
        <v>680</v>
      </c>
      <c r="B32" s="68">
        <v>60304239</v>
      </c>
      <c r="C32" s="68">
        <v>42239594</v>
      </c>
      <c r="D32" s="68">
        <v>39072971</v>
      </c>
      <c r="E32" s="68">
        <v>65779677</v>
      </c>
      <c r="F32" s="68">
        <v>42655521</v>
      </c>
      <c r="G32" s="68">
        <v>32452748</v>
      </c>
      <c r="H32" s="68">
        <f t="shared" ref="H32:H39" si="3">SUM(B32:G32)</f>
        <v>282504750</v>
      </c>
      <c r="I32" s="185"/>
    </row>
    <row r="33" spans="1:9" x14ac:dyDescent="0.2">
      <c r="A33" s="184" t="s">
        <v>730</v>
      </c>
      <c r="B33" s="68">
        <v>81370881</v>
      </c>
      <c r="C33" s="68">
        <v>71852802</v>
      </c>
      <c r="D33" s="68">
        <v>88990933</v>
      </c>
      <c r="E33" s="68">
        <v>76515434</v>
      </c>
      <c r="F33" s="68">
        <v>54942923</v>
      </c>
      <c r="G33" s="68">
        <v>31425308</v>
      </c>
      <c r="H33" s="68">
        <f t="shared" si="3"/>
        <v>405098281</v>
      </c>
      <c r="I33" s="185"/>
    </row>
    <row r="34" spans="1:9" x14ac:dyDescent="0.2">
      <c r="A34" s="184" t="s">
        <v>789</v>
      </c>
      <c r="B34" s="68">
        <v>84040116</v>
      </c>
      <c r="C34" s="68">
        <v>58915699</v>
      </c>
      <c r="D34" s="68">
        <v>48627734</v>
      </c>
      <c r="E34" s="68">
        <v>103674891</v>
      </c>
      <c r="F34" s="68">
        <v>59864500</v>
      </c>
      <c r="G34" s="68">
        <v>29762963</v>
      </c>
      <c r="H34" s="68">
        <f t="shared" si="3"/>
        <v>384885903</v>
      </c>
      <c r="I34" s="185"/>
    </row>
    <row r="35" spans="1:9" x14ac:dyDescent="0.2">
      <c r="A35" s="184" t="s">
        <v>793</v>
      </c>
      <c r="B35" s="68">
        <v>82148624</v>
      </c>
      <c r="C35" s="68">
        <v>74167627</v>
      </c>
      <c r="D35" s="68">
        <v>49959327</v>
      </c>
      <c r="E35" s="68">
        <v>92728299</v>
      </c>
      <c r="F35" s="68">
        <v>55560029</v>
      </c>
      <c r="G35" s="68">
        <v>48441119</v>
      </c>
      <c r="H35" s="68">
        <f t="shared" si="3"/>
        <v>403005025</v>
      </c>
      <c r="I35" s="185"/>
    </row>
    <row r="36" spans="1:9" x14ac:dyDescent="0.2">
      <c r="A36" s="184" t="s">
        <v>860</v>
      </c>
      <c r="B36" s="68">
        <v>103695378</v>
      </c>
      <c r="C36" s="68">
        <v>86473250</v>
      </c>
      <c r="D36" s="68">
        <v>62549212</v>
      </c>
      <c r="E36" s="68">
        <v>110686239</v>
      </c>
      <c r="F36" s="68">
        <v>59160890</v>
      </c>
      <c r="G36" s="68">
        <v>49220155</v>
      </c>
      <c r="H36" s="68">
        <f t="shared" si="3"/>
        <v>471785124</v>
      </c>
      <c r="I36" s="185"/>
    </row>
    <row r="37" spans="1:9" x14ac:dyDescent="0.2">
      <c r="A37" s="184" t="s">
        <v>865</v>
      </c>
      <c r="B37" s="68">
        <v>91963114</v>
      </c>
      <c r="C37" s="68">
        <v>80436591</v>
      </c>
      <c r="D37" s="68">
        <v>66385892</v>
      </c>
      <c r="E37" s="68">
        <v>154387332</v>
      </c>
      <c r="F37" s="68">
        <v>81071873</v>
      </c>
      <c r="G37" s="68">
        <v>44463146</v>
      </c>
      <c r="H37" s="68">
        <f t="shared" si="3"/>
        <v>518707948</v>
      </c>
      <c r="I37" s="185"/>
    </row>
    <row r="38" spans="1:9" x14ac:dyDescent="0.2">
      <c r="A38" s="184" t="s">
        <v>883</v>
      </c>
      <c r="B38" s="68">
        <v>102399979</v>
      </c>
      <c r="C38" s="68">
        <v>112257333</v>
      </c>
      <c r="D38" s="68">
        <v>64561996</v>
      </c>
      <c r="E38" s="68">
        <v>127318133</v>
      </c>
      <c r="F38" s="68">
        <v>72522640</v>
      </c>
      <c r="G38" s="68">
        <v>48111425</v>
      </c>
      <c r="H38" s="68">
        <f t="shared" si="3"/>
        <v>527171506</v>
      </c>
      <c r="I38" s="185"/>
    </row>
    <row r="39" spans="1:9" x14ac:dyDescent="0.2">
      <c r="A39" s="184" t="s">
        <v>887</v>
      </c>
      <c r="B39" s="68">
        <v>87406215</v>
      </c>
      <c r="C39" s="68">
        <v>88713881</v>
      </c>
      <c r="D39" s="68">
        <v>66827989</v>
      </c>
      <c r="E39" s="68">
        <v>143607085</v>
      </c>
      <c r="F39" s="68">
        <v>87253261</v>
      </c>
      <c r="G39" s="68">
        <v>76589437</v>
      </c>
      <c r="H39" s="68">
        <f t="shared" si="3"/>
        <v>550397868</v>
      </c>
      <c r="I39" s="185"/>
    </row>
    <row r="40" spans="1:9" ht="13.9" customHeight="1" x14ac:dyDescent="0.2">
      <c r="A40" s="184"/>
      <c r="B40" s="68"/>
      <c r="C40" s="68"/>
      <c r="D40" s="68"/>
      <c r="E40" s="68"/>
      <c r="F40" s="68"/>
      <c r="G40" s="68"/>
      <c r="H40" s="68"/>
      <c r="I40" s="185"/>
    </row>
    <row r="41" spans="1:9" x14ac:dyDescent="0.2">
      <c r="A41" s="1061" t="s">
        <v>888</v>
      </c>
      <c r="B41" s="1061"/>
      <c r="C41" s="1061"/>
      <c r="D41" s="1061"/>
      <c r="E41" s="1061"/>
      <c r="F41" s="1061"/>
      <c r="G41" s="1061"/>
      <c r="H41" s="1061"/>
    </row>
    <row r="42" spans="1:9" x14ac:dyDescent="0.2">
      <c r="A42" s="7" t="s">
        <v>889</v>
      </c>
      <c r="B42" s="186">
        <v>104159206</v>
      </c>
      <c r="C42" s="186">
        <v>66182108</v>
      </c>
      <c r="D42" s="186">
        <v>53190984</v>
      </c>
      <c r="E42" s="186">
        <v>105013678</v>
      </c>
      <c r="F42" s="186">
        <v>61425002</v>
      </c>
      <c r="G42" s="186">
        <v>36976426</v>
      </c>
      <c r="H42" s="186">
        <f>SUM(B42:G42)</f>
        <v>426947404</v>
      </c>
    </row>
    <row r="43" spans="1:9" x14ac:dyDescent="0.2">
      <c r="A43" s="7" t="s">
        <v>890</v>
      </c>
      <c r="B43" s="186">
        <v>87406215</v>
      </c>
      <c r="C43" s="186">
        <v>88713881</v>
      </c>
      <c r="D43" s="186">
        <v>66827989</v>
      </c>
      <c r="E43" s="186">
        <v>143607085</v>
      </c>
      <c r="F43" s="186">
        <v>87253261</v>
      </c>
      <c r="G43" s="186">
        <v>76589437</v>
      </c>
      <c r="H43" s="186">
        <f>SUM(B43:G43)</f>
        <v>550397868</v>
      </c>
    </row>
    <row r="44" spans="1:9" x14ac:dyDescent="0.2">
      <c r="A44" s="187" t="s">
        <v>274</v>
      </c>
      <c r="B44" s="188">
        <f t="shared" ref="B44:H44" si="4">B43/B42-1</f>
        <v>-0.16084023336353004</v>
      </c>
      <c r="C44" s="188">
        <f t="shared" si="4"/>
        <v>0.34045112313436743</v>
      </c>
      <c r="D44" s="188">
        <f t="shared" si="4"/>
        <v>0.25637812979733554</v>
      </c>
      <c r="E44" s="188">
        <f t="shared" si="4"/>
        <v>0.367508383050825</v>
      </c>
      <c r="F44" s="188">
        <f t="shared" si="4"/>
        <v>0.42048446331348921</v>
      </c>
      <c r="G44" s="188">
        <f t="shared" si="4"/>
        <v>1.071304484646515</v>
      </c>
      <c r="H44" s="188">
        <f t="shared" si="4"/>
        <v>0.289146772748617</v>
      </c>
    </row>
    <row r="45" spans="1:9" x14ac:dyDescent="0.2">
      <c r="A45" s="56"/>
      <c r="B45" s="702"/>
      <c r="C45" s="702"/>
      <c r="D45" s="702"/>
      <c r="E45" s="702"/>
      <c r="F45" s="702"/>
      <c r="G45" s="702"/>
      <c r="H45" s="702"/>
    </row>
    <row r="46" spans="1:9" x14ac:dyDescent="0.2">
      <c r="A46" s="1062" t="s">
        <v>891</v>
      </c>
      <c r="B46" s="1062"/>
      <c r="C46" s="1062"/>
      <c r="D46" s="1062"/>
      <c r="E46" s="1062"/>
      <c r="F46" s="1062"/>
      <c r="G46" s="1062"/>
      <c r="H46" s="1062"/>
    </row>
    <row r="47" spans="1:9" x14ac:dyDescent="0.2">
      <c r="A47" s="703" t="s">
        <v>892</v>
      </c>
      <c r="B47" s="704">
        <v>753656021</v>
      </c>
      <c r="C47" s="704">
        <v>619260629</v>
      </c>
      <c r="D47" s="704">
        <v>391598476</v>
      </c>
      <c r="E47" s="704">
        <v>741619845</v>
      </c>
      <c r="F47" s="704">
        <v>529093024</v>
      </c>
      <c r="G47" s="704">
        <v>354253160</v>
      </c>
      <c r="H47" s="704">
        <f>SUM(B47:G47)</f>
        <v>3389481155</v>
      </c>
    </row>
    <row r="48" spans="1:9" x14ac:dyDescent="0.2">
      <c r="A48" s="703" t="s">
        <v>893</v>
      </c>
      <c r="B48" s="704">
        <v>771841059</v>
      </c>
      <c r="C48" s="704">
        <v>674925210</v>
      </c>
      <c r="D48" s="704">
        <v>526526517</v>
      </c>
      <c r="E48" s="704">
        <v>936048821</v>
      </c>
      <c r="F48" s="704">
        <v>582254839</v>
      </c>
      <c r="G48" s="704">
        <v>417212417</v>
      </c>
      <c r="H48" s="704">
        <f>SUM(B48:G48)</f>
        <v>3908808863</v>
      </c>
    </row>
    <row r="49" spans="1:8" x14ac:dyDescent="0.2">
      <c r="A49" s="705" t="s">
        <v>274</v>
      </c>
      <c r="B49" s="706">
        <f t="shared" ref="B49:H49" si="5">B48/B47-1</f>
        <v>2.412909536086616E-2</v>
      </c>
      <c r="C49" s="706">
        <f t="shared" si="5"/>
        <v>8.9888777670055875E-2</v>
      </c>
      <c r="D49" s="706">
        <f t="shared" si="5"/>
        <v>0.34455711467069139</v>
      </c>
      <c r="E49" s="706">
        <f t="shared" si="5"/>
        <v>0.26216797906749645</v>
      </c>
      <c r="F49" s="706">
        <f t="shared" si="5"/>
        <v>0.10047725558369858</v>
      </c>
      <c r="G49" s="706">
        <f t="shared" si="5"/>
        <v>0.17772391077612415</v>
      </c>
      <c r="H49" s="706">
        <f t="shared" si="5"/>
        <v>0.1532174643407922</v>
      </c>
    </row>
    <row r="51" spans="1:8" x14ac:dyDescent="0.2">
      <c r="A51" s="1061" t="s">
        <v>275</v>
      </c>
      <c r="B51" s="1061"/>
      <c r="C51" s="1061"/>
      <c r="D51" s="1061"/>
      <c r="E51" s="1061"/>
      <c r="F51" s="1061"/>
      <c r="G51" s="1061"/>
      <c r="H51" s="1061"/>
    </row>
    <row r="52" spans="1:8" x14ac:dyDescent="0.2">
      <c r="A52" s="7" t="s">
        <v>874</v>
      </c>
      <c r="B52" s="189">
        <v>102399979</v>
      </c>
      <c r="C52" s="189">
        <v>112257333</v>
      </c>
      <c r="D52" s="189">
        <v>64561996</v>
      </c>
      <c r="E52" s="189">
        <v>127318133</v>
      </c>
      <c r="F52" s="189">
        <v>72522640</v>
      </c>
      <c r="G52" s="189">
        <v>48111425</v>
      </c>
      <c r="H52" s="189">
        <f>SUM(B52:G52)</f>
        <v>527171506</v>
      </c>
    </row>
    <row r="53" spans="1:8" x14ac:dyDescent="0.2">
      <c r="A53" s="7" t="s">
        <v>890</v>
      </c>
      <c r="B53" s="189">
        <v>87406215</v>
      </c>
      <c r="C53" s="189">
        <v>88713881</v>
      </c>
      <c r="D53" s="189">
        <v>66827989</v>
      </c>
      <c r="E53" s="189">
        <v>143607085</v>
      </c>
      <c r="F53" s="189">
        <v>87253261</v>
      </c>
      <c r="G53" s="189">
        <v>76589437</v>
      </c>
      <c r="H53" s="189">
        <f>SUM(B53:G53)</f>
        <v>550397868</v>
      </c>
    </row>
    <row r="54" spans="1:8" x14ac:dyDescent="0.2">
      <c r="A54" s="187" t="s">
        <v>274</v>
      </c>
      <c r="B54" s="188">
        <f t="shared" ref="B54:H54" si="6">B53/B52-1</f>
        <v>-0.1464235065907582</v>
      </c>
      <c r="C54" s="188">
        <f t="shared" si="6"/>
        <v>-0.20972751953763236</v>
      </c>
      <c r="D54" s="188">
        <f t="shared" si="6"/>
        <v>3.5097939041413673E-2</v>
      </c>
      <c r="E54" s="188">
        <f t="shared" si="6"/>
        <v>0.12793897943822352</v>
      </c>
      <c r="F54" s="188">
        <f t="shared" si="6"/>
        <v>0.20311755060212922</v>
      </c>
      <c r="G54" s="188">
        <f t="shared" si="6"/>
        <v>0.59191786566288562</v>
      </c>
      <c r="H54" s="188">
        <f t="shared" si="6"/>
        <v>4.4058454858901364E-2</v>
      </c>
    </row>
    <row r="55" spans="1:8" ht="36.6" customHeight="1" x14ac:dyDescent="0.2">
      <c r="A55" s="1063" t="s">
        <v>313</v>
      </c>
      <c r="B55" s="1064"/>
      <c r="C55" s="1064"/>
      <c r="D55" s="1064"/>
      <c r="E55" s="1064"/>
      <c r="F55" s="1064"/>
      <c r="G55" s="1064"/>
      <c r="H55" s="1064"/>
    </row>
    <row r="56" spans="1:8" ht="21" customHeight="1" x14ac:dyDescent="0.2"/>
    <row r="59" spans="1:8" ht="47.25" customHeight="1" x14ac:dyDescent="0.2"/>
    <row r="60" spans="1:8" ht="22.5" customHeight="1" x14ac:dyDescent="0.2"/>
    <row r="62" spans="1:8" x14ac:dyDescent="0.2">
      <c r="A62" s="6"/>
    </row>
    <row r="64" spans="1:8" ht="57.75" customHeight="1" x14ac:dyDescent="0.2">
      <c r="A64" s="1035" t="s">
        <v>922</v>
      </c>
      <c r="B64" s="1035"/>
      <c r="C64" s="1035"/>
      <c r="D64" s="1035"/>
      <c r="E64" s="1035"/>
      <c r="F64" s="1035"/>
      <c r="G64" s="190"/>
      <c r="H64" s="190"/>
    </row>
  </sheetData>
  <mergeCells count="5">
    <mergeCell ref="A41:H41"/>
    <mergeCell ref="A46:H46"/>
    <mergeCell ref="A51:H51"/>
    <mergeCell ref="A55:H55"/>
    <mergeCell ref="A64:F64"/>
  </mergeCell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EC92E-7929-4757-9112-2F7FFE3A9E4F}">
  <sheetPr>
    <tabColor rgb="FF002060"/>
    <pageSetUpPr fitToPage="1"/>
  </sheetPr>
  <dimension ref="A1:I606"/>
  <sheetViews>
    <sheetView showGridLines="0" view="pageBreakPreview" zoomScaleNormal="100" zoomScaleSheetLayoutView="100" workbookViewId="0"/>
  </sheetViews>
  <sheetFormatPr baseColWidth="10" defaultColWidth="11.42578125" defaultRowHeight="12.75" x14ac:dyDescent="0.2"/>
  <cols>
    <col min="1" max="1" width="56.7109375" style="6" bestFit="1" customWidth="1"/>
    <col min="2" max="3" width="14.140625" style="6" customWidth="1"/>
    <col min="4" max="4" width="11.85546875" style="10" customWidth="1"/>
    <col min="5" max="5" width="15.7109375" style="10" customWidth="1"/>
    <col min="6" max="6" width="15.42578125" style="9" customWidth="1"/>
    <col min="7" max="7" width="11.85546875" style="9" customWidth="1"/>
    <col min="8" max="8" width="11.42578125" style="9"/>
    <col min="9" max="9" width="2.5703125" style="9" customWidth="1"/>
    <col min="10" max="11" width="11.42578125" style="9" customWidth="1"/>
    <col min="12" max="16384" width="11.42578125" style="9"/>
  </cols>
  <sheetData>
    <row r="1" spans="1:8" s="183" customFormat="1" ht="14.25" customHeight="1" x14ac:dyDescent="0.25">
      <c r="A1" s="191" t="s">
        <v>521</v>
      </c>
      <c r="D1" s="192"/>
      <c r="E1" s="192"/>
      <c r="F1" s="192"/>
    </row>
    <row r="2" spans="1:8" s="183" customFormat="1" ht="14.25" customHeight="1" x14ac:dyDescent="0.25">
      <c r="A2" s="193" t="s">
        <v>308</v>
      </c>
      <c r="D2" s="192"/>
      <c r="E2" s="192"/>
      <c r="F2" s="192"/>
    </row>
    <row r="3" spans="1:8" s="183" customFormat="1" ht="14.25" customHeight="1" x14ac:dyDescent="0.25">
      <c r="A3" s="194"/>
      <c r="D3" s="192"/>
      <c r="E3" s="192"/>
      <c r="F3" s="192"/>
    </row>
    <row r="4" spans="1:8" s="183" customFormat="1" ht="14.25" customHeight="1" thickBot="1" x14ac:dyDescent="0.3">
      <c r="A4" s="195" t="s">
        <v>314</v>
      </c>
      <c r="D4" s="192"/>
      <c r="E4" s="192"/>
      <c r="F4" s="192"/>
    </row>
    <row r="5" spans="1:8" s="197" customFormat="1" ht="14.25" customHeight="1" thickBot="1" x14ac:dyDescent="0.3">
      <c r="A5" s="196"/>
      <c r="B5" s="1065" t="s">
        <v>894</v>
      </c>
      <c r="C5" s="1066"/>
      <c r="D5" s="1066"/>
      <c r="E5" s="1067" t="s">
        <v>895</v>
      </c>
      <c r="F5" s="1068"/>
      <c r="G5" s="1068"/>
      <c r="H5" s="1069"/>
    </row>
    <row r="6" spans="1:8" s="197" customFormat="1" ht="14.25" customHeight="1" thickBot="1" x14ac:dyDescent="0.3">
      <c r="A6" s="198" t="s">
        <v>183</v>
      </c>
      <c r="B6" s="199">
        <v>2024</v>
      </c>
      <c r="C6" s="200">
        <v>2025</v>
      </c>
      <c r="D6" s="201" t="s">
        <v>274</v>
      </c>
      <c r="E6" s="199">
        <v>2024</v>
      </c>
      <c r="F6" s="200">
        <v>2025</v>
      </c>
      <c r="G6" s="201" t="s">
        <v>274</v>
      </c>
      <c r="H6" s="707" t="s">
        <v>276</v>
      </c>
    </row>
    <row r="7" spans="1:8" s="183" customFormat="1" ht="14.25" customHeight="1" x14ac:dyDescent="0.25">
      <c r="A7" s="471" t="s">
        <v>253</v>
      </c>
      <c r="B7" s="177">
        <v>55362553</v>
      </c>
      <c r="C7" s="202">
        <v>63750287</v>
      </c>
      <c r="D7" s="203">
        <f t="shared" ref="D7:D29" si="0">C7/B7-1</f>
        <v>0.1515055492473405</v>
      </c>
      <c r="E7" s="177">
        <v>514561873</v>
      </c>
      <c r="F7" s="202">
        <v>538532152</v>
      </c>
      <c r="G7" s="203">
        <f t="shared" ref="G7:G30" si="1">F7/E7-1</f>
        <v>4.6583861451390485E-2</v>
      </c>
      <c r="H7" s="204">
        <f t="shared" ref="H7:H30" si="2">+F7/$F$31</f>
        <v>0.13777397945896952</v>
      </c>
    </row>
    <row r="8" spans="1:8" s="183" customFormat="1" ht="14.25" customHeight="1" x14ac:dyDescent="0.25">
      <c r="A8" s="472" t="s">
        <v>249</v>
      </c>
      <c r="B8" s="177">
        <v>48870718</v>
      </c>
      <c r="C8" s="202">
        <v>70972363</v>
      </c>
      <c r="D8" s="203">
        <f t="shared" si="0"/>
        <v>0.45224719227575094</v>
      </c>
      <c r="E8" s="177">
        <v>371237513</v>
      </c>
      <c r="F8" s="202">
        <v>509074947</v>
      </c>
      <c r="G8" s="203">
        <f t="shared" si="1"/>
        <v>0.37129177190668239</v>
      </c>
      <c r="H8" s="204">
        <f t="shared" si="2"/>
        <v>0.13023787164903386</v>
      </c>
    </row>
    <row r="9" spans="1:8" s="183" customFormat="1" ht="14.25" customHeight="1" x14ac:dyDescent="0.25">
      <c r="A9" s="472" t="s">
        <v>255</v>
      </c>
      <c r="B9" s="177">
        <v>34247390</v>
      </c>
      <c r="C9" s="202">
        <v>74844614</v>
      </c>
      <c r="D9" s="203">
        <f t="shared" si="0"/>
        <v>1.1854107422492635</v>
      </c>
      <c r="E9" s="177">
        <v>252668267</v>
      </c>
      <c r="F9" s="202">
        <v>427909602</v>
      </c>
      <c r="G9" s="203">
        <f t="shared" si="1"/>
        <v>0.69356289604820054</v>
      </c>
      <c r="H9" s="204">
        <f t="shared" si="2"/>
        <v>0.10947314565583045</v>
      </c>
    </row>
    <row r="10" spans="1:8" s="183" customFormat="1" ht="14.25" customHeight="1" x14ac:dyDescent="0.25">
      <c r="A10" s="471" t="s">
        <v>306</v>
      </c>
      <c r="B10" s="177">
        <v>52136903</v>
      </c>
      <c r="C10" s="202">
        <v>58440983</v>
      </c>
      <c r="D10" s="203">
        <f t="shared" si="0"/>
        <v>0.12091397143401483</v>
      </c>
      <c r="E10" s="177">
        <v>316747041</v>
      </c>
      <c r="F10" s="202">
        <v>416626115</v>
      </c>
      <c r="G10" s="203">
        <f t="shared" si="1"/>
        <v>0.31532756765358383</v>
      </c>
      <c r="H10" s="204">
        <f t="shared" si="2"/>
        <v>0.10658646395931486</v>
      </c>
    </row>
    <row r="11" spans="1:8" s="183" customFormat="1" ht="14.25" customHeight="1" x14ac:dyDescent="0.25">
      <c r="A11" s="472" t="s">
        <v>259</v>
      </c>
      <c r="B11" s="177">
        <v>49952118</v>
      </c>
      <c r="C11" s="202">
        <v>48019388</v>
      </c>
      <c r="D11" s="203">
        <f t="shared" si="0"/>
        <v>-3.8691652674266996E-2</v>
      </c>
      <c r="E11" s="177">
        <v>443234432</v>
      </c>
      <c r="F11" s="202">
        <v>391348582</v>
      </c>
      <c r="G11" s="203">
        <f t="shared" si="1"/>
        <v>-0.11706186670984986</v>
      </c>
      <c r="H11" s="204">
        <f t="shared" si="2"/>
        <v>0.10011965171907665</v>
      </c>
    </row>
    <row r="12" spans="1:8" s="183" customFormat="1" ht="14.25" customHeight="1" x14ac:dyDescent="0.25">
      <c r="A12" s="473" t="s">
        <v>247</v>
      </c>
      <c r="B12" s="177">
        <v>35041332</v>
      </c>
      <c r="C12" s="202">
        <v>36959356</v>
      </c>
      <c r="D12" s="203">
        <f t="shared" si="0"/>
        <v>5.4736047134281263E-2</v>
      </c>
      <c r="E12" s="177">
        <v>293410116</v>
      </c>
      <c r="F12" s="202">
        <v>284687237</v>
      </c>
      <c r="G12" s="203">
        <f t="shared" si="1"/>
        <v>-2.9729305583997001E-2</v>
      </c>
      <c r="H12" s="204">
        <f t="shared" si="2"/>
        <v>7.2832222546052899E-2</v>
      </c>
    </row>
    <row r="13" spans="1:8" s="183" customFormat="1" ht="14.25" customHeight="1" x14ac:dyDescent="0.25">
      <c r="A13" s="472" t="s">
        <v>262</v>
      </c>
      <c r="B13" s="177">
        <v>28056874</v>
      </c>
      <c r="C13" s="202">
        <v>32109594</v>
      </c>
      <c r="D13" s="203">
        <f t="shared" si="0"/>
        <v>0.14444659800660609</v>
      </c>
      <c r="E13" s="177">
        <v>218711742</v>
      </c>
      <c r="F13" s="202">
        <v>274284378</v>
      </c>
      <c r="G13" s="203">
        <f t="shared" si="1"/>
        <v>0.25409077487938436</v>
      </c>
      <c r="H13" s="204">
        <f t="shared" si="2"/>
        <v>7.0170834034971846E-2</v>
      </c>
    </row>
    <row r="14" spans="1:8" s="183" customFormat="1" ht="14.25" customHeight="1" x14ac:dyDescent="0.25">
      <c r="A14" s="473" t="s">
        <v>268</v>
      </c>
      <c r="B14" s="177">
        <v>16932164</v>
      </c>
      <c r="C14" s="202">
        <v>27119010</v>
      </c>
      <c r="D14" s="203">
        <f t="shared" si="0"/>
        <v>0.60162693912012655</v>
      </c>
      <c r="E14" s="177">
        <v>189468613</v>
      </c>
      <c r="F14" s="202">
        <v>206377028</v>
      </c>
      <c r="G14" s="203">
        <f t="shared" si="1"/>
        <v>8.9241245461590069E-2</v>
      </c>
      <c r="H14" s="204">
        <f t="shared" si="2"/>
        <v>5.2797932882705907E-2</v>
      </c>
    </row>
    <row r="15" spans="1:8" s="183" customFormat="1" ht="14.25" customHeight="1" x14ac:dyDescent="0.25">
      <c r="A15" s="473" t="s">
        <v>267</v>
      </c>
      <c r="B15" s="177">
        <v>25966449</v>
      </c>
      <c r="C15" s="202">
        <v>36602760</v>
      </c>
      <c r="D15" s="203">
        <f t="shared" si="0"/>
        <v>0.4096174644442141</v>
      </c>
      <c r="E15" s="177">
        <v>149367477</v>
      </c>
      <c r="F15" s="202">
        <v>165659352</v>
      </c>
      <c r="G15" s="203">
        <f t="shared" si="1"/>
        <v>0.10907243884155582</v>
      </c>
      <c r="H15" s="204">
        <f t="shared" si="2"/>
        <v>4.2381031615052391E-2</v>
      </c>
    </row>
    <row r="16" spans="1:8" s="183" customFormat="1" ht="14.25" customHeight="1" x14ac:dyDescent="0.25">
      <c r="A16" s="473" t="s">
        <v>248</v>
      </c>
      <c r="B16" s="177">
        <v>14210826</v>
      </c>
      <c r="C16" s="202">
        <v>19494149</v>
      </c>
      <c r="D16" s="203">
        <f t="shared" si="0"/>
        <v>0.3717815558363744</v>
      </c>
      <c r="E16" s="177">
        <v>118139411</v>
      </c>
      <c r="F16" s="202">
        <v>152629490</v>
      </c>
      <c r="G16" s="203">
        <f t="shared" si="1"/>
        <v>0.29194388822541195</v>
      </c>
      <c r="H16" s="204">
        <f t="shared" si="2"/>
        <v>3.9047570589792739E-2</v>
      </c>
    </row>
    <row r="17" spans="1:9" s="183" customFormat="1" ht="14.25" customHeight="1" x14ac:dyDescent="0.25">
      <c r="A17" s="473" t="s">
        <v>258</v>
      </c>
      <c r="B17" s="177">
        <v>10591791</v>
      </c>
      <c r="C17" s="202">
        <v>21374590</v>
      </c>
      <c r="D17" s="203">
        <f t="shared" si="0"/>
        <v>1.0180335884648781</v>
      </c>
      <c r="E17" s="177">
        <v>115545126</v>
      </c>
      <c r="F17" s="202">
        <v>138217874</v>
      </c>
      <c r="G17" s="203">
        <f t="shared" si="1"/>
        <v>0.19622418344154124</v>
      </c>
      <c r="H17" s="204">
        <f t="shared" si="2"/>
        <v>3.5360612105734469E-2</v>
      </c>
    </row>
    <row r="18" spans="1:9" s="183" customFormat="1" ht="14.25" customHeight="1" x14ac:dyDescent="0.25">
      <c r="A18" s="473" t="s">
        <v>250</v>
      </c>
      <c r="B18" s="177">
        <v>18149168</v>
      </c>
      <c r="C18" s="202">
        <v>16816375</v>
      </c>
      <c r="D18" s="203">
        <f t="shared" si="0"/>
        <v>-7.3435487511052888E-2</v>
      </c>
      <c r="E18" s="177">
        <v>144771801</v>
      </c>
      <c r="F18" s="202">
        <v>108752848</v>
      </c>
      <c r="G18" s="203">
        <f t="shared" si="1"/>
        <v>-0.24879812747511509</v>
      </c>
      <c r="H18" s="204">
        <f t="shared" si="2"/>
        <v>2.7822503430503503E-2</v>
      </c>
    </row>
    <row r="19" spans="1:9" s="183" customFormat="1" ht="14.25" customHeight="1" x14ac:dyDescent="0.25">
      <c r="A19" s="473" t="s">
        <v>263</v>
      </c>
      <c r="B19" s="177">
        <v>17261088</v>
      </c>
      <c r="C19" s="202">
        <v>11275287</v>
      </c>
      <c r="D19" s="203">
        <f t="shared" si="0"/>
        <v>-0.3467800523350556</v>
      </c>
      <c r="E19" s="177">
        <v>106091072</v>
      </c>
      <c r="F19" s="202">
        <v>103549415</v>
      </c>
      <c r="G19" s="203">
        <f t="shared" si="1"/>
        <v>-2.3957312826474175E-2</v>
      </c>
      <c r="H19" s="204">
        <f t="shared" si="2"/>
        <v>2.6491296614725261E-2</v>
      </c>
    </row>
    <row r="20" spans="1:9" s="183" customFormat="1" ht="14.25" customHeight="1" x14ac:dyDescent="0.25">
      <c r="A20" s="473" t="s">
        <v>260</v>
      </c>
      <c r="B20" s="177">
        <v>11437068</v>
      </c>
      <c r="C20" s="202">
        <v>11569450</v>
      </c>
      <c r="D20" s="203">
        <f t="shared" si="0"/>
        <v>1.1574819700293837E-2</v>
      </c>
      <c r="E20" s="177">
        <v>75665197</v>
      </c>
      <c r="F20" s="202">
        <v>76037383</v>
      </c>
      <c r="G20" s="203">
        <f t="shared" si="1"/>
        <v>4.9188532476827085E-3</v>
      </c>
      <c r="H20" s="204">
        <f t="shared" si="2"/>
        <v>1.9452827105401495E-2</v>
      </c>
    </row>
    <row r="21" spans="1:9" s="183" customFormat="1" ht="14.25" customHeight="1" x14ac:dyDescent="0.25">
      <c r="A21" s="473" t="s">
        <v>266</v>
      </c>
      <c r="B21" s="177">
        <v>5260503</v>
      </c>
      <c r="C21" s="202">
        <v>7450586</v>
      </c>
      <c r="D21" s="203">
        <f t="shared" si="0"/>
        <v>0.41632577721179898</v>
      </c>
      <c r="E21" s="177">
        <v>36673252</v>
      </c>
      <c r="F21" s="202">
        <v>48485953</v>
      </c>
      <c r="G21" s="203">
        <f t="shared" si="1"/>
        <v>0.32210672235993698</v>
      </c>
      <c r="H21" s="204">
        <f t="shared" si="2"/>
        <v>1.2404278310704394E-2</v>
      </c>
    </row>
    <row r="22" spans="1:9" s="183" customFormat="1" ht="14.25" customHeight="1" x14ac:dyDescent="0.25">
      <c r="A22" s="473" t="s">
        <v>265</v>
      </c>
      <c r="B22" s="177">
        <v>1832985</v>
      </c>
      <c r="C22" s="202">
        <v>11156412</v>
      </c>
      <c r="D22" s="203">
        <f t="shared" si="0"/>
        <v>5.0864720660561868</v>
      </c>
      <c r="E22" s="177">
        <v>30791330</v>
      </c>
      <c r="F22" s="202">
        <v>43556974</v>
      </c>
      <c r="G22" s="203">
        <f t="shared" si="1"/>
        <v>0.41458566421132192</v>
      </c>
      <c r="H22" s="204">
        <f t="shared" si="2"/>
        <v>1.1143285723766534E-2</v>
      </c>
    </row>
    <row r="23" spans="1:9" s="183" customFormat="1" ht="14.25" customHeight="1" x14ac:dyDescent="0.25">
      <c r="A23" s="473" t="s">
        <v>252</v>
      </c>
      <c r="B23" s="177">
        <v>1274920</v>
      </c>
      <c r="C23" s="202">
        <v>2174315</v>
      </c>
      <c r="D23" s="203">
        <f t="shared" si="0"/>
        <v>0.70545210679885795</v>
      </c>
      <c r="E23" s="177">
        <v>10506875</v>
      </c>
      <c r="F23" s="202">
        <v>20061832</v>
      </c>
      <c r="G23" s="203">
        <f t="shared" si="1"/>
        <v>0.90940046398191665</v>
      </c>
      <c r="H23" s="204">
        <f t="shared" si="2"/>
        <v>5.132466872427883E-3</v>
      </c>
    </row>
    <row r="24" spans="1:9" s="183" customFormat="1" ht="14.25" customHeight="1" x14ac:dyDescent="0.25">
      <c r="A24" s="473" t="s">
        <v>257</v>
      </c>
      <c r="B24" s="177">
        <v>59858</v>
      </c>
      <c r="C24" s="202">
        <v>33311</v>
      </c>
      <c r="D24" s="203">
        <f t="shared" si="0"/>
        <v>-0.44349961575729224</v>
      </c>
      <c r="E24" s="177">
        <v>372767</v>
      </c>
      <c r="F24" s="202">
        <v>1500891</v>
      </c>
      <c r="G24" s="203">
        <f t="shared" si="1"/>
        <v>3.0263515815509416</v>
      </c>
      <c r="H24" s="403">
        <f t="shared" si="2"/>
        <v>3.839765648832648E-4</v>
      </c>
    </row>
    <row r="25" spans="1:9" s="183" customFormat="1" ht="14.25" customHeight="1" x14ac:dyDescent="0.25">
      <c r="A25" s="473" t="s">
        <v>264</v>
      </c>
      <c r="B25" s="177">
        <v>299150</v>
      </c>
      <c r="C25" s="202">
        <v>184792</v>
      </c>
      <c r="D25" s="203">
        <f t="shared" si="0"/>
        <v>-0.3822764499415009</v>
      </c>
      <c r="E25" s="177">
        <v>1418502</v>
      </c>
      <c r="F25" s="202">
        <v>1030800</v>
      </c>
      <c r="G25" s="203">
        <f t="shared" si="1"/>
        <v>-0.27331790861063288</v>
      </c>
      <c r="H25" s="403">
        <f t="shared" si="2"/>
        <v>2.6371205042982426E-4</v>
      </c>
    </row>
    <row r="26" spans="1:9" s="183" customFormat="1" ht="14.25" customHeight="1" x14ac:dyDescent="0.25">
      <c r="A26" s="473" t="s">
        <v>526</v>
      </c>
      <c r="B26" s="177">
        <v>0</v>
      </c>
      <c r="C26" s="202">
        <v>48746</v>
      </c>
      <c r="D26" s="203" t="s">
        <v>245</v>
      </c>
      <c r="E26" s="177">
        <v>0</v>
      </c>
      <c r="F26" s="202">
        <v>385449</v>
      </c>
      <c r="G26" s="203" t="s">
        <v>245</v>
      </c>
      <c r="H26" s="403">
        <f t="shared" si="2"/>
        <v>9.8610347425422327E-5</v>
      </c>
    </row>
    <row r="27" spans="1:9" s="183" customFormat="1" ht="14.25" customHeight="1" x14ac:dyDescent="0.25">
      <c r="A27" s="473" t="s">
        <v>307</v>
      </c>
      <c r="B27" s="177">
        <v>0</v>
      </c>
      <c r="C27" s="202">
        <v>0</v>
      </c>
      <c r="D27" s="203" t="s">
        <v>246</v>
      </c>
      <c r="E27" s="177">
        <v>27130</v>
      </c>
      <c r="F27" s="202">
        <v>40000</v>
      </c>
      <c r="G27" s="203">
        <f t="shared" si="1"/>
        <v>0.47438260228529305</v>
      </c>
      <c r="H27" s="708">
        <f t="shared" si="2"/>
        <v>1.0233296485441375E-5</v>
      </c>
    </row>
    <row r="28" spans="1:9" s="183" customFormat="1" ht="14.25" customHeight="1" x14ac:dyDescent="0.25">
      <c r="A28" s="473" t="s">
        <v>254</v>
      </c>
      <c r="B28" s="177">
        <v>0</v>
      </c>
      <c r="C28" s="202">
        <v>0</v>
      </c>
      <c r="D28" s="203" t="s">
        <v>246</v>
      </c>
      <c r="E28" s="177">
        <v>0</v>
      </c>
      <c r="F28" s="202">
        <v>31074</v>
      </c>
      <c r="G28" s="203" t="s">
        <v>245</v>
      </c>
      <c r="H28" s="708">
        <f t="shared" si="2"/>
        <v>7.9497363747151325E-6</v>
      </c>
    </row>
    <row r="29" spans="1:9" s="183" customFormat="1" ht="14.25" customHeight="1" x14ac:dyDescent="0.25">
      <c r="A29" s="473" t="s">
        <v>256</v>
      </c>
      <c r="B29" s="177">
        <v>2000</v>
      </c>
      <c r="C29" s="202">
        <v>1500</v>
      </c>
      <c r="D29" s="203">
        <f t="shared" si="0"/>
        <v>-0.25</v>
      </c>
      <c r="E29" s="177">
        <v>20000</v>
      </c>
      <c r="F29" s="202">
        <v>26500</v>
      </c>
      <c r="G29" s="203">
        <f t="shared" si="1"/>
        <v>0.32499999999999996</v>
      </c>
      <c r="H29" s="708">
        <f t="shared" si="2"/>
        <v>6.7795589216049118E-6</v>
      </c>
    </row>
    <row r="30" spans="1:9" s="183" customFormat="1" ht="14.25" customHeight="1" x14ac:dyDescent="0.25">
      <c r="A30" s="473" t="s">
        <v>261</v>
      </c>
      <c r="B30" s="177">
        <v>1546</v>
      </c>
      <c r="C30" s="202">
        <v>0</v>
      </c>
      <c r="D30" s="203" t="s">
        <v>246</v>
      </c>
      <c r="E30" s="177">
        <v>51618</v>
      </c>
      <c r="F30" s="202">
        <v>2987</v>
      </c>
      <c r="G30" s="203">
        <f t="shared" si="1"/>
        <v>-0.94213258940679612</v>
      </c>
      <c r="H30" s="708">
        <f t="shared" si="2"/>
        <v>7.6417141505033471E-7</v>
      </c>
    </row>
    <row r="31" spans="1:9" s="197" customFormat="1" ht="14.25" customHeight="1" thickBot="1" x14ac:dyDescent="0.3">
      <c r="A31" s="709" t="s">
        <v>0</v>
      </c>
      <c r="B31" s="710">
        <f>+SUM(B7:B30)</f>
        <v>426947404</v>
      </c>
      <c r="C31" s="711">
        <f>+SUM(C7:C30)</f>
        <v>550397868</v>
      </c>
      <c r="D31" s="584">
        <f>C31/B31-1</f>
        <v>0.289146772748617</v>
      </c>
      <c r="E31" s="210">
        <f>+SUM(E7:E30)</f>
        <v>3389481155</v>
      </c>
      <c r="F31" s="211">
        <f>+SUM(F7:F30)</f>
        <v>3908808863</v>
      </c>
      <c r="G31" s="584">
        <f>F31/E31-1</f>
        <v>0.1532174643407922</v>
      </c>
      <c r="H31" s="712">
        <f>SUM(H7:H27)</f>
        <v>0.99998450653328863</v>
      </c>
      <c r="I31" s="713"/>
    </row>
    <row r="32" spans="1:9" s="183" customFormat="1" ht="14.25" customHeight="1" x14ac:dyDescent="0.25">
      <c r="B32" s="205"/>
      <c r="C32" s="205"/>
      <c r="D32" s="197"/>
      <c r="E32" s="197"/>
      <c r="F32" s="197"/>
    </row>
    <row r="33" spans="1:8" s="197" customFormat="1" ht="14.25" customHeight="1" thickBot="1" x14ac:dyDescent="0.3">
      <c r="A33" s="195" t="s">
        <v>315</v>
      </c>
      <c r="B33" s="183"/>
      <c r="C33" s="183"/>
      <c r="D33" s="192"/>
    </row>
    <row r="34" spans="1:8" s="197" customFormat="1" ht="14.25" customHeight="1" thickBot="1" x14ac:dyDescent="0.3">
      <c r="A34" s="183"/>
      <c r="B34" s="1065" t="s">
        <v>894</v>
      </c>
      <c r="C34" s="1066"/>
      <c r="D34" s="1066"/>
      <c r="E34" s="1067" t="s">
        <v>895</v>
      </c>
      <c r="F34" s="1068"/>
      <c r="G34" s="1068"/>
      <c r="H34" s="1069"/>
    </row>
    <row r="35" spans="1:8" s="183" customFormat="1" ht="14.25" customHeight="1" thickBot="1" x14ac:dyDescent="0.3">
      <c r="A35" s="581" t="s">
        <v>316</v>
      </c>
      <c r="B35" s="199">
        <v>2024</v>
      </c>
      <c r="C35" s="200">
        <v>2025</v>
      </c>
      <c r="D35" s="201" t="s">
        <v>274</v>
      </c>
      <c r="E35" s="199">
        <v>2024</v>
      </c>
      <c r="F35" s="200">
        <v>2025</v>
      </c>
      <c r="G35" s="201" t="s">
        <v>274</v>
      </c>
      <c r="H35" s="707" t="s">
        <v>276</v>
      </c>
    </row>
    <row r="36" spans="1:8" s="183" customFormat="1" ht="14.25" customHeight="1" x14ac:dyDescent="0.25">
      <c r="A36" s="206" t="s">
        <v>279</v>
      </c>
      <c r="B36" s="207">
        <v>24557947</v>
      </c>
      <c r="C36" s="582">
        <v>56859804</v>
      </c>
      <c r="D36" s="175">
        <f t="shared" ref="D36:D86" si="3">C36/B36-1</f>
        <v>1.3153321407526453</v>
      </c>
      <c r="E36" s="207">
        <v>216843588</v>
      </c>
      <c r="F36" s="714">
        <v>369877235</v>
      </c>
      <c r="G36" s="175">
        <f t="shared" ref="G36:G86" si="4">F36/E36-1</f>
        <v>0.70573286677031</v>
      </c>
      <c r="H36" s="401">
        <f>+F36/$F$87</f>
        <v>9.4626585224256848E-2</v>
      </c>
    </row>
    <row r="37" spans="1:8" s="183" customFormat="1" ht="14.25" customHeight="1" x14ac:dyDescent="0.25">
      <c r="A37" s="206" t="s">
        <v>281</v>
      </c>
      <c r="B37" s="207">
        <v>45885944</v>
      </c>
      <c r="C37" s="582">
        <v>54517746</v>
      </c>
      <c r="D37" s="175">
        <f t="shared" si="3"/>
        <v>0.18811429486990616</v>
      </c>
      <c r="E37" s="207">
        <v>287667395</v>
      </c>
      <c r="F37" s="714">
        <v>340486955</v>
      </c>
      <c r="G37" s="175">
        <f t="shared" si="4"/>
        <v>0.18361330104859475</v>
      </c>
      <c r="H37" s="401">
        <f t="shared" ref="H37:H86" si="5">+F37/$F$87</f>
        <v>8.7107598998503399E-2</v>
      </c>
    </row>
    <row r="38" spans="1:8" s="183" customFormat="1" ht="14.25" customHeight="1" x14ac:dyDescent="0.25">
      <c r="A38" s="206" t="s">
        <v>278</v>
      </c>
      <c r="B38" s="207">
        <v>43395663</v>
      </c>
      <c r="C38" s="582">
        <v>40965241</v>
      </c>
      <c r="D38" s="175">
        <f t="shared" si="3"/>
        <v>-5.6006103651417893E-2</v>
      </c>
      <c r="E38" s="207">
        <v>391009047</v>
      </c>
      <c r="F38" s="714">
        <v>326297083</v>
      </c>
      <c r="G38" s="175">
        <f t="shared" si="4"/>
        <v>-0.16549991489071603</v>
      </c>
      <c r="H38" s="401">
        <f t="shared" si="5"/>
        <v>8.3477369816841826E-2</v>
      </c>
    </row>
    <row r="39" spans="1:8" s="183" customFormat="1" ht="14.25" customHeight="1" x14ac:dyDescent="0.25">
      <c r="A39" s="206" t="s">
        <v>277</v>
      </c>
      <c r="B39" s="207">
        <v>27041936</v>
      </c>
      <c r="C39" s="582">
        <v>28874153</v>
      </c>
      <c r="D39" s="175">
        <f t="shared" si="3"/>
        <v>6.7754653365054818E-2</v>
      </c>
      <c r="E39" s="207">
        <v>252629263</v>
      </c>
      <c r="F39" s="714">
        <v>280026564</v>
      </c>
      <c r="G39" s="175">
        <f t="shared" si="4"/>
        <v>0.10844864397201692</v>
      </c>
      <c r="H39" s="401">
        <f t="shared" si="5"/>
        <v>7.1639871330285612E-2</v>
      </c>
    </row>
    <row r="40" spans="1:8" s="183" customFormat="1" ht="14.25" customHeight="1" x14ac:dyDescent="0.25">
      <c r="A40" s="206" t="s">
        <v>293</v>
      </c>
      <c r="B40" s="207">
        <v>28039251</v>
      </c>
      <c r="C40" s="582">
        <v>24449098</v>
      </c>
      <c r="D40" s="175">
        <f t="shared" si="3"/>
        <v>-0.12804026041922445</v>
      </c>
      <c r="E40" s="207">
        <v>188293937</v>
      </c>
      <c r="F40" s="714">
        <v>275201105</v>
      </c>
      <c r="G40" s="175">
        <f t="shared" si="4"/>
        <v>0.46155053840103211</v>
      </c>
      <c r="H40" s="401">
        <f t="shared" si="5"/>
        <v>7.040536251465207E-2</v>
      </c>
    </row>
    <row r="41" spans="1:8" s="183" customFormat="1" ht="14.25" customHeight="1" x14ac:dyDescent="0.25">
      <c r="A41" s="206" t="s">
        <v>304</v>
      </c>
      <c r="B41" s="207">
        <v>23181729</v>
      </c>
      <c r="C41" s="582">
        <v>49955863</v>
      </c>
      <c r="D41" s="175">
        <f t="shared" si="3"/>
        <v>1.1549670863635755</v>
      </c>
      <c r="E41" s="207">
        <v>156014343</v>
      </c>
      <c r="F41" s="714">
        <v>265312117</v>
      </c>
      <c r="G41" s="175">
        <f t="shared" si="4"/>
        <v>0.70056234509156634</v>
      </c>
      <c r="H41" s="401">
        <f t="shared" si="5"/>
        <v>6.7875438861027773E-2</v>
      </c>
    </row>
    <row r="42" spans="1:8" s="183" customFormat="1" ht="14.25" customHeight="1" x14ac:dyDescent="0.25">
      <c r="A42" s="206" t="s">
        <v>280</v>
      </c>
      <c r="B42" s="207">
        <v>21234216</v>
      </c>
      <c r="C42" s="582">
        <v>21006873</v>
      </c>
      <c r="D42" s="175">
        <f t="shared" si="3"/>
        <v>-1.0706446614275777E-2</v>
      </c>
      <c r="E42" s="207">
        <v>270941169</v>
      </c>
      <c r="F42" s="714">
        <v>138815077</v>
      </c>
      <c r="G42" s="175">
        <f t="shared" si="4"/>
        <v>-0.48765601952503568</v>
      </c>
      <c r="H42" s="401">
        <f t="shared" si="5"/>
        <v>3.5513395989759347E-2</v>
      </c>
    </row>
    <row r="43" spans="1:8" s="183" customFormat="1" ht="14.25" customHeight="1" x14ac:dyDescent="0.25">
      <c r="A43" s="206" t="s">
        <v>282</v>
      </c>
      <c r="B43" s="207">
        <v>18265253</v>
      </c>
      <c r="C43" s="582">
        <v>16215822</v>
      </c>
      <c r="D43" s="175">
        <f t="shared" si="3"/>
        <v>-0.11220381124750911</v>
      </c>
      <c r="E43" s="207">
        <v>174753915</v>
      </c>
      <c r="F43" s="714">
        <v>128637298</v>
      </c>
      <c r="G43" s="175">
        <f t="shared" si="4"/>
        <v>-0.26389461432094385</v>
      </c>
      <c r="H43" s="401">
        <f t="shared" si="5"/>
        <v>3.2909590238001871E-2</v>
      </c>
    </row>
    <row r="44" spans="1:8" s="183" customFormat="1" ht="14.25" customHeight="1" x14ac:dyDescent="0.25">
      <c r="A44" s="206" t="s">
        <v>288</v>
      </c>
      <c r="B44" s="207">
        <v>13658463</v>
      </c>
      <c r="C44" s="582">
        <v>12714998</v>
      </c>
      <c r="D44" s="175">
        <f t="shared" si="3"/>
        <v>-6.9075488215621372E-2</v>
      </c>
      <c r="E44" s="207">
        <v>112587927</v>
      </c>
      <c r="F44" s="714">
        <v>120615033</v>
      </c>
      <c r="G44" s="175">
        <f t="shared" si="4"/>
        <v>7.1296330023022714E-2</v>
      </c>
      <c r="H44" s="401">
        <f t="shared" si="5"/>
        <v>3.0857234832257389E-2</v>
      </c>
    </row>
    <row r="45" spans="1:8" s="183" customFormat="1" ht="14.25" customHeight="1" x14ac:dyDescent="0.25">
      <c r="A45" s="206" t="s">
        <v>324</v>
      </c>
      <c r="B45" s="207">
        <v>4072668</v>
      </c>
      <c r="C45" s="582">
        <v>15811446</v>
      </c>
      <c r="D45" s="175">
        <f t="shared" si="3"/>
        <v>2.8823311892842725</v>
      </c>
      <c r="E45" s="207">
        <v>25916123</v>
      </c>
      <c r="F45" s="714">
        <v>94726740</v>
      </c>
      <c r="G45" s="175">
        <f t="shared" si="4"/>
        <v>2.6551277365059582</v>
      </c>
      <c r="H45" s="401">
        <f t="shared" si="5"/>
        <v>2.4234170387982975E-2</v>
      </c>
    </row>
    <row r="46" spans="1:8" s="183" customFormat="1" ht="14.25" customHeight="1" x14ac:dyDescent="0.25">
      <c r="A46" s="206" t="s">
        <v>284</v>
      </c>
      <c r="B46" s="207">
        <v>5603610</v>
      </c>
      <c r="C46" s="582">
        <v>16325359</v>
      </c>
      <c r="D46" s="175">
        <f t="shared" si="3"/>
        <v>1.9133645988924997</v>
      </c>
      <c r="E46" s="207">
        <v>47381345</v>
      </c>
      <c r="F46" s="714">
        <v>87117345</v>
      </c>
      <c r="G46" s="175">
        <f t="shared" si="4"/>
        <v>0.83864229687865555</v>
      </c>
      <c r="H46" s="401">
        <f t="shared" si="5"/>
        <v>2.2287440510237094E-2</v>
      </c>
    </row>
    <row r="47" spans="1:8" s="183" customFormat="1" ht="14.25" customHeight="1" x14ac:dyDescent="0.25">
      <c r="A47" s="206" t="s">
        <v>296</v>
      </c>
      <c r="B47" s="207">
        <v>3313319</v>
      </c>
      <c r="C47" s="582">
        <v>7378233</v>
      </c>
      <c r="D47" s="175">
        <f t="shared" si="3"/>
        <v>1.2268405185253819</v>
      </c>
      <c r="E47" s="207">
        <v>47477626</v>
      </c>
      <c r="F47" s="714">
        <v>86936567</v>
      </c>
      <c r="G47" s="175">
        <f t="shared" si="4"/>
        <v>0.83110602455143812</v>
      </c>
      <c r="H47" s="401">
        <f t="shared" si="5"/>
        <v>2.2241191638435968E-2</v>
      </c>
    </row>
    <row r="48" spans="1:8" s="183" customFormat="1" ht="14.25" customHeight="1" x14ac:dyDescent="0.25">
      <c r="A48" s="206" t="s">
        <v>283</v>
      </c>
      <c r="B48" s="207">
        <v>17303209</v>
      </c>
      <c r="C48" s="582">
        <v>28696709</v>
      </c>
      <c r="D48" s="175">
        <f t="shared" si="3"/>
        <v>0.65846167609719108</v>
      </c>
      <c r="E48" s="207">
        <v>85683947</v>
      </c>
      <c r="F48" s="714">
        <v>85327284</v>
      </c>
      <c r="G48" s="175">
        <f t="shared" si="4"/>
        <v>-4.1625416718956698E-3</v>
      </c>
      <c r="H48" s="401">
        <f t="shared" si="5"/>
        <v>2.1829484886736455E-2</v>
      </c>
    </row>
    <row r="49" spans="1:8" s="183" customFormat="1" ht="14.25" customHeight="1" x14ac:dyDescent="0.25">
      <c r="A49" s="206" t="s">
        <v>285</v>
      </c>
      <c r="B49" s="207">
        <v>8247237</v>
      </c>
      <c r="C49" s="582">
        <v>7206917</v>
      </c>
      <c r="D49" s="175">
        <f t="shared" si="3"/>
        <v>-0.12614163992134575</v>
      </c>
      <c r="E49" s="207">
        <v>60291709</v>
      </c>
      <c r="F49" s="714">
        <v>75880755</v>
      </c>
      <c r="G49" s="175">
        <f t="shared" si="4"/>
        <v>0.25856036026446017</v>
      </c>
      <c r="H49" s="401">
        <f t="shared" si="5"/>
        <v>1.9412756586353452E-2</v>
      </c>
    </row>
    <row r="50" spans="1:8" s="183" customFormat="1" ht="14.25" customHeight="1" x14ac:dyDescent="0.25">
      <c r="A50" s="206" t="s">
        <v>294</v>
      </c>
      <c r="B50" s="207">
        <v>9838624</v>
      </c>
      <c r="C50" s="582">
        <v>10630767</v>
      </c>
      <c r="D50" s="175">
        <f t="shared" si="3"/>
        <v>8.051359621020171E-2</v>
      </c>
      <c r="E50" s="207">
        <v>67697539</v>
      </c>
      <c r="F50" s="714">
        <v>74767246</v>
      </c>
      <c r="G50" s="175">
        <f t="shared" si="4"/>
        <v>0.10443078292698349</v>
      </c>
      <c r="H50" s="401">
        <f t="shared" si="5"/>
        <v>1.9127884892948269E-2</v>
      </c>
    </row>
    <row r="51" spans="1:8" s="183" customFormat="1" ht="14.25" customHeight="1" x14ac:dyDescent="0.25">
      <c r="A51" s="206" t="s">
        <v>305</v>
      </c>
      <c r="B51" s="207">
        <v>12996787</v>
      </c>
      <c r="C51" s="582">
        <v>11817423</v>
      </c>
      <c r="D51" s="175">
        <f t="shared" si="3"/>
        <v>-9.0742735108300221E-2</v>
      </c>
      <c r="E51" s="207">
        <v>76960265</v>
      </c>
      <c r="F51" s="714">
        <v>68243930</v>
      </c>
      <c r="G51" s="175">
        <f t="shared" si="4"/>
        <v>-0.11325760117899797</v>
      </c>
      <c r="H51" s="401">
        <f t="shared" si="5"/>
        <v>1.7459009225542683E-2</v>
      </c>
    </row>
    <row r="52" spans="1:8" s="183" customFormat="1" ht="14.25" customHeight="1" x14ac:dyDescent="0.25">
      <c r="A52" s="206" t="s">
        <v>292</v>
      </c>
      <c r="B52" s="207">
        <v>7662930</v>
      </c>
      <c r="C52" s="582">
        <v>7211371</v>
      </c>
      <c r="D52" s="175">
        <f t="shared" si="3"/>
        <v>-5.8927720858731547E-2</v>
      </c>
      <c r="E52" s="207">
        <v>69971622</v>
      </c>
      <c r="F52" s="714">
        <v>68038520</v>
      </c>
      <c r="G52" s="175">
        <f t="shared" si="4"/>
        <v>-2.7626942819761968E-2</v>
      </c>
      <c r="H52" s="401">
        <f t="shared" si="5"/>
        <v>1.7406458689765821E-2</v>
      </c>
    </row>
    <row r="53" spans="1:8" s="183" customFormat="1" ht="14.25" customHeight="1" x14ac:dyDescent="0.25">
      <c r="A53" s="206" t="s">
        <v>295</v>
      </c>
      <c r="B53" s="207">
        <v>4264562</v>
      </c>
      <c r="C53" s="582">
        <v>7319598</v>
      </c>
      <c r="D53" s="175">
        <f t="shared" si="3"/>
        <v>0.71637743805811716</v>
      </c>
      <c r="E53" s="207">
        <v>33311052</v>
      </c>
      <c r="F53" s="714">
        <v>58838825</v>
      </c>
      <c r="G53" s="175">
        <f t="shared" si="4"/>
        <v>0.76634544594989085</v>
      </c>
      <c r="H53" s="401">
        <f t="shared" si="5"/>
        <v>1.5052878527000003E-2</v>
      </c>
    </row>
    <row r="54" spans="1:8" s="183" customFormat="1" ht="14.25" customHeight="1" x14ac:dyDescent="0.25">
      <c r="A54" s="206" t="s">
        <v>297</v>
      </c>
      <c r="B54" s="207">
        <v>3195468</v>
      </c>
      <c r="C54" s="582">
        <v>6919274</v>
      </c>
      <c r="D54" s="175">
        <f t="shared" si="3"/>
        <v>1.1653397874740099</v>
      </c>
      <c r="E54" s="207">
        <v>21923821</v>
      </c>
      <c r="F54" s="714">
        <v>48773423</v>
      </c>
      <c r="G54" s="175">
        <f t="shared" si="4"/>
        <v>1.224677121748075</v>
      </c>
      <c r="H54" s="401">
        <f t="shared" si="5"/>
        <v>1.2477822454221139E-2</v>
      </c>
    </row>
    <row r="55" spans="1:8" s="183" customFormat="1" ht="14.25" customHeight="1" x14ac:dyDescent="0.25">
      <c r="A55" s="206" t="s">
        <v>794</v>
      </c>
      <c r="B55" s="207">
        <v>1413568</v>
      </c>
      <c r="C55" s="582">
        <v>4596624</v>
      </c>
      <c r="D55" s="175">
        <f t="shared" si="3"/>
        <v>2.251788382306334</v>
      </c>
      <c r="E55" s="207">
        <v>14898809</v>
      </c>
      <c r="F55" s="714">
        <v>48699435</v>
      </c>
      <c r="G55" s="175">
        <f t="shared" si="4"/>
        <v>2.2686797313798706</v>
      </c>
      <c r="H55" s="401">
        <f t="shared" si="5"/>
        <v>1.2458893925712018E-2</v>
      </c>
    </row>
    <row r="56" spans="1:8" s="183" customFormat="1" ht="14.25" customHeight="1" x14ac:dyDescent="0.25">
      <c r="A56" s="206" t="s">
        <v>319</v>
      </c>
      <c r="B56" s="207">
        <v>1807299</v>
      </c>
      <c r="C56" s="582">
        <v>10794675</v>
      </c>
      <c r="D56" s="175">
        <f t="shared" si="3"/>
        <v>4.9728218739677272</v>
      </c>
      <c r="E56" s="207">
        <v>30523044</v>
      </c>
      <c r="F56" s="714">
        <v>41255371</v>
      </c>
      <c r="G56" s="175">
        <f t="shared" si="4"/>
        <v>0.35161391504726724</v>
      </c>
      <c r="H56" s="401">
        <f t="shared" si="5"/>
        <v>1.0554461076497001E-2</v>
      </c>
    </row>
    <row r="57" spans="1:8" s="183" customFormat="1" ht="14.25" customHeight="1" x14ac:dyDescent="0.25">
      <c r="A57" s="206" t="s">
        <v>321</v>
      </c>
      <c r="B57" s="207">
        <v>2951183</v>
      </c>
      <c r="C57" s="582">
        <v>3555938</v>
      </c>
      <c r="D57" s="175">
        <f t="shared" si="3"/>
        <v>0.20491951871503722</v>
      </c>
      <c r="E57" s="207">
        <v>19596713</v>
      </c>
      <c r="F57" s="714">
        <v>36545482</v>
      </c>
      <c r="G57" s="175">
        <f t="shared" si="4"/>
        <v>0.86487815584174754</v>
      </c>
      <c r="H57" s="401">
        <f t="shared" si="5"/>
        <v>9.349518812734027E-3</v>
      </c>
    </row>
    <row r="58" spans="1:8" s="183" customFormat="1" ht="14.25" customHeight="1" x14ac:dyDescent="0.25">
      <c r="A58" s="206" t="s">
        <v>524</v>
      </c>
      <c r="B58" s="207">
        <v>4036926</v>
      </c>
      <c r="C58" s="582">
        <v>3932272</v>
      </c>
      <c r="D58" s="175">
        <f t="shared" si="3"/>
        <v>-2.5924180923801887E-2</v>
      </c>
      <c r="E58" s="207">
        <v>28285189</v>
      </c>
      <c r="F58" s="714">
        <v>35435279</v>
      </c>
      <c r="G58" s="175">
        <f t="shared" si="4"/>
        <v>0.25278565400429187</v>
      </c>
      <c r="H58" s="401">
        <f t="shared" si="5"/>
        <v>9.0654929012833653E-3</v>
      </c>
    </row>
    <row r="59" spans="1:8" s="183" customFormat="1" ht="14.25" customHeight="1" x14ac:dyDescent="0.25">
      <c r="A59" s="206" t="s">
        <v>286</v>
      </c>
      <c r="B59" s="207">
        <v>2595963</v>
      </c>
      <c r="C59" s="582">
        <v>4980088</v>
      </c>
      <c r="D59" s="175">
        <f t="shared" si="3"/>
        <v>0.91839714202398115</v>
      </c>
      <c r="E59" s="207">
        <v>16464834</v>
      </c>
      <c r="F59" s="714">
        <v>34707913</v>
      </c>
      <c r="G59" s="175">
        <f t="shared" si="4"/>
        <v>1.1080026072537383</v>
      </c>
      <c r="H59" s="401">
        <f t="shared" si="5"/>
        <v>8.8794091029976256E-3</v>
      </c>
    </row>
    <row r="60" spans="1:8" s="183" customFormat="1" ht="14.25" customHeight="1" x14ac:dyDescent="0.25">
      <c r="A60" s="206" t="s">
        <v>320</v>
      </c>
      <c r="B60" s="207">
        <v>4530565</v>
      </c>
      <c r="C60" s="582">
        <v>4860672</v>
      </c>
      <c r="D60" s="175">
        <f t="shared" si="3"/>
        <v>7.2862214756879151E-2</v>
      </c>
      <c r="E60" s="207">
        <v>42946467</v>
      </c>
      <c r="F60" s="714">
        <v>33388166</v>
      </c>
      <c r="G60" s="175">
        <f t="shared" si="4"/>
        <v>-0.22256315053808728</v>
      </c>
      <c r="H60" s="401">
        <f t="shared" si="5"/>
        <v>8.5417750445783303E-3</v>
      </c>
    </row>
    <row r="61" spans="1:8" s="183" customFormat="1" ht="14.25" customHeight="1" x14ac:dyDescent="0.25">
      <c r="A61" s="206" t="s">
        <v>291</v>
      </c>
      <c r="B61" s="207">
        <v>3436806</v>
      </c>
      <c r="C61" s="582">
        <v>4476652</v>
      </c>
      <c r="D61" s="175">
        <f t="shared" si="3"/>
        <v>0.3025617390099995</v>
      </c>
      <c r="E61" s="207">
        <v>27704266</v>
      </c>
      <c r="F61" s="714">
        <v>33201799</v>
      </c>
      <c r="G61" s="175">
        <f t="shared" si="4"/>
        <v>0.19843633467856536</v>
      </c>
      <c r="H61" s="401">
        <f t="shared" si="5"/>
        <v>8.4940963254257745E-3</v>
      </c>
    </row>
    <row r="62" spans="1:8" s="183" customFormat="1" ht="14.25" customHeight="1" x14ac:dyDescent="0.25">
      <c r="A62" s="206" t="s">
        <v>290</v>
      </c>
      <c r="B62" s="207">
        <v>1847651</v>
      </c>
      <c r="C62" s="582">
        <v>4169426</v>
      </c>
      <c r="D62" s="175">
        <f t="shared" si="3"/>
        <v>1.2566090674050456</v>
      </c>
      <c r="E62" s="207">
        <v>23727563</v>
      </c>
      <c r="F62" s="714">
        <v>27482970</v>
      </c>
      <c r="G62" s="175">
        <f t="shared" si="4"/>
        <v>0.1582719219837283</v>
      </c>
      <c r="H62" s="401">
        <f t="shared" si="5"/>
        <v>7.0310345077622691E-3</v>
      </c>
    </row>
    <row r="63" spans="1:8" s="183" customFormat="1" ht="14.25" customHeight="1" x14ac:dyDescent="0.25">
      <c r="A63" s="208" t="s">
        <v>318</v>
      </c>
      <c r="B63" s="207">
        <v>1210797</v>
      </c>
      <c r="C63" s="582">
        <v>2498721</v>
      </c>
      <c r="D63" s="175">
        <f t="shared" si="3"/>
        <v>1.063699364963739</v>
      </c>
      <c r="E63" s="207">
        <v>13213271</v>
      </c>
      <c r="F63" s="714">
        <v>23602941</v>
      </c>
      <c r="G63" s="175">
        <f t="shared" si="4"/>
        <v>0.78630567707269461</v>
      </c>
      <c r="H63" s="401">
        <f t="shared" si="5"/>
        <v>6.0383973295345039E-3</v>
      </c>
    </row>
    <row r="64" spans="1:8" s="183" customFormat="1" ht="14.25" customHeight="1" x14ac:dyDescent="0.25">
      <c r="A64" s="206" t="s">
        <v>300</v>
      </c>
      <c r="B64" s="207">
        <v>1867006</v>
      </c>
      <c r="C64" s="582">
        <v>3216768</v>
      </c>
      <c r="D64" s="175">
        <f t="shared" si="3"/>
        <v>0.72295536275727024</v>
      </c>
      <c r="E64" s="207">
        <v>11106458</v>
      </c>
      <c r="F64" s="714">
        <v>22420007</v>
      </c>
      <c r="G64" s="175">
        <f t="shared" si="4"/>
        <v>1.0186459985712815</v>
      </c>
      <c r="H64" s="401">
        <f t="shared" si="5"/>
        <v>5.735764470916776E-3</v>
      </c>
    </row>
    <row r="65" spans="1:8" s="183" customFormat="1" ht="14.25" customHeight="1" x14ac:dyDescent="0.25">
      <c r="A65" s="206" t="s">
        <v>400</v>
      </c>
      <c r="B65" s="207">
        <v>1199647</v>
      </c>
      <c r="C65" s="582">
        <v>991974</v>
      </c>
      <c r="D65" s="175">
        <f t="shared" si="3"/>
        <v>-0.1731117570418631</v>
      </c>
      <c r="E65" s="207">
        <v>13639255</v>
      </c>
      <c r="F65" s="714">
        <v>20044578</v>
      </c>
      <c r="G65" s="175">
        <f t="shared" si="4"/>
        <v>0.46962411070106103</v>
      </c>
      <c r="H65" s="401">
        <f t="shared" si="5"/>
        <v>5.128052739988888E-3</v>
      </c>
    </row>
    <row r="66" spans="1:8" s="183" customFormat="1" ht="14.25" customHeight="1" x14ac:dyDescent="0.25">
      <c r="A66" s="206" t="s">
        <v>323</v>
      </c>
      <c r="B66" s="207">
        <v>4914923</v>
      </c>
      <c r="C66" s="582">
        <v>2261835</v>
      </c>
      <c r="D66" s="175">
        <f t="shared" si="3"/>
        <v>-0.53980255641848307</v>
      </c>
      <c r="E66" s="207">
        <v>15110504</v>
      </c>
      <c r="F66" s="714">
        <v>19766872</v>
      </c>
      <c r="G66" s="175">
        <f t="shared" si="4"/>
        <v>0.308154380555407</v>
      </c>
      <c r="H66" s="401">
        <f t="shared" si="5"/>
        <v>5.0570065441442385E-3</v>
      </c>
    </row>
    <row r="67" spans="1:8" s="183" customFormat="1" ht="14.25" customHeight="1" x14ac:dyDescent="0.25">
      <c r="A67" s="206" t="s">
        <v>322</v>
      </c>
      <c r="B67" s="207">
        <v>2550000</v>
      </c>
      <c r="C67" s="582">
        <v>2260700</v>
      </c>
      <c r="D67" s="175">
        <f t="shared" si="3"/>
        <v>-0.11345098039215684</v>
      </c>
      <c r="E67" s="207">
        <v>17871900</v>
      </c>
      <c r="F67" s="714">
        <v>19559700</v>
      </c>
      <c r="G67" s="175">
        <f t="shared" si="4"/>
        <v>9.4438755812196851E-2</v>
      </c>
      <c r="H67" s="401">
        <f t="shared" si="5"/>
        <v>5.0040052316571923E-3</v>
      </c>
    </row>
    <row r="68" spans="1:8" s="183" customFormat="1" ht="14.25" customHeight="1" x14ac:dyDescent="0.25">
      <c r="A68" s="206" t="s">
        <v>517</v>
      </c>
      <c r="B68" s="207">
        <v>1242705</v>
      </c>
      <c r="C68" s="582">
        <v>2124802</v>
      </c>
      <c r="D68" s="175">
        <f t="shared" si="3"/>
        <v>0.70982011016291069</v>
      </c>
      <c r="E68" s="207">
        <v>10049528</v>
      </c>
      <c r="F68" s="714">
        <v>19239800</v>
      </c>
      <c r="G68" s="175">
        <f t="shared" si="4"/>
        <v>0.91449787492507117</v>
      </c>
      <c r="H68" s="401">
        <f t="shared" si="5"/>
        <v>4.9221644430148745E-3</v>
      </c>
    </row>
    <row r="69" spans="1:8" s="183" customFormat="1" ht="14.25" customHeight="1" x14ac:dyDescent="0.25">
      <c r="A69" s="206" t="s">
        <v>289</v>
      </c>
      <c r="B69" s="207">
        <v>2417710</v>
      </c>
      <c r="C69" s="582">
        <v>954727</v>
      </c>
      <c r="D69" s="175">
        <f t="shared" si="3"/>
        <v>-0.60511103482220774</v>
      </c>
      <c r="E69" s="207">
        <v>20552239</v>
      </c>
      <c r="F69" s="714">
        <v>17626892</v>
      </c>
      <c r="G69" s="175">
        <f t="shared" si="4"/>
        <v>-0.14233714389950414</v>
      </c>
      <c r="H69" s="401">
        <f t="shared" si="5"/>
        <v>4.5095302988213673E-3</v>
      </c>
    </row>
    <row r="70" spans="1:8" s="183" customFormat="1" ht="14.25" customHeight="1" x14ac:dyDescent="0.25">
      <c r="A70" s="206" t="s">
        <v>298</v>
      </c>
      <c r="B70" s="207">
        <v>1431320</v>
      </c>
      <c r="C70" s="582">
        <v>1650863</v>
      </c>
      <c r="D70" s="175">
        <f t="shared" si="3"/>
        <v>0.15338498728446459</v>
      </c>
      <c r="E70" s="207">
        <v>16094535</v>
      </c>
      <c r="F70" s="714">
        <v>17465157</v>
      </c>
      <c r="G70" s="175">
        <f t="shared" si="4"/>
        <v>8.5160708277685515E-2</v>
      </c>
      <c r="H70" s="401">
        <f t="shared" si="5"/>
        <v>4.4681532436445463E-3</v>
      </c>
    </row>
    <row r="71" spans="1:8" s="183" customFormat="1" ht="14.25" customHeight="1" x14ac:dyDescent="0.25">
      <c r="A71" s="206" t="s">
        <v>449</v>
      </c>
      <c r="B71" s="207">
        <v>4624618</v>
      </c>
      <c r="C71" s="582">
        <v>1608298</v>
      </c>
      <c r="D71" s="175">
        <f t="shared" si="3"/>
        <v>-0.65223116806620562</v>
      </c>
      <c r="E71" s="207">
        <v>16365220</v>
      </c>
      <c r="F71" s="714">
        <v>17412621</v>
      </c>
      <c r="G71" s="175">
        <f t="shared" si="4"/>
        <v>6.4001644951916292E-2</v>
      </c>
      <c r="H71" s="401">
        <f t="shared" si="5"/>
        <v>4.4547128320405671E-3</v>
      </c>
    </row>
    <row r="72" spans="1:8" s="183" customFormat="1" ht="14.25" customHeight="1" x14ac:dyDescent="0.25">
      <c r="A72" s="206" t="s">
        <v>823</v>
      </c>
      <c r="B72" s="207">
        <v>3026888</v>
      </c>
      <c r="C72" s="582">
        <v>7098011</v>
      </c>
      <c r="D72" s="175">
        <f t="shared" si="3"/>
        <v>1.3449863358009941</v>
      </c>
      <c r="E72" s="207">
        <v>15641376</v>
      </c>
      <c r="F72" s="714">
        <v>16178759</v>
      </c>
      <c r="G72" s="175">
        <f t="shared" si="4"/>
        <v>3.4356504184797965E-2</v>
      </c>
      <c r="H72" s="401">
        <f t="shared" si="5"/>
        <v>4.1390509403375761E-3</v>
      </c>
    </row>
    <row r="73" spans="1:8" s="183" customFormat="1" ht="14.25" customHeight="1" x14ac:dyDescent="0.25">
      <c r="A73" s="206" t="s">
        <v>301</v>
      </c>
      <c r="B73" s="207">
        <v>5305307</v>
      </c>
      <c r="C73" s="582">
        <v>7003841</v>
      </c>
      <c r="D73" s="175">
        <f t="shared" si="3"/>
        <v>0.32015753282515047</v>
      </c>
      <c r="E73" s="207">
        <v>55679748</v>
      </c>
      <c r="F73" s="714">
        <v>15899222</v>
      </c>
      <c r="G73" s="175">
        <f t="shared" si="4"/>
        <v>-0.71445233552421961</v>
      </c>
      <c r="H73" s="401">
        <f t="shared" si="5"/>
        <v>4.0675363153463047E-3</v>
      </c>
    </row>
    <row r="74" spans="1:8" s="183" customFormat="1" ht="14.25" customHeight="1" x14ac:dyDescent="0.25">
      <c r="A74" s="206" t="s">
        <v>317</v>
      </c>
      <c r="B74" s="207">
        <v>5118609</v>
      </c>
      <c r="C74" s="582">
        <v>1409742</v>
      </c>
      <c r="D74" s="175">
        <f t="shared" si="3"/>
        <v>-0.72458494094782389</v>
      </c>
      <c r="E74" s="207">
        <v>26225777</v>
      </c>
      <c r="F74" s="714">
        <v>15232888</v>
      </c>
      <c r="G74" s="175">
        <f t="shared" si="4"/>
        <v>-0.41916351992164047</v>
      </c>
      <c r="H74" s="401">
        <f t="shared" si="5"/>
        <v>3.8970664808380528E-3</v>
      </c>
    </row>
    <row r="75" spans="1:8" s="183" customFormat="1" ht="14.25" customHeight="1" x14ac:dyDescent="0.25">
      <c r="A75" s="206" t="s">
        <v>299</v>
      </c>
      <c r="B75" s="207">
        <v>7327330</v>
      </c>
      <c r="C75" s="582">
        <v>1674719</v>
      </c>
      <c r="D75" s="175">
        <f t="shared" si="3"/>
        <v>-0.77144212148217695</v>
      </c>
      <c r="E75" s="207">
        <v>23218212</v>
      </c>
      <c r="F75" s="714">
        <v>15117685</v>
      </c>
      <c r="G75" s="175">
        <f t="shared" si="4"/>
        <v>-0.34888677043693117</v>
      </c>
      <c r="H75" s="401">
        <f t="shared" si="5"/>
        <v>3.867593819462745E-3</v>
      </c>
    </row>
    <row r="76" spans="1:8" s="183" customFormat="1" ht="14.25" customHeight="1" x14ac:dyDescent="0.25">
      <c r="A76" s="206" t="s">
        <v>399</v>
      </c>
      <c r="B76" s="207">
        <v>619641</v>
      </c>
      <c r="C76" s="582">
        <v>1549340</v>
      </c>
      <c r="D76" s="175">
        <f t="shared" si="3"/>
        <v>1.5003832864513487</v>
      </c>
      <c r="E76" s="207">
        <v>8074049</v>
      </c>
      <c r="F76" s="714">
        <v>13569401</v>
      </c>
      <c r="G76" s="175">
        <f t="shared" si="4"/>
        <v>0.68061910449143914</v>
      </c>
      <c r="H76" s="401">
        <f t="shared" si="5"/>
        <v>3.471492589071117E-3</v>
      </c>
    </row>
    <row r="77" spans="1:8" s="183" customFormat="1" ht="14.25" customHeight="1" x14ac:dyDescent="0.25">
      <c r="A77" s="206" t="s">
        <v>287</v>
      </c>
      <c r="B77" s="207">
        <v>4634181</v>
      </c>
      <c r="C77" s="582">
        <v>53255</v>
      </c>
      <c r="D77" s="175">
        <f t="shared" si="3"/>
        <v>-0.98850821752538365</v>
      </c>
      <c r="E77" s="207">
        <v>53700432</v>
      </c>
      <c r="F77" s="714">
        <v>13480452</v>
      </c>
      <c r="G77" s="175">
        <f t="shared" si="4"/>
        <v>-0.74896939376577087</v>
      </c>
      <c r="H77" s="401">
        <f t="shared" si="5"/>
        <v>3.4487365518440292E-3</v>
      </c>
    </row>
    <row r="78" spans="1:8" s="183" customFormat="1" ht="14.25" customHeight="1" x14ac:dyDescent="0.25">
      <c r="A78" s="206" t="s">
        <v>728</v>
      </c>
      <c r="B78" s="207">
        <v>357101</v>
      </c>
      <c r="C78" s="582">
        <v>3796151</v>
      </c>
      <c r="D78" s="175">
        <f t="shared" si="3"/>
        <v>9.6304686909305772</v>
      </c>
      <c r="E78" s="207">
        <v>2261983</v>
      </c>
      <c r="F78" s="714">
        <v>13097155</v>
      </c>
      <c r="G78" s="175">
        <f t="shared" si="4"/>
        <v>4.7901208806609068</v>
      </c>
      <c r="H78" s="401">
        <f t="shared" si="5"/>
        <v>3.3506767557695237E-3</v>
      </c>
    </row>
    <row r="79" spans="1:8" s="183" customFormat="1" ht="14.25" customHeight="1" x14ac:dyDescent="0.25">
      <c r="A79" s="206" t="s">
        <v>601</v>
      </c>
      <c r="B79" s="207">
        <v>935473</v>
      </c>
      <c r="C79" s="582">
        <v>1277219</v>
      </c>
      <c r="D79" s="175">
        <f t="shared" si="3"/>
        <v>0.36531893491314027</v>
      </c>
      <c r="E79" s="207">
        <v>8636808</v>
      </c>
      <c r="F79" s="714">
        <v>12471551</v>
      </c>
      <c r="G79" s="175">
        <f t="shared" si="4"/>
        <v>0.44400002871431199</v>
      </c>
      <c r="H79" s="401">
        <f t="shared" si="5"/>
        <v>3.1906269754075718E-3</v>
      </c>
    </row>
    <row r="80" spans="1:8" s="183" customFormat="1" ht="14.25" customHeight="1" x14ac:dyDescent="0.25">
      <c r="A80" s="206" t="s">
        <v>303</v>
      </c>
      <c r="B80" s="207">
        <v>127048</v>
      </c>
      <c r="C80" s="582">
        <v>504106</v>
      </c>
      <c r="D80" s="175">
        <f t="shared" si="3"/>
        <v>2.967838927019709</v>
      </c>
      <c r="E80" s="207">
        <v>11074610</v>
      </c>
      <c r="F80" s="714">
        <v>11515903</v>
      </c>
      <c r="G80" s="175">
        <f t="shared" si="4"/>
        <v>3.984727227414786E-2</v>
      </c>
      <c r="H80" s="401">
        <f t="shared" si="5"/>
        <v>2.9461412424145947E-3</v>
      </c>
    </row>
    <row r="81" spans="1:8" s="183" customFormat="1" ht="14.25" customHeight="1" x14ac:dyDescent="0.25">
      <c r="A81" s="206" t="s">
        <v>600</v>
      </c>
      <c r="B81" s="207">
        <v>979132</v>
      </c>
      <c r="C81" s="582">
        <v>1503108</v>
      </c>
      <c r="D81" s="175">
        <f t="shared" si="3"/>
        <v>0.53514337188448535</v>
      </c>
      <c r="E81" s="207">
        <v>7777916</v>
      </c>
      <c r="F81" s="714">
        <v>10743235</v>
      </c>
      <c r="G81" s="175">
        <f t="shared" si="4"/>
        <v>0.38124852466907577</v>
      </c>
      <c r="H81" s="401">
        <f t="shared" si="5"/>
        <v>2.7484677241942693E-3</v>
      </c>
    </row>
    <row r="82" spans="1:8" s="183" customFormat="1" ht="14.25" customHeight="1" x14ac:dyDescent="0.25">
      <c r="A82" s="206" t="s">
        <v>861</v>
      </c>
      <c r="B82" s="207">
        <v>460781</v>
      </c>
      <c r="C82" s="582">
        <v>1485106</v>
      </c>
      <c r="D82" s="175">
        <f t="shared" si="3"/>
        <v>2.2230191783081334</v>
      </c>
      <c r="E82" s="207">
        <v>5423922</v>
      </c>
      <c r="F82" s="714">
        <v>10406341</v>
      </c>
      <c r="G82" s="175">
        <f t="shared" si="4"/>
        <v>0.9186007837133352</v>
      </c>
      <c r="H82" s="401">
        <f t="shared" si="5"/>
        <v>2.6622793195401123E-3</v>
      </c>
    </row>
    <row r="83" spans="1:8" s="183" customFormat="1" ht="14.25" customHeight="1" x14ac:dyDescent="0.25">
      <c r="A83" s="206" t="s">
        <v>599</v>
      </c>
      <c r="B83" s="207">
        <v>1035176</v>
      </c>
      <c r="C83" s="582">
        <v>1319546</v>
      </c>
      <c r="D83" s="175">
        <f t="shared" si="3"/>
        <v>0.27470690974288425</v>
      </c>
      <c r="E83" s="207">
        <v>4953416</v>
      </c>
      <c r="F83" s="714">
        <v>9894758</v>
      </c>
      <c r="G83" s="175">
        <f t="shared" si="4"/>
        <v>0.99756249020877719</v>
      </c>
      <c r="H83" s="401">
        <f t="shared" si="5"/>
        <v>2.5313998066423234E-3</v>
      </c>
    </row>
    <row r="84" spans="1:8" s="183" customFormat="1" ht="14.25" customHeight="1" x14ac:dyDescent="0.25">
      <c r="A84" s="206" t="s">
        <v>828</v>
      </c>
      <c r="B84" s="207">
        <v>1665619</v>
      </c>
      <c r="C84" s="582">
        <v>1362256</v>
      </c>
      <c r="D84" s="175">
        <f t="shared" si="3"/>
        <v>-0.18213228835646089</v>
      </c>
      <c r="E84" s="207">
        <v>15180416</v>
      </c>
      <c r="F84" s="714">
        <v>9727489</v>
      </c>
      <c r="G84" s="175">
        <f t="shared" si="4"/>
        <v>-0.35920800852888357</v>
      </c>
      <c r="H84" s="401">
        <f t="shared" si="5"/>
        <v>2.488606974896741E-3</v>
      </c>
    </row>
    <row r="85" spans="1:8" s="183" customFormat="1" ht="14.25" customHeight="1" x14ac:dyDescent="0.25">
      <c r="A85" s="206" t="s">
        <v>783</v>
      </c>
      <c r="B85" s="207">
        <v>592554</v>
      </c>
      <c r="C85" s="582">
        <v>1477474</v>
      </c>
      <c r="D85" s="175">
        <f t="shared" si="3"/>
        <v>1.4933997576592177</v>
      </c>
      <c r="E85" s="207">
        <v>2303774</v>
      </c>
      <c r="F85" s="714">
        <v>9609342</v>
      </c>
      <c r="G85" s="175">
        <f t="shared" si="4"/>
        <v>3.1711305015162079</v>
      </c>
      <c r="H85" s="401">
        <f t="shared" si="5"/>
        <v>2.4583811429001049E-3</v>
      </c>
    </row>
    <row r="86" spans="1:8" s="197" customFormat="1" x14ac:dyDescent="0.2">
      <c r="A86" s="583" t="s">
        <v>923</v>
      </c>
      <c r="B86" s="207">
        <v>28925061</v>
      </c>
      <c r="C86" s="582">
        <v>35072264</v>
      </c>
      <c r="D86" s="175">
        <f t="shared" si="3"/>
        <v>0.21252169528700393</v>
      </c>
      <c r="E86" s="402">
        <v>223823288</v>
      </c>
      <c r="F86" s="714">
        <v>270090597</v>
      </c>
      <c r="G86" s="175">
        <f t="shared" si="4"/>
        <v>0.20671356145925257</v>
      </c>
      <c r="H86" s="401">
        <f t="shared" si="5"/>
        <v>6.9097928925771573E-2</v>
      </c>
    </row>
    <row r="87" spans="1:8" s="6" customFormat="1" ht="13.5" thickBot="1" x14ac:dyDescent="0.25">
      <c r="A87" s="209" t="s">
        <v>325</v>
      </c>
      <c r="B87" s="210">
        <f>SUM(B36:B86)</f>
        <v>426947404</v>
      </c>
      <c r="C87" s="211">
        <f>SUM(C36:C86)</f>
        <v>550397868</v>
      </c>
      <c r="D87" s="584">
        <f>C87/B87-1</f>
        <v>0.289146772748617</v>
      </c>
      <c r="E87" s="210">
        <f>+SUM(E36:E86)</f>
        <v>3389481155</v>
      </c>
      <c r="F87" s="211">
        <f>+SUM(F36:F86)</f>
        <v>3908808863</v>
      </c>
      <c r="G87" s="715">
        <f>F87/E87-1</f>
        <v>0.1532174643407922</v>
      </c>
      <c r="H87" s="212">
        <f>+C87/$C$87</f>
        <v>1</v>
      </c>
    </row>
    <row r="88" spans="1:8" s="6" customFormat="1" x14ac:dyDescent="0.2">
      <c r="B88" s="213"/>
      <c r="C88" s="213"/>
      <c r="D88" s="10"/>
      <c r="E88" s="10"/>
      <c r="F88" s="10"/>
    </row>
    <row r="89" spans="1:8" s="6" customFormat="1" ht="53.25" customHeight="1" x14ac:dyDescent="0.2">
      <c r="A89" s="1035" t="s">
        <v>922</v>
      </c>
      <c r="B89" s="1035"/>
      <c r="C89" s="1035"/>
      <c r="D89" s="1035"/>
      <c r="E89" s="1035"/>
      <c r="F89" s="1035"/>
      <c r="G89" s="190"/>
      <c r="H89" s="190"/>
    </row>
    <row r="90" spans="1:8" s="6" customFormat="1" ht="15" x14ac:dyDescent="0.25">
      <c r="A90"/>
      <c r="B90"/>
      <c r="C90"/>
      <c r="D90"/>
      <c r="E90"/>
      <c r="F90"/>
    </row>
    <row r="91" spans="1:8" s="6" customFormat="1" ht="15" x14ac:dyDescent="0.25">
      <c r="A91"/>
      <c r="B91"/>
      <c r="C91"/>
      <c r="D91"/>
      <c r="E91"/>
      <c r="F91"/>
    </row>
    <row r="92" spans="1:8" s="6" customFormat="1" ht="15" x14ac:dyDescent="0.25">
      <c r="A92"/>
      <c r="B92"/>
      <c r="C92"/>
      <c r="D92"/>
      <c r="E92"/>
      <c r="F92"/>
    </row>
    <row r="93" spans="1:8" s="6" customFormat="1" ht="15" x14ac:dyDescent="0.25">
      <c r="A93"/>
      <c r="B93"/>
      <c r="C93"/>
      <c r="D93"/>
      <c r="E93"/>
      <c r="F93"/>
    </row>
    <row r="94" spans="1:8" s="6" customFormat="1" ht="15" x14ac:dyDescent="0.25">
      <c r="A94"/>
      <c r="B94"/>
      <c r="C94"/>
      <c r="D94"/>
      <c r="E94"/>
      <c r="F94"/>
    </row>
    <row r="95" spans="1:8" s="6" customFormat="1" ht="15" x14ac:dyDescent="0.25">
      <c r="A95"/>
      <c r="B95"/>
      <c r="C95"/>
      <c r="D95"/>
      <c r="E95"/>
      <c r="F95"/>
    </row>
    <row r="96" spans="1:8" s="6" customFormat="1" ht="15" x14ac:dyDescent="0.25">
      <c r="A96"/>
      <c r="B96"/>
      <c r="C96"/>
      <c r="D96"/>
      <c r="E96"/>
      <c r="F96"/>
    </row>
    <row r="97" spans="1:6" s="6" customFormat="1" ht="15" x14ac:dyDescent="0.25">
      <c r="A97"/>
      <c r="B97"/>
      <c r="C97"/>
      <c r="D97"/>
      <c r="E97"/>
      <c r="F97"/>
    </row>
    <row r="98" spans="1:6" s="6" customFormat="1" ht="15" x14ac:dyDescent="0.25">
      <c r="A98"/>
      <c r="B98"/>
      <c r="C98"/>
      <c r="D98"/>
      <c r="E98"/>
      <c r="F98"/>
    </row>
    <row r="99" spans="1:6" s="6" customFormat="1" ht="15" x14ac:dyDescent="0.25">
      <c r="A99"/>
      <c r="B99"/>
      <c r="C99"/>
      <c r="D99"/>
      <c r="E99"/>
      <c r="F99"/>
    </row>
    <row r="100" spans="1:6" s="6" customFormat="1" ht="15" x14ac:dyDescent="0.25">
      <c r="A100"/>
      <c r="B100"/>
      <c r="C100"/>
      <c r="D100"/>
      <c r="E100"/>
      <c r="F100"/>
    </row>
    <row r="101" spans="1:6" s="6" customFormat="1" ht="15" x14ac:dyDescent="0.25">
      <c r="A101"/>
      <c r="B101"/>
      <c r="C101"/>
      <c r="D101"/>
      <c r="E101"/>
      <c r="F101"/>
    </row>
    <row r="102" spans="1:6" s="6" customFormat="1" ht="15" x14ac:dyDescent="0.25">
      <c r="A102"/>
      <c r="B102"/>
      <c r="C102"/>
      <c r="D102"/>
      <c r="E102"/>
      <c r="F102"/>
    </row>
    <row r="103" spans="1:6" s="6" customFormat="1" ht="15" x14ac:dyDescent="0.25">
      <c r="A103"/>
      <c r="B103"/>
      <c r="C103"/>
      <c r="D103"/>
      <c r="E103"/>
      <c r="F103"/>
    </row>
    <row r="104" spans="1:6" s="6" customFormat="1" ht="15" x14ac:dyDescent="0.25">
      <c r="A104"/>
      <c r="B104"/>
      <c r="C104"/>
      <c r="D104"/>
      <c r="E104"/>
      <c r="F104"/>
    </row>
    <row r="105" spans="1:6" s="6" customFormat="1" ht="15" x14ac:dyDescent="0.25">
      <c r="A105"/>
      <c r="B105"/>
      <c r="C105"/>
      <c r="D105"/>
      <c r="E105"/>
      <c r="F105"/>
    </row>
    <row r="106" spans="1:6" s="6" customFormat="1" ht="15" x14ac:dyDescent="0.25">
      <c r="A106"/>
      <c r="B106"/>
      <c r="C106"/>
      <c r="D106"/>
      <c r="E106"/>
      <c r="F106"/>
    </row>
    <row r="107" spans="1:6" s="6" customFormat="1" ht="15" x14ac:dyDescent="0.25">
      <c r="A107"/>
      <c r="B107"/>
      <c r="C107"/>
      <c r="D107"/>
      <c r="E107"/>
      <c r="F107"/>
    </row>
    <row r="108" spans="1:6" s="6" customFormat="1" ht="15" x14ac:dyDescent="0.25">
      <c r="A108"/>
      <c r="B108"/>
      <c r="C108"/>
      <c r="D108"/>
      <c r="E108"/>
      <c r="F108"/>
    </row>
    <row r="109" spans="1:6" s="6" customFormat="1" ht="15" x14ac:dyDescent="0.25">
      <c r="A109"/>
      <c r="B109"/>
      <c r="C109"/>
      <c r="D109"/>
      <c r="E109"/>
      <c r="F109"/>
    </row>
    <row r="110" spans="1:6" s="6" customFormat="1" ht="15" x14ac:dyDescent="0.25">
      <c r="A110"/>
      <c r="B110"/>
      <c r="C110"/>
      <c r="D110"/>
      <c r="E110"/>
      <c r="F110"/>
    </row>
    <row r="111" spans="1:6" s="6" customFormat="1" ht="15" x14ac:dyDescent="0.25">
      <c r="A111"/>
      <c r="B111"/>
      <c r="C111"/>
      <c r="D111"/>
      <c r="E111"/>
      <c r="F111"/>
    </row>
    <row r="112" spans="1:6" s="6" customFormat="1" ht="15" x14ac:dyDescent="0.25">
      <c r="A112"/>
      <c r="B112"/>
      <c r="C112"/>
      <c r="D112"/>
      <c r="E112"/>
      <c r="F112"/>
    </row>
    <row r="113" spans="1:6" s="6" customFormat="1" ht="15" x14ac:dyDescent="0.25">
      <c r="A113"/>
      <c r="B113"/>
      <c r="C113"/>
      <c r="D113"/>
      <c r="E113"/>
      <c r="F113"/>
    </row>
    <row r="114" spans="1:6" s="6" customFormat="1" ht="15" x14ac:dyDescent="0.25">
      <c r="A114"/>
      <c r="B114"/>
      <c r="C114"/>
      <c r="D114"/>
      <c r="E114"/>
      <c r="F114"/>
    </row>
    <row r="115" spans="1:6" s="6" customFormat="1" ht="15" x14ac:dyDescent="0.25">
      <c r="A115"/>
      <c r="B115"/>
      <c r="C115"/>
      <c r="D115"/>
      <c r="E115"/>
      <c r="F115"/>
    </row>
    <row r="116" spans="1:6" s="6" customFormat="1" ht="15" x14ac:dyDescent="0.25">
      <c r="A116"/>
      <c r="B116"/>
      <c r="C116"/>
      <c r="D116"/>
      <c r="E116"/>
      <c r="F116"/>
    </row>
    <row r="117" spans="1:6" s="6" customFormat="1" ht="15" x14ac:dyDescent="0.25">
      <c r="D117" s="10"/>
      <c r="E117" s="10"/>
      <c r="F117"/>
    </row>
    <row r="118" spans="1:6" s="6" customFormat="1" ht="15" x14ac:dyDescent="0.25">
      <c r="D118" s="10"/>
      <c r="E118" s="10"/>
      <c r="F118"/>
    </row>
    <row r="119" spans="1:6" s="6" customFormat="1" ht="15" x14ac:dyDescent="0.25">
      <c r="D119" s="10"/>
      <c r="E119" s="10"/>
      <c r="F119"/>
    </row>
    <row r="120" spans="1:6" s="6" customFormat="1" ht="15" x14ac:dyDescent="0.25">
      <c r="D120" s="10"/>
      <c r="E120" s="10"/>
      <c r="F120"/>
    </row>
    <row r="121" spans="1:6" s="6" customFormat="1" ht="15" x14ac:dyDescent="0.25">
      <c r="D121" s="10"/>
      <c r="E121" s="10"/>
      <c r="F121"/>
    </row>
    <row r="122" spans="1:6" s="6" customFormat="1" ht="15" x14ac:dyDescent="0.25">
      <c r="D122" s="10"/>
      <c r="E122" s="10"/>
      <c r="F122"/>
    </row>
    <row r="123" spans="1:6" s="6" customFormat="1" ht="15" x14ac:dyDescent="0.25">
      <c r="D123" s="10"/>
      <c r="E123" s="10"/>
      <c r="F123"/>
    </row>
    <row r="124" spans="1:6" s="6" customFormat="1" ht="15" x14ac:dyDescent="0.25">
      <c r="D124" s="10"/>
      <c r="E124" s="10"/>
      <c r="F124"/>
    </row>
    <row r="125" spans="1:6" s="6" customFormat="1" ht="15" x14ac:dyDescent="0.25">
      <c r="D125" s="10"/>
      <c r="E125" s="10"/>
      <c r="F125"/>
    </row>
    <row r="126" spans="1:6" s="6" customFormat="1" ht="15" x14ac:dyDescent="0.25">
      <c r="D126" s="10"/>
      <c r="E126" s="10"/>
      <c r="F126"/>
    </row>
    <row r="127" spans="1:6" s="6" customFormat="1" ht="15" x14ac:dyDescent="0.25">
      <c r="D127" s="10"/>
      <c r="E127" s="10"/>
      <c r="F127"/>
    </row>
    <row r="128" spans="1:6" s="6" customFormat="1" ht="15" x14ac:dyDescent="0.25">
      <c r="D128" s="10"/>
      <c r="E128" s="10"/>
      <c r="F128"/>
    </row>
    <row r="129" spans="4:6" s="6" customFormat="1" ht="15" x14ac:dyDescent="0.25">
      <c r="D129" s="10"/>
      <c r="E129" s="10"/>
      <c r="F129"/>
    </row>
    <row r="130" spans="4:6" s="6" customFormat="1" ht="15" x14ac:dyDescent="0.25">
      <c r="D130" s="10"/>
      <c r="E130" s="10"/>
      <c r="F130"/>
    </row>
    <row r="131" spans="4:6" s="6" customFormat="1" ht="15" x14ac:dyDescent="0.25">
      <c r="D131" s="10"/>
      <c r="E131" s="10"/>
      <c r="F131"/>
    </row>
    <row r="132" spans="4:6" s="6" customFormat="1" ht="15" x14ac:dyDescent="0.25">
      <c r="D132" s="10"/>
      <c r="E132" s="10"/>
      <c r="F132"/>
    </row>
    <row r="133" spans="4:6" s="6" customFormat="1" ht="15" x14ac:dyDescent="0.25">
      <c r="D133" s="10"/>
      <c r="E133" s="10"/>
      <c r="F133"/>
    </row>
    <row r="134" spans="4:6" s="6" customFormat="1" ht="15" x14ac:dyDescent="0.25">
      <c r="D134" s="10"/>
      <c r="E134" s="10"/>
      <c r="F134"/>
    </row>
    <row r="135" spans="4:6" s="6" customFormat="1" ht="15" x14ac:dyDescent="0.25">
      <c r="D135" s="10"/>
      <c r="E135" s="10"/>
      <c r="F135"/>
    </row>
    <row r="136" spans="4:6" s="6" customFormat="1" ht="15" x14ac:dyDescent="0.25">
      <c r="D136" s="10"/>
      <c r="E136" s="10"/>
      <c r="F136"/>
    </row>
    <row r="137" spans="4:6" s="6" customFormat="1" ht="15" x14ac:dyDescent="0.25">
      <c r="D137" s="10"/>
      <c r="E137" s="10"/>
      <c r="F137"/>
    </row>
    <row r="138" spans="4:6" s="6" customFormat="1" ht="15" x14ac:dyDescent="0.25">
      <c r="D138" s="10"/>
      <c r="E138" s="10"/>
      <c r="F138"/>
    </row>
    <row r="139" spans="4:6" s="6" customFormat="1" ht="15" x14ac:dyDescent="0.25">
      <c r="D139" s="10"/>
      <c r="E139" s="10"/>
      <c r="F139"/>
    </row>
    <row r="140" spans="4:6" s="6" customFormat="1" ht="15" x14ac:dyDescent="0.25">
      <c r="D140" s="10"/>
      <c r="E140" s="10"/>
      <c r="F140"/>
    </row>
    <row r="141" spans="4:6" s="6" customFormat="1" ht="15" x14ac:dyDescent="0.25">
      <c r="D141" s="10"/>
      <c r="E141" s="10"/>
      <c r="F141"/>
    </row>
    <row r="142" spans="4:6" s="6" customFormat="1" ht="15" x14ac:dyDescent="0.25">
      <c r="D142" s="10"/>
      <c r="E142" s="10"/>
      <c r="F142"/>
    </row>
    <row r="143" spans="4:6" s="6" customFormat="1" ht="15" x14ac:dyDescent="0.25">
      <c r="D143" s="10"/>
      <c r="E143" s="10"/>
      <c r="F143"/>
    </row>
    <row r="144" spans="4:6" s="6" customFormat="1" ht="15" x14ac:dyDescent="0.25">
      <c r="D144" s="10"/>
      <c r="E144" s="10"/>
      <c r="F144"/>
    </row>
    <row r="145" spans="4:6" s="6" customFormat="1" ht="15" x14ac:dyDescent="0.25">
      <c r="D145" s="10"/>
      <c r="E145" s="10"/>
      <c r="F145"/>
    </row>
    <row r="146" spans="4:6" s="6" customFormat="1" ht="15" x14ac:dyDescent="0.25">
      <c r="D146" s="10"/>
      <c r="E146" s="10"/>
      <c r="F146"/>
    </row>
    <row r="147" spans="4:6" s="6" customFormat="1" ht="15" x14ac:dyDescent="0.25">
      <c r="D147" s="10"/>
      <c r="E147" s="10"/>
      <c r="F147"/>
    </row>
    <row r="148" spans="4:6" s="6" customFormat="1" ht="15" x14ac:dyDescent="0.25">
      <c r="D148" s="10"/>
      <c r="E148" s="10"/>
      <c r="F148"/>
    </row>
    <row r="149" spans="4:6" s="6" customFormat="1" ht="15" x14ac:dyDescent="0.25">
      <c r="D149" s="10"/>
      <c r="E149" s="10"/>
      <c r="F149"/>
    </row>
    <row r="150" spans="4:6" s="6" customFormat="1" ht="15" x14ac:dyDescent="0.25">
      <c r="D150" s="10"/>
      <c r="E150" s="10"/>
      <c r="F150"/>
    </row>
    <row r="151" spans="4:6" s="6" customFormat="1" ht="15" x14ac:dyDescent="0.25">
      <c r="D151" s="10"/>
      <c r="E151" s="10"/>
      <c r="F151"/>
    </row>
    <row r="152" spans="4:6" s="6" customFormat="1" ht="15" x14ac:dyDescent="0.25">
      <c r="D152" s="10"/>
      <c r="E152" s="10"/>
      <c r="F152"/>
    </row>
    <row r="153" spans="4:6" s="6" customFormat="1" ht="15" x14ac:dyDescent="0.25">
      <c r="D153" s="10"/>
      <c r="E153" s="10"/>
      <c r="F153"/>
    </row>
    <row r="154" spans="4:6" s="6" customFormat="1" ht="15" x14ac:dyDescent="0.25">
      <c r="D154" s="10"/>
      <c r="E154" s="10"/>
      <c r="F154"/>
    </row>
    <row r="155" spans="4:6" s="6" customFormat="1" ht="15" x14ac:dyDescent="0.25">
      <c r="D155" s="10"/>
      <c r="E155" s="10"/>
      <c r="F155"/>
    </row>
    <row r="156" spans="4:6" s="6" customFormat="1" ht="15" x14ac:dyDescent="0.25">
      <c r="D156" s="10"/>
      <c r="E156" s="10"/>
      <c r="F156"/>
    </row>
    <row r="157" spans="4:6" s="6" customFormat="1" ht="15" x14ac:dyDescent="0.25">
      <c r="D157" s="10"/>
      <c r="E157" s="10"/>
      <c r="F157"/>
    </row>
    <row r="158" spans="4:6" s="6" customFormat="1" ht="15" x14ac:dyDescent="0.25">
      <c r="D158" s="10"/>
      <c r="E158" s="10"/>
      <c r="F158"/>
    </row>
    <row r="159" spans="4:6" s="6" customFormat="1" ht="15" x14ac:dyDescent="0.25">
      <c r="D159" s="10"/>
      <c r="E159" s="10"/>
      <c r="F159"/>
    </row>
    <row r="160" spans="4:6" s="6" customFormat="1" ht="15" x14ac:dyDescent="0.25">
      <c r="D160" s="10"/>
      <c r="E160" s="10"/>
      <c r="F160"/>
    </row>
    <row r="161" spans="4:6" s="6" customFormat="1" ht="15" x14ac:dyDescent="0.25">
      <c r="D161" s="10"/>
      <c r="E161" s="10"/>
      <c r="F161"/>
    </row>
    <row r="162" spans="4:6" s="6" customFormat="1" ht="15" x14ac:dyDescent="0.25">
      <c r="D162" s="10"/>
      <c r="E162" s="10"/>
      <c r="F162"/>
    </row>
    <row r="163" spans="4:6" s="6" customFormat="1" ht="15" x14ac:dyDescent="0.25">
      <c r="D163" s="10"/>
      <c r="E163" s="10"/>
      <c r="F163"/>
    </row>
    <row r="164" spans="4:6" s="6" customFormat="1" ht="15" x14ac:dyDescent="0.25">
      <c r="D164" s="10"/>
      <c r="E164" s="10"/>
      <c r="F164"/>
    </row>
    <row r="165" spans="4:6" s="6" customFormat="1" ht="15" x14ac:dyDescent="0.25">
      <c r="D165" s="10"/>
      <c r="E165" s="10"/>
      <c r="F165"/>
    </row>
    <row r="166" spans="4:6" s="6" customFormat="1" ht="15" x14ac:dyDescent="0.25">
      <c r="D166" s="10"/>
      <c r="E166" s="10"/>
      <c r="F166"/>
    </row>
    <row r="167" spans="4:6" s="6" customFormat="1" ht="15" x14ac:dyDescent="0.25">
      <c r="D167" s="10"/>
      <c r="E167" s="10"/>
      <c r="F167"/>
    </row>
    <row r="168" spans="4:6" s="6" customFormat="1" ht="15" x14ac:dyDescent="0.25">
      <c r="D168" s="10"/>
      <c r="E168" s="10"/>
      <c r="F168"/>
    </row>
    <row r="169" spans="4:6" s="6" customFormat="1" ht="15" x14ac:dyDescent="0.25">
      <c r="D169" s="10"/>
      <c r="E169" s="10"/>
      <c r="F169"/>
    </row>
    <row r="170" spans="4:6" s="6" customFormat="1" ht="15" x14ac:dyDescent="0.25">
      <c r="D170" s="10"/>
      <c r="E170" s="10"/>
      <c r="F170"/>
    </row>
    <row r="171" spans="4:6" s="6" customFormat="1" ht="15" x14ac:dyDescent="0.25">
      <c r="D171" s="10"/>
      <c r="E171" s="10"/>
      <c r="F171"/>
    </row>
    <row r="172" spans="4:6" s="6" customFormat="1" ht="15" x14ac:dyDescent="0.25">
      <c r="D172" s="10"/>
      <c r="E172" s="10"/>
      <c r="F172"/>
    </row>
    <row r="173" spans="4:6" s="6" customFormat="1" ht="15" x14ac:dyDescent="0.25">
      <c r="D173" s="10"/>
      <c r="E173" s="10"/>
      <c r="F173"/>
    </row>
    <row r="174" spans="4:6" s="6" customFormat="1" ht="15" x14ac:dyDescent="0.25">
      <c r="D174" s="10"/>
      <c r="E174" s="10"/>
      <c r="F174"/>
    </row>
    <row r="175" spans="4:6" s="6" customFormat="1" ht="15" x14ac:dyDescent="0.25">
      <c r="D175" s="10"/>
      <c r="E175" s="10"/>
      <c r="F175"/>
    </row>
    <row r="176" spans="4:6" s="6" customFormat="1" ht="15" x14ac:dyDescent="0.25">
      <c r="D176" s="10"/>
      <c r="E176" s="10"/>
      <c r="F176"/>
    </row>
    <row r="177" spans="4:6" s="6" customFormat="1" ht="15" x14ac:dyDescent="0.25">
      <c r="D177" s="10"/>
      <c r="E177" s="10"/>
      <c r="F177"/>
    </row>
    <row r="178" spans="4:6" s="6" customFormat="1" ht="15" x14ac:dyDescent="0.25">
      <c r="D178" s="10"/>
      <c r="E178" s="10"/>
      <c r="F178"/>
    </row>
    <row r="179" spans="4:6" s="6" customFormat="1" ht="15" x14ac:dyDescent="0.25">
      <c r="D179" s="10"/>
      <c r="E179" s="10"/>
      <c r="F179"/>
    </row>
    <row r="180" spans="4:6" s="6" customFormat="1" ht="15" x14ac:dyDescent="0.25">
      <c r="D180" s="10"/>
      <c r="E180" s="10"/>
      <c r="F180"/>
    </row>
    <row r="181" spans="4:6" s="6" customFormat="1" ht="15" x14ac:dyDescent="0.25">
      <c r="D181" s="10"/>
      <c r="E181" s="10"/>
      <c r="F181"/>
    </row>
    <row r="182" spans="4:6" s="6" customFormat="1" ht="15" x14ac:dyDescent="0.25">
      <c r="D182" s="10"/>
      <c r="E182" s="10"/>
      <c r="F182"/>
    </row>
    <row r="183" spans="4:6" s="6" customFormat="1" ht="15" x14ac:dyDescent="0.25">
      <c r="D183" s="10"/>
      <c r="E183" s="10"/>
      <c r="F183"/>
    </row>
    <row r="184" spans="4:6" s="6" customFormat="1" ht="15" x14ac:dyDescent="0.25">
      <c r="D184" s="10"/>
      <c r="E184" s="10"/>
      <c r="F184"/>
    </row>
    <row r="185" spans="4:6" s="6" customFormat="1" ht="15" x14ac:dyDescent="0.25">
      <c r="D185" s="10"/>
      <c r="E185" s="10"/>
      <c r="F185"/>
    </row>
    <row r="186" spans="4:6" s="6" customFormat="1" ht="15" x14ac:dyDescent="0.25">
      <c r="D186" s="10"/>
      <c r="E186" s="10"/>
      <c r="F186"/>
    </row>
    <row r="187" spans="4:6" s="6" customFormat="1" ht="15" x14ac:dyDescent="0.25">
      <c r="D187" s="10"/>
      <c r="E187" s="10"/>
      <c r="F187"/>
    </row>
    <row r="188" spans="4:6" s="6" customFormat="1" ht="15" x14ac:dyDescent="0.25">
      <c r="D188" s="10"/>
      <c r="E188" s="10"/>
      <c r="F188"/>
    </row>
    <row r="189" spans="4:6" s="6" customFormat="1" ht="15" x14ac:dyDescent="0.25">
      <c r="D189" s="10"/>
      <c r="E189" s="10"/>
      <c r="F189"/>
    </row>
    <row r="190" spans="4:6" s="6" customFormat="1" ht="15" x14ac:dyDescent="0.25">
      <c r="D190" s="10"/>
      <c r="E190" s="10"/>
      <c r="F190"/>
    </row>
    <row r="191" spans="4:6" s="6" customFormat="1" ht="15" x14ac:dyDescent="0.25">
      <c r="D191" s="10"/>
      <c r="E191" s="10"/>
      <c r="F191"/>
    </row>
    <row r="192" spans="4:6" s="6" customFormat="1" ht="15" x14ac:dyDescent="0.25">
      <c r="D192" s="10"/>
      <c r="E192" s="10"/>
      <c r="F192"/>
    </row>
    <row r="193" spans="4:6" s="6" customFormat="1" ht="15" x14ac:dyDescent="0.25">
      <c r="D193" s="10"/>
      <c r="E193" s="10"/>
      <c r="F193"/>
    </row>
    <row r="194" spans="4:6" s="6" customFormat="1" ht="15" x14ac:dyDescent="0.25">
      <c r="D194" s="10"/>
      <c r="E194" s="10"/>
      <c r="F194"/>
    </row>
    <row r="195" spans="4:6" s="6" customFormat="1" ht="15" x14ac:dyDescent="0.25">
      <c r="D195" s="10"/>
      <c r="E195" s="10"/>
      <c r="F195"/>
    </row>
    <row r="196" spans="4:6" s="6" customFormat="1" ht="15" x14ac:dyDescent="0.25">
      <c r="D196" s="10"/>
      <c r="E196" s="10"/>
      <c r="F196"/>
    </row>
    <row r="197" spans="4:6" s="6" customFormat="1" ht="15" x14ac:dyDescent="0.25">
      <c r="D197" s="10"/>
      <c r="E197" s="10"/>
      <c r="F197"/>
    </row>
    <row r="198" spans="4:6" s="6" customFormat="1" ht="15" x14ac:dyDescent="0.25">
      <c r="D198" s="10"/>
      <c r="E198" s="10"/>
      <c r="F198"/>
    </row>
    <row r="199" spans="4:6" s="6" customFormat="1" ht="15" x14ac:dyDescent="0.25">
      <c r="D199" s="10"/>
      <c r="E199" s="10"/>
      <c r="F199"/>
    </row>
    <row r="200" spans="4:6" s="6" customFormat="1" ht="15" x14ac:dyDescent="0.25">
      <c r="D200" s="10"/>
      <c r="E200" s="10"/>
      <c r="F200"/>
    </row>
    <row r="201" spans="4:6" s="6" customFormat="1" ht="15" x14ac:dyDescent="0.25">
      <c r="D201" s="10"/>
      <c r="E201" s="10"/>
      <c r="F201"/>
    </row>
    <row r="202" spans="4:6" s="6" customFormat="1" ht="15" x14ac:dyDescent="0.25">
      <c r="D202" s="10"/>
      <c r="E202" s="10"/>
      <c r="F202"/>
    </row>
    <row r="203" spans="4:6" s="6" customFormat="1" ht="15" x14ac:dyDescent="0.25">
      <c r="D203" s="10"/>
      <c r="E203" s="10"/>
      <c r="F203"/>
    </row>
    <row r="204" spans="4:6" s="6" customFormat="1" ht="15" x14ac:dyDescent="0.25">
      <c r="D204" s="10"/>
      <c r="E204" s="10"/>
      <c r="F204"/>
    </row>
    <row r="205" spans="4:6" s="6" customFormat="1" ht="15" x14ac:dyDescent="0.25">
      <c r="D205" s="10"/>
      <c r="E205" s="10"/>
      <c r="F205"/>
    </row>
    <row r="206" spans="4:6" s="6" customFormat="1" ht="15" x14ac:dyDescent="0.25">
      <c r="D206" s="10"/>
      <c r="E206" s="10"/>
      <c r="F206"/>
    </row>
    <row r="207" spans="4:6" s="6" customFormat="1" ht="15" x14ac:dyDescent="0.25">
      <c r="D207" s="10"/>
      <c r="E207" s="10"/>
      <c r="F207"/>
    </row>
    <row r="208" spans="4:6" s="6" customFormat="1" ht="15" x14ac:dyDescent="0.25">
      <c r="D208" s="10"/>
      <c r="E208" s="10"/>
      <c r="F208"/>
    </row>
    <row r="209" spans="4:6" s="6" customFormat="1" ht="15" x14ac:dyDescent="0.25">
      <c r="D209" s="10"/>
      <c r="E209" s="10"/>
      <c r="F209"/>
    </row>
    <row r="210" spans="4:6" s="6" customFormat="1" ht="15" x14ac:dyDescent="0.25">
      <c r="D210" s="10"/>
      <c r="E210" s="10"/>
      <c r="F210"/>
    </row>
    <row r="211" spans="4:6" s="6" customFormat="1" ht="15" x14ac:dyDescent="0.25">
      <c r="D211" s="10"/>
      <c r="E211" s="10"/>
      <c r="F211"/>
    </row>
    <row r="212" spans="4:6" s="6" customFormat="1" ht="15" x14ac:dyDescent="0.25">
      <c r="D212" s="10"/>
      <c r="E212" s="10"/>
      <c r="F212"/>
    </row>
    <row r="213" spans="4:6" s="6" customFormat="1" ht="15" x14ac:dyDescent="0.25">
      <c r="D213" s="10"/>
      <c r="E213" s="10"/>
      <c r="F213"/>
    </row>
    <row r="214" spans="4:6" s="6" customFormat="1" ht="15" x14ac:dyDescent="0.25">
      <c r="D214" s="10"/>
      <c r="E214" s="10"/>
      <c r="F214"/>
    </row>
    <row r="215" spans="4:6" s="6" customFormat="1" ht="15" x14ac:dyDescent="0.25">
      <c r="D215" s="10"/>
      <c r="E215" s="10"/>
      <c r="F215"/>
    </row>
    <row r="216" spans="4:6" s="6" customFormat="1" ht="15" x14ac:dyDescent="0.25">
      <c r="D216" s="10"/>
      <c r="E216" s="10"/>
      <c r="F216"/>
    </row>
    <row r="217" spans="4:6" s="6" customFormat="1" ht="15" x14ac:dyDescent="0.25">
      <c r="D217" s="10"/>
      <c r="E217" s="10"/>
      <c r="F217"/>
    </row>
    <row r="218" spans="4:6" s="6" customFormat="1" ht="15" x14ac:dyDescent="0.25">
      <c r="D218" s="10"/>
      <c r="E218" s="10"/>
      <c r="F218"/>
    </row>
    <row r="219" spans="4:6" s="6" customFormat="1" ht="15" x14ac:dyDescent="0.25">
      <c r="D219" s="10"/>
      <c r="E219" s="10"/>
      <c r="F219"/>
    </row>
    <row r="220" spans="4:6" s="6" customFormat="1" ht="15" x14ac:dyDescent="0.25">
      <c r="D220" s="10"/>
      <c r="E220" s="10"/>
      <c r="F220"/>
    </row>
    <row r="221" spans="4:6" s="6" customFormat="1" ht="15" x14ac:dyDescent="0.25">
      <c r="D221" s="10"/>
      <c r="E221" s="10"/>
      <c r="F221"/>
    </row>
    <row r="222" spans="4:6" s="6" customFormat="1" ht="15" x14ac:dyDescent="0.25">
      <c r="D222" s="10"/>
      <c r="E222" s="10"/>
      <c r="F222"/>
    </row>
    <row r="223" spans="4:6" s="6" customFormat="1" ht="15" x14ac:dyDescent="0.25">
      <c r="D223" s="10"/>
      <c r="E223" s="10"/>
      <c r="F223"/>
    </row>
    <row r="224" spans="4:6" s="6" customFormat="1" ht="15" x14ac:dyDescent="0.25">
      <c r="D224" s="10"/>
      <c r="E224" s="10"/>
      <c r="F224"/>
    </row>
    <row r="225" spans="4:6" s="6" customFormat="1" ht="15" x14ac:dyDescent="0.25">
      <c r="D225" s="10"/>
      <c r="E225" s="10"/>
      <c r="F225"/>
    </row>
    <row r="226" spans="4:6" s="6" customFormat="1" ht="15" x14ac:dyDescent="0.25">
      <c r="D226" s="10"/>
      <c r="E226" s="10"/>
      <c r="F226"/>
    </row>
    <row r="227" spans="4:6" s="6" customFormat="1" ht="15" x14ac:dyDescent="0.25">
      <c r="D227" s="10"/>
      <c r="E227" s="10"/>
      <c r="F227"/>
    </row>
    <row r="228" spans="4:6" s="6" customFormat="1" ht="15" x14ac:dyDescent="0.25">
      <c r="D228" s="10"/>
      <c r="E228" s="10"/>
      <c r="F228"/>
    </row>
    <row r="229" spans="4:6" s="6" customFormat="1" ht="15" x14ac:dyDescent="0.25">
      <c r="D229" s="10"/>
      <c r="E229" s="10"/>
      <c r="F229"/>
    </row>
    <row r="230" spans="4:6" s="6" customFormat="1" ht="15" x14ac:dyDescent="0.25">
      <c r="D230" s="10"/>
      <c r="E230" s="10"/>
      <c r="F230"/>
    </row>
    <row r="231" spans="4:6" s="6" customFormat="1" ht="15" x14ac:dyDescent="0.25">
      <c r="D231" s="10"/>
      <c r="E231" s="10"/>
      <c r="F231"/>
    </row>
    <row r="232" spans="4:6" s="6" customFormat="1" ht="15" x14ac:dyDescent="0.25">
      <c r="D232" s="10"/>
      <c r="E232" s="10"/>
      <c r="F232"/>
    </row>
    <row r="233" spans="4:6" s="6" customFormat="1" ht="15" x14ac:dyDescent="0.25">
      <c r="D233" s="10"/>
      <c r="E233" s="10"/>
      <c r="F233"/>
    </row>
    <row r="234" spans="4:6" s="6" customFormat="1" ht="15" x14ac:dyDescent="0.25">
      <c r="D234" s="10"/>
      <c r="E234" s="10"/>
      <c r="F234"/>
    </row>
    <row r="235" spans="4:6" s="6" customFormat="1" ht="15" x14ac:dyDescent="0.25">
      <c r="D235" s="10"/>
      <c r="E235" s="10"/>
      <c r="F235"/>
    </row>
    <row r="236" spans="4:6" s="6" customFormat="1" ht="15" x14ac:dyDescent="0.25">
      <c r="D236" s="10"/>
      <c r="E236" s="10"/>
      <c r="F236"/>
    </row>
    <row r="237" spans="4:6" s="6" customFormat="1" ht="15" x14ac:dyDescent="0.25">
      <c r="D237" s="10"/>
      <c r="E237" s="10"/>
      <c r="F237"/>
    </row>
    <row r="238" spans="4:6" s="6" customFormat="1" ht="15" x14ac:dyDescent="0.25">
      <c r="D238" s="10"/>
      <c r="E238" s="10"/>
      <c r="F238"/>
    </row>
    <row r="239" spans="4:6" s="6" customFormat="1" ht="15" x14ac:dyDescent="0.25">
      <c r="D239" s="10"/>
      <c r="E239" s="10"/>
      <c r="F239"/>
    </row>
    <row r="240" spans="4:6" s="6" customFormat="1" ht="15" x14ac:dyDescent="0.25">
      <c r="D240" s="10"/>
      <c r="E240" s="10"/>
      <c r="F240"/>
    </row>
    <row r="241" spans="4:6" s="6" customFormat="1" ht="15" x14ac:dyDescent="0.25">
      <c r="D241" s="10"/>
      <c r="E241" s="10"/>
      <c r="F241"/>
    </row>
    <row r="242" spans="4:6" s="6" customFormat="1" ht="15" x14ac:dyDescent="0.25">
      <c r="D242" s="10"/>
      <c r="E242" s="10"/>
      <c r="F242"/>
    </row>
    <row r="243" spans="4:6" s="6" customFormat="1" ht="15" x14ac:dyDescent="0.25">
      <c r="D243" s="10"/>
      <c r="E243" s="10"/>
      <c r="F243"/>
    </row>
    <row r="244" spans="4:6" s="6" customFormat="1" ht="15" x14ac:dyDescent="0.25">
      <c r="D244" s="10"/>
      <c r="E244" s="10"/>
      <c r="F244"/>
    </row>
    <row r="245" spans="4:6" s="6" customFormat="1" ht="15" x14ac:dyDescent="0.25">
      <c r="D245" s="10"/>
      <c r="E245" s="10"/>
      <c r="F245"/>
    </row>
    <row r="246" spans="4:6" s="6" customFormat="1" ht="15" x14ac:dyDescent="0.25">
      <c r="D246" s="10"/>
      <c r="E246" s="10"/>
      <c r="F246"/>
    </row>
    <row r="247" spans="4:6" s="6" customFormat="1" ht="15" x14ac:dyDescent="0.25">
      <c r="D247" s="10"/>
      <c r="E247" s="10"/>
      <c r="F247"/>
    </row>
    <row r="248" spans="4:6" s="6" customFormat="1" ht="15" x14ac:dyDescent="0.25">
      <c r="D248" s="10"/>
      <c r="E248" s="10"/>
      <c r="F248"/>
    </row>
    <row r="249" spans="4:6" s="6" customFormat="1" ht="15" x14ac:dyDescent="0.25">
      <c r="D249" s="10"/>
      <c r="E249" s="10"/>
      <c r="F249"/>
    </row>
    <row r="250" spans="4:6" s="6" customFormat="1" ht="15" x14ac:dyDescent="0.25">
      <c r="D250" s="10"/>
      <c r="E250" s="10"/>
      <c r="F250"/>
    </row>
    <row r="251" spans="4:6" s="6" customFormat="1" ht="15" x14ac:dyDescent="0.25">
      <c r="D251" s="10"/>
      <c r="E251" s="10"/>
      <c r="F251"/>
    </row>
    <row r="252" spans="4:6" s="6" customFormat="1" ht="15" x14ac:dyDescent="0.25">
      <c r="D252" s="10"/>
      <c r="E252" s="10"/>
      <c r="F252"/>
    </row>
    <row r="253" spans="4:6" s="6" customFormat="1" ht="15" x14ac:dyDescent="0.25">
      <c r="D253" s="10"/>
      <c r="E253" s="10"/>
      <c r="F253"/>
    </row>
    <row r="254" spans="4:6" s="6" customFormat="1" ht="15" x14ac:dyDescent="0.25">
      <c r="D254" s="10"/>
      <c r="E254" s="10"/>
      <c r="F254"/>
    </row>
    <row r="255" spans="4:6" s="6" customFormat="1" ht="15" x14ac:dyDescent="0.25">
      <c r="D255" s="10"/>
      <c r="E255" s="10"/>
      <c r="F255"/>
    </row>
    <row r="256" spans="4:6" s="6" customFormat="1" ht="15" x14ac:dyDescent="0.25">
      <c r="D256" s="10"/>
      <c r="E256" s="10"/>
      <c r="F256"/>
    </row>
    <row r="257" spans="4:6" s="6" customFormat="1" ht="15" x14ac:dyDescent="0.25">
      <c r="D257" s="10"/>
      <c r="E257" s="10"/>
      <c r="F257"/>
    </row>
    <row r="258" spans="4:6" s="6" customFormat="1" ht="15" x14ac:dyDescent="0.25">
      <c r="D258" s="10"/>
      <c r="E258" s="10"/>
      <c r="F258"/>
    </row>
    <row r="259" spans="4:6" s="6" customFormat="1" ht="15" x14ac:dyDescent="0.25">
      <c r="D259" s="10"/>
      <c r="E259" s="10"/>
      <c r="F259"/>
    </row>
    <row r="260" spans="4:6" s="6" customFormat="1" ht="15" x14ac:dyDescent="0.25">
      <c r="D260" s="10"/>
      <c r="E260" s="10"/>
      <c r="F260"/>
    </row>
    <row r="261" spans="4:6" s="6" customFormat="1" ht="15" x14ac:dyDescent="0.25">
      <c r="D261" s="10"/>
      <c r="E261" s="10"/>
      <c r="F261"/>
    </row>
    <row r="262" spans="4:6" s="6" customFormat="1" ht="15" x14ac:dyDescent="0.25">
      <c r="D262" s="10"/>
      <c r="E262" s="10"/>
      <c r="F262"/>
    </row>
    <row r="263" spans="4:6" s="6" customFormat="1" ht="15" x14ac:dyDescent="0.25">
      <c r="D263" s="10"/>
      <c r="E263" s="10"/>
      <c r="F263"/>
    </row>
    <row r="264" spans="4:6" s="6" customFormat="1" ht="15" x14ac:dyDescent="0.25">
      <c r="D264" s="10"/>
      <c r="E264" s="10"/>
      <c r="F264"/>
    </row>
    <row r="265" spans="4:6" s="6" customFormat="1" ht="15" x14ac:dyDescent="0.25">
      <c r="D265" s="10"/>
      <c r="E265" s="10"/>
      <c r="F265"/>
    </row>
    <row r="266" spans="4:6" s="6" customFormat="1" ht="15" x14ac:dyDescent="0.25">
      <c r="D266" s="10"/>
      <c r="E266" s="10"/>
      <c r="F266"/>
    </row>
    <row r="267" spans="4:6" s="6" customFormat="1" ht="15" x14ac:dyDescent="0.25">
      <c r="D267" s="10"/>
      <c r="E267" s="10"/>
      <c r="F267"/>
    </row>
    <row r="268" spans="4:6" s="6" customFormat="1" ht="15" x14ac:dyDescent="0.25">
      <c r="D268" s="10"/>
      <c r="E268" s="10"/>
      <c r="F268"/>
    </row>
    <row r="269" spans="4:6" s="6" customFormat="1" ht="15" x14ac:dyDescent="0.25">
      <c r="D269" s="10"/>
      <c r="E269" s="10"/>
      <c r="F269"/>
    </row>
    <row r="270" spans="4:6" s="6" customFormat="1" ht="15" x14ac:dyDescent="0.25">
      <c r="D270" s="10"/>
      <c r="E270" s="10"/>
      <c r="F270"/>
    </row>
    <row r="271" spans="4:6" s="6" customFormat="1" ht="15" x14ac:dyDescent="0.25">
      <c r="D271" s="10"/>
      <c r="E271" s="10"/>
      <c r="F271"/>
    </row>
    <row r="272" spans="4:6" s="6" customFormat="1" ht="15" x14ac:dyDescent="0.25">
      <c r="D272" s="10"/>
      <c r="E272" s="10"/>
      <c r="F272"/>
    </row>
    <row r="273" spans="4:6" s="6" customFormat="1" ht="15" x14ac:dyDescent="0.25">
      <c r="D273" s="10"/>
      <c r="E273" s="10"/>
      <c r="F273"/>
    </row>
    <row r="274" spans="4:6" s="6" customFormat="1" ht="15" x14ac:dyDescent="0.25">
      <c r="D274" s="10"/>
      <c r="E274" s="10"/>
      <c r="F274"/>
    </row>
    <row r="275" spans="4:6" s="6" customFormat="1" ht="15" x14ac:dyDescent="0.25">
      <c r="D275" s="10"/>
      <c r="E275" s="10"/>
      <c r="F275"/>
    </row>
    <row r="276" spans="4:6" s="6" customFormat="1" ht="15" x14ac:dyDescent="0.25">
      <c r="D276" s="10"/>
      <c r="E276" s="10"/>
      <c r="F276"/>
    </row>
    <row r="277" spans="4:6" s="6" customFormat="1" ht="15" x14ac:dyDescent="0.25">
      <c r="D277" s="10"/>
      <c r="E277" s="10"/>
      <c r="F277"/>
    </row>
    <row r="278" spans="4:6" s="6" customFormat="1" ht="15" x14ac:dyDescent="0.25">
      <c r="D278" s="10"/>
      <c r="E278" s="10"/>
      <c r="F278"/>
    </row>
    <row r="279" spans="4:6" s="6" customFormat="1" ht="15" x14ac:dyDescent="0.25">
      <c r="D279" s="10"/>
      <c r="E279" s="10"/>
      <c r="F279"/>
    </row>
    <row r="280" spans="4:6" s="6" customFormat="1" ht="15" x14ac:dyDescent="0.25">
      <c r="D280" s="10"/>
      <c r="E280" s="10"/>
      <c r="F280"/>
    </row>
    <row r="281" spans="4:6" s="6" customFormat="1" ht="15" x14ac:dyDescent="0.25">
      <c r="D281" s="10"/>
      <c r="E281" s="10"/>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row r="605" spans="6:6" ht="15" x14ac:dyDescent="0.25">
      <c r="F605"/>
    </row>
    <row r="606" spans="6:6" ht="15" x14ac:dyDescent="0.25">
      <c r="F606"/>
    </row>
  </sheetData>
  <mergeCells count="5">
    <mergeCell ref="B5:D5"/>
    <mergeCell ref="E5:H5"/>
    <mergeCell ref="B34:D34"/>
    <mergeCell ref="E34:H34"/>
    <mergeCell ref="A89:F89"/>
  </mergeCells>
  <printOptions horizontalCentered="1" verticalCentered="1"/>
  <pageMargins left="0" right="0" top="0" bottom="0" header="0.31496062992125984" footer="0.31496062992125984"/>
  <pageSetup paperSize="9" scale="6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7FB1B-787E-44A8-AAD0-6207E51173B7}">
  <sheetPr>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567" customWidth="1"/>
    <col min="5" max="5" width="13.85546875" customWidth="1"/>
    <col min="6" max="6" width="14" customWidth="1"/>
    <col min="7" max="7" width="8.42578125" customWidth="1"/>
    <col min="8" max="8" width="7.5703125" bestFit="1" customWidth="1"/>
    <col min="9" max="9" width="3" customWidth="1"/>
  </cols>
  <sheetData>
    <row r="1" spans="1:8" s="183" customFormat="1" ht="14.25" customHeight="1" x14ac:dyDescent="0.25">
      <c r="A1" s="191" t="s">
        <v>522</v>
      </c>
      <c r="D1" s="192"/>
      <c r="E1" s="192"/>
    </row>
    <row r="2" spans="1:8" s="183" customFormat="1" ht="14.25" customHeight="1" x14ac:dyDescent="0.25">
      <c r="A2" s="193" t="s">
        <v>308</v>
      </c>
      <c r="D2" s="192"/>
      <c r="E2" s="192"/>
    </row>
    <row r="3" spans="1:8" x14ac:dyDescent="0.25">
      <c r="A3" s="194"/>
      <c r="B3" s="585"/>
      <c r="C3" s="586"/>
      <c r="D3" s="587"/>
      <c r="E3" s="585"/>
    </row>
    <row r="4" spans="1:8" ht="15.75" thickBot="1" x14ac:dyDescent="0.3">
      <c r="A4" s="195" t="s">
        <v>326</v>
      </c>
      <c r="B4" s="588"/>
      <c r="C4" s="588"/>
      <c r="D4" s="587"/>
      <c r="E4" s="585"/>
    </row>
    <row r="5" spans="1:8" ht="15.75" thickBot="1" x14ac:dyDescent="0.3">
      <c r="B5" s="1065" t="s">
        <v>894</v>
      </c>
      <c r="C5" s="1066"/>
      <c r="D5" s="1066"/>
      <c r="E5" s="1065" t="s">
        <v>895</v>
      </c>
      <c r="F5" s="1066"/>
      <c r="G5" s="1066"/>
      <c r="H5" s="716"/>
    </row>
    <row r="6" spans="1:8" ht="15.75" thickBot="1" x14ac:dyDescent="0.3">
      <c r="A6" s="589" t="s">
        <v>327</v>
      </c>
      <c r="B6" s="199">
        <v>2024</v>
      </c>
      <c r="C6" s="200">
        <v>2025</v>
      </c>
      <c r="D6" s="214" t="s">
        <v>274</v>
      </c>
      <c r="E6" s="200">
        <v>2024</v>
      </c>
      <c r="F6" s="200">
        <v>2025</v>
      </c>
      <c r="G6" s="214" t="s">
        <v>274</v>
      </c>
      <c r="H6" s="214" t="s">
        <v>276</v>
      </c>
    </row>
    <row r="7" spans="1:8" x14ac:dyDescent="0.25">
      <c r="A7" s="590" t="s">
        <v>309</v>
      </c>
      <c r="B7" s="215">
        <f>SUM(B8:B18)</f>
        <v>104159206</v>
      </c>
      <c r="C7" s="219">
        <f>SUM(C8:C18)</f>
        <v>87406215</v>
      </c>
      <c r="D7" s="172">
        <f t="shared" ref="D7:D17" si="0">C7/B7-1</f>
        <v>-0.16084023336353004</v>
      </c>
      <c r="E7" s="215">
        <f>+SUM(E8:E18)</f>
        <v>753656021</v>
      </c>
      <c r="F7" s="717">
        <f>+SUM(F8:F18)</f>
        <v>771841059</v>
      </c>
      <c r="G7" s="172">
        <f>F7/E7-1</f>
        <v>2.412909536086616E-2</v>
      </c>
      <c r="H7" s="718">
        <f>SUM(H8:H18)</f>
        <v>1</v>
      </c>
    </row>
    <row r="8" spans="1:8" x14ac:dyDescent="0.25">
      <c r="A8" s="591" t="s">
        <v>277</v>
      </c>
      <c r="B8" s="216">
        <v>14719325</v>
      </c>
      <c r="C8" s="217">
        <v>17776515</v>
      </c>
      <c r="D8" s="176">
        <f t="shared" si="0"/>
        <v>0.20769906228716328</v>
      </c>
      <c r="E8" s="216">
        <v>118873618</v>
      </c>
      <c r="F8" s="217">
        <v>177214153</v>
      </c>
      <c r="G8" s="176">
        <f>F8/E8-1</f>
        <v>0.49077781917935726</v>
      </c>
      <c r="H8" s="218">
        <f t="shared" ref="H8:H18" si="1">+F8/$F$7</f>
        <v>0.22959928204596849</v>
      </c>
    </row>
    <row r="9" spans="1:8" x14ac:dyDescent="0.25">
      <c r="A9" s="591" t="s">
        <v>278</v>
      </c>
      <c r="B9" s="216">
        <v>19136289</v>
      </c>
      <c r="C9" s="217">
        <v>15123715</v>
      </c>
      <c r="D9" s="176">
        <f t="shared" si="0"/>
        <v>-0.20968401971772066</v>
      </c>
      <c r="E9" s="216">
        <v>144847269</v>
      </c>
      <c r="F9" s="217">
        <v>123980276</v>
      </c>
      <c r="G9" s="176">
        <f t="shared" ref="G9:G18" si="2">F9/E9-1</f>
        <v>-0.14406203958184394</v>
      </c>
      <c r="H9" s="218">
        <f t="shared" si="1"/>
        <v>0.16062928313327784</v>
      </c>
    </row>
    <row r="10" spans="1:8" x14ac:dyDescent="0.25">
      <c r="A10" s="591" t="s">
        <v>282</v>
      </c>
      <c r="B10" s="216">
        <v>16717662</v>
      </c>
      <c r="C10" s="217">
        <v>13515853</v>
      </c>
      <c r="D10" s="176">
        <f t="shared" si="0"/>
        <v>-0.19152253467021885</v>
      </c>
      <c r="E10" s="216">
        <v>115674394</v>
      </c>
      <c r="F10" s="217">
        <v>112320298</v>
      </c>
      <c r="G10" s="176">
        <f t="shared" si="2"/>
        <v>-2.8996010992718091E-2</v>
      </c>
      <c r="H10" s="218">
        <f t="shared" si="1"/>
        <v>0.14552257448641379</v>
      </c>
    </row>
    <row r="11" spans="1:8" x14ac:dyDescent="0.25">
      <c r="A11" s="591" t="s">
        <v>279</v>
      </c>
      <c r="B11" s="216">
        <v>3112062</v>
      </c>
      <c r="C11" s="217">
        <v>4511418</v>
      </c>
      <c r="D11" s="176">
        <f t="shared" si="0"/>
        <v>0.44965556598808121</v>
      </c>
      <c r="E11" s="216">
        <v>61422857</v>
      </c>
      <c r="F11" s="217">
        <v>62318065</v>
      </c>
      <c r="G11" s="176">
        <f t="shared" si="2"/>
        <v>1.4574509290572468E-2</v>
      </c>
      <c r="H11" s="218">
        <f t="shared" si="1"/>
        <v>8.0739504945149601E-2</v>
      </c>
    </row>
    <row r="12" spans="1:8" x14ac:dyDescent="0.25">
      <c r="A12" s="591" t="s">
        <v>296</v>
      </c>
      <c r="B12" s="216">
        <v>480665</v>
      </c>
      <c r="C12" s="217">
        <v>4057975</v>
      </c>
      <c r="D12" s="176">
        <f t="shared" si="0"/>
        <v>7.4424183162909721</v>
      </c>
      <c r="E12" s="216">
        <v>22540367</v>
      </c>
      <c r="F12" s="217">
        <v>45484300</v>
      </c>
      <c r="G12" s="176">
        <f t="shared" si="2"/>
        <v>1.0179041450389872</v>
      </c>
      <c r="H12" s="218">
        <f t="shared" si="1"/>
        <v>5.8929619601903037E-2</v>
      </c>
    </row>
    <row r="13" spans="1:8" x14ac:dyDescent="0.25">
      <c r="A13" s="591" t="s">
        <v>285</v>
      </c>
      <c r="B13" s="216">
        <v>6538924</v>
      </c>
      <c r="C13" s="217">
        <v>4380216</v>
      </c>
      <c r="D13" s="176">
        <f t="shared" si="0"/>
        <v>-0.33013199113493286</v>
      </c>
      <c r="E13" s="216">
        <v>37890995</v>
      </c>
      <c r="F13" s="217">
        <v>45018061</v>
      </c>
      <c r="G13" s="176">
        <f t="shared" si="2"/>
        <v>0.18809392574673756</v>
      </c>
      <c r="H13" s="218">
        <f t="shared" si="1"/>
        <v>5.8325558708065571E-2</v>
      </c>
    </row>
    <row r="14" spans="1:8" x14ac:dyDescent="0.25">
      <c r="A14" s="591" t="s">
        <v>281</v>
      </c>
      <c r="B14" s="216">
        <v>14493622</v>
      </c>
      <c r="C14" s="217">
        <v>4153539</v>
      </c>
      <c r="D14" s="176">
        <f t="shared" si="0"/>
        <v>-0.71342298012187699</v>
      </c>
      <c r="E14" s="216">
        <v>72495724</v>
      </c>
      <c r="F14" s="217">
        <v>31031896</v>
      </c>
      <c r="G14" s="176">
        <f t="shared" si="2"/>
        <v>-0.57194860209962184</v>
      </c>
      <c r="H14" s="218">
        <f t="shared" si="1"/>
        <v>4.0205033974488262E-2</v>
      </c>
    </row>
    <row r="15" spans="1:8" x14ac:dyDescent="0.25">
      <c r="A15" s="591" t="s">
        <v>284</v>
      </c>
      <c r="B15" s="216">
        <v>2242884</v>
      </c>
      <c r="C15" s="217">
        <v>3339139</v>
      </c>
      <c r="D15" s="176">
        <f t="shared" si="0"/>
        <v>0.48877026185928485</v>
      </c>
      <c r="E15" s="216">
        <v>20000127</v>
      </c>
      <c r="F15" s="217">
        <v>29943574</v>
      </c>
      <c r="G15" s="176">
        <f t="shared" si="2"/>
        <v>0.49716919297562456</v>
      </c>
      <c r="H15" s="218">
        <f t="shared" si="1"/>
        <v>3.8795000150413095E-2</v>
      </c>
    </row>
    <row r="16" spans="1:8" x14ac:dyDescent="0.25">
      <c r="A16" s="591" t="s">
        <v>294</v>
      </c>
      <c r="B16" s="173">
        <v>3881410</v>
      </c>
      <c r="C16" s="174">
        <v>3518589</v>
      </c>
      <c r="D16" s="176">
        <f t="shared" si="0"/>
        <v>-9.3476597422070817E-2</v>
      </c>
      <c r="E16" s="173">
        <v>18746971</v>
      </c>
      <c r="F16" s="174">
        <v>20402136</v>
      </c>
      <c r="G16" s="176">
        <f t="shared" si="2"/>
        <v>8.828972957818082E-2</v>
      </c>
      <c r="H16" s="218">
        <f t="shared" si="1"/>
        <v>2.64330794042404E-2</v>
      </c>
    </row>
    <row r="17" spans="1:8" x14ac:dyDescent="0.25">
      <c r="A17" s="591" t="s">
        <v>300</v>
      </c>
      <c r="B17" s="216">
        <v>1377503</v>
      </c>
      <c r="C17" s="217">
        <v>1743876</v>
      </c>
      <c r="D17" s="176">
        <f t="shared" si="0"/>
        <v>0.26596893073917083</v>
      </c>
      <c r="E17" s="216">
        <v>5288941</v>
      </c>
      <c r="F17" s="217">
        <v>10590979</v>
      </c>
      <c r="G17" s="176">
        <f t="shared" si="2"/>
        <v>1.0024762991305822</v>
      </c>
      <c r="H17" s="218">
        <f t="shared" si="1"/>
        <v>1.3721709769783055E-2</v>
      </c>
    </row>
    <row r="18" spans="1:8" x14ac:dyDescent="0.25">
      <c r="A18" s="326" t="s">
        <v>924</v>
      </c>
      <c r="B18" s="216">
        <v>21458860</v>
      </c>
      <c r="C18" s="217">
        <v>15285380</v>
      </c>
      <c r="D18" s="176">
        <f>C18/B18-1</f>
        <v>-0.28768909438805235</v>
      </c>
      <c r="E18" s="216">
        <v>135874758</v>
      </c>
      <c r="F18" s="719">
        <v>113537321</v>
      </c>
      <c r="G18" s="176">
        <f t="shared" si="2"/>
        <v>-0.1643972532411061</v>
      </c>
      <c r="H18" s="218">
        <f t="shared" si="1"/>
        <v>0.14709935378029687</v>
      </c>
    </row>
    <row r="19" spans="1:8" x14ac:dyDescent="0.25">
      <c r="A19" s="592" t="s">
        <v>310</v>
      </c>
      <c r="B19" s="215">
        <f>+SUM(B20:B30)</f>
        <v>66182108</v>
      </c>
      <c r="C19" s="219">
        <f>+SUM(C20:C30)</f>
        <v>88713881</v>
      </c>
      <c r="D19" s="172">
        <f>C19/B19-1</f>
        <v>0.34045112313436743</v>
      </c>
      <c r="E19" s="215">
        <f>+SUM(E20:E30)</f>
        <v>619260629</v>
      </c>
      <c r="F19" s="219">
        <f>+SUM(F20:F30)</f>
        <v>674925210</v>
      </c>
      <c r="G19" s="172">
        <f>F19/E19-1</f>
        <v>8.9888777670055875E-2</v>
      </c>
      <c r="H19" s="720">
        <f>SUM(H20:H30)</f>
        <v>1</v>
      </c>
    </row>
    <row r="20" spans="1:8" x14ac:dyDescent="0.25">
      <c r="A20" s="593" t="s">
        <v>279</v>
      </c>
      <c r="B20" s="475">
        <v>8264089</v>
      </c>
      <c r="C20" s="474">
        <v>28157176</v>
      </c>
      <c r="D20" s="176">
        <f t="shared" ref="D20:D53" si="3">C20/B20-1</f>
        <v>2.4071724058150874</v>
      </c>
      <c r="E20" s="475">
        <v>78499002</v>
      </c>
      <c r="F20" s="474">
        <v>155928278</v>
      </c>
      <c r="G20" s="176">
        <f t="shared" ref="G20:G54" si="4">F20/E20-1</f>
        <v>0.98637274394902508</v>
      </c>
      <c r="H20" s="218">
        <f t="shared" ref="H20:H30" si="5">+F20/$F$19</f>
        <v>0.23103045447065165</v>
      </c>
    </row>
    <row r="21" spans="1:8" x14ac:dyDescent="0.25">
      <c r="A21" s="593" t="s">
        <v>278</v>
      </c>
      <c r="B21" s="475">
        <v>9378687</v>
      </c>
      <c r="C21" s="474">
        <v>9007992</v>
      </c>
      <c r="D21" s="176">
        <f t="shared" si="3"/>
        <v>-3.9525255507513957E-2</v>
      </c>
      <c r="E21" s="475">
        <v>134171211</v>
      </c>
      <c r="F21" s="474">
        <v>111505044</v>
      </c>
      <c r="G21" s="176">
        <f t="shared" si="4"/>
        <v>-0.16893465320216872</v>
      </c>
      <c r="H21" s="218">
        <f t="shared" si="5"/>
        <v>0.16521096315249506</v>
      </c>
    </row>
    <row r="22" spans="1:8" x14ac:dyDescent="0.25">
      <c r="A22" s="593" t="s">
        <v>277</v>
      </c>
      <c r="B22" s="475">
        <v>7733934</v>
      </c>
      <c r="C22" s="474">
        <v>9606758</v>
      </c>
      <c r="D22" s="176">
        <f t="shared" si="3"/>
        <v>0.24215670834532599</v>
      </c>
      <c r="E22" s="475">
        <v>107634837</v>
      </c>
      <c r="F22" s="474">
        <v>83945099</v>
      </c>
      <c r="G22" s="176">
        <f t="shared" si="4"/>
        <v>-0.22009359293218422</v>
      </c>
      <c r="H22" s="218">
        <f t="shared" si="5"/>
        <v>0.12437689058910691</v>
      </c>
    </row>
    <row r="23" spans="1:8" x14ac:dyDescent="0.25">
      <c r="A23" s="593" t="s">
        <v>281</v>
      </c>
      <c r="B23" s="475">
        <v>9681207</v>
      </c>
      <c r="C23" s="474">
        <v>14459748</v>
      </c>
      <c r="D23" s="176">
        <f t="shared" si="3"/>
        <v>0.49358938405097619</v>
      </c>
      <c r="E23" s="475">
        <v>37332415</v>
      </c>
      <c r="F23" s="474">
        <v>60010637</v>
      </c>
      <c r="G23" s="176">
        <f t="shared" si="4"/>
        <v>0.60746731761125017</v>
      </c>
      <c r="H23" s="218">
        <f t="shared" si="5"/>
        <v>8.8914499133911445E-2</v>
      </c>
    </row>
    <row r="24" spans="1:8" x14ac:dyDescent="0.25">
      <c r="A24" s="593" t="s">
        <v>293</v>
      </c>
      <c r="B24" s="475">
        <v>7741395</v>
      </c>
      <c r="C24" s="474">
        <v>3714952</v>
      </c>
      <c r="D24" s="176">
        <f t="shared" si="3"/>
        <v>-0.52011853160832122</v>
      </c>
      <c r="E24" s="475">
        <v>46652678</v>
      </c>
      <c r="F24" s="474">
        <v>52743245</v>
      </c>
      <c r="G24" s="176">
        <f t="shared" si="4"/>
        <v>0.13055128367979218</v>
      </c>
      <c r="H24" s="218">
        <f t="shared" si="5"/>
        <v>7.8146799406114936E-2</v>
      </c>
    </row>
    <row r="25" spans="1:8" x14ac:dyDescent="0.25">
      <c r="A25" s="593" t="s">
        <v>794</v>
      </c>
      <c r="B25" s="475">
        <v>0</v>
      </c>
      <c r="C25" s="474">
        <v>297566</v>
      </c>
      <c r="D25" s="176" t="s">
        <v>245</v>
      </c>
      <c r="E25" s="475">
        <v>0</v>
      </c>
      <c r="F25" s="474">
        <v>28460913</v>
      </c>
      <c r="G25" s="176" t="s">
        <v>245</v>
      </c>
      <c r="H25" s="218">
        <f t="shared" si="5"/>
        <v>4.2168987879412596E-2</v>
      </c>
    </row>
    <row r="26" spans="1:8" x14ac:dyDescent="0.25">
      <c r="A26" s="593" t="s">
        <v>285</v>
      </c>
      <c r="B26" s="475">
        <v>1693136</v>
      </c>
      <c r="C26" s="474">
        <v>2269299</v>
      </c>
      <c r="D26" s="176">
        <f t="shared" si="3"/>
        <v>0.34029339639580036</v>
      </c>
      <c r="E26" s="475">
        <v>21921150</v>
      </c>
      <c r="F26" s="474">
        <v>27256585</v>
      </c>
      <c r="G26" s="176">
        <f t="shared" si="4"/>
        <v>0.24339211218389556</v>
      </c>
      <c r="H26" s="218">
        <f t="shared" si="5"/>
        <v>4.0384600539665721E-2</v>
      </c>
    </row>
    <row r="27" spans="1:8" x14ac:dyDescent="0.25">
      <c r="A27" s="593" t="s">
        <v>280</v>
      </c>
      <c r="B27" s="475">
        <v>3201427</v>
      </c>
      <c r="C27" s="474">
        <v>2988419</v>
      </c>
      <c r="D27" s="176">
        <f t="shared" si="3"/>
        <v>-6.6535329401545051E-2</v>
      </c>
      <c r="E27" s="475">
        <v>19870455</v>
      </c>
      <c r="F27" s="474">
        <v>23012250</v>
      </c>
      <c r="G27" s="176">
        <f t="shared" si="4"/>
        <v>0.15811389321482583</v>
      </c>
      <c r="H27" s="218">
        <f t="shared" si="5"/>
        <v>3.4096000059028762E-2</v>
      </c>
    </row>
    <row r="28" spans="1:8" x14ac:dyDescent="0.25">
      <c r="A28" s="593" t="s">
        <v>283</v>
      </c>
      <c r="B28" s="475">
        <v>3654747</v>
      </c>
      <c r="C28" s="474">
        <v>3188995</v>
      </c>
      <c r="D28" s="176">
        <f t="shared" si="3"/>
        <v>-0.12743754902870152</v>
      </c>
      <c r="E28" s="475">
        <v>22234796</v>
      </c>
      <c r="F28" s="474">
        <v>20936356</v>
      </c>
      <c r="G28" s="176">
        <f t="shared" si="4"/>
        <v>-5.8396757946418743E-2</v>
      </c>
      <c r="H28" s="218">
        <f t="shared" si="5"/>
        <v>3.1020260748594649E-2</v>
      </c>
    </row>
    <row r="29" spans="1:8" x14ac:dyDescent="0.25">
      <c r="A29" s="593" t="s">
        <v>284</v>
      </c>
      <c r="B29" s="475">
        <v>1552877</v>
      </c>
      <c r="C29" s="474">
        <v>1599706</v>
      </c>
      <c r="D29" s="176">
        <f t="shared" si="3"/>
        <v>3.0156284110074427E-2</v>
      </c>
      <c r="E29" s="475">
        <v>13142330</v>
      </c>
      <c r="F29" s="474">
        <v>16932286</v>
      </c>
      <c r="G29" s="176">
        <f t="shared" si="4"/>
        <v>0.28837778384806967</v>
      </c>
      <c r="H29" s="218">
        <f t="shared" si="5"/>
        <v>2.5087647859530986E-2</v>
      </c>
    </row>
    <row r="30" spans="1:8" x14ac:dyDescent="0.25">
      <c r="A30" s="326" t="s">
        <v>925</v>
      </c>
      <c r="B30" s="475">
        <v>13280609</v>
      </c>
      <c r="C30" s="474">
        <v>13423270</v>
      </c>
      <c r="D30" s="176">
        <f t="shared" si="3"/>
        <v>1.0742052567016991E-2</v>
      </c>
      <c r="E30" s="216">
        <v>137801755</v>
      </c>
      <c r="F30" s="719">
        <v>94194517</v>
      </c>
      <c r="G30" s="176">
        <f t="shared" si="4"/>
        <v>-0.31644907570299086</v>
      </c>
      <c r="H30" s="218">
        <f t="shared" si="5"/>
        <v>0.13956289616148729</v>
      </c>
    </row>
    <row r="31" spans="1:8" x14ac:dyDescent="0.25">
      <c r="A31" s="592" t="s">
        <v>231</v>
      </c>
      <c r="B31" s="215">
        <f>SUM(B32:B42)</f>
        <v>53190984</v>
      </c>
      <c r="C31" s="219">
        <f>SUM(C32:C42)</f>
        <v>66827989</v>
      </c>
      <c r="D31" s="172">
        <f t="shared" si="3"/>
        <v>0.25637812979733554</v>
      </c>
      <c r="E31" s="215">
        <f>+SUM(E32:E42)</f>
        <v>391598476</v>
      </c>
      <c r="F31" s="219">
        <f>+SUM(F32:F42)</f>
        <v>526526517</v>
      </c>
      <c r="G31" s="172">
        <f t="shared" si="4"/>
        <v>0.34455711467069139</v>
      </c>
      <c r="H31" s="720">
        <f>SUM(H32:H42)</f>
        <v>1</v>
      </c>
    </row>
    <row r="32" spans="1:8" x14ac:dyDescent="0.25">
      <c r="A32" s="591" t="s">
        <v>324</v>
      </c>
      <c r="B32" s="216">
        <v>4072668</v>
      </c>
      <c r="C32" s="217">
        <v>15811446</v>
      </c>
      <c r="D32" s="176">
        <f t="shared" si="3"/>
        <v>2.8823311892842725</v>
      </c>
      <c r="E32" s="216">
        <v>25916123</v>
      </c>
      <c r="F32" s="217">
        <v>94726740</v>
      </c>
      <c r="G32" s="176">
        <f t="shared" si="4"/>
        <v>2.6551277365059582</v>
      </c>
      <c r="H32" s="218">
        <f t="shared" ref="H32:H42" si="6">+F32/$F$31</f>
        <v>0.17990877371139125</v>
      </c>
    </row>
    <row r="33" spans="1:8" x14ac:dyDescent="0.25">
      <c r="A33" s="591" t="s">
        <v>279</v>
      </c>
      <c r="B33" s="216">
        <v>2833646</v>
      </c>
      <c r="C33" s="217">
        <v>1627247</v>
      </c>
      <c r="D33" s="176">
        <f t="shared" si="3"/>
        <v>-0.42574090059238168</v>
      </c>
      <c r="E33" s="216">
        <v>22766758</v>
      </c>
      <c r="F33" s="217">
        <v>61140804</v>
      </c>
      <c r="G33" s="176">
        <f t="shared" si="4"/>
        <v>1.6855296656642986</v>
      </c>
      <c r="H33" s="218">
        <f t="shared" si="6"/>
        <v>0.1161210347930112</v>
      </c>
    </row>
    <row r="34" spans="1:8" x14ac:dyDescent="0.25">
      <c r="A34" s="591" t="s">
        <v>288</v>
      </c>
      <c r="B34" s="216">
        <v>4460724</v>
      </c>
      <c r="C34" s="217">
        <v>5266861</v>
      </c>
      <c r="D34" s="176">
        <f t="shared" si="3"/>
        <v>0.18071886985162045</v>
      </c>
      <c r="E34" s="216">
        <v>37288918</v>
      </c>
      <c r="F34" s="217">
        <v>43983756</v>
      </c>
      <c r="G34" s="176">
        <f t="shared" si="4"/>
        <v>0.17953961549648612</v>
      </c>
      <c r="H34" s="218">
        <f t="shared" si="6"/>
        <v>8.3535690188230344E-2</v>
      </c>
    </row>
    <row r="35" spans="1:8" x14ac:dyDescent="0.25">
      <c r="A35" s="591" t="s">
        <v>293</v>
      </c>
      <c r="B35" s="216">
        <v>3732973</v>
      </c>
      <c r="C35" s="217">
        <v>4959811</v>
      </c>
      <c r="D35" s="176">
        <f t="shared" si="3"/>
        <v>0.32864904192985045</v>
      </c>
      <c r="E35" s="216">
        <v>35132396</v>
      </c>
      <c r="F35" s="217">
        <v>42096851</v>
      </c>
      <c r="G35" s="176">
        <f t="shared" si="4"/>
        <v>0.19823455821231217</v>
      </c>
      <c r="H35" s="218">
        <f t="shared" si="6"/>
        <v>7.9952005532135426E-2</v>
      </c>
    </row>
    <row r="36" spans="1:8" x14ac:dyDescent="0.25">
      <c r="A36" s="591" t="s">
        <v>278</v>
      </c>
      <c r="B36" s="216">
        <v>2770530</v>
      </c>
      <c r="C36" s="217">
        <v>4013459</v>
      </c>
      <c r="D36" s="176">
        <f t="shared" si="3"/>
        <v>0.44862499232998743</v>
      </c>
      <c r="E36" s="216">
        <v>23405648</v>
      </c>
      <c r="F36" s="217">
        <v>24205623</v>
      </c>
      <c r="G36" s="176">
        <f t="shared" si="4"/>
        <v>3.4178716179957824E-2</v>
      </c>
      <c r="H36" s="218">
        <f t="shared" si="6"/>
        <v>4.5972277213912859E-2</v>
      </c>
    </row>
    <row r="37" spans="1:8" x14ac:dyDescent="0.25">
      <c r="A37" s="591" t="s">
        <v>400</v>
      </c>
      <c r="B37" s="216">
        <v>1199647</v>
      </c>
      <c r="C37" s="217">
        <v>991974</v>
      </c>
      <c r="D37" s="176">
        <f t="shared" si="3"/>
        <v>-0.1731117570418631</v>
      </c>
      <c r="E37" s="216">
        <v>13639255</v>
      </c>
      <c r="F37" s="217">
        <v>20044578</v>
      </c>
      <c r="G37" s="176">
        <f t="shared" si="4"/>
        <v>0.46962411070106103</v>
      </c>
      <c r="H37" s="218">
        <f t="shared" si="6"/>
        <v>3.8069455863701543E-2</v>
      </c>
    </row>
    <row r="38" spans="1:8" x14ac:dyDescent="0.25">
      <c r="A38" s="591" t="s">
        <v>317</v>
      </c>
      <c r="B38" s="216">
        <v>5118609</v>
      </c>
      <c r="C38" s="217">
        <v>1409742</v>
      </c>
      <c r="D38" s="176">
        <f t="shared" si="3"/>
        <v>-0.72458494094782389</v>
      </c>
      <c r="E38" s="216">
        <v>26225777</v>
      </c>
      <c r="F38" s="217">
        <v>13867977</v>
      </c>
      <c r="G38" s="176">
        <f t="shared" si="4"/>
        <v>-0.47120815524359871</v>
      </c>
      <c r="H38" s="758">
        <f t="shared" si="6"/>
        <v>2.6338610786434524E-2</v>
      </c>
    </row>
    <row r="39" spans="1:8" x14ac:dyDescent="0.25">
      <c r="A39" s="591" t="s">
        <v>295</v>
      </c>
      <c r="B39" s="216">
        <v>3657920</v>
      </c>
      <c r="C39" s="217">
        <v>2179617</v>
      </c>
      <c r="D39" s="176">
        <f t="shared" si="3"/>
        <v>-0.40413759732306886</v>
      </c>
      <c r="E39" s="216">
        <v>27508454</v>
      </c>
      <c r="F39" s="217">
        <v>13578072</v>
      </c>
      <c r="G39" s="176">
        <f t="shared" si="4"/>
        <v>-0.50640366775973678</v>
      </c>
      <c r="H39" s="758">
        <f t="shared" si="6"/>
        <v>2.5788011736548495E-2</v>
      </c>
    </row>
    <row r="40" spans="1:8" x14ac:dyDescent="0.25">
      <c r="A40" s="591" t="s">
        <v>284</v>
      </c>
      <c r="B40" s="216">
        <v>162462</v>
      </c>
      <c r="C40" s="217">
        <v>1721015</v>
      </c>
      <c r="D40" s="176">
        <f t="shared" si="3"/>
        <v>9.5933387499846123</v>
      </c>
      <c r="E40" s="216">
        <v>6638926</v>
      </c>
      <c r="F40" s="217">
        <v>13053152</v>
      </c>
      <c r="G40" s="176">
        <f t="shared" si="4"/>
        <v>0.966154164092204</v>
      </c>
      <c r="H40" s="218">
        <f t="shared" si="6"/>
        <v>2.4791062897217768E-2</v>
      </c>
    </row>
    <row r="41" spans="1:8" x14ac:dyDescent="0.25">
      <c r="A41" s="591" t="s">
        <v>600</v>
      </c>
      <c r="B41" s="216">
        <v>959844</v>
      </c>
      <c r="C41" s="217">
        <v>1492198</v>
      </c>
      <c r="D41" s="176">
        <f t="shared" si="3"/>
        <v>0.55462554331745584</v>
      </c>
      <c r="E41" s="216">
        <v>7676502</v>
      </c>
      <c r="F41" s="217">
        <v>10527161</v>
      </c>
      <c r="G41" s="176">
        <f t="shared" si="4"/>
        <v>0.37134869501760037</v>
      </c>
      <c r="H41" s="218">
        <f t="shared" si="6"/>
        <v>1.999360081611996E-2</v>
      </c>
    </row>
    <row r="42" spans="1:8" x14ac:dyDescent="0.25">
      <c r="A42" s="326" t="s">
        <v>926</v>
      </c>
      <c r="B42" s="216">
        <v>24221961</v>
      </c>
      <c r="C42" s="217">
        <v>27354619</v>
      </c>
      <c r="D42" s="176">
        <f t="shared" si="3"/>
        <v>0.12933131219227056</v>
      </c>
      <c r="E42" s="216">
        <v>165399719</v>
      </c>
      <c r="F42" s="719">
        <v>189301803</v>
      </c>
      <c r="G42" s="176">
        <f t="shared" si="4"/>
        <v>0.14451103148488431</v>
      </c>
      <c r="H42" s="218">
        <f t="shared" si="6"/>
        <v>0.35952947646129663</v>
      </c>
    </row>
    <row r="43" spans="1:8" x14ac:dyDescent="0.25">
      <c r="A43" s="592" t="s">
        <v>311</v>
      </c>
      <c r="B43" s="215">
        <f>SUM(B44:B54)</f>
        <v>105013678</v>
      </c>
      <c r="C43" s="219">
        <f>SUM(C44:C54)</f>
        <v>143607085</v>
      </c>
      <c r="D43" s="172">
        <f t="shared" si="3"/>
        <v>0.367508383050825</v>
      </c>
      <c r="E43" s="215">
        <f>+SUM(E44:E54)</f>
        <v>741619845</v>
      </c>
      <c r="F43" s="219">
        <f>+SUM(F44:F54)</f>
        <v>936048821</v>
      </c>
      <c r="G43" s="172">
        <f t="shared" si="4"/>
        <v>0.26216797906749645</v>
      </c>
      <c r="H43" s="720">
        <f>SUM(H44:H54)</f>
        <v>1</v>
      </c>
    </row>
    <row r="44" spans="1:8" x14ac:dyDescent="0.25">
      <c r="A44" s="591" t="s">
        <v>281</v>
      </c>
      <c r="B44" s="216">
        <v>19358813</v>
      </c>
      <c r="C44" s="217">
        <v>20668759</v>
      </c>
      <c r="D44" s="176">
        <f t="shared" si="3"/>
        <v>6.7666648776451233E-2</v>
      </c>
      <c r="E44" s="216">
        <v>129361557</v>
      </c>
      <c r="F44" s="217">
        <v>168415212</v>
      </c>
      <c r="G44" s="176">
        <f t="shared" si="4"/>
        <v>0.30189536911649872</v>
      </c>
      <c r="H44" s="218">
        <f t="shared" ref="H44:H54" si="7">+F44/$F$43</f>
        <v>0.17992139749727862</v>
      </c>
    </row>
    <row r="45" spans="1:8" x14ac:dyDescent="0.25">
      <c r="A45" s="591" t="s">
        <v>293</v>
      </c>
      <c r="B45" s="216">
        <v>8591323</v>
      </c>
      <c r="C45" s="217">
        <v>9877208</v>
      </c>
      <c r="D45" s="176">
        <f t="shared" si="3"/>
        <v>0.14967252424335586</v>
      </c>
      <c r="E45" s="216">
        <v>64426739</v>
      </c>
      <c r="F45" s="217">
        <v>115844963</v>
      </c>
      <c r="G45" s="176">
        <f t="shared" si="4"/>
        <v>0.79808825959668694</v>
      </c>
      <c r="H45" s="218">
        <f t="shared" si="7"/>
        <v>0.12375953091446712</v>
      </c>
    </row>
    <row r="46" spans="1:8" x14ac:dyDescent="0.25">
      <c r="A46" s="591" t="s">
        <v>304</v>
      </c>
      <c r="B46" s="216">
        <v>1126138</v>
      </c>
      <c r="C46" s="217">
        <v>9368359</v>
      </c>
      <c r="D46" s="176">
        <f t="shared" si="3"/>
        <v>7.3190150763050354</v>
      </c>
      <c r="E46" s="216">
        <v>18211328</v>
      </c>
      <c r="F46" s="217">
        <v>89254513</v>
      </c>
      <c r="G46" s="176">
        <f t="shared" si="4"/>
        <v>3.901043625154629</v>
      </c>
      <c r="H46" s="218">
        <f t="shared" si="7"/>
        <v>9.5352412179364313E-2</v>
      </c>
    </row>
    <row r="47" spans="1:8" x14ac:dyDescent="0.25">
      <c r="A47" s="591" t="s">
        <v>279</v>
      </c>
      <c r="B47" s="216">
        <v>9003589</v>
      </c>
      <c r="C47" s="217">
        <v>21328155</v>
      </c>
      <c r="D47" s="176">
        <f t="shared" si="3"/>
        <v>1.3688503551194975</v>
      </c>
      <c r="E47" s="216">
        <v>49169695</v>
      </c>
      <c r="F47" s="217">
        <v>85397741</v>
      </c>
      <c r="G47" s="176">
        <f t="shared" si="4"/>
        <v>0.73679623190666521</v>
      </c>
      <c r="H47" s="218">
        <f t="shared" si="7"/>
        <v>9.123214418321457E-2</v>
      </c>
    </row>
    <row r="48" spans="1:8" x14ac:dyDescent="0.25">
      <c r="A48" s="591" t="s">
        <v>280</v>
      </c>
      <c r="B48" s="216">
        <v>12918862</v>
      </c>
      <c r="C48" s="217">
        <v>12664488</v>
      </c>
      <c r="D48" s="176">
        <f t="shared" si="3"/>
        <v>-1.969012440879081E-2</v>
      </c>
      <c r="E48" s="216">
        <v>121636992</v>
      </c>
      <c r="F48" s="217">
        <v>72905458</v>
      </c>
      <c r="G48" s="176">
        <f t="shared" si="4"/>
        <v>-0.400630870582528</v>
      </c>
      <c r="H48" s="218">
        <f t="shared" si="7"/>
        <v>7.7886384090643496E-2</v>
      </c>
    </row>
    <row r="49" spans="1:8" x14ac:dyDescent="0.25">
      <c r="A49" s="591" t="s">
        <v>278</v>
      </c>
      <c r="B49" s="216">
        <v>11353881</v>
      </c>
      <c r="C49" s="217">
        <v>8104259</v>
      </c>
      <c r="D49" s="176">
        <f t="shared" si="3"/>
        <v>-0.28621244136696522</v>
      </c>
      <c r="E49" s="216">
        <v>69560369</v>
      </c>
      <c r="F49" s="217">
        <v>50133346</v>
      </c>
      <c r="G49" s="176">
        <f t="shared" si="4"/>
        <v>-0.27928292042269065</v>
      </c>
      <c r="H49" s="218">
        <f t="shared" si="7"/>
        <v>5.3558473527525546E-2</v>
      </c>
    </row>
    <row r="50" spans="1:8" x14ac:dyDescent="0.25">
      <c r="A50" s="591" t="s">
        <v>291</v>
      </c>
      <c r="B50" s="216">
        <v>3021553</v>
      </c>
      <c r="C50" s="217">
        <v>4476652</v>
      </c>
      <c r="D50" s="176">
        <f t="shared" si="3"/>
        <v>0.48157321748120907</v>
      </c>
      <c r="E50" s="216">
        <v>26951051</v>
      </c>
      <c r="F50" s="217">
        <v>30142926</v>
      </c>
      <c r="G50" s="176">
        <f t="shared" si="4"/>
        <v>0.11843230158259876</v>
      </c>
      <c r="H50" s="218">
        <f t="shared" si="7"/>
        <v>3.2202301123351346E-2</v>
      </c>
    </row>
    <row r="51" spans="1:8" x14ac:dyDescent="0.25">
      <c r="A51" s="591" t="s">
        <v>284</v>
      </c>
      <c r="B51" s="216">
        <v>1645387</v>
      </c>
      <c r="C51" s="217">
        <v>9665499</v>
      </c>
      <c r="D51" s="176">
        <f t="shared" si="3"/>
        <v>4.8743013041916585</v>
      </c>
      <c r="E51" s="216">
        <v>7599962</v>
      </c>
      <c r="F51" s="217">
        <v>27188333</v>
      </c>
      <c r="G51" s="176">
        <f t="shared" si="4"/>
        <v>2.5774301239927251</v>
      </c>
      <c r="H51" s="218">
        <f t="shared" si="7"/>
        <v>2.9045849308323629E-2</v>
      </c>
    </row>
    <row r="52" spans="1:8" x14ac:dyDescent="0.25">
      <c r="A52" s="591" t="s">
        <v>305</v>
      </c>
      <c r="B52" s="216">
        <v>4746827</v>
      </c>
      <c r="C52" s="217">
        <v>4154264</v>
      </c>
      <c r="D52" s="176">
        <f t="shared" si="3"/>
        <v>-0.1248334940371747</v>
      </c>
      <c r="E52" s="216">
        <v>31479605</v>
      </c>
      <c r="F52" s="217">
        <v>25743367</v>
      </c>
      <c r="G52" s="176">
        <f t="shared" si="4"/>
        <v>-0.18222077437121587</v>
      </c>
      <c r="H52" s="218">
        <f t="shared" si="7"/>
        <v>2.7502162731744949E-2</v>
      </c>
    </row>
    <row r="53" spans="1:8" x14ac:dyDescent="0.25">
      <c r="A53" s="591" t="s">
        <v>288</v>
      </c>
      <c r="B53" s="216">
        <v>2296127</v>
      </c>
      <c r="C53" s="217">
        <v>1892641</v>
      </c>
      <c r="D53" s="176">
        <f t="shared" si="3"/>
        <v>-0.17572460059918293</v>
      </c>
      <c r="E53" s="216">
        <v>22053538</v>
      </c>
      <c r="F53" s="217">
        <v>20412399</v>
      </c>
      <c r="G53" s="176">
        <f t="shared" si="4"/>
        <v>-7.4416132232388299E-2</v>
      </c>
      <c r="H53" s="218">
        <f t="shared" si="7"/>
        <v>2.180698115531305E-2</v>
      </c>
    </row>
    <row r="54" spans="1:8" x14ac:dyDescent="0.25">
      <c r="A54" s="326" t="s">
        <v>927</v>
      </c>
      <c r="B54" s="216">
        <v>30951178</v>
      </c>
      <c r="C54" s="217">
        <v>41406801</v>
      </c>
      <c r="D54" s="176">
        <f>C54/B54-1</f>
        <v>0.33781017963193527</v>
      </c>
      <c r="E54" s="216">
        <v>201169009</v>
      </c>
      <c r="F54" s="719">
        <v>250610563</v>
      </c>
      <c r="G54" s="176">
        <f t="shared" si="4"/>
        <v>0.24577122612360247</v>
      </c>
      <c r="H54" s="218">
        <f t="shared" si="7"/>
        <v>0.26773236328877337</v>
      </c>
    </row>
    <row r="55" spans="1:8" x14ac:dyDescent="0.25">
      <c r="A55" s="592" t="s">
        <v>312</v>
      </c>
      <c r="B55" s="215">
        <f>SUM(B56:B66)</f>
        <v>61425002</v>
      </c>
      <c r="C55" s="219">
        <f>SUM(C56:C66)</f>
        <v>87253261</v>
      </c>
      <c r="D55" s="172">
        <f>C55/B55-1</f>
        <v>0.42048446331348921</v>
      </c>
      <c r="E55" s="215">
        <f>+SUM(E56:E66)</f>
        <v>529093024</v>
      </c>
      <c r="F55" s="219">
        <f>+SUM(F56:F66)</f>
        <v>582254839</v>
      </c>
      <c r="G55" s="172">
        <f>F55/E55-1</f>
        <v>0.10047725558369858</v>
      </c>
      <c r="H55" s="720">
        <f>SUM(H56:H66)</f>
        <v>0.99999999999999978</v>
      </c>
    </row>
    <row r="56" spans="1:8" x14ac:dyDescent="0.25">
      <c r="A56" s="591" t="s">
        <v>304</v>
      </c>
      <c r="B56" s="216">
        <v>18351423</v>
      </c>
      <c r="C56" s="217">
        <v>37337452</v>
      </c>
      <c r="D56" s="176">
        <f t="shared" ref="D56:D66" si="8">(C56-B56)/B56</f>
        <v>1.0345807515853129</v>
      </c>
      <c r="E56" s="216">
        <v>115500305</v>
      </c>
      <c r="F56" s="217">
        <v>159207745</v>
      </c>
      <c r="G56" s="176">
        <f>(F56-E56)/E56</f>
        <v>0.37841839465272409</v>
      </c>
      <c r="H56" s="218">
        <f t="shared" ref="H56:H66" si="9">+F56/$F$55</f>
        <v>0.27343309893900253</v>
      </c>
    </row>
    <row r="57" spans="1:8" x14ac:dyDescent="0.25">
      <c r="A57" s="591" t="s">
        <v>292</v>
      </c>
      <c r="B57" s="216">
        <v>6772144</v>
      </c>
      <c r="C57" s="217">
        <v>6475696</v>
      </c>
      <c r="D57" s="176">
        <f t="shared" si="8"/>
        <v>-4.3774615542729156E-2</v>
      </c>
      <c r="E57" s="216">
        <v>62789523</v>
      </c>
      <c r="F57" s="217">
        <v>60108720</v>
      </c>
      <c r="G57" s="176">
        <f t="shared" ref="G57:G66" si="10">(F57-E57)/E57</f>
        <v>-4.2695068729858003E-2</v>
      </c>
      <c r="H57" s="218">
        <f t="shared" si="9"/>
        <v>0.10323438462655696</v>
      </c>
    </row>
    <row r="58" spans="1:8" x14ac:dyDescent="0.25">
      <c r="A58" s="591" t="s">
        <v>288</v>
      </c>
      <c r="B58" s="216">
        <v>6194702</v>
      </c>
      <c r="C58" s="217">
        <v>4128141</v>
      </c>
      <c r="D58" s="176">
        <f t="shared" si="8"/>
        <v>-0.33360135806371316</v>
      </c>
      <c r="E58" s="216">
        <v>45715826</v>
      </c>
      <c r="F58" s="217">
        <v>45262322</v>
      </c>
      <c r="G58" s="176">
        <f t="shared" si="10"/>
        <v>-9.9200657557844407E-3</v>
      </c>
      <c r="H58" s="218">
        <f t="shared" si="9"/>
        <v>7.7736274511236825E-2</v>
      </c>
    </row>
    <row r="59" spans="1:8" x14ac:dyDescent="0.25">
      <c r="A59" s="591" t="s">
        <v>296</v>
      </c>
      <c r="B59" s="216">
        <v>2699974</v>
      </c>
      <c r="C59" s="217">
        <v>2929240</v>
      </c>
      <c r="D59" s="176">
        <f t="shared" si="8"/>
        <v>8.4914151025158022E-2</v>
      </c>
      <c r="E59" s="216">
        <v>22513447</v>
      </c>
      <c r="F59" s="217">
        <v>37484865</v>
      </c>
      <c r="G59" s="176">
        <f t="shared" si="10"/>
        <v>0.66499892264387594</v>
      </c>
      <c r="H59" s="758">
        <f t="shared" si="9"/>
        <v>6.437879514128006E-2</v>
      </c>
    </row>
    <row r="60" spans="1:8" x14ac:dyDescent="0.25">
      <c r="A60" s="591" t="s">
        <v>294</v>
      </c>
      <c r="B60" s="216">
        <v>4107202</v>
      </c>
      <c r="C60" s="217">
        <v>4975419</v>
      </c>
      <c r="D60" s="176">
        <f t="shared" si="8"/>
        <v>0.21138892121692579</v>
      </c>
      <c r="E60" s="216">
        <v>38833548</v>
      </c>
      <c r="F60" s="217">
        <v>37056762</v>
      </c>
      <c r="G60" s="176">
        <f t="shared" si="10"/>
        <v>-4.5753892999939122E-2</v>
      </c>
      <c r="H60" s="758">
        <f t="shared" si="9"/>
        <v>6.3643544918653733E-2</v>
      </c>
    </row>
    <row r="61" spans="1:8" x14ac:dyDescent="0.25">
      <c r="A61" s="591" t="s">
        <v>295</v>
      </c>
      <c r="B61" s="216">
        <v>0</v>
      </c>
      <c r="C61" s="217">
        <v>3128868</v>
      </c>
      <c r="D61" s="176" t="s">
        <v>245</v>
      </c>
      <c r="E61" s="216">
        <v>0</v>
      </c>
      <c r="F61" s="217">
        <v>29088133</v>
      </c>
      <c r="G61" s="176" t="s">
        <v>245</v>
      </c>
      <c r="H61" s="218">
        <f t="shared" si="9"/>
        <v>4.9957735087196073E-2</v>
      </c>
    </row>
    <row r="62" spans="1:8" x14ac:dyDescent="0.25">
      <c r="A62" s="591" t="s">
        <v>320</v>
      </c>
      <c r="B62" s="216">
        <v>4252962</v>
      </c>
      <c r="C62" s="217">
        <v>2987734</v>
      </c>
      <c r="D62" s="176">
        <f t="shared" si="8"/>
        <v>-0.29749337050272256</v>
      </c>
      <c r="E62" s="216">
        <v>40225511</v>
      </c>
      <c r="F62" s="217">
        <v>26276950</v>
      </c>
      <c r="G62" s="176">
        <f t="shared" si="10"/>
        <v>-0.3467590753539464</v>
      </c>
      <c r="H62" s="218">
        <f t="shared" si="9"/>
        <v>4.5129637814826304E-2</v>
      </c>
    </row>
    <row r="63" spans="1:8" x14ac:dyDescent="0.25">
      <c r="A63" s="591" t="s">
        <v>524</v>
      </c>
      <c r="B63" s="216">
        <v>2070698</v>
      </c>
      <c r="C63" s="217">
        <v>2392911</v>
      </c>
      <c r="D63" s="176">
        <f t="shared" si="8"/>
        <v>0.15560598406913997</v>
      </c>
      <c r="E63" s="216">
        <v>17154838</v>
      </c>
      <c r="F63" s="217">
        <v>21440608</v>
      </c>
      <c r="G63" s="176">
        <f t="shared" si="10"/>
        <v>0.24982864892107987</v>
      </c>
      <c r="H63" s="218">
        <f t="shared" si="9"/>
        <v>3.6823408864790901E-2</v>
      </c>
    </row>
    <row r="64" spans="1:8" x14ac:dyDescent="0.25">
      <c r="A64" s="591" t="s">
        <v>321</v>
      </c>
      <c r="B64" s="216">
        <v>1568696</v>
      </c>
      <c r="C64" s="217">
        <v>1398987</v>
      </c>
      <c r="D64" s="176">
        <f t="shared" si="8"/>
        <v>-0.10818475982599561</v>
      </c>
      <c r="E64" s="216">
        <v>10158835</v>
      </c>
      <c r="F64" s="217">
        <v>17723745</v>
      </c>
      <c r="G64" s="176">
        <f t="shared" si="10"/>
        <v>0.74466314296865732</v>
      </c>
      <c r="H64" s="218">
        <f t="shared" si="9"/>
        <v>3.0439841479788888E-2</v>
      </c>
    </row>
    <row r="65" spans="1:8" x14ac:dyDescent="0.25">
      <c r="A65" s="591" t="s">
        <v>449</v>
      </c>
      <c r="B65" s="216">
        <v>1508601</v>
      </c>
      <c r="C65" s="217">
        <v>1526675</v>
      </c>
      <c r="D65" s="176">
        <f t="shared" si="8"/>
        <v>1.1980636364419751E-2</v>
      </c>
      <c r="E65" s="216">
        <v>13026847</v>
      </c>
      <c r="F65" s="217">
        <v>16308252</v>
      </c>
      <c r="G65" s="176">
        <f t="shared" si="10"/>
        <v>0.25189556613353947</v>
      </c>
      <c r="H65" s="218">
        <f t="shared" si="9"/>
        <v>2.8008787403139127E-2</v>
      </c>
    </row>
    <row r="66" spans="1:8" x14ac:dyDescent="0.25">
      <c r="A66" s="326" t="s">
        <v>928</v>
      </c>
      <c r="B66" s="216">
        <v>13898600</v>
      </c>
      <c r="C66" s="217">
        <v>19972138</v>
      </c>
      <c r="D66" s="176">
        <f t="shared" si="8"/>
        <v>0.43698919315614521</v>
      </c>
      <c r="E66" s="216">
        <v>163174344</v>
      </c>
      <c r="F66" s="719">
        <v>132296737</v>
      </c>
      <c r="G66" s="176">
        <f t="shared" si="10"/>
        <v>-0.18923077147471173</v>
      </c>
      <c r="H66" s="218">
        <f t="shared" si="9"/>
        <v>0.22721449121352857</v>
      </c>
    </row>
    <row r="67" spans="1:8" x14ac:dyDescent="0.25">
      <c r="A67" s="592" t="s">
        <v>251</v>
      </c>
      <c r="B67" s="215">
        <f>SUM(B68:B78)</f>
        <v>36976426</v>
      </c>
      <c r="C67" s="219">
        <f>SUM(C68:C78)</f>
        <v>76589437</v>
      </c>
      <c r="D67" s="172">
        <f>C67/B67-1</f>
        <v>1.071304484646515</v>
      </c>
      <c r="E67" s="215">
        <f>+SUM(E68:E78)</f>
        <v>354253160</v>
      </c>
      <c r="F67" s="219">
        <f>+SUM(F68:F78)</f>
        <v>417212417</v>
      </c>
      <c r="G67" s="172">
        <f>F67/E67-1</f>
        <v>0.17772391077612415</v>
      </c>
      <c r="H67" s="720">
        <f>SUM(H68:H78)</f>
        <v>0.99999999999999989</v>
      </c>
    </row>
    <row r="68" spans="1:8" x14ac:dyDescent="0.25">
      <c r="A68" s="591" t="s">
        <v>281</v>
      </c>
      <c r="B68" s="216">
        <v>2352302</v>
      </c>
      <c r="C68" s="217">
        <v>15235700</v>
      </c>
      <c r="D68" s="176">
        <f t="shared" ref="D68:D77" si="11">C68/B68-1</f>
        <v>5.4769319585665448</v>
      </c>
      <c r="E68" s="216">
        <v>48477699</v>
      </c>
      <c r="F68" s="217">
        <v>81029210</v>
      </c>
      <c r="G68" s="176">
        <f t="shared" ref="G68:G78" si="12">F68/E68-1</f>
        <v>0.67147392866150679</v>
      </c>
      <c r="H68" s="218">
        <f t="shared" ref="H68:H78" si="13">+F68/$F$67</f>
        <v>0.19421572009444771</v>
      </c>
    </row>
    <row r="69" spans="1:8" x14ac:dyDescent="0.25">
      <c r="A69" s="591" t="s">
        <v>293</v>
      </c>
      <c r="B69" s="216">
        <v>6996537</v>
      </c>
      <c r="C69" s="217">
        <v>5018872</v>
      </c>
      <c r="D69" s="176">
        <f t="shared" si="11"/>
        <v>-0.2826634090550797</v>
      </c>
      <c r="E69" s="216">
        <v>30097278</v>
      </c>
      <c r="F69" s="217">
        <v>59286858</v>
      </c>
      <c r="G69" s="176">
        <f t="shared" si="12"/>
        <v>0.96984119294774773</v>
      </c>
      <c r="H69" s="218">
        <f t="shared" si="13"/>
        <v>0.14210233344996537</v>
      </c>
    </row>
    <row r="70" spans="1:8" x14ac:dyDescent="0.25">
      <c r="A70" s="591" t="s">
        <v>283</v>
      </c>
      <c r="B70" s="216">
        <v>973443</v>
      </c>
      <c r="C70" s="217">
        <v>17843883</v>
      </c>
      <c r="D70" s="176" t="s">
        <v>245</v>
      </c>
      <c r="E70" s="216">
        <v>5815799</v>
      </c>
      <c r="F70" s="217">
        <v>39990918</v>
      </c>
      <c r="G70" s="176">
        <f t="shared" si="12"/>
        <v>5.8762551800707001</v>
      </c>
      <c r="H70" s="218">
        <f t="shared" si="13"/>
        <v>9.5852655315385782E-2</v>
      </c>
    </row>
    <row r="71" spans="1:8" x14ac:dyDescent="0.25">
      <c r="A71" s="591" t="s">
        <v>280</v>
      </c>
      <c r="B71" s="216">
        <v>3878017</v>
      </c>
      <c r="C71" s="217">
        <v>4638001</v>
      </c>
      <c r="D71" s="176">
        <f t="shared" si="11"/>
        <v>0.19597232296815625</v>
      </c>
      <c r="E71" s="216">
        <v>102925613</v>
      </c>
      <c r="F71" s="217">
        <v>35513084</v>
      </c>
      <c r="G71" s="176">
        <f t="shared" si="12"/>
        <v>-0.65496359006382598</v>
      </c>
      <c r="H71" s="218">
        <f t="shared" si="13"/>
        <v>8.5119911471858226E-2</v>
      </c>
    </row>
    <row r="72" spans="1:8" x14ac:dyDescent="0.25">
      <c r="A72" s="591" t="s">
        <v>305</v>
      </c>
      <c r="B72" s="216">
        <v>4290350</v>
      </c>
      <c r="C72" s="217">
        <v>4099355</v>
      </c>
      <c r="D72" s="176">
        <f t="shared" si="11"/>
        <v>-4.4517347069586433E-2</v>
      </c>
      <c r="E72" s="216">
        <v>29682136</v>
      </c>
      <c r="F72" s="217">
        <v>27712778</v>
      </c>
      <c r="G72" s="176">
        <f t="shared" si="12"/>
        <v>-6.6348257416514733E-2</v>
      </c>
      <c r="H72" s="218">
        <f t="shared" si="13"/>
        <v>6.6423665429881013E-2</v>
      </c>
    </row>
    <row r="73" spans="1:8" x14ac:dyDescent="0.25">
      <c r="A73" s="591" t="s">
        <v>319</v>
      </c>
      <c r="B73" s="216">
        <v>145060</v>
      </c>
      <c r="C73" s="217">
        <v>5620381</v>
      </c>
      <c r="D73" s="176" t="s">
        <v>245</v>
      </c>
      <c r="E73" s="216">
        <v>5491491</v>
      </c>
      <c r="F73" s="217">
        <v>20521414</v>
      </c>
      <c r="G73" s="176">
        <f t="shared" si="12"/>
        <v>2.7369475794460922</v>
      </c>
      <c r="H73" s="218">
        <f t="shared" si="13"/>
        <v>4.9186968469349272E-2</v>
      </c>
    </row>
    <row r="74" spans="1:8" x14ac:dyDescent="0.25">
      <c r="A74" s="591" t="s">
        <v>278</v>
      </c>
      <c r="B74" s="216">
        <v>756276</v>
      </c>
      <c r="C74" s="217">
        <v>4715816</v>
      </c>
      <c r="D74" s="176">
        <f t="shared" si="11"/>
        <v>5.2355753719541545</v>
      </c>
      <c r="E74" s="216">
        <v>19024550</v>
      </c>
      <c r="F74" s="217">
        <v>16472794</v>
      </c>
      <c r="G74" s="176">
        <f t="shared" si="12"/>
        <v>-0.13412963775752906</v>
      </c>
      <c r="H74" s="218">
        <f t="shared" si="13"/>
        <v>3.9482990747133011E-2</v>
      </c>
    </row>
    <row r="75" spans="1:8" x14ac:dyDescent="0.25">
      <c r="A75" s="591" t="s">
        <v>728</v>
      </c>
      <c r="B75" s="216">
        <v>357101</v>
      </c>
      <c r="C75" s="217">
        <v>3796151</v>
      </c>
      <c r="D75" s="176">
        <f t="shared" si="11"/>
        <v>9.6304686909305772</v>
      </c>
      <c r="E75" s="216">
        <v>2261983</v>
      </c>
      <c r="F75" s="217">
        <v>13097155</v>
      </c>
      <c r="G75" s="176">
        <f t="shared" si="12"/>
        <v>4.7901208806609068</v>
      </c>
      <c r="H75" s="218">
        <f t="shared" si="13"/>
        <v>3.1392054661690476E-2</v>
      </c>
    </row>
    <row r="76" spans="1:8" x14ac:dyDescent="0.25">
      <c r="A76" s="591" t="s">
        <v>295</v>
      </c>
      <c r="B76" s="216">
        <v>0</v>
      </c>
      <c r="C76" s="217">
        <v>1329259</v>
      </c>
      <c r="D76" s="176" t="s">
        <v>245</v>
      </c>
      <c r="E76" s="216">
        <v>1320759</v>
      </c>
      <c r="F76" s="217">
        <v>11976264</v>
      </c>
      <c r="G76" s="176">
        <f t="shared" si="12"/>
        <v>8.0677133375581764</v>
      </c>
      <c r="H76" s="758">
        <f t="shared" si="13"/>
        <v>2.8705435198013295E-2</v>
      </c>
    </row>
    <row r="77" spans="1:8" x14ac:dyDescent="0.25">
      <c r="A77" s="591" t="s">
        <v>323</v>
      </c>
      <c r="B77" s="216">
        <v>3708018</v>
      </c>
      <c r="C77" s="217">
        <v>1509961</v>
      </c>
      <c r="D77" s="176">
        <f t="shared" si="11"/>
        <v>-0.59278487860630658</v>
      </c>
      <c r="E77" s="216">
        <v>7666636</v>
      </c>
      <c r="F77" s="217">
        <v>11898702</v>
      </c>
      <c r="G77" s="176">
        <f t="shared" si="12"/>
        <v>0.55201081673891905</v>
      </c>
      <c r="H77" s="758">
        <f t="shared" si="13"/>
        <v>2.8519529896925383E-2</v>
      </c>
    </row>
    <row r="78" spans="1:8" x14ac:dyDescent="0.25">
      <c r="A78" s="326" t="s">
        <v>929</v>
      </c>
      <c r="B78" s="216">
        <v>13519322</v>
      </c>
      <c r="C78" s="217">
        <v>12782058</v>
      </c>
      <c r="D78" s="176">
        <f>C78/B78-1</f>
        <v>-5.4534095718705378E-2</v>
      </c>
      <c r="E78" s="216">
        <v>101489216</v>
      </c>
      <c r="F78" s="719">
        <v>99713240</v>
      </c>
      <c r="G78" s="176">
        <f t="shared" si="12"/>
        <v>-1.7499159713678325E-2</v>
      </c>
      <c r="H78" s="218">
        <f t="shared" si="13"/>
        <v>0.23899873526535045</v>
      </c>
    </row>
    <row r="79" spans="1:8" s="1" customFormat="1" ht="16.5" customHeight="1" thickBot="1" x14ac:dyDescent="0.3">
      <c r="A79" s="594" t="s">
        <v>0</v>
      </c>
      <c r="B79" s="595">
        <f>+B67+B55+B43+B31+B19+B7</f>
        <v>426947404</v>
      </c>
      <c r="C79" s="596">
        <f>+C67+C55+C43+C31+C19+C7</f>
        <v>550397868</v>
      </c>
      <c r="D79" s="220">
        <f>C79/B79-1</f>
        <v>0.289146772748617</v>
      </c>
      <c r="E79" s="721">
        <f>+E7+E19+E31+E43+E55+E67</f>
        <v>3389481155</v>
      </c>
      <c r="F79" s="721">
        <f>+F7+F19+F31+F43+F55+F67</f>
        <v>3908808863</v>
      </c>
      <c r="G79" s="220">
        <f>F79/E79-1</f>
        <v>0.1532174643407922</v>
      </c>
      <c r="H79" s="722">
        <f>+F79/$F$79</f>
        <v>1</v>
      </c>
    </row>
    <row r="80" spans="1:8" s="1" customFormat="1" x14ac:dyDescent="0.25">
      <c r="B80" s="585"/>
      <c r="C80" s="585"/>
      <c r="D80" s="587"/>
      <c r="E80" s="723"/>
    </row>
    <row r="81" spans="1:8" s="1" customFormat="1" ht="62.25" customHeight="1" x14ac:dyDescent="0.25">
      <c r="A81" s="1035" t="s">
        <v>922</v>
      </c>
      <c r="B81" s="1035"/>
      <c r="C81" s="1035"/>
      <c r="D81" s="1035"/>
      <c r="E81" s="1035"/>
      <c r="F81" s="676"/>
      <c r="G81" s="676"/>
      <c r="H81" s="676"/>
    </row>
    <row r="82" spans="1:8" s="1" customFormat="1" x14ac:dyDescent="0.25">
      <c r="B82" s="597"/>
      <c r="C82" s="597"/>
      <c r="D82" s="567"/>
      <c r="E82" s="597"/>
    </row>
    <row r="83" spans="1:8" s="1" customFormat="1" x14ac:dyDescent="0.25">
      <c r="D83" s="567"/>
    </row>
    <row r="84" spans="1:8" s="1" customFormat="1" x14ac:dyDescent="0.25">
      <c r="D84" s="567"/>
    </row>
    <row r="85" spans="1:8" s="1" customFormat="1" x14ac:dyDescent="0.25">
      <c r="D85" s="567"/>
    </row>
    <row r="86" spans="1:8" s="1" customFormat="1" x14ac:dyDescent="0.25">
      <c r="D86" s="567"/>
    </row>
    <row r="87" spans="1:8" s="1" customFormat="1" x14ac:dyDescent="0.25">
      <c r="D87" s="567"/>
    </row>
    <row r="88" spans="1:8" s="1" customFormat="1" x14ac:dyDescent="0.25">
      <c r="D88" s="567"/>
    </row>
    <row r="89" spans="1:8" s="1" customFormat="1" x14ac:dyDescent="0.25">
      <c r="D89" s="567"/>
    </row>
    <row r="90" spans="1:8" s="1" customFormat="1" x14ac:dyDescent="0.25">
      <c r="D90" s="567"/>
    </row>
    <row r="91" spans="1:8" s="1" customFormat="1" x14ac:dyDescent="0.25">
      <c r="D91" s="567"/>
    </row>
    <row r="92" spans="1:8" s="1" customFormat="1" x14ac:dyDescent="0.25">
      <c r="D92" s="567"/>
    </row>
    <row r="93" spans="1:8" s="1" customFormat="1" x14ac:dyDescent="0.25">
      <c r="D93" s="567"/>
    </row>
    <row r="94" spans="1:8" s="1" customFormat="1" x14ac:dyDescent="0.25">
      <c r="D94" s="567"/>
    </row>
    <row r="95" spans="1:8" s="1" customFormat="1" x14ac:dyDescent="0.25">
      <c r="D95" s="567"/>
    </row>
    <row r="96" spans="1:8" s="1" customFormat="1" x14ac:dyDescent="0.25">
      <c r="D96" s="567"/>
    </row>
    <row r="97" spans="4:4" s="1" customFormat="1" x14ac:dyDescent="0.25">
      <c r="D97" s="567"/>
    </row>
    <row r="98" spans="4:4" s="1" customFormat="1" x14ac:dyDescent="0.25">
      <c r="D98" s="567"/>
    </row>
    <row r="99" spans="4:4" s="1" customFormat="1" x14ac:dyDescent="0.25">
      <c r="D99" s="567"/>
    </row>
    <row r="100" spans="4:4" s="1" customFormat="1" x14ac:dyDescent="0.25">
      <c r="D100" s="567"/>
    </row>
    <row r="101" spans="4:4" s="1" customFormat="1" x14ac:dyDescent="0.25">
      <c r="D101" s="567"/>
    </row>
    <row r="102" spans="4:4" s="1" customFormat="1" x14ac:dyDescent="0.25">
      <c r="D102" s="567"/>
    </row>
    <row r="103" spans="4:4" s="1" customFormat="1" x14ac:dyDescent="0.25">
      <c r="D103" s="567"/>
    </row>
    <row r="104" spans="4:4" s="1" customFormat="1" x14ac:dyDescent="0.25">
      <c r="D104" s="567"/>
    </row>
    <row r="105" spans="4:4" s="1" customFormat="1" x14ac:dyDescent="0.25">
      <c r="D105" s="567"/>
    </row>
    <row r="106" spans="4:4" s="1" customFormat="1" x14ac:dyDescent="0.25">
      <c r="D106" s="567"/>
    </row>
    <row r="107" spans="4:4" s="1" customFormat="1" x14ac:dyDescent="0.25">
      <c r="D107" s="567"/>
    </row>
    <row r="108" spans="4:4" s="1" customFormat="1" x14ac:dyDescent="0.25">
      <c r="D108" s="567"/>
    </row>
    <row r="109" spans="4:4" s="1" customFormat="1" x14ac:dyDescent="0.25">
      <c r="D109" s="567"/>
    </row>
    <row r="110" spans="4:4" s="1" customFormat="1" x14ac:dyDescent="0.25">
      <c r="D110" s="567"/>
    </row>
    <row r="111" spans="4:4" s="1" customFormat="1" x14ac:dyDescent="0.25">
      <c r="D111" s="567"/>
    </row>
    <row r="112" spans="4:4" s="1" customFormat="1" x14ac:dyDescent="0.25">
      <c r="D112" s="567"/>
    </row>
    <row r="113" spans="4:4" s="1" customFormat="1" x14ac:dyDescent="0.25">
      <c r="D113" s="567"/>
    </row>
    <row r="114" spans="4:4" s="1" customFormat="1" x14ac:dyDescent="0.25">
      <c r="D114" s="567"/>
    </row>
    <row r="115" spans="4:4" s="1" customFormat="1" x14ac:dyDescent="0.25">
      <c r="D115" s="567"/>
    </row>
    <row r="116" spans="4:4" s="1" customFormat="1" x14ac:dyDescent="0.25">
      <c r="D116" s="567"/>
    </row>
    <row r="117" spans="4:4" s="1" customFormat="1" x14ac:dyDescent="0.25">
      <c r="D117" s="567"/>
    </row>
    <row r="118" spans="4:4" s="1" customFormat="1" x14ac:dyDescent="0.25">
      <c r="D118" s="567"/>
    </row>
    <row r="119" spans="4:4" s="1" customFormat="1" x14ac:dyDescent="0.25">
      <c r="D119" s="567"/>
    </row>
    <row r="120" spans="4:4" s="1" customFormat="1" x14ac:dyDescent="0.25">
      <c r="D120" s="567"/>
    </row>
    <row r="121" spans="4:4" s="1" customFormat="1" x14ac:dyDescent="0.25">
      <c r="D121" s="567"/>
    </row>
    <row r="122" spans="4:4" s="1" customFormat="1" x14ac:dyDescent="0.25">
      <c r="D122" s="567"/>
    </row>
    <row r="123" spans="4:4" s="1" customFormat="1" x14ac:dyDescent="0.25">
      <c r="D123" s="567"/>
    </row>
    <row r="124" spans="4:4" s="1" customFormat="1" x14ac:dyDescent="0.25">
      <c r="D124" s="567"/>
    </row>
    <row r="125" spans="4:4" s="1" customFormat="1" x14ac:dyDescent="0.25">
      <c r="D125" s="567"/>
    </row>
    <row r="126" spans="4:4" s="1" customFormat="1" x14ac:dyDescent="0.25">
      <c r="D126" s="567"/>
    </row>
    <row r="127" spans="4:4" s="1" customFormat="1" x14ac:dyDescent="0.25">
      <c r="D127" s="567"/>
    </row>
    <row r="128" spans="4:4" s="1" customFormat="1" x14ac:dyDescent="0.25">
      <c r="D128" s="567"/>
    </row>
    <row r="129" spans="4:4" s="1" customFormat="1" x14ac:dyDescent="0.25">
      <c r="D129" s="567"/>
    </row>
    <row r="130" spans="4:4" s="1" customFormat="1" x14ac:dyDescent="0.25">
      <c r="D130" s="567"/>
    </row>
    <row r="131" spans="4:4" s="1" customFormat="1" x14ac:dyDescent="0.25">
      <c r="D131" s="567"/>
    </row>
    <row r="132" spans="4:4" s="1" customFormat="1" x14ac:dyDescent="0.25">
      <c r="D132" s="567"/>
    </row>
    <row r="133" spans="4:4" s="1" customFormat="1" x14ac:dyDescent="0.25">
      <c r="D133" s="567"/>
    </row>
    <row r="134" spans="4:4" s="1" customFormat="1" x14ac:dyDescent="0.25">
      <c r="D134" s="567"/>
    </row>
    <row r="135" spans="4:4" s="1" customFormat="1" x14ac:dyDescent="0.25">
      <c r="D135" s="567"/>
    </row>
    <row r="136" spans="4:4" s="1" customFormat="1" x14ac:dyDescent="0.25">
      <c r="D136" s="567"/>
    </row>
    <row r="137" spans="4:4" s="1" customFormat="1" x14ac:dyDescent="0.25">
      <c r="D137" s="567"/>
    </row>
    <row r="138" spans="4:4" s="1" customFormat="1" x14ac:dyDescent="0.25">
      <c r="D138" s="567"/>
    </row>
    <row r="139" spans="4:4" s="1" customFormat="1" x14ac:dyDescent="0.25">
      <c r="D139" s="567"/>
    </row>
    <row r="140" spans="4:4" s="1" customFormat="1" x14ac:dyDescent="0.25">
      <c r="D140" s="567"/>
    </row>
    <row r="141" spans="4:4" s="1" customFormat="1" x14ac:dyDescent="0.25">
      <c r="D141" s="567"/>
    </row>
    <row r="142" spans="4:4" s="1" customFormat="1" x14ac:dyDescent="0.25">
      <c r="D142" s="567"/>
    </row>
    <row r="143" spans="4:4" s="1" customFormat="1" x14ac:dyDescent="0.25">
      <c r="D143" s="567"/>
    </row>
    <row r="144" spans="4:4" s="1" customFormat="1" x14ac:dyDescent="0.25">
      <c r="D144" s="567"/>
    </row>
    <row r="145" spans="4:4" s="1" customFormat="1" x14ac:dyDescent="0.25">
      <c r="D145" s="567"/>
    </row>
    <row r="146" spans="4:4" s="1" customFormat="1" x14ac:dyDescent="0.25">
      <c r="D146" s="567"/>
    </row>
    <row r="147" spans="4:4" s="1" customFormat="1" x14ac:dyDescent="0.25">
      <c r="D147" s="567"/>
    </row>
    <row r="148" spans="4:4" s="1" customFormat="1" x14ac:dyDescent="0.25">
      <c r="D148" s="567"/>
    </row>
    <row r="149" spans="4:4" s="1" customFormat="1" x14ac:dyDescent="0.25">
      <c r="D149" s="567"/>
    </row>
    <row r="150" spans="4:4" s="1" customFormat="1" x14ac:dyDescent="0.25">
      <c r="D150" s="567"/>
    </row>
    <row r="151" spans="4:4" s="1" customFormat="1" x14ac:dyDescent="0.25">
      <c r="D151" s="567"/>
    </row>
    <row r="152" spans="4:4" s="1" customFormat="1" x14ac:dyDescent="0.25">
      <c r="D152" s="567"/>
    </row>
    <row r="153" spans="4:4" s="1" customFormat="1" x14ac:dyDescent="0.25">
      <c r="D153" s="567"/>
    </row>
    <row r="154" spans="4:4" s="1" customFormat="1" x14ac:dyDescent="0.25">
      <c r="D154" s="567"/>
    </row>
    <row r="155" spans="4:4" s="1" customFormat="1" x14ac:dyDescent="0.25">
      <c r="D155" s="567"/>
    </row>
    <row r="156" spans="4:4" s="1" customFormat="1" x14ac:dyDescent="0.25">
      <c r="D156" s="567"/>
    </row>
    <row r="157" spans="4:4" s="1" customFormat="1" x14ac:dyDescent="0.25">
      <c r="D157" s="567"/>
    </row>
    <row r="158" spans="4:4" s="1" customFormat="1" x14ac:dyDescent="0.25">
      <c r="D158" s="567"/>
    </row>
    <row r="159" spans="4:4" s="1" customFormat="1" x14ac:dyDescent="0.25">
      <c r="D159" s="567"/>
    </row>
    <row r="160" spans="4:4" s="1" customFormat="1" x14ac:dyDescent="0.25">
      <c r="D160" s="567"/>
    </row>
    <row r="161" spans="4:4" s="1" customFormat="1" x14ac:dyDescent="0.25">
      <c r="D161" s="567"/>
    </row>
    <row r="162" spans="4:4" s="1" customFormat="1" x14ac:dyDescent="0.25">
      <c r="D162" s="567"/>
    </row>
    <row r="163" spans="4:4" s="1" customFormat="1" x14ac:dyDescent="0.25">
      <c r="D163" s="567"/>
    </row>
    <row r="164" spans="4:4" s="1" customFormat="1" x14ac:dyDescent="0.25">
      <c r="D164" s="567"/>
    </row>
    <row r="165" spans="4:4" s="1" customFormat="1" x14ac:dyDescent="0.25">
      <c r="D165" s="567"/>
    </row>
    <row r="166" spans="4:4" s="1" customFormat="1" x14ac:dyDescent="0.25">
      <c r="D166" s="567"/>
    </row>
    <row r="167" spans="4:4" s="1" customFormat="1" x14ac:dyDescent="0.25">
      <c r="D167" s="567"/>
    </row>
    <row r="168" spans="4:4" s="1" customFormat="1" x14ac:dyDescent="0.25">
      <c r="D168" s="567"/>
    </row>
    <row r="169" spans="4:4" s="1" customFormat="1" x14ac:dyDescent="0.25">
      <c r="D169" s="567"/>
    </row>
    <row r="170" spans="4:4" s="1" customFormat="1" x14ac:dyDescent="0.25">
      <c r="D170" s="567"/>
    </row>
    <row r="171" spans="4:4" s="1" customFormat="1" x14ac:dyDescent="0.25">
      <c r="D171" s="567"/>
    </row>
    <row r="172" spans="4:4" s="1" customFormat="1" x14ac:dyDescent="0.25">
      <c r="D172" s="567"/>
    </row>
    <row r="173" spans="4:4" s="1" customFormat="1" x14ac:dyDescent="0.25">
      <c r="D173" s="567"/>
    </row>
    <row r="174" spans="4:4" s="1" customFormat="1" x14ac:dyDescent="0.25">
      <c r="D174" s="567"/>
    </row>
    <row r="175" spans="4:4" s="1" customFormat="1" x14ac:dyDescent="0.25">
      <c r="D175" s="567"/>
    </row>
    <row r="176" spans="4:4" s="1" customFormat="1" x14ac:dyDescent="0.25">
      <c r="D176" s="567"/>
    </row>
    <row r="177" spans="4:4" s="1" customFormat="1" x14ac:dyDescent="0.25">
      <c r="D177" s="567"/>
    </row>
    <row r="178" spans="4:4" s="1" customFormat="1" x14ac:dyDescent="0.25">
      <c r="D178" s="567"/>
    </row>
    <row r="179" spans="4:4" s="1" customFormat="1" x14ac:dyDescent="0.25">
      <c r="D179" s="567"/>
    </row>
    <row r="180" spans="4:4" s="1" customFormat="1" x14ac:dyDescent="0.25">
      <c r="D180" s="567"/>
    </row>
    <row r="181" spans="4:4" s="1" customFormat="1" x14ac:dyDescent="0.25">
      <c r="D181" s="567"/>
    </row>
    <row r="182" spans="4:4" s="1" customFormat="1" x14ac:dyDescent="0.25">
      <c r="D182" s="567"/>
    </row>
    <row r="183" spans="4:4" s="1" customFormat="1" x14ac:dyDescent="0.25">
      <c r="D183" s="567"/>
    </row>
    <row r="184" spans="4:4" s="1" customFormat="1" x14ac:dyDescent="0.25">
      <c r="D184" s="567"/>
    </row>
    <row r="185" spans="4:4" s="1" customFormat="1" x14ac:dyDescent="0.25">
      <c r="D185" s="567"/>
    </row>
    <row r="186" spans="4:4" s="1" customFormat="1" x14ac:dyDescent="0.25">
      <c r="D186" s="567"/>
    </row>
    <row r="187" spans="4:4" s="1" customFormat="1" x14ac:dyDescent="0.25">
      <c r="D187" s="567"/>
    </row>
    <row r="188" spans="4:4" s="1" customFormat="1" x14ac:dyDescent="0.25">
      <c r="D188" s="567"/>
    </row>
    <row r="189" spans="4:4" s="1" customFormat="1" x14ac:dyDescent="0.25">
      <c r="D189" s="567"/>
    </row>
    <row r="190" spans="4:4" s="1" customFormat="1" x14ac:dyDescent="0.25">
      <c r="D190" s="567"/>
    </row>
    <row r="191" spans="4:4" s="1" customFormat="1" x14ac:dyDescent="0.25">
      <c r="D191" s="567"/>
    </row>
    <row r="192" spans="4:4" s="1" customFormat="1" x14ac:dyDescent="0.25">
      <c r="D192" s="567"/>
    </row>
    <row r="193" spans="4:4" s="1" customFormat="1" x14ac:dyDescent="0.25">
      <c r="D193" s="567"/>
    </row>
    <row r="194" spans="4:4" s="1" customFormat="1" x14ac:dyDescent="0.25">
      <c r="D194" s="567"/>
    </row>
    <row r="195" spans="4:4" s="1" customFormat="1" x14ac:dyDescent="0.25">
      <c r="D195" s="567"/>
    </row>
    <row r="196" spans="4:4" s="1" customFormat="1" x14ac:dyDescent="0.25">
      <c r="D196" s="567"/>
    </row>
    <row r="197" spans="4:4" s="1" customFormat="1" x14ac:dyDescent="0.25">
      <c r="D197" s="567"/>
    </row>
    <row r="198" spans="4:4" s="1" customFormat="1" x14ac:dyDescent="0.25">
      <c r="D198" s="567"/>
    </row>
    <row r="199" spans="4:4" s="1" customFormat="1" x14ac:dyDescent="0.25">
      <c r="D199" s="567"/>
    </row>
    <row r="200" spans="4:4" s="1" customFormat="1" x14ac:dyDescent="0.25">
      <c r="D200" s="567"/>
    </row>
    <row r="201" spans="4:4" s="1" customFormat="1" x14ac:dyDescent="0.25">
      <c r="D201" s="567"/>
    </row>
    <row r="202" spans="4:4" s="1" customFormat="1" x14ac:dyDescent="0.25">
      <c r="D202" s="567"/>
    </row>
    <row r="203" spans="4:4" s="1" customFormat="1" x14ac:dyDescent="0.25">
      <c r="D203" s="567"/>
    </row>
    <row r="204" spans="4:4" s="1" customFormat="1" x14ac:dyDescent="0.25">
      <c r="D204" s="567"/>
    </row>
    <row r="205" spans="4:4" s="1" customFormat="1" x14ac:dyDescent="0.25">
      <c r="D205" s="567"/>
    </row>
    <row r="206" spans="4:4" s="1" customFormat="1" x14ac:dyDescent="0.25">
      <c r="D206" s="567"/>
    </row>
    <row r="207" spans="4:4" s="1" customFormat="1" x14ac:dyDescent="0.25">
      <c r="D207" s="567"/>
    </row>
    <row r="208" spans="4:4" s="1" customFormat="1" x14ac:dyDescent="0.25">
      <c r="D208" s="567"/>
    </row>
    <row r="209" spans="4:4" s="1" customFormat="1" x14ac:dyDescent="0.25">
      <c r="D209" s="567"/>
    </row>
    <row r="210" spans="4:4" s="1" customFormat="1" x14ac:dyDescent="0.25">
      <c r="D210" s="567"/>
    </row>
    <row r="211" spans="4:4" s="1" customFormat="1" x14ac:dyDescent="0.25">
      <c r="D211" s="567"/>
    </row>
    <row r="212" spans="4:4" s="1" customFormat="1" x14ac:dyDescent="0.25">
      <c r="D212" s="567"/>
    </row>
    <row r="213" spans="4:4" s="1" customFormat="1" x14ac:dyDescent="0.25">
      <c r="D213" s="567"/>
    </row>
    <row r="214" spans="4:4" s="1" customFormat="1" x14ac:dyDescent="0.25">
      <c r="D214" s="567"/>
    </row>
    <row r="215" spans="4:4" s="1" customFormat="1" x14ac:dyDescent="0.25">
      <c r="D215" s="567"/>
    </row>
    <row r="216" spans="4:4" s="1" customFormat="1" x14ac:dyDescent="0.25">
      <c r="D216" s="567"/>
    </row>
    <row r="217" spans="4:4" s="1" customFormat="1" x14ac:dyDescent="0.25">
      <c r="D217" s="567"/>
    </row>
    <row r="218" spans="4:4" s="1" customFormat="1" x14ac:dyDescent="0.25">
      <c r="D218" s="567"/>
    </row>
    <row r="219" spans="4:4" s="1" customFormat="1" x14ac:dyDescent="0.25">
      <c r="D219" s="567"/>
    </row>
    <row r="220" spans="4:4" s="1" customFormat="1" x14ac:dyDescent="0.25">
      <c r="D220" s="567"/>
    </row>
    <row r="221" spans="4:4" s="1" customFormat="1" x14ac:dyDescent="0.25">
      <c r="D221" s="567"/>
    </row>
    <row r="222" spans="4:4" s="1" customFormat="1" x14ac:dyDescent="0.25">
      <c r="D222" s="567"/>
    </row>
    <row r="223" spans="4:4" s="1" customFormat="1" x14ac:dyDescent="0.25">
      <c r="D223" s="567"/>
    </row>
    <row r="224" spans="4:4" s="1" customFormat="1" x14ac:dyDescent="0.25">
      <c r="D224" s="567"/>
    </row>
    <row r="225" spans="4:4" s="1" customFormat="1" x14ac:dyDescent="0.25">
      <c r="D225" s="567"/>
    </row>
    <row r="226" spans="4:4" s="1" customFormat="1" x14ac:dyDescent="0.25">
      <c r="D226" s="567"/>
    </row>
    <row r="227" spans="4:4" s="1" customFormat="1" x14ac:dyDescent="0.25">
      <c r="D227" s="567"/>
    </row>
    <row r="228" spans="4:4" s="1" customFormat="1" x14ac:dyDescent="0.25">
      <c r="D228" s="567"/>
    </row>
    <row r="229" spans="4:4" s="1" customFormat="1" x14ac:dyDescent="0.25">
      <c r="D229" s="567"/>
    </row>
    <row r="230" spans="4:4" s="1" customFormat="1" x14ac:dyDescent="0.25">
      <c r="D230" s="567"/>
    </row>
    <row r="231" spans="4:4" s="1" customFormat="1" x14ac:dyDescent="0.25">
      <c r="D231" s="567"/>
    </row>
    <row r="232" spans="4:4" s="1" customFormat="1" x14ac:dyDescent="0.25">
      <c r="D232" s="567"/>
    </row>
    <row r="233" spans="4:4" s="1" customFormat="1" x14ac:dyDescent="0.25">
      <c r="D233" s="567"/>
    </row>
    <row r="234" spans="4:4" s="1" customFormat="1" x14ac:dyDescent="0.25">
      <c r="D234" s="567"/>
    </row>
    <row r="235" spans="4:4" s="1" customFormat="1" x14ac:dyDescent="0.25">
      <c r="D235" s="567"/>
    </row>
    <row r="236" spans="4:4" s="1" customFormat="1" x14ac:dyDescent="0.25">
      <c r="D236" s="567"/>
    </row>
    <row r="237" spans="4:4" s="1" customFormat="1" x14ac:dyDescent="0.25">
      <c r="D237" s="567"/>
    </row>
    <row r="238" spans="4:4" s="1" customFormat="1" x14ac:dyDescent="0.25">
      <c r="D238" s="567"/>
    </row>
    <row r="239" spans="4:4" s="1" customFormat="1" x14ac:dyDescent="0.25">
      <c r="D239" s="567"/>
    </row>
    <row r="240" spans="4:4" s="1" customFormat="1" x14ac:dyDescent="0.25">
      <c r="D240" s="567"/>
    </row>
    <row r="241" spans="4:4" s="1" customFormat="1" x14ac:dyDescent="0.25">
      <c r="D241" s="567"/>
    </row>
    <row r="242" spans="4:4" s="1" customFormat="1" x14ac:dyDescent="0.25">
      <c r="D242" s="567"/>
    </row>
    <row r="243" spans="4:4" s="1" customFormat="1" x14ac:dyDescent="0.25">
      <c r="D243" s="567"/>
    </row>
    <row r="244" spans="4:4" s="1" customFormat="1" x14ac:dyDescent="0.25">
      <c r="D244" s="567"/>
    </row>
    <row r="245" spans="4:4" s="1" customFormat="1" x14ac:dyDescent="0.25">
      <c r="D245" s="567"/>
    </row>
    <row r="246" spans="4:4" s="1" customFormat="1" x14ac:dyDescent="0.25">
      <c r="D246" s="567"/>
    </row>
    <row r="247" spans="4:4" s="1" customFormat="1" x14ac:dyDescent="0.25">
      <c r="D247" s="567"/>
    </row>
    <row r="248" spans="4:4" s="1" customFormat="1" x14ac:dyDescent="0.25">
      <c r="D248" s="567"/>
    </row>
    <row r="249" spans="4:4" s="1" customFormat="1" x14ac:dyDescent="0.25">
      <c r="D249" s="567"/>
    </row>
    <row r="250" spans="4:4" s="1" customFormat="1" x14ac:dyDescent="0.25">
      <c r="D250" s="567"/>
    </row>
    <row r="251" spans="4:4" s="1" customFormat="1" x14ac:dyDescent="0.25">
      <c r="D251" s="567"/>
    </row>
    <row r="252" spans="4:4" s="1" customFormat="1" x14ac:dyDescent="0.25">
      <c r="D252" s="567"/>
    </row>
    <row r="253" spans="4:4" s="1" customFormat="1" x14ac:dyDescent="0.25">
      <c r="D253" s="567"/>
    </row>
    <row r="254" spans="4:4" s="1" customFormat="1" x14ac:dyDescent="0.25">
      <c r="D254" s="567"/>
    </row>
    <row r="255" spans="4:4" s="1" customFormat="1" x14ac:dyDescent="0.25">
      <c r="D255" s="567"/>
    </row>
  </sheetData>
  <mergeCells count="3">
    <mergeCell ref="B5:D5"/>
    <mergeCell ref="E5:G5"/>
    <mergeCell ref="A81:E81"/>
  </mergeCells>
  <printOptions horizontalCentered="1" verticalCentered="1"/>
  <pageMargins left="0" right="0" top="0" bottom="0"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8065D-59E1-4B4F-B97F-CE73D90AF3AA}">
  <sheetPr>
    <tabColor rgb="FF002060"/>
  </sheetPr>
  <dimension ref="A1:P70"/>
  <sheetViews>
    <sheetView showGridLines="0" view="pageBreakPreview" zoomScaleNormal="100" zoomScaleSheetLayoutView="100" workbookViewId="0"/>
  </sheetViews>
  <sheetFormatPr baseColWidth="10" defaultColWidth="11.42578125" defaultRowHeight="12.75" x14ac:dyDescent="0.2"/>
  <cols>
    <col min="1" max="1" width="9.7109375" style="6" customWidth="1"/>
    <col min="2" max="2" width="11.5703125" style="6" customWidth="1"/>
    <col min="3" max="3" width="14.5703125" style="6" customWidth="1"/>
    <col min="4" max="8" width="14" style="6" customWidth="1"/>
    <col min="9" max="9" width="19.140625" style="6" customWidth="1"/>
    <col min="10" max="10" width="10.42578125" style="6" customWidth="1"/>
    <col min="11" max="11" width="14" style="17" customWidth="1"/>
    <col min="12" max="14" width="14" style="6" customWidth="1"/>
    <col min="15" max="15" width="3.28515625" style="6" customWidth="1"/>
    <col min="16" max="16384" width="11.42578125" style="6"/>
  </cols>
  <sheetData>
    <row r="1" spans="1:16" x14ac:dyDescent="0.2">
      <c r="A1" s="104" t="s">
        <v>360</v>
      </c>
      <c r="B1" s="259"/>
      <c r="C1" s="259"/>
      <c r="D1" s="260"/>
      <c r="E1" s="261"/>
      <c r="F1" s="261"/>
      <c r="G1" s="183"/>
      <c r="H1" s="183"/>
    </row>
    <row r="2" spans="1:16" ht="15.75" x14ac:dyDescent="0.2">
      <c r="A2" s="1070" t="s">
        <v>361</v>
      </c>
      <c r="B2" s="1070"/>
      <c r="C2" s="1070"/>
      <c r="D2" s="1070"/>
      <c r="E2" s="261"/>
      <c r="F2" s="261"/>
      <c r="G2" s="183"/>
      <c r="H2" s="183"/>
    </row>
    <row r="3" spans="1:16" x14ac:dyDescent="0.2">
      <c r="A3" s="262"/>
      <c r="B3" s="262"/>
      <c r="C3" s="262"/>
      <c r="D3" s="262"/>
      <c r="E3" s="261"/>
      <c r="F3" s="261"/>
      <c r="G3" s="183"/>
      <c r="H3" s="183"/>
    </row>
    <row r="4" spans="1:16" ht="15" customHeight="1" x14ac:dyDescent="0.25">
      <c r="A4" s="1071" t="s">
        <v>362</v>
      </c>
      <c r="B4" s="1071"/>
      <c r="C4" s="1071"/>
      <c r="D4" s="1071"/>
      <c r="F4" s="195" t="s">
        <v>930</v>
      </c>
      <c r="G4" s="195"/>
      <c r="H4" s="195"/>
      <c r="J4" s="263"/>
      <c r="L4"/>
      <c r="M4"/>
      <c r="N4"/>
      <c r="O4"/>
    </row>
    <row r="5" spans="1:16" ht="15" x14ac:dyDescent="0.25">
      <c r="A5" s="288" t="s">
        <v>208</v>
      </c>
      <c r="B5" s="264" t="s">
        <v>363</v>
      </c>
      <c r="C5" s="264" t="s">
        <v>364</v>
      </c>
      <c r="D5" s="264" t="s">
        <v>0</v>
      </c>
      <c r="F5" s="76" t="s">
        <v>183</v>
      </c>
      <c r="G5" s="324" t="s">
        <v>394</v>
      </c>
      <c r="H5" s="324" t="s">
        <v>395</v>
      </c>
      <c r="I5" s="77" t="s">
        <v>396</v>
      </c>
      <c r="J5" s="77" t="s">
        <v>518</v>
      </c>
      <c r="K5" s="265"/>
      <c r="L5"/>
      <c r="M5"/>
      <c r="N5"/>
      <c r="O5"/>
    </row>
    <row r="6" spans="1:16" ht="15" x14ac:dyDescent="0.25">
      <c r="A6" s="206">
        <v>2015</v>
      </c>
      <c r="B6" s="531">
        <v>74023</v>
      </c>
      <c r="C6" s="531">
        <v>109334</v>
      </c>
      <c r="D6" s="532">
        <f t="shared" ref="D6:D15" si="0">+B6+C6</f>
        <v>183357</v>
      </c>
      <c r="E6" s="17"/>
      <c r="F6" s="6" t="s">
        <v>249</v>
      </c>
      <c r="G6" s="17">
        <v>38529</v>
      </c>
      <c r="H6" s="17">
        <v>2902</v>
      </c>
      <c r="I6" s="17">
        <f>+G6+H6</f>
        <v>41431</v>
      </c>
      <c r="J6" s="266">
        <f t="shared" ref="J6:J30" si="1">I6/$I$31</f>
        <v>0.1498636320887802</v>
      </c>
      <c r="K6" s="537"/>
      <c r="N6"/>
      <c r="O6"/>
    </row>
    <row r="7" spans="1:16" ht="15" x14ac:dyDescent="0.25">
      <c r="A7" s="206">
        <v>2016</v>
      </c>
      <c r="B7" s="531">
        <v>75038</v>
      </c>
      <c r="C7" s="531">
        <v>97626</v>
      </c>
      <c r="D7" s="532">
        <f t="shared" si="0"/>
        <v>172664</v>
      </c>
      <c r="E7" s="17"/>
      <c r="F7" s="6" t="s">
        <v>253</v>
      </c>
      <c r="G7" s="17">
        <v>24154</v>
      </c>
      <c r="H7" s="17">
        <v>2864</v>
      </c>
      <c r="I7" s="17">
        <f t="shared" ref="I7:I25" si="2">+G7+H7</f>
        <v>27018</v>
      </c>
      <c r="J7" s="266">
        <f t="shared" si="1"/>
        <v>9.7729130645523007E-2</v>
      </c>
      <c r="K7" s="537"/>
      <c r="N7"/>
      <c r="O7"/>
    </row>
    <row r="8" spans="1:16" ht="15" x14ac:dyDescent="0.25">
      <c r="A8" s="7">
        <v>2017</v>
      </c>
      <c r="B8" s="531">
        <v>80588</v>
      </c>
      <c r="C8" s="531">
        <v>102104</v>
      </c>
      <c r="D8" s="532">
        <f t="shared" si="0"/>
        <v>182692</v>
      </c>
      <c r="E8" s="17"/>
      <c r="F8" s="6" t="s">
        <v>262</v>
      </c>
      <c r="G8" s="17">
        <v>22015</v>
      </c>
      <c r="H8" s="17">
        <v>1115</v>
      </c>
      <c r="I8" s="17">
        <f t="shared" si="2"/>
        <v>23130</v>
      </c>
      <c r="J8" s="266">
        <f t="shared" si="1"/>
        <v>8.3665511578612309E-2</v>
      </c>
      <c r="K8" s="537"/>
      <c r="L8"/>
      <c r="M8"/>
      <c r="N8"/>
      <c r="O8"/>
      <c r="P8"/>
    </row>
    <row r="9" spans="1:16" ht="15" x14ac:dyDescent="0.25">
      <c r="A9" s="7">
        <v>2018</v>
      </c>
      <c r="B9" s="531">
        <v>86808</v>
      </c>
      <c r="C9" s="531">
        <v>109061</v>
      </c>
      <c r="D9" s="532">
        <f t="shared" si="0"/>
        <v>195869</v>
      </c>
      <c r="E9" s="17"/>
      <c r="F9" s="6" t="s">
        <v>247</v>
      </c>
      <c r="G9" s="17">
        <v>20444</v>
      </c>
      <c r="H9" s="17">
        <v>1869</v>
      </c>
      <c r="I9" s="17">
        <f t="shared" si="2"/>
        <v>22313</v>
      </c>
      <c r="J9" s="266">
        <f t="shared" si="1"/>
        <v>8.0710270637854575E-2</v>
      </c>
      <c r="K9" s="537"/>
      <c r="L9"/>
      <c r="M9"/>
      <c r="N9"/>
      <c r="O9"/>
      <c r="P9"/>
    </row>
    <row r="10" spans="1:16" ht="15" x14ac:dyDescent="0.25">
      <c r="A10" s="267">
        <v>2019</v>
      </c>
      <c r="B10" s="531">
        <v>83216</v>
      </c>
      <c r="C10" s="531">
        <v>98328</v>
      </c>
      <c r="D10" s="532">
        <f t="shared" si="0"/>
        <v>181544</v>
      </c>
      <c r="E10" s="17"/>
      <c r="F10" s="6" t="s">
        <v>255</v>
      </c>
      <c r="G10" s="17">
        <v>19379</v>
      </c>
      <c r="H10" s="17">
        <v>1452</v>
      </c>
      <c r="I10" s="17">
        <f t="shared" si="2"/>
        <v>20831</v>
      </c>
      <c r="J10" s="272">
        <f t="shared" si="1"/>
        <v>7.5349601024387064E-2</v>
      </c>
      <c r="K10" s="537"/>
      <c r="L10" s="531"/>
      <c r="M10" s="531"/>
      <c r="N10"/>
      <c r="O10"/>
      <c r="P10"/>
    </row>
    <row r="11" spans="1:16" ht="15" x14ac:dyDescent="0.25">
      <c r="A11" s="267">
        <v>2020</v>
      </c>
      <c r="B11" s="531">
        <v>62178.25</v>
      </c>
      <c r="C11" s="531">
        <v>115970.91666666667</v>
      </c>
      <c r="D11" s="532">
        <f t="shared" si="0"/>
        <v>178149.16666666669</v>
      </c>
      <c r="E11" s="17"/>
      <c r="F11" s="6" t="s">
        <v>259</v>
      </c>
      <c r="G11" s="17">
        <v>19503</v>
      </c>
      <c r="H11" s="17">
        <v>1099</v>
      </c>
      <c r="I11" s="17">
        <f t="shared" si="2"/>
        <v>20602</v>
      </c>
      <c r="J11" s="272">
        <f t="shared" si="1"/>
        <v>7.4521265436341147E-2</v>
      </c>
      <c r="K11" s="537"/>
      <c r="L11" s="531"/>
      <c r="M11" s="531"/>
      <c r="N11"/>
      <c r="O11"/>
      <c r="P11"/>
    </row>
    <row r="12" spans="1:16" ht="15" x14ac:dyDescent="0.25">
      <c r="A12" s="7">
        <v>2021</v>
      </c>
      <c r="B12" s="531">
        <v>64650.833333333336</v>
      </c>
      <c r="C12" s="531">
        <v>152669.83333333334</v>
      </c>
      <c r="D12" s="532">
        <f t="shared" si="0"/>
        <v>217320.66666666669</v>
      </c>
      <c r="E12" s="17"/>
      <c r="F12" s="6" t="s">
        <v>250</v>
      </c>
      <c r="G12" s="17">
        <v>18550</v>
      </c>
      <c r="H12" s="17">
        <v>2019</v>
      </c>
      <c r="I12" s="17">
        <f t="shared" si="2"/>
        <v>20569</v>
      </c>
      <c r="J12" s="266">
        <f t="shared" si="1"/>
        <v>7.440189829919916E-2</v>
      </c>
      <c r="K12" s="537"/>
      <c r="L12" s="531"/>
      <c r="M12"/>
      <c r="N12"/>
      <c r="O12"/>
      <c r="P12"/>
    </row>
    <row r="13" spans="1:16" ht="15" x14ac:dyDescent="0.25">
      <c r="A13" s="7">
        <v>2022</v>
      </c>
      <c r="B13" s="531">
        <v>69021.083333333343</v>
      </c>
      <c r="C13" s="531">
        <v>163168.5</v>
      </c>
      <c r="D13" s="532">
        <f t="shared" si="0"/>
        <v>232189.58333333334</v>
      </c>
      <c r="E13" s="17"/>
      <c r="F13" s="6" t="s">
        <v>248</v>
      </c>
      <c r="G13" s="17">
        <v>15828</v>
      </c>
      <c r="H13" s="17">
        <v>1215</v>
      </c>
      <c r="I13" s="17">
        <f t="shared" si="2"/>
        <v>17043</v>
      </c>
      <c r="J13" s="266">
        <f t="shared" si="1"/>
        <v>6.1647700554876325E-2</v>
      </c>
      <c r="K13" s="537"/>
      <c r="L13" s="531"/>
      <c r="M13"/>
      <c r="N13"/>
      <c r="O13"/>
      <c r="P13"/>
    </row>
    <row r="14" spans="1:16" ht="15" x14ac:dyDescent="0.25">
      <c r="A14" s="7">
        <v>2023</v>
      </c>
      <c r="B14" s="531">
        <v>70795.166666666672</v>
      </c>
      <c r="C14" s="531">
        <v>155441.66666666666</v>
      </c>
      <c r="D14" s="532">
        <f t="shared" si="0"/>
        <v>226236.83333333331</v>
      </c>
      <c r="E14" s="185"/>
      <c r="F14" s="6" t="s">
        <v>306</v>
      </c>
      <c r="G14" s="17">
        <v>14158</v>
      </c>
      <c r="H14" s="17">
        <v>1604</v>
      </c>
      <c r="I14" s="17">
        <f t="shared" si="2"/>
        <v>15762</v>
      </c>
      <c r="J14" s="266">
        <f t="shared" si="1"/>
        <v>5.7014085322182752E-2</v>
      </c>
      <c r="K14" s="537"/>
      <c r="L14" s="531"/>
      <c r="M14" s="531"/>
      <c r="N14"/>
      <c r="O14"/>
      <c r="P14"/>
    </row>
    <row r="15" spans="1:16" ht="15" x14ac:dyDescent="0.25">
      <c r="A15" s="7">
        <v>2024</v>
      </c>
      <c r="B15" s="531">
        <v>73280.916666666672</v>
      </c>
      <c r="C15" s="531">
        <v>166358.58333333334</v>
      </c>
      <c r="D15" s="532">
        <f t="shared" si="0"/>
        <v>239639.5</v>
      </c>
      <c r="E15" s="185"/>
      <c r="F15" s="6" t="s">
        <v>268</v>
      </c>
      <c r="G15" s="17">
        <v>14232</v>
      </c>
      <c r="H15" s="17">
        <v>1114</v>
      </c>
      <c r="I15" s="17">
        <f t="shared" si="2"/>
        <v>15346</v>
      </c>
      <c r="J15" s="266">
        <f t="shared" si="1"/>
        <v>5.550933595699889E-2</v>
      </c>
      <c r="K15" s="537"/>
      <c r="L15" s="531"/>
      <c r="M15" s="531"/>
      <c r="N15"/>
      <c r="O15"/>
      <c r="P15"/>
    </row>
    <row r="16" spans="1:16" ht="15" x14ac:dyDescent="0.25">
      <c r="A16" s="187" t="s">
        <v>597</v>
      </c>
      <c r="B16" s="533">
        <f>AVERAGE(B17:B28)</f>
        <v>74999.777777777781</v>
      </c>
      <c r="C16" s="533">
        <f>AVERAGE(C17:C28)</f>
        <v>182547.33333333334</v>
      </c>
      <c r="D16" s="534">
        <f>+B16+C16</f>
        <v>257547.11111111112</v>
      </c>
      <c r="E16" s="268"/>
      <c r="F16" s="6" t="s">
        <v>267</v>
      </c>
      <c r="G16" s="17">
        <v>12102</v>
      </c>
      <c r="H16" s="17">
        <v>1285</v>
      </c>
      <c r="I16" s="17">
        <f t="shared" si="2"/>
        <v>13387</v>
      </c>
      <c r="J16" s="266">
        <f t="shared" si="1"/>
        <v>4.8423268633933543E-2</v>
      </c>
      <c r="K16" s="537"/>
      <c r="L16" s="531"/>
      <c r="M16" s="531"/>
      <c r="N16"/>
      <c r="O16"/>
      <c r="P16"/>
    </row>
    <row r="17" spans="1:16" ht="15" x14ac:dyDescent="0.25">
      <c r="A17" s="269" t="s">
        <v>209</v>
      </c>
      <c r="B17" s="531">
        <v>73349</v>
      </c>
      <c r="C17" s="531">
        <v>173656</v>
      </c>
      <c r="D17" s="532">
        <f t="shared" ref="D17:D19" si="3">+B17+C17</f>
        <v>247005</v>
      </c>
      <c r="E17" s="268"/>
      <c r="F17" s="6" t="s">
        <v>263</v>
      </c>
      <c r="G17" s="17">
        <v>7919</v>
      </c>
      <c r="H17" s="17">
        <v>268</v>
      </c>
      <c r="I17" s="17">
        <f t="shared" si="2"/>
        <v>8187</v>
      </c>
      <c r="J17" s="266">
        <f t="shared" si="1"/>
        <v>2.9613901569135275E-2</v>
      </c>
      <c r="K17" s="531"/>
      <c r="L17" s="531"/>
      <c r="M17"/>
      <c r="N17"/>
      <c r="O17"/>
      <c r="P17"/>
    </row>
    <row r="18" spans="1:16" ht="15" x14ac:dyDescent="0.25">
      <c r="A18" s="269" t="s">
        <v>210</v>
      </c>
      <c r="B18" s="531">
        <v>72437</v>
      </c>
      <c r="C18" s="531">
        <v>165404</v>
      </c>
      <c r="D18" s="532">
        <f t="shared" si="3"/>
        <v>237841</v>
      </c>
      <c r="E18" s="268"/>
      <c r="F18" s="6" t="s">
        <v>260</v>
      </c>
      <c r="G18" s="17">
        <v>7191</v>
      </c>
      <c r="H18" s="17">
        <v>683</v>
      </c>
      <c r="I18" s="17">
        <f t="shared" si="2"/>
        <v>7874</v>
      </c>
      <c r="J18" s="266">
        <f t="shared" si="1"/>
        <v>2.8481722359273379E-2</v>
      </c>
      <c r="K18" s="531"/>
      <c r="L18" s="531"/>
      <c r="M18" s="531"/>
      <c r="N18"/>
      <c r="O18"/>
      <c r="P18"/>
    </row>
    <row r="19" spans="1:16" ht="15" x14ac:dyDescent="0.25">
      <c r="A19" s="269" t="s">
        <v>729</v>
      </c>
      <c r="B19" s="531">
        <v>74460</v>
      </c>
      <c r="C19" s="531">
        <v>172377</v>
      </c>
      <c r="D19" s="532">
        <f t="shared" si="3"/>
        <v>246837</v>
      </c>
      <c r="E19" s="268"/>
      <c r="F19" s="6" t="s">
        <v>258</v>
      </c>
      <c r="G19" s="17">
        <v>6460</v>
      </c>
      <c r="H19" s="17">
        <v>564</v>
      </c>
      <c r="I19" s="17">
        <f t="shared" si="2"/>
        <v>7024</v>
      </c>
      <c r="J19" s="266">
        <f t="shared" si="1"/>
        <v>2.5407114281373662E-2</v>
      </c>
      <c r="K19" s="537"/>
      <c r="L19"/>
      <c r="M19" s="531"/>
      <c r="N19"/>
      <c r="O19"/>
      <c r="P19"/>
    </row>
    <row r="20" spans="1:16" ht="15" x14ac:dyDescent="0.25">
      <c r="A20" s="269" t="s">
        <v>787</v>
      </c>
      <c r="B20" s="531">
        <v>75746</v>
      </c>
      <c r="C20" s="531">
        <v>180705</v>
      </c>
      <c r="D20" s="532">
        <f>+B20+C20</f>
        <v>256451</v>
      </c>
      <c r="E20" s="271"/>
      <c r="F20" s="6" t="s">
        <v>266</v>
      </c>
      <c r="G20" s="17">
        <v>5862</v>
      </c>
      <c r="H20" s="17">
        <v>410</v>
      </c>
      <c r="I20" s="17">
        <f t="shared" si="2"/>
        <v>6272</v>
      </c>
      <c r="J20" s="266">
        <f t="shared" si="1"/>
        <v>2.2686990428925913E-2</v>
      </c>
      <c r="K20" s="537"/>
      <c r="L20" s="531"/>
      <c r="M20" s="531"/>
      <c r="N20"/>
      <c r="O20"/>
      <c r="P20"/>
    </row>
    <row r="21" spans="1:16" ht="15" x14ac:dyDescent="0.25">
      <c r="A21" s="269" t="s">
        <v>791</v>
      </c>
      <c r="B21" s="531">
        <v>75169</v>
      </c>
      <c r="C21" s="531">
        <v>183129</v>
      </c>
      <c r="D21" s="532">
        <f t="shared" ref="D21:D25" si="4">+B21+C21</f>
        <v>258298</v>
      </c>
      <c r="E21" s="268"/>
      <c r="F21" s="6" t="s">
        <v>265</v>
      </c>
      <c r="G21" s="17">
        <v>3139</v>
      </c>
      <c r="H21" s="17">
        <v>359</v>
      </c>
      <c r="I21" s="17">
        <f t="shared" si="2"/>
        <v>3498</v>
      </c>
      <c r="J21" s="272">
        <f t="shared" si="1"/>
        <v>1.2652916537050836E-2</v>
      </c>
      <c r="K21" s="537"/>
      <c r="L21" s="531"/>
      <c r="M21" s="531"/>
      <c r="N21"/>
      <c r="O21"/>
      <c r="P21"/>
    </row>
    <row r="22" spans="1:16" ht="15" x14ac:dyDescent="0.25">
      <c r="A22" s="269" t="s">
        <v>858</v>
      </c>
      <c r="B22" s="531">
        <v>77190</v>
      </c>
      <c r="C22" s="531">
        <v>181985</v>
      </c>
      <c r="D22" s="532">
        <f t="shared" si="4"/>
        <v>259175</v>
      </c>
      <c r="E22" s="268"/>
      <c r="F22" s="6" t="s">
        <v>252</v>
      </c>
      <c r="G22" s="17">
        <v>2950</v>
      </c>
      <c r="H22" s="17">
        <v>286</v>
      </c>
      <c r="I22" s="17">
        <f t="shared" si="2"/>
        <v>3236</v>
      </c>
      <c r="J22" s="272">
        <f t="shared" si="1"/>
        <v>1.1705213811862923E-2</v>
      </c>
      <c r="K22" s="537"/>
      <c r="L22" s="531"/>
      <c r="M22" s="531"/>
    </row>
    <row r="23" spans="1:16" ht="15" x14ac:dyDescent="0.25">
      <c r="A23" s="269" t="s">
        <v>862</v>
      </c>
      <c r="B23" s="531">
        <v>75215</v>
      </c>
      <c r="C23" s="531">
        <v>188961</v>
      </c>
      <c r="D23" s="532">
        <f t="shared" si="4"/>
        <v>264176</v>
      </c>
      <c r="E23" s="268"/>
      <c r="F23" s="6" t="s">
        <v>254</v>
      </c>
      <c r="G23" s="17">
        <v>1236</v>
      </c>
      <c r="H23" s="17">
        <v>159</v>
      </c>
      <c r="I23" s="17">
        <f t="shared" si="2"/>
        <v>1395</v>
      </c>
      <c r="J23" s="272">
        <f t="shared" si="1"/>
        <v>5.0459744337295357E-3</v>
      </c>
      <c r="K23" s="6"/>
      <c r="L23" s="531"/>
      <c r="M23" s="531"/>
    </row>
    <row r="24" spans="1:16" ht="15" x14ac:dyDescent="0.25">
      <c r="A24" s="269" t="s">
        <v>871</v>
      </c>
      <c r="B24" s="531">
        <v>76155</v>
      </c>
      <c r="C24" s="531">
        <v>195528</v>
      </c>
      <c r="D24" s="532">
        <f t="shared" si="4"/>
        <v>271683</v>
      </c>
      <c r="E24" s="268"/>
      <c r="F24" s="6" t="s">
        <v>307</v>
      </c>
      <c r="G24" s="17">
        <v>1168</v>
      </c>
      <c r="H24" s="17">
        <v>155</v>
      </c>
      <c r="I24" s="17">
        <f t="shared" si="2"/>
        <v>1323</v>
      </c>
      <c r="J24" s="272">
        <f t="shared" si="1"/>
        <v>4.7855370436015602E-3</v>
      </c>
      <c r="K24" s="537"/>
      <c r="L24" s="531"/>
      <c r="M24" s="531"/>
    </row>
    <row r="25" spans="1:16" ht="15" x14ac:dyDescent="0.25">
      <c r="A25" s="269" t="s">
        <v>911</v>
      </c>
      <c r="B25" s="531">
        <v>75277</v>
      </c>
      <c r="C25" s="531">
        <v>201181</v>
      </c>
      <c r="D25" s="532">
        <f t="shared" si="4"/>
        <v>276458</v>
      </c>
      <c r="E25" s="268"/>
      <c r="F25" s="6" t="s">
        <v>261</v>
      </c>
      <c r="G25" s="17">
        <v>100</v>
      </c>
      <c r="H25" s="17">
        <v>7</v>
      </c>
      <c r="I25" s="17">
        <f t="shared" si="2"/>
        <v>107</v>
      </c>
      <c r="J25" s="272">
        <f t="shared" si="1"/>
        <v>3.8703889921796439E-4</v>
      </c>
      <c r="K25" s="537"/>
      <c r="M25" s="270"/>
      <c r="O25" s="17"/>
    </row>
    <row r="26" spans="1:16" ht="15" x14ac:dyDescent="0.25">
      <c r="A26" s="269"/>
      <c r="B26" s="531"/>
      <c r="C26" s="531"/>
      <c r="D26" s="532"/>
      <c r="E26" s="271"/>
      <c r="F26" s="6" t="s">
        <v>264</v>
      </c>
      <c r="G26" s="17">
        <v>49</v>
      </c>
      <c r="H26" s="17">
        <v>6</v>
      </c>
      <c r="I26" s="17">
        <f>+G26+H26</f>
        <v>55</v>
      </c>
      <c r="J26" s="272">
        <f t="shared" si="1"/>
        <v>1.9894522856998169E-4</v>
      </c>
      <c r="K26" s="537"/>
      <c r="M26" s="270"/>
      <c r="O26" s="17"/>
    </row>
    <row r="27" spans="1:16" ht="15" x14ac:dyDescent="0.25">
      <c r="A27" s="269"/>
      <c r="B27" s="531"/>
      <c r="C27" s="531"/>
      <c r="D27" s="532"/>
      <c r="E27" s="271"/>
      <c r="F27" s="6" t="s">
        <v>526</v>
      </c>
      <c r="G27" s="17">
        <v>20</v>
      </c>
      <c r="H27" s="17">
        <v>8</v>
      </c>
      <c r="I27" s="17">
        <f>+G27+H27</f>
        <v>28</v>
      </c>
      <c r="J27" s="273">
        <f t="shared" si="1"/>
        <v>1.0128120727199068E-4</v>
      </c>
      <c r="K27" s="537"/>
      <c r="M27" s="270"/>
      <c r="O27" s="17"/>
    </row>
    <row r="28" spans="1:16" ht="15" x14ac:dyDescent="0.25">
      <c r="A28" s="269"/>
      <c r="B28" s="531"/>
      <c r="C28" s="531"/>
      <c r="D28" s="532"/>
      <c r="E28" s="268"/>
      <c r="F28" s="6" t="s">
        <v>256</v>
      </c>
      <c r="G28" s="17">
        <v>8</v>
      </c>
      <c r="H28" s="17">
        <v>8</v>
      </c>
      <c r="I28" s="17">
        <f>+G28+H28</f>
        <v>16</v>
      </c>
      <c r="J28" s="273">
        <f t="shared" si="1"/>
        <v>5.7874975583994674E-5</v>
      </c>
      <c r="K28" s="537"/>
      <c r="M28" s="270"/>
      <c r="O28" s="17"/>
    </row>
    <row r="29" spans="1:16" ht="15" x14ac:dyDescent="0.25">
      <c r="A29" s="269"/>
      <c r="B29" s="531"/>
      <c r="C29" s="531"/>
      <c r="D29" s="532"/>
      <c r="E29" s="271"/>
      <c r="F29" s="6" t="s">
        <v>257</v>
      </c>
      <c r="G29" s="17">
        <v>6</v>
      </c>
      <c r="H29" s="17">
        <v>4</v>
      </c>
      <c r="I29" s="17">
        <f>+G29+H29</f>
        <v>10</v>
      </c>
      <c r="J29" s="273">
        <f t="shared" si="1"/>
        <v>3.6171859739996673E-5</v>
      </c>
      <c r="K29" s="537"/>
      <c r="M29" s="270"/>
      <c r="O29" s="17"/>
    </row>
    <row r="30" spans="1:16" ht="15" x14ac:dyDescent="0.25">
      <c r="A30" s="194" t="s">
        <v>931</v>
      </c>
      <c r="B30" s="262"/>
      <c r="C30" s="262"/>
      <c r="D30" s="262"/>
      <c r="E30" s="271"/>
      <c r="F30" s="6" t="s">
        <v>932</v>
      </c>
      <c r="G30" s="17">
        <v>1</v>
      </c>
      <c r="H30" s="17">
        <v>0</v>
      </c>
      <c r="I30" s="17">
        <f>+G30+H30</f>
        <v>1</v>
      </c>
      <c r="J30" s="1027">
        <f t="shared" si="1"/>
        <v>3.6171859739996671E-6</v>
      </c>
      <c r="K30" s="270"/>
      <c r="M30" s="270"/>
      <c r="O30" s="17"/>
    </row>
    <row r="31" spans="1:16" ht="15" x14ac:dyDescent="0.25">
      <c r="A31" s="274">
        <v>45536</v>
      </c>
      <c r="B31" s="531">
        <v>73515</v>
      </c>
      <c r="C31" s="531">
        <v>172834</v>
      </c>
      <c r="D31" s="532">
        <f>+B31+C31</f>
        <v>246349</v>
      </c>
      <c r="E31" s="271"/>
      <c r="F31" s="276" t="s">
        <v>0</v>
      </c>
      <c r="G31" s="277">
        <f>+SUM(G6:G30)</f>
        <v>255003</v>
      </c>
      <c r="H31" s="277">
        <f>+SUM(H6:H30)</f>
        <v>21455</v>
      </c>
      <c r="I31" s="277">
        <f>+SUM(I6:I30)</f>
        <v>276458</v>
      </c>
      <c r="J31" s="278">
        <f>SUM(J6:J29)</f>
        <v>0.99999638281402603</v>
      </c>
      <c r="K31" s="270"/>
      <c r="M31" s="270"/>
      <c r="O31" s="17"/>
    </row>
    <row r="32" spans="1:16" ht="15" x14ac:dyDescent="0.25">
      <c r="A32" s="274">
        <v>45901</v>
      </c>
      <c r="B32" s="531">
        <v>75277</v>
      </c>
      <c r="C32" s="531">
        <v>201181</v>
      </c>
      <c r="D32" s="532">
        <f>+B32+C32</f>
        <v>276458</v>
      </c>
      <c r="E32" s="268"/>
      <c r="H32" s="10"/>
      <c r="K32" s="270"/>
      <c r="L32" s="531"/>
    </row>
    <row r="33" spans="1:15" ht="15" x14ac:dyDescent="0.25">
      <c r="A33" s="275" t="s">
        <v>270</v>
      </c>
      <c r="B33" s="544">
        <f>+B32/B31-1</f>
        <v>2.3967897707950714E-2</v>
      </c>
      <c r="C33" s="544">
        <f>+C32/C31-1</f>
        <v>0.164012867838504</v>
      </c>
      <c r="D33" s="545">
        <f>+D32/D31-1</f>
        <v>0.12222091423143588</v>
      </c>
      <c r="E33" s="10"/>
      <c r="K33" s="546"/>
      <c r="L33" s="270"/>
      <c r="M33"/>
    </row>
    <row r="34" spans="1:15" x14ac:dyDescent="0.2">
      <c r="G34" s="10"/>
      <c r="H34" s="10"/>
      <c r="K34" s="6"/>
      <c r="M34" s="17"/>
      <c r="O34" s="17"/>
    </row>
    <row r="35" spans="1:15" ht="12.75" customHeight="1" x14ac:dyDescent="0.2">
      <c r="E35" s="279"/>
      <c r="I35" s="263"/>
    </row>
    <row r="36" spans="1:15" ht="52.5" customHeight="1" x14ac:dyDescent="0.2">
      <c r="A36" s="1072" t="s">
        <v>933</v>
      </c>
      <c r="B36" s="1072"/>
      <c r="C36" s="1072"/>
      <c r="D36" s="1072"/>
      <c r="E36" s="1072"/>
      <c r="F36" s="1072"/>
      <c r="G36" s="1072"/>
      <c r="H36" s="1072"/>
      <c r="I36" s="1072"/>
      <c r="J36" s="190"/>
      <c r="K36" s="10"/>
    </row>
    <row r="38" spans="1:15" ht="12.75" customHeight="1" x14ac:dyDescent="0.2">
      <c r="A38" s="1073" t="s">
        <v>365</v>
      </c>
      <c r="B38" s="1073"/>
      <c r="C38" s="1073"/>
      <c r="D38" s="1073"/>
      <c r="E38" s="1073"/>
      <c r="F38" s="1073"/>
      <c r="G38" s="1073"/>
      <c r="H38" s="1073"/>
      <c r="I38" s="1073"/>
      <c r="J38" s="1073"/>
    </row>
    <row r="39" spans="1:15" x14ac:dyDescent="0.2">
      <c r="A39" s="1074"/>
      <c r="B39" s="1074"/>
      <c r="C39" s="1074"/>
      <c r="D39" s="1074"/>
      <c r="E39" s="1074"/>
      <c r="F39" s="1074"/>
      <c r="G39" s="1074"/>
      <c r="H39" s="1074"/>
      <c r="I39" s="1074"/>
      <c r="J39" s="1074"/>
    </row>
    <row r="40" spans="1:15" ht="22.5" customHeight="1" x14ac:dyDescent="0.2">
      <c r="A40" s="264" t="s">
        <v>366</v>
      </c>
      <c r="B40" s="264" t="s">
        <v>367</v>
      </c>
      <c r="C40" s="264" t="s">
        <v>368</v>
      </c>
      <c r="D40" s="264" t="s">
        <v>369</v>
      </c>
      <c r="E40" s="264" t="s">
        <v>370</v>
      </c>
      <c r="F40" s="264" t="s">
        <v>371</v>
      </c>
      <c r="G40" s="264" t="s">
        <v>372</v>
      </c>
      <c r="H40" s="264" t="s">
        <v>373</v>
      </c>
      <c r="I40" s="264" t="s">
        <v>374</v>
      </c>
      <c r="J40" s="264" t="s">
        <v>375</v>
      </c>
      <c r="K40" s="280" t="s">
        <v>341</v>
      </c>
      <c r="L40" s="264" t="s">
        <v>342</v>
      </c>
      <c r="M40" s="264" t="s">
        <v>343</v>
      </c>
      <c r="N40" s="264" t="s">
        <v>0</v>
      </c>
    </row>
    <row r="41" spans="1:15" x14ac:dyDescent="0.2">
      <c r="A41" s="281">
        <v>2000</v>
      </c>
      <c r="B41" s="282">
        <v>6</v>
      </c>
      <c r="C41" s="282">
        <v>4</v>
      </c>
      <c r="D41" s="282">
        <v>2</v>
      </c>
      <c r="E41" s="282">
        <v>3</v>
      </c>
      <c r="F41" s="282">
        <v>3</v>
      </c>
      <c r="G41" s="282">
        <v>6</v>
      </c>
      <c r="H41" s="282">
        <v>8</v>
      </c>
      <c r="I41" s="282">
        <v>0</v>
      </c>
      <c r="J41" s="283">
        <v>0</v>
      </c>
      <c r="K41" s="283">
        <v>7</v>
      </c>
      <c r="L41" s="283">
        <v>8</v>
      </c>
      <c r="M41" s="283">
        <v>7</v>
      </c>
      <c r="N41" s="284">
        <f>SUM(B41:M41)</f>
        <v>54</v>
      </c>
    </row>
    <row r="42" spans="1:15" x14ac:dyDescent="0.2">
      <c r="A42" s="281">
        <v>2001</v>
      </c>
      <c r="B42" s="282">
        <v>2</v>
      </c>
      <c r="C42" s="282">
        <v>9</v>
      </c>
      <c r="D42" s="282">
        <v>5</v>
      </c>
      <c r="E42" s="282">
        <v>5</v>
      </c>
      <c r="F42" s="282">
        <v>8</v>
      </c>
      <c r="G42" s="282">
        <v>3</v>
      </c>
      <c r="H42" s="282">
        <v>8</v>
      </c>
      <c r="I42" s="282">
        <v>8</v>
      </c>
      <c r="J42" s="283">
        <v>4</v>
      </c>
      <c r="K42" s="283">
        <v>5</v>
      </c>
      <c r="L42" s="283">
        <v>4</v>
      </c>
      <c r="M42" s="283">
        <v>5</v>
      </c>
      <c r="N42" s="284">
        <f t="shared" ref="N42:N65" si="5">SUM(B42:M42)</f>
        <v>66</v>
      </c>
    </row>
    <row r="43" spans="1:15" x14ac:dyDescent="0.2">
      <c r="A43" s="281">
        <v>2002</v>
      </c>
      <c r="B43" s="282">
        <v>18</v>
      </c>
      <c r="C43" s="282">
        <v>2</v>
      </c>
      <c r="D43" s="282">
        <v>4</v>
      </c>
      <c r="E43" s="282">
        <v>5</v>
      </c>
      <c r="F43" s="282">
        <v>5</v>
      </c>
      <c r="G43" s="282">
        <v>4</v>
      </c>
      <c r="H43" s="282">
        <v>4</v>
      </c>
      <c r="I43" s="282">
        <v>4</v>
      </c>
      <c r="J43" s="283">
        <v>4</v>
      </c>
      <c r="K43" s="283">
        <v>7</v>
      </c>
      <c r="L43" s="283">
        <v>8</v>
      </c>
      <c r="M43" s="283">
        <v>1</v>
      </c>
      <c r="N43" s="284">
        <f t="shared" si="5"/>
        <v>66</v>
      </c>
    </row>
    <row r="44" spans="1:15" x14ac:dyDescent="0.2">
      <c r="A44" s="281">
        <v>2003</v>
      </c>
      <c r="B44" s="282">
        <v>4</v>
      </c>
      <c r="C44" s="282">
        <v>8</v>
      </c>
      <c r="D44" s="282">
        <v>5</v>
      </c>
      <c r="E44" s="282">
        <v>6</v>
      </c>
      <c r="F44" s="282">
        <v>5</v>
      </c>
      <c r="G44" s="282">
        <v>3</v>
      </c>
      <c r="H44" s="282">
        <v>4</v>
      </c>
      <c r="I44" s="282">
        <v>5</v>
      </c>
      <c r="J44" s="283">
        <v>3</v>
      </c>
      <c r="K44" s="283">
        <v>3</v>
      </c>
      <c r="L44" s="283">
        <v>4</v>
      </c>
      <c r="M44" s="283">
        <v>3</v>
      </c>
      <c r="N44" s="284">
        <f t="shared" si="5"/>
        <v>53</v>
      </c>
    </row>
    <row r="45" spans="1:15" x14ac:dyDescent="0.2">
      <c r="A45" s="281">
        <v>2004</v>
      </c>
      <c r="B45" s="282">
        <v>2</v>
      </c>
      <c r="C45" s="282">
        <v>9</v>
      </c>
      <c r="D45" s="282">
        <v>8</v>
      </c>
      <c r="E45" s="282">
        <v>5</v>
      </c>
      <c r="F45" s="282">
        <v>2</v>
      </c>
      <c r="G45" s="282">
        <v>9</v>
      </c>
      <c r="H45" s="282">
        <v>1</v>
      </c>
      <c r="I45" s="282">
        <v>3</v>
      </c>
      <c r="J45" s="283">
        <v>4</v>
      </c>
      <c r="K45" s="283">
        <v>7</v>
      </c>
      <c r="L45" s="283">
        <v>5</v>
      </c>
      <c r="M45" s="283">
        <v>1</v>
      </c>
      <c r="N45" s="284">
        <f t="shared" si="5"/>
        <v>56</v>
      </c>
    </row>
    <row r="46" spans="1:15" x14ac:dyDescent="0.2">
      <c r="A46" s="281">
        <v>2005</v>
      </c>
      <c r="B46" s="282">
        <v>3</v>
      </c>
      <c r="C46" s="282">
        <v>8</v>
      </c>
      <c r="D46" s="282">
        <v>6</v>
      </c>
      <c r="E46" s="282">
        <v>6</v>
      </c>
      <c r="F46" s="282">
        <v>6</v>
      </c>
      <c r="G46" s="282">
        <v>3</v>
      </c>
      <c r="H46" s="282">
        <v>5</v>
      </c>
      <c r="I46" s="282">
        <v>3</v>
      </c>
      <c r="J46" s="283">
        <v>7</v>
      </c>
      <c r="K46" s="283">
        <v>5</v>
      </c>
      <c r="L46" s="283">
        <v>8</v>
      </c>
      <c r="M46" s="283">
        <v>9</v>
      </c>
      <c r="N46" s="284">
        <f t="shared" si="5"/>
        <v>69</v>
      </c>
    </row>
    <row r="47" spans="1:15" x14ac:dyDescent="0.2">
      <c r="A47" s="281">
        <v>2006</v>
      </c>
      <c r="B47" s="282">
        <v>6</v>
      </c>
      <c r="C47" s="282">
        <v>7</v>
      </c>
      <c r="D47" s="282">
        <v>6</v>
      </c>
      <c r="E47" s="282">
        <v>3</v>
      </c>
      <c r="F47" s="282">
        <v>6</v>
      </c>
      <c r="G47" s="282">
        <v>5</v>
      </c>
      <c r="H47" s="282">
        <v>6</v>
      </c>
      <c r="I47" s="282">
        <v>5</v>
      </c>
      <c r="J47" s="283">
        <v>4</v>
      </c>
      <c r="K47" s="283">
        <v>9</v>
      </c>
      <c r="L47" s="283">
        <v>4</v>
      </c>
      <c r="M47" s="283">
        <v>4</v>
      </c>
      <c r="N47" s="284">
        <f t="shared" si="5"/>
        <v>65</v>
      </c>
    </row>
    <row r="48" spans="1:15" x14ac:dyDescent="0.2">
      <c r="A48" s="281">
        <v>2007</v>
      </c>
      <c r="B48" s="282">
        <v>5</v>
      </c>
      <c r="C48" s="282">
        <v>6</v>
      </c>
      <c r="D48" s="282">
        <v>7</v>
      </c>
      <c r="E48" s="282">
        <v>3</v>
      </c>
      <c r="F48" s="282">
        <v>7</v>
      </c>
      <c r="G48" s="282">
        <v>6</v>
      </c>
      <c r="H48" s="282">
        <v>4</v>
      </c>
      <c r="I48" s="282">
        <v>6</v>
      </c>
      <c r="J48" s="283">
        <v>5</v>
      </c>
      <c r="K48" s="283">
        <v>6</v>
      </c>
      <c r="L48" s="283">
        <v>5</v>
      </c>
      <c r="M48" s="283">
        <v>2</v>
      </c>
      <c r="N48" s="284">
        <f t="shared" si="5"/>
        <v>62</v>
      </c>
    </row>
    <row r="49" spans="1:15" x14ac:dyDescent="0.2">
      <c r="A49" s="281">
        <v>2008</v>
      </c>
      <c r="B49" s="282">
        <v>13</v>
      </c>
      <c r="C49" s="282">
        <v>4</v>
      </c>
      <c r="D49" s="282">
        <v>7</v>
      </c>
      <c r="E49" s="282">
        <v>6</v>
      </c>
      <c r="F49" s="282">
        <v>3</v>
      </c>
      <c r="G49" s="282">
        <v>5</v>
      </c>
      <c r="H49" s="282">
        <v>6</v>
      </c>
      <c r="I49" s="282">
        <v>6</v>
      </c>
      <c r="J49" s="283">
        <v>5</v>
      </c>
      <c r="K49" s="283">
        <v>3</v>
      </c>
      <c r="L49" s="283">
        <v>3</v>
      </c>
      <c r="M49" s="283">
        <v>3</v>
      </c>
      <c r="N49" s="284">
        <f t="shared" si="5"/>
        <v>64</v>
      </c>
    </row>
    <row r="50" spans="1:15" x14ac:dyDescent="0.2">
      <c r="A50" s="281">
        <v>2009</v>
      </c>
      <c r="B50" s="282">
        <v>4</v>
      </c>
      <c r="C50" s="282">
        <v>14</v>
      </c>
      <c r="D50" s="282">
        <v>6</v>
      </c>
      <c r="E50" s="282">
        <v>2</v>
      </c>
      <c r="F50" s="282">
        <v>3</v>
      </c>
      <c r="G50" s="282">
        <v>9</v>
      </c>
      <c r="H50" s="282">
        <v>5</v>
      </c>
      <c r="I50" s="282">
        <v>4</v>
      </c>
      <c r="J50" s="283">
        <v>2</v>
      </c>
      <c r="K50" s="283">
        <v>1</v>
      </c>
      <c r="L50" s="283">
        <v>4</v>
      </c>
      <c r="M50" s="283">
        <v>2</v>
      </c>
      <c r="N50" s="284">
        <f t="shared" si="5"/>
        <v>56</v>
      </c>
    </row>
    <row r="51" spans="1:15" x14ac:dyDescent="0.2">
      <c r="A51" s="281">
        <v>2010</v>
      </c>
      <c r="B51" s="282">
        <v>5</v>
      </c>
      <c r="C51" s="282">
        <v>13</v>
      </c>
      <c r="D51" s="282">
        <v>1</v>
      </c>
      <c r="E51" s="282">
        <v>6</v>
      </c>
      <c r="F51" s="282">
        <v>5</v>
      </c>
      <c r="G51" s="282">
        <v>9</v>
      </c>
      <c r="H51" s="282">
        <v>6</v>
      </c>
      <c r="I51" s="282">
        <v>4</v>
      </c>
      <c r="J51" s="283">
        <v>3</v>
      </c>
      <c r="K51" s="283">
        <v>4</v>
      </c>
      <c r="L51" s="283">
        <v>4</v>
      </c>
      <c r="M51" s="283">
        <v>6</v>
      </c>
      <c r="N51" s="284">
        <f t="shared" si="5"/>
        <v>66</v>
      </c>
    </row>
    <row r="52" spans="1:15" x14ac:dyDescent="0.2">
      <c r="A52" s="281">
        <v>2011</v>
      </c>
      <c r="B52" s="282">
        <v>4</v>
      </c>
      <c r="C52" s="282">
        <v>8</v>
      </c>
      <c r="D52" s="282">
        <v>3</v>
      </c>
      <c r="E52" s="282">
        <v>5</v>
      </c>
      <c r="F52" s="282">
        <v>6</v>
      </c>
      <c r="G52" s="282">
        <v>5</v>
      </c>
      <c r="H52" s="282">
        <v>4</v>
      </c>
      <c r="I52" s="282">
        <v>5</v>
      </c>
      <c r="J52" s="283">
        <v>4</v>
      </c>
      <c r="K52" s="283">
        <v>5</v>
      </c>
      <c r="L52" s="283">
        <v>1</v>
      </c>
      <c r="M52" s="283">
        <v>3</v>
      </c>
      <c r="N52" s="284">
        <f t="shared" si="5"/>
        <v>53</v>
      </c>
    </row>
    <row r="53" spans="1:15" x14ac:dyDescent="0.2">
      <c r="A53" s="281">
        <v>2012</v>
      </c>
      <c r="B53" s="282">
        <v>2</v>
      </c>
      <c r="C53" s="282">
        <v>6</v>
      </c>
      <c r="D53" s="282">
        <v>9</v>
      </c>
      <c r="E53" s="282">
        <v>2</v>
      </c>
      <c r="F53" s="282">
        <v>4</v>
      </c>
      <c r="G53" s="282">
        <v>2</v>
      </c>
      <c r="H53" s="282">
        <v>5</v>
      </c>
      <c r="I53" s="282">
        <v>5</v>
      </c>
      <c r="J53" s="283">
        <v>4</v>
      </c>
      <c r="K53" s="283">
        <v>7</v>
      </c>
      <c r="L53" s="283">
        <v>4</v>
      </c>
      <c r="M53" s="283">
        <v>4</v>
      </c>
      <c r="N53" s="284">
        <f t="shared" si="5"/>
        <v>54</v>
      </c>
      <c r="O53" s="285"/>
    </row>
    <row r="54" spans="1:15" x14ac:dyDescent="0.2">
      <c r="A54" s="281">
        <v>2013</v>
      </c>
      <c r="B54" s="282">
        <v>4</v>
      </c>
      <c r="C54" s="282">
        <v>6</v>
      </c>
      <c r="D54" s="282">
        <v>5</v>
      </c>
      <c r="E54" s="282">
        <v>6</v>
      </c>
      <c r="F54" s="282">
        <v>1</v>
      </c>
      <c r="G54" s="282">
        <v>4</v>
      </c>
      <c r="H54" s="282">
        <v>4</v>
      </c>
      <c r="I54" s="282">
        <v>4</v>
      </c>
      <c r="J54" s="283">
        <v>5</v>
      </c>
      <c r="K54" s="283">
        <v>2</v>
      </c>
      <c r="L54" s="283">
        <v>4</v>
      </c>
      <c r="M54" s="283">
        <v>2</v>
      </c>
      <c r="N54" s="284">
        <f t="shared" si="5"/>
        <v>47</v>
      </c>
      <c r="O54" s="285"/>
    </row>
    <row r="55" spans="1:15" x14ac:dyDescent="0.2">
      <c r="A55" s="281">
        <v>2014</v>
      </c>
      <c r="B55" s="282">
        <v>6</v>
      </c>
      <c r="C55" s="282">
        <v>1</v>
      </c>
      <c r="D55" s="282">
        <v>1</v>
      </c>
      <c r="E55" s="282">
        <v>1</v>
      </c>
      <c r="F55" s="282">
        <v>1</v>
      </c>
      <c r="G55" s="282">
        <v>3</v>
      </c>
      <c r="H55" s="282">
        <v>7</v>
      </c>
      <c r="I55" s="282">
        <v>2</v>
      </c>
      <c r="J55" s="283">
        <v>2</v>
      </c>
      <c r="K55" s="283">
        <v>0</v>
      </c>
      <c r="L55" s="283">
        <v>1</v>
      </c>
      <c r="M55" s="283">
        <v>7</v>
      </c>
      <c r="N55" s="284">
        <f t="shared" si="5"/>
        <v>32</v>
      </c>
      <c r="O55" s="285"/>
    </row>
    <row r="56" spans="1:15" x14ac:dyDescent="0.2">
      <c r="A56" s="281">
        <v>2015</v>
      </c>
      <c r="B56" s="282">
        <v>5</v>
      </c>
      <c r="C56" s="282">
        <v>2</v>
      </c>
      <c r="D56" s="282">
        <v>7</v>
      </c>
      <c r="E56" s="282">
        <v>2</v>
      </c>
      <c r="F56" s="282">
        <v>0</v>
      </c>
      <c r="G56" s="282">
        <v>2</v>
      </c>
      <c r="H56" s="282">
        <v>1</v>
      </c>
      <c r="I56" s="282">
        <v>2</v>
      </c>
      <c r="J56" s="283">
        <v>2</v>
      </c>
      <c r="K56" s="283">
        <v>3</v>
      </c>
      <c r="L56" s="283">
        <v>3</v>
      </c>
      <c r="M56" s="283">
        <v>0</v>
      </c>
      <c r="N56" s="284">
        <f t="shared" si="5"/>
        <v>29</v>
      </c>
      <c r="O56" s="285"/>
    </row>
    <row r="57" spans="1:15" x14ac:dyDescent="0.2">
      <c r="A57" s="281">
        <v>2016</v>
      </c>
      <c r="B57" s="282">
        <v>4</v>
      </c>
      <c r="C57" s="282">
        <v>3</v>
      </c>
      <c r="D57" s="282">
        <v>3</v>
      </c>
      <c r="E57" s="282">
        <v>1</v>
      </c>
      <c r="F57" s="282">
        <v>6</v>
      </c>
      <c r="G57" s="282">
        <v>2</v>
      </c>
      <c r="H57" s="282">
        <v>2</v>
      </c>
      <c r="I57" s="282">
        <v>3</v>
      </c>
      <c r="J57" s="283">
        <v>4</v>
      </c>
      <c r="K57" s="283">
        <v>1</v>
      </c>
      <c r="L57" s="283">
        <v>2</v>
      </c>
      <c r="M57" s="283">
        <v>3</v>
      </c>
      <c r="N57" s="284">
        <f t="shared" si="5"/>
        <v>34</v>
      </c>
      <c r="O57" s="285"/>
    </row>
    <row r="58" spans="1:15" x14ac:dyDescent="0.2">
      <c r="A58" s="281">
        <v>2017</v>
      </c>
      <c r="B58" s="282">
        <v>5</v>
      </c>
      <c r="C58" s="282">
        <v>5</v>
      </c>
      <c r="D58" s="282">
        <v>3</v>
      </c>
      <c r="E58" s="282">
        <v>2</v>
      </c>
      <c r="F58" s="282">
        <v>6</v>
      </c>
      <c r="G58" s="282">
        <v>1</v>
      </c>
      <c r="H58" s="282">
        <v>3</v>
      </c>
      <c r="I58" s="282">
        <v>4</v>
      </c>
      <c r="J58" s="283">
        <v>2</v>
      </c>
      <c r="K58" s="283">
        <v>8</v>
      </c>
      <c r="L58" s="283">
        <v>0</v>
      </c>
      <c r="M58" s="283">
        <v>2</v>
      </c>
      <c r="N58" s="284">
        <f t="shared" si="5"/>
        <v>41</v>
      </c>
      <c r="O58" s="285"/>
    </row>
    <row r="59" spans="1:15" x14ac:dyDescent="0.2">
      <c r="A59" s="281">
        <v>2018</v>
      </c>
      <c r="B59" s="282">
        <v>2</v>
      </c>
      <c r="C59" s="282">
        <v>1</v>
      </c>
      <c r="D59" s="282">
        <v>2</v>
      </c>
      <c r="E59" s="282">
        <v>5</v>
      </c>
      <c r="F59" s="282">
        <v>3</v>
      </c>
      <c r="G59" s="282">
        <v>2</v>
      </c>
      <c r="H59" s="282">
        <v>1</v>
      </c>
      <c r="I59" s="282">
        <v>3</v>
      </c>
      <c r="J59" s="283">
        <v>2</v>
      </c>
      <c r="K59" s="283">
        <v>2</v>
      </c>
      <c r="L59" s="283">
        <v>3</v>
      </c>
      <c r="M59" s="283">
        <v>1</v>
      </c>
      <c r="N59" s="284">
        <f t="shared" si="5"/>
        <v>27</v>
      </c>
      <c r="O59" s="285"/>
    </row>
    <row r="60" spans="1:15" x14ac:dyDescent="0.2">
      <c r="A60" s="281">
        <v>2019</v>
      </c>
      <c r="B60" s="282">
        <v>4</v>
      </c>
      <c r="C60" s="282">
        <v>2</v>
      </c>
      <c r="D60" s="282">
        <v>1</v>
      </c>
      <c r="E60" s="282">
        <v>4</v>
      </c>
      <c r="F60" s="282">
        <v>4</v>
      </c>
      <c r="G60" s="282">
        <v>3</v>
      </c>
      <c r="H60" s="282">
        <v>3</v>
      </c>
      <c r="I60" s="282">
        <v>3</v>
      </c>
      <c r="J60" s="283">
        <v>3</v>
      </c>
      <c r="K60" s="283">
        <v>1</v>
      </c>
      <c r="L60" s="283">
        <v>6</v>
      </c>
      <c r="M60" s="283">
        <v>6</v>
      </c>
      <c r="N60" s="284">
        <f t="shared" si="5"/>
        <v>40</v>
      </c>
      <c r="O60" s="285"/>
    </row>
    <row r="61" spans="1:15" x14ac:dyDescent="0.2">
      <c r="A61" s="281">
        <v>2020</v>
      </c>
      <c r="B61" s="282">
        <v>2</v>
      </c>
      <c r="C61" s="282">
        <v>5</v>
      </c>
      <c r="D61" s="282">
        <v>3</v>
      </c>
      <c r="E61" s="282">
        <v>0</v>
      </c>
      <c r="F61" s="282">
        <v>2</v>
      </c>
      <c r="G61" s="282">
        <v>1</v>
      </c>
      <c r="H61" s="282">
        <v>1</v>
      </c>
      <c r="I61" s="282">
        <v>0</v>
      </c>
      <c r="J61" s="283">
        <v>0</v>
      </c>
      <c r="K61" s="283">
        <v>0</v>
      </c>
      <c r="L61" s="283">
        <v>1</v>
      </c>
      <c r="M61" s="283">
        <v>5</v>
      </c>
      <c r="N61" s="284">
        <f t="shared" si="5"/>
        <v>20</v>
      </c>
    </row>
    <row r="62" spans="1:15" x14ac:dyDescent="0.2">
      <c r="A62" s="281">
        <v>2021</v>
      </c>
      <c r="B62" s="282">
        <v>1</v>
      </c>
      <c r="C62" s="282">
        <v>1</v>
      </c>
      <c r="D62" s="282">
        <v>1</v>
      </c>
      <c r="E62" s="282">
        <v>0</v>
      </c>
      <c r="F62" s="282">
        <v>1</v>
      </c>
      <c r="G62" s="282">
        <v>28</v>
      </c>
      <c r="H62" s="282">
        <v>2</v>
      </c>
      <c r="I62" s="282">
        <v>19</v>
      </c>
      <c r="J62" s="283">
        <v>2</v>
      </c>
      <c r="K62" s="283">
        <v>2</v>
      </c>
      <c r="L62" s="283">
        <v>5</v>
      </c>
      <c r="M62" s="283">
        <v>1</v>
      </c>
      <c r="N62" s="284">
        <f t="shared" si="5"/>
        <v>63</v>
      </c>
    </row>
    <row r="63" spans="1:15" x14ac:dyDescent="0.2">
      <c r="A63" s="281">
        <v>2022</v>
      </c>
      <c r="B63" s="282">
        <v>2</v>
      </c>
      <c r="C63" s="282">
        <v>3</v>
      </c>
      <c r="D63" s="282">
        <v>5</v>
      </c>
      <c r="E63" s="282">
        <v>3</v>
      </c>
      <c r="F63" s="282">
        <v>2</v>
      </c>
      <c r="G63" s="282">
        <v>0</v>
      </c>
      <c r="H63" s="282">
        <v>1</v>
      </c>
      <c r="I63" s="282">
        <v>5</v>
      </c>
      <c r="J63" s="283">
        <v>8</v>
      </c>
      <c r="K63" s="283">
        <v>4</v>
      </c>
      <c r="L63" s="283">
        <v>2</v>
      </c>
      <c r="M63" s="283">
        <v>4</v>
      </c>
      <c r="N63" s="284">
        <f t="shared" si="5"/>
        <v>39</v>
      </c>
    </row>
    <row r="64" spans="1:15" x14ac:dyDescent="0.2">
      <c r="A64" s="281">
        <v>2023</v>
      </c>
      <c r="B64" s="282">
        <v>2</v>
      </c>
      <c r="C64" s="282">
        <v>1</v>
      </c>
      <c r="D64" s="282">
        <v>1</v>
      </c>
      <c r="E64" s="282">
        <v>1</v>
      </c>
      <c r="F64" s="282">
        <v>27</v>
      </c>
      <c r="G64" s="282">
        <v>3</v>
      </c>
      <c r="H64" s="282">
        <v>1</v>
      </c>
      <c r="I64" s="282">
        <v>6</v>
      </c>
      <c r="J64" s="283">
        <v>3</v>
      </c>
      <c r="K64" s="283">
        <v>2</v>
      </c>
      <c r="L64" s="283">
        <v>1</v>
      </c>
      <c r="M64" s="283">
        <v>3</v>
      </c>
      <c r="N64" s="284">
        <f t="shared" si="5"/>
        <v>51</v>
      </c>
    </row>
    <row r="65" spans="1:14" x14ac:dyDescent="0.2">
      <c r="A65" s="281">
        <v>2024</v>
      </c>
      <c r="B65" s="282">
        <v>3</v>
      </c>
      <c r="C65" s="282">
        <v>3</v>
      </c>
      <c r="D65" s="282">
        <v>2</v>
      </c>
      <c r="E65" s="282">
        <v>1</v>
      </c>
      <c r="F65" s="282">
        <v>1</v>
      </c>
      <c r="G65" s="282">
        <v>2</v>
      </c>
      <c r="H65" s="282">
        <v>2</v>
      </c>
      <c r="I65" s="282">
        <v>3</v>
      </c>
      <c r="J65" s="283">
        <v>2</v>
      </c>
      <c r="K65" s="283">
        <v>1</v>
      </c>
      <c r="L65" s="283">
        <v>2</v>
      </c>
      <c r="M65" s="283">
        <v>0</v>
      </c>
      <c r="N65" s="284">
        <f t="shared" si="5"/>
        <v>22</v>
      </c>
    </row>
    <row r="66" spans="1:14" x14ac:dyDescent="0.2">
      <c r="A66" s="286" t="s">
        <v>597</v>
      </c>
      <c r="B66" s="287">
        <v>1</v>
      </c>
      <c r="C66" s="287">
        <v>0</v>
      </c>
      <c r="D66" s="287">
        <v>1</v>
      </c>
      <c r="E66" s="287">
        <v>2</v>
      </c>
      <c r="F66" s="287">
        <v>3</v>
      </c>
      <c r="G66" s="287">
        <v>1</v>
      </c>
      <c r="H66" s="287">
        <v>4</v>
      </c>
      <c r="I66" s="287">
        <v>0</v>
      </c>
      <c r="J66" s="287">
        <v>1</v>
      </c>
      <c r="K66" s="287"/>
      <c r="L66" s="287"/>
      <c r="M66" s="287"/>
      <c r="N66" s="287">
        <f>+SUM(B66:M66)</f>
        <v>13</v>
      </c>
    </row>
    <row r="67" spans="1:14" x14ac:dyDescent="0.2">
      <c r="A67" s="565"/>
      <c r="B67" s="566"/>
      <c r="C67" s="566"/>
      <c r="D67" s="566"/>
      <c r="E67" s="566"/>
      <c r="F67" s="566"/>
      <c r="G67" s="566"/>
      <c r="H67" s="566"/>
      <c r="I67" s="566"/>
      <c r="J67" s="566"/>
      <c r="K67" s="566"/>
      <c r="L67" s="566"/>
      <c r="M67" s="566"/>
      <c r="N67" s="566"/>
    </row>
    <row r="68" spans="1:14" ht="31.5" customHeight="1" x14ac:dyDescent="0.2">
      <c r="A68" s="1075" t="s">
        <v>934</v>
      </c>
      <c r="B68" s="1075"/>
      <c r="C68" s="1075"/>
      <c r="D68" s="1075"/>
      <c r="E68" s="1075"/>
      <c r="F68" s="1075"/>
      <c r="G68" s="1075"/>
      <c r="H68" s="1075"/>
      <c r="I68" s="1075"/>
      <c r="J68" s="1075"/>
      <c r="K68" s="1075"/>
      <c r="L68" s="1075"/>
      <c r="M68" s="1075"/>
      <c r="N68" s="1075"/>
    </row>
    <row r="69" spans="1:14" x14ac:dyDescent="0.2">
      <c r="A69" s="197"/>
      <c r="B69" s="197"/>
      <c r="C69" s="197"/>
      <c r="D69" s="197"/>
      <c r="E69" s="197"/>
      <c r="F69" s="197"/>
      <c r="G69" s="197"/>
      <c r="H69" s="197"/>
      <c r="I69" s="197"/>
      <c r="J69" s="197"/>
      <c r="K69" s="197"/>
      <c r="L69" s="197"/>
      <c r="M69" s="197"/>
      <c r="N69" s="197"/>
    </row>
    <row r="70" spans="1:14" ht="13.5" customHeight="1" x14ac:dyDescent="0.2">
      <c r="A70" s="197"/>
      <c r="B70" s="197"/>
      <c r="C70" s="197"/>
      <c r="D70" s="197"/>
      <c r="E70" s="197"/>
      <c r="F70" s="197"/>
      <c r="G70" s="197"/>
      <c r="H70" s="197"/>
      <c r="I70" s="197"/>
      <c r="J70" s="197"/>
      <c r="K70" s="197"/>
      <c r="L70" s="197"/>
      <c r="M70" s="197"/>
      <c r="N70" s="197"/>
    </row>
  </sheetData>
  <mergeCells count="6">
    <mergeCell ref="A68:N68"/>
    <mergeCell ref="A2:D2"/>
    <mergeCell ref="A4:D4"/>
    <mergeCell ref="A36:I36"/>
    <mergeCell ref="A38:J38"/>
    <mergeCell ref="A39:J39"/>
  </mergeCells>
  <printOptions horizontalCentered="1" verticalCentered="1"/>
  <pageMargins left="0" right="0" top="0" bottom="0" header="0.31496062992125984" footer="0.31496062992125984"/>
  <pageSetup paperSize="9"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76904-42F9-4ED1-BDB7-BF3570042ACB}">
  <sheetPr>
    <tabColor rgb="FF002060"/>
  </sheetPr>
  <dimension ref="A1:V22"/>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13" width="9.85546875" style="1" customWidth="1"/>
    <col min="14" max="22" width="10" style="1" customWidth="1"/>
    <col min="23" max="23" width="3.7109375" style="1" customWidth="1"/>
    <col min="24" max="16384" width="11.42578125" style="1"/>
  </cols>
  <sheetData>
    <row r="1" spans="1:22" ht="13.5" customHeight="1" x14ac:dyDescent="0.25">
      <c r="A1" s="104" t="s">
        <v>376</v>
      </c>
    </row>
    <row r="2" spans="1:22" ht="15" customHeight="1" x14ac:dyDescent="0.25">
      <c r="A2" s="560" t="s">
        <v>525</v>
      </c>
    </row>
    <row r="3" spans="1:22" x14ac:dyDescent="0.25">
      <c r="A3" s="262"/>
    </row>
    <row r="4" spans="1:22" x14ac:dyDescent="0.25">
      <c r="A4" s="262" t="s">
        <v>377</v>
      </c>
    </row>
    <row r="6" spans="1:22" x14ac:dyDescent="0.25">
      <c r="A6" s="288" t="s">
        <v>378</v>
      </c>
      <c r="B6" s="289">
        <v>45292</v>
      </c>
      <c r="C6" s="289">
        <v>45323</v>
      </c>
      <c r="D6" s="289">
        <v>45352</v>
      </c>
      <c r="E6" s="289">
        <v>45383</v>
      </c>
      <c r="F6" s="289">
        <v>45413</v>
      </c>
      <c r="G6" s="289">
        <v>45444</v>
      </c>
      <c r="H6" s="289">
        <v>45474</v>
      </c>
      <c r="I6" s="289">
        <v>45505</v>
      </c>
      <c r="J6" s="289">
        <v>45536</v>
      </c>
      <c r="K6" s="289">
        <v>45566</v>
      </c>
      <c r="L6" s="289">
        <v>45597</v>
      </c>
      <c r="M6" s="289">
        <v>45627</v>
      </c>
      <c r="N6" s="289">
        <v>45658</v>
      </c>
      <c r="O6" s="289">
        <v>45689</v>
      </c>
      <c r="P6" s="289">
        <v>45717</v>
      </c>
      <c r="Q6" s="289">
        <v>45748</v>
      </c>
      <c r="R6" s="289">
        <v>45778</v>
      </c>
      <c r="S6" s="289">
        <v>45809</v>
      </c>
      <c r="T6" s="289">
        <v>45839</v>
      </c>
      <c r="U6" s="289">
        <v>45870</v>
      </c>
      <c r="V6" s="289">
        <v>45901</v>
      </c>
    </row>
    <row r="7" spans="1:22" x14ac:dyDescent="0.25">
      <c r="A7" s="290" t="s">
        <v>379</v>
      </c>
      <c r="B7" s="291">
        <v>213422</v>
      </c>
      <c r="C7" s="291">
        <v>214578</v>
      </c>
      <c r="D7" s="291">
        <v>217759</v>
      </c>
      <c r="E7" s="291">
        <v>213771</v>
      </c>
      <c r="F7" s="291">
        <v>217873</v>
      </c>
      <c r="G7" s="291">
        <v>219987</v>
      </c>
      <c r="H7" s="291">
        <v>220929</v>
      </c>
      <c r="I7" s="291">
        <v>225393</v>
      </c>
      <c r="J7" s="291">
        <v>227775</v>
      </c>
      <c r="K7" s="291">
        <v>231004</v>
      </c>
      <c r="L7" s="291">
        <v>227761</v>
      </c>
      <c r="M7" s="291">
        <v>228107</v>
      </c>
      <c r="N7" s="291">
        <v>227923</v>
      </c>
      <c r="O7" s="291">
        <v>219121</v>
      </c>
      <c r="P7" s="291">
        <v>227232</v>
      </c>
      <c r="Q7" s="291">
        <v>236733</v>
      </c>
      <c r="R7" s="291">
        <v>238709</v>
      </c>
      <c r="S7" s="291">
        <v>238910</v>
      </c>
      <c r="T7" s="291">
        <v>243580</v>
      </c>
      <c r="U7" s="291">
        <v>250740</v>
      </c>
      <c r="V7" s="291">
        <v>255003</v>
      </c>
    </row>
    <row r="8" spans="1:22" x14ac:dyDescent="0.25">
      <c r="A8" s="292" t="s">
        <v>380</v>
      </c>
      <c r="B8" s="291">
        <v>16561</v>
      </c>
      <c r="C8" s="291">
        <v>16918</v>
      </c>
      <c r="D8" s="291">
        <v>17264</v>
      </c>
      <c r="E8" s="291">
        <v>17283</v>
      </c>
      <c r="F8" s="291">
        <v>17656</v>
      </c>
      <c r="G8" s="291">
        <v>17997</v>
      </c>
      <c r="H8" s="291">
        <v>18341</v>
      </c>
      <c r="I8" s="291">
        <v>18638</v>
      </c>
      <c r="J8" s="291">
        <v>18574</v>
      </c>
      <c r="K8" s="291">
        <v>19279</v>
      </c>
      <c r="L8" s="291">
        <v>19471</v>
      </c>
      <c r="M8" s="291">
        <v>19333</v>
      </c>
      <c r="N8" s="291">
        <v>19082</v>
      </c>
      <c r="O8" s="291">
        <v>18720</v>
      </c>
      <c r="P8" s="291">
        <v>19605</v>
      </c>
      <c r="Q8" s="291">
        <v>19718</v>
      </c>
      <c r="R8" s="291">
        <v>19589</v>
      </c>
      <c r="S8" s="291">
        <v>20265</v>
      </c>
      <c r="T8" s="291">
        <v>20596</v>
      </c>
      <c r="U8" s="291">
        <v>20943</v>
      </c>
      <c r="V8" s="291">
        <v>21455</v>
      </c>
    </row>
    <row r="9" spans="1:22" x14ac:dyDescent="0.25">
      <c r="A9" s="293" t="s">
        <v>381</v>
      </c>
      <c r="B9" s="294">
        <f t="shared" ref="B9:V9" si="0">B7+B8</f>
        <v>229983</v>
      </c>
      <c r="C9" s="294">
        <f t="shared" si="0"/>
        <v>231496</v>
      </c>
      <c r="D9" s="294">
        <f t="shared" si="0"/>
        <v>235023</v>
      </c>
      <c r="E9" s="294">
        <f t="shared" si="0"/>
        <v>231054</v>
      </c>
      <c r="F9" s="294">
        <f t="shared" si="0"/>
        <v>235529</v>
      </c>
      <c r="G9" s="294">
        <f t="shared" si="0"/>
        <v>237984</v>
      </c>
      <c r="H9" s="294">
        <f t="shared" si="0"/>
        <v>239270</v>
      </c>
      <c r="I9" s="294">
        <f t="shared" si="0"/>
        <v>244031</v>
      </c>
      <c r="J9" s="294">
        <f t="shared" si="0"/>
        <v>246349</v>
      </c>
      <c r="K9" s="294">
        <f t="shared" si="0"/>
        <v>250283</v>
      </c>
      <c r="L9" s="294">
        <f t="shared" si="0"/>
        <v>247232</v>
      </c>
      <c r="M9" s="294">
        <f t="shared" si="0"/>
        <v>247440</v>
      </c>
      <c r="N9" s="294">
        <f t="shared" si="0"/>
        <v>247005</v>
      </c>
      <c r="O9" s="294">
        <f t="shared" si="0"/>
        <v>237841</v>
      </c>
      <c r="P9" s="294">
        <f t="shared" si="0"/>
        <v>246837</v>
      </c>
      <c r="Q9" s="294">
        <f t="shared" si="0"/>
        <v>256451</v>
      </c>
      <c r="R9" s="294">
        <f t="shared" si="0"/>
        <v>258298</v>
      </c>
      <c r="S9" s="294">
        <f t="shared" si="0"/>
        <v>259175</v>
      </c>
      <c r="T9" s="294">
        <f t="shared" si="0"/>
        <v>264176</v>
      </c>
      <c r="U9" s="294">
        <f t="shared" si="0"/>
        <v>271683</v>
      </c>
      <c r="V9" s="294">
        <f t="shared" si="0"/>
        <v>276458</v>
      </c>
    </row>
    <row r="10" spans="1:22" x14ac:dyDescent="0.25">
      <c r="A10" s="9"/>
    </row>
    <row r="11" spans="1:22" x14ac:dyDescent="0.25">
      <c r="A11" s="194" t="s">
        <v>382</v>
      </c>
    </row>
    <row r="13" spans="1:22" x14ac:dyDescent="0.25">
      <c r="A13" s="288" t="s">
        <v>383</v>
      </c>
      <c r="B13" s="289">
        <v>45292</v>
      </c>
      <c r="C13" s="289">
        <v>45323</v>
      </c>
      <c r="D13" s="289">
        <v>45352</v>
      </c>
      <c r="E13" s="289">
        <v>45383</v>
      </c>
      <c r="F13" s="289">
        <v>45413</v>
      </c>
      <c r="G13" s="289">
        <v>45444</v>
      </c>
      <c r="H13" s="289">
        <v>45474</v>
      </c>
      <c r="I13" s="289">
        <v>45505</v>
      </c>
      <c r="J13" s="289">
        <v>45536</v>
      </c>
      <c r="K13" s="289">
        <v>45566</v>
      </c>
      <c r="L13" s="289">
        <v>45597</v>
      </c>
      <c r="M13" s="289">
        <v>45627</v>
      </c>
      <c r="N13" s="289">
        <v>45658</v>
      </c>
      <c r="O13" s="289">
        <v>45689</v>
      </c>
      <c r="P13" s="289">
        <v>45717</v>
      </c>
      <c r="Q13" s="289">
        <v>45748</v>
      </c>
      <c r="R13" s="289">
        <v>45778</v>
      </c>
      <c r="S13" s="289">
        <v>45809</v>
      </c>
      <c r="T13" s="289">
        <v>45839</v>
      </c>
      <c r="U13" s="289">
        <v>45870</v>
      </c>
      <c r="V13" s="289">
        <v>45901</v>
      </c>
    </row>
    <row r="14" spans="1:22" x14ac:dyDescent="0.25">
      <c r="A14" s="292" t="s">
        <v>384</v>
      </c>
      <c r="B14" s="295">
        <f t="shared" ref="B14:V14" si="1">+B15+B16</f>
        <v>71471</v>
      </c>
      <c r="C14" s="295">
        <f t="shared" si="1"/>
        <v>72569</v>
      </c>
      <c r="D14" s="295">
        <f t="shared" si="1"/>
        <v>73066</v>
      </c>
      <c r="E14" s="295">
        <f t="shared" si="1"/>
        <v>73055</v>
      </c>
      <c r="F14" s="295">
        <f t="shared" si="1"/>
        <v>72933</v>
      </c>
      <c r="G14" s="295">
        <f t="shared" si="1"/>
        <v>73031</v>
      </c>
      <c r="H14" s="295">
        <f t="shared" si="1"/>
        <v>73688</v>
      </c>
      <c r="I14" s="295">
        <f t="shared" si="1"/>
        <v>73381</v>
      </c>
      <c r="J14" s="295">
        <f t="shared" si="1"/>
        <v>73515</v>
      </c>
      <c r="K14" s="295">
        <f>+K15+K16</f>
        <v>74248</v>
      </c>
      <c r="L14" s="295">
        <f t="shared" si="1"/>
        <v>74752</v>
      </c>
      <c r="M14" s="295">
        <f t="shared" si="1"/>
        <v>73662</v>
      </c>
      <c r="N14" s="295">
        <f t="shared" si="1"/>
        <v>73349</v>
      </c>
      <c r="O14" s="295">
        <f t="shared" si="1"/>
        <v>72437</v>
      </c>
      <c r="P14" s="295">
        <f t="shared" si="1"/>
        <v>74460</v>
      </c>
      <c r="Q14" s="295">
        <f t="shared" si="1"/>
        <v>75746</v>
      </c>
      <c r="R14" s="295">
        <f t="shared" si="1"/>
        <v>75169</v>
      </c>
      <c r="S14" s="295">
        <f t="shared" si="1"/>
        <v>77190</v>
      </c>
      <c r="T14" s="295">
        <f t="shared" si="1"/>
        <v>75215</v>
      </c>
      <c r="U14" s="295">
        <f t="shared" si="1"/>
        <v>76155</v>
      </c>
      <c r="V14" s="295">
        <f t="shared" si="1"/>
        <v>75277</v>
      </c>
    </row>
    <row r="15" spans="1:22" x14ac:dyDescent="0.25">
      <c r="A15" s="296" t="s">
        <v>379</v>
      </c>
      <c r="B15" s="297">
        <v>65806</v>
      </c>
      <c r="C15" s="297">
        <v>66666</v>
      </c>
      <c r="D15" s="297">
        <v>67203</v>
      </c>
      <c r="E15" s="297">
        <v>66830</v>
      </c>
      <c r="F15" s="297">
        <v>66703</v>
      </c>
      <c r="G15" s="297">
        <v>66642</v>
      </c>
      <c r="H15" s="297">
        <v>67451</v>
      </c>
      <c r="I15" s="297">
        <v>67136</v>
      </c>
      <c r="J15" s="297">
        <v>67311</v>
      </c>
      <c r="K15" s="297">
        <v>67913</v>
      </c>
      <c r="L15" s="297">
        <v>68259</v>
      </c>
      <c r="M15" s="297">
        <v>67242</v>
      </c>
      <c r="N15" s="297">
        <v>67016</v>
      </c>
      <c r="O15" s="297">
        <v>65531</v>
      </c>
      <c r="P15" s="297">
        <v>67111</v>
      </c>
      <c r="Q15" s="297">
        <v>69234</v>
      </c>
      <c r="R15" s="297">
        <v>68732</v>
      </c>
      <c r="S15" s="297">
        <v>70294</v>
      </c>
      <c r="T15" s="297">
        <v>68434</v>
      </c>
      <c r="U15" s="297">
        <v>69578</v>
      </c>
      <c r="V15" s="297">
        <v>68736</v>
      </c>
    </row>
    <row r="16" spans="1:22" customFormat="1" x14ac:dyDescent="0.25">
      <c r="A16" s="298" t="s">
        <v>380</v>
      </c>
      <c r="B16" s="299">
        <v>5665</v>
      </c>
      <c r="C16" s="299">
        <v>5903</v>
      </c>
      <c r="D16" s="299">
        <v>5863</v>
      </c>
      <c r="E16" s="299">
        <v>6225</v>
      </c>
      <c r="F16" s="299">
        <v>6230</v>
      </c>
      <c r="G16" s="299">
        <v>6389</v>
      </c>
      <c r="H16" s="299">
        <v>6237</v>
      </c>
      <c r="I16" s="299">
        <v>6245</v>
      </c>
      <c r="J16" s="299">
        <v>6204</v>
      </c>
      <c r="K16" s="299">
        <v>6335</v>
      </c>
      <c r="L16" s="299">
        <v>6493</v>
      </c>
      <c r="M16" s="299">
        <v>6420</v>
      </c>
      <c r="N16" s="299">
        <v>6333</v>
      </c>
      <c r="O16" s="299">
        <v>6906</v>
      </c>
      <c r="P16" s="299">
        <v>7349</v>
      </c>
      <c r="Q16" s="299">
        <v>6512</v>
      </c>
      <c r="R16" s="299">
        <v>6437</v>
      </c>
      <c r="S16" s="299">
        <v>6896</v>
      </c>
      <c r="T16" s="299">
        <v>6781</v>
      </c>
      <c r="U16" s="299">
        <v>6577</v>
      </c>
      <c r="V16" s="299">
        <v>6541</v>
      </c>
    </row>
    <row r="17" spans="1:22" customFormat="1" x14ac:dyDescent="0.25">
      <c r="A17" s="300" t="s">
        <v>385</v>
      </c>
      <c r="B17" s="301">
        <f t="shared" ref="B17:V17" si="2">+B18+B19</f>
        <v>158512</v>
      </c>
      <c r="C17" s="301">
        <f t="shared" si="2"/>
        <v>158927</v>
      </c>
      <c r="D17" s="301">
        <f t="shared" si="2"/>
        <v>161957</v>
      </c>
      <c r="E17" s="301">
        <f t="shared" si="2"/>
        <v>157999</v>
      </c>
      <c r="F17" s="301">
        <f t="shared" si="2"/>
        <v>162596</v>
      </c>
      <c r="G17" s="301">
        <f t="shared" si="2"/>
        <v>164953</v>
      </c>
      <c r="H17" s="301">
        <f t="shared" si="2"/>
        <v>165582</v>
      </c>
      <c r="I17" s="301">
        <f t="shared" si="2"/>
        <v>170650</v>
      </c>
      <c r="J17" s="301">
        <f t="shared" si="2"/>
        <v>172834</v>
      </c>
      <c r="K17" s="301">
        <f t="shared" si="2"/>
        <v>176035</v>
      </c>
      <c r="L17" s="301">
        <f t="shared" si="2"/>
        <v>172480</v>
      </c>
      <c r="M17" s="301">
        <f t="shared" si="2"/>
        <v>173778</v>
      </c>
      <c r="N17" s="301">
        <f t="shared" si="2"/>
        <v>173656</v>
      </c>
      <c r="O17" s="301">
        <f t="shared" si="2"/>
        <v>165404</v>
      </c>
      <c r="P17" s="301">
        <f t="shared" si="2"/>
        <v>172377</v>
      </c>
      <c r="Q17" s="301">
        <f t="shared" si="2"/>
        <v>180705</v>
      </c>
      <c r="R17" s="301">
        <f t="shared" si="2"/>
        <v>183129</v>
      </c>
      <c r="S17" s="301">
        <f t="shared" si="2"/>
        <v>181985</v>
      </c>
      <c r="T17" s="301">
        <f t="shared" si="2"/>
        <v>188961</v>
      </c>
      <c r="U17" s="301">
        <f t="shared" si="2"/>
        <v>195528</v>
      </c>
      <c r="V17" s="301">
        <f t="shared" si="2"/>
        <v>201181</v>
      </c>
    </row>
    <row r="18" spans="1:22" customFormat="1" x14ac:dyDescent="0.25">
      <c r="A18" s="298" t="s">
        <v>386</v>
      </c>
      <c r="B18" s="299">
        <v>147616</v>
      </c>
      <c r="C18" s="299">
        <v>147912</v>
      </c>
      <c r="D18" s="299">
        <v>150556</v>
      </c>
      <c r="E18" s="299">
        <v>146941</v>
      </c>
      <c r="F18" s="299">
        <v>151170</v>
      </c>
      <c r="G18" s="299">
        <v>153345</v>
      </c>
      <c r="H18" s="299">
        <v>153478</v>
      </c>
      <c r="I18" s="299">
        <v>158257</v>
      </c>
      <c r="J18" s="299">
        <v>160464</v>
      </c>
      <c r="K18" s="299">
        <v>163091</v>
      </c>
      <c r="L18" s="299">
        <v>159502</v>
      </c>
      <c r="M18" s="299">
        <v>160865</v>
      </c>
      <c r="N18" s="299">
        <v>160907</v>
      </c>
      <c r="O18" s="299">
        <v>153590</v>
      </c>
      <c r="P18" s="299">
        <v>160121</v>
      </c>
      <c r="Q18" s="299">
        <v>167499</v>
      </c>
      <c r="R18" s="299">
        <v>169977</v>
      </c>
      <c r="S18" s="299">
        <v>168616</v>
      </c>
      <c r="T18" s="299">
        <v>175146</v>
      </c>
      <c r="U18" s="299">
        <v>181162</v>
      </c>
      <c r="V18" s="299">
        <v>186267</v>
      </c>
    </row>
    <row r="19" spans="1:22" customFormat="1" x14ac:dyDescent="0.25">
      <c r="A19" s="298" t="s">
        <v>380</v>
      </c>
      <c r="B19" s="299">
        <v>10896</v>
      </c>
      <c r="C19" s="299">
        <v>11015</v>
      </c>
      <c r="D19" s="299">
        <v>11401</v>
      </c>
      <c r="E19" s="299">
        <v>11058</v>
      </c>
      <c r="F19" s="299">
        <v>11426</v>
      </c>
      <c r="G19" s="299">
        <v>11608</v>
      </c>
      <c r="H19" s="299">
        <v>12104</v>
      </c>
      <c r="I19" s="299">
        <v>12393</v>
      </c>
      <c r="J19" s="299">
        <v>12370</v>
      </c>
      <c r="K19" s="299">
        <v>12944</v>
      </c>
      <c r="L19" s="299">
        <v>12978</v>
      </c>
      <c r="M19" s="299">
        <v>12913</v>
      </c>
      <c r="N19" s="299">
        <v>12749</v>
      </c>
      <c r="O19" s="299">
        <v>11814</v>
      </c>
      <c r="P19" s="299">
        <v>12256</v>
      </c>
      <c r="Q19" s="299">
        <v>13206</v>
      </c>
      <c r="R19" s="299">
        <v>13152</v>
      </c>
      <c r="S19" s="299">
        <v>13369</v>
      </c>
      <c r="T19" s="299">
        <v>13815</v>
      </c>
      <c r="U19" s="299">
        <v>14366</v>
      </c>
      <c r="V19" s="299">
        <v>14914</v>
      </c>
    </row>
    <row r="20" spans="1:22" x14ac:dyDescent="0.25">
      <c r="A20" s="293" t="s">
        <v>0</v>
      </c>
      <c r="B20" s="302">
        <f t="shared" ref="B20:V20" si="3">+B17+B14</f>
        <v>229983</v>
      </c>
      <c r="C20" s="302">
        <f t="shared" si="3"/>
        <v>231496</v>
      </c>
      <c r="D20" s="302">
        <f t="shared" si="3"/>
        <v>235023</v>
      </c>
      <c r="E20" s="302">
        <f>+E17+E14</f>
        <v>231054</v>
      </c>
      <c r="F20" s="302">
        <f t="shared" si="3"/>
        <v>235529</v>
      </c>
      <c r="G20" s="302">
        <f t="shared" si="3"/>
        <v>237984</v>
      </c>
      <c r="H20" s="302">
        <f t="shared" si="3"/>
        <v>239270</v>
      </c>
      <c r="I20" s="302">
        <f t="shared" si="3"/>
        <v>244031</v>
      </c>
      <c r="J20" s="302">
        <f t="shared" si="3"/>
        <v>246349</v>
      </c>
      <c r="K20" s="302">
        <f t="shared" si="3"/>
        <v>250283</v>
      </c>
      <c r="L20" s="302">
        <f t="shared" si="3"/>
        <v>247232</v>
      </c>
      <c r="M20" s="302">
        <f t="shared" si="3"/>
        <v>247440</v>
      </c>
      <c r="N20" s="302">
        <f t="shared" si="3"/>
        <v>247005</v>
      </c>
      <c r="O20" s="302">
        <f t="shared" si="3"/>
        <v>237841</v>
      </c>
      <c r="P20" s="302">
        <f t="shared" si="3"/>
        <v>246837</v>
      </c>
      <c r="Q20" s="302">
        <f t="shared" si="3"/>
        <v>256451</v>
      </c>
      <c r="R20" s="302">
        <f t="shared" si="3"/>
        <v>258298</v>
      </c>
      <c r="S20" s="302">
        <f t="shared" si="3"/>
        <v>259175</v>
      </c>
      <c r="T20" s="302">
        <f t="shared" si="3"/>
        <v>264176</v>
      </c>
      <c r="U20" s="302">
        <f t="shared" si="3"/>
        <v>271683</v>
      </c>
      <c r="V20" s="302">
        <f t="shared" si="3"/>
        <v>276458</v>
      </c>
    </row>
    <row r="21" spans="1:22" x14ac:dyDescent="0.25">
      <c r="A21" s="52"/>
    </row>
    <row r="22" spans="1:22" ht="46.5" customHeight="1" x14ac:dyDescent="0.25">
      <c r="A22" s="1076" t="s">
        <v>935</v>
      </c>
      <c r="B22" s="1077"/>
      <c r="C22" s="1077"/>
      <c r="D22" s="1077"/>
      <c r="E22" s="1077"/>
      <c r="F22" s="1077"/>
      <c r="G22" s="1077"/>
      <c r="H22" s="1077"/>
      <c r="I22" s="1077"/>
      <c r="J22" s="1077"/>
      <c r="K22" s="1077"/>
      <c r="L22" s="1077"/>
      <c r="M22" s="1077"/>
      <c r="N22" s="1077"/>
      <c r="O22" s="987"/>
      <c r="P22" s="987"/>
      <c r="Q22" s="987"/>
      <c r="R22" s="987"/>
      <c r="S22" s="987"/>
      <c r="T22" s="987"/>
      <c r="U22" s="987"/>
    </row>
  </sheetData>
  <mergeCells count="1">
    <mergeCell ref="A22:N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37ED9-B8BA-4BBE-A2C3-DDAA08281123}">
  <sheetPr>
    <tabColor rgb="FF002060"/>
  </sheetPr>
  <dimension ref="A1:O43"/>
  <sheetViews>
    <sheetView showGridLines="0" view="pageBreakPreview" zoomScaleNormal="85" zoomScaleSheetLayoutView="100" workbookViewId="0"/>
  </sheetViews>
  <sheetFormatPr baseColWidth="10" defaultColWidth="11.5703125" defaultRowHeight="12" x14ac:dyDescent="0.2"/>
  <cols>
    <col min="1" max="1" width="17" style="3" customWidth="1"/>
    <col min="2" max="6" width="15.7109375" style="2" customWidth="1"/>
    <col min="7" max="12" width="15.7109375" style="3" customWidth="1"/>
    <col min="13" max="13" width="3.42578125" style="3" customWidth="1"/>
    <col min="14" max="14" width="11.5703125" style="124"/>
    <col min="15" max="15" width="12.28515625" style="3" bestFit="1" customWidth="1"/>
    <col min="16" max="16384" width="11.5703125" style="3"/>
  </cols>
  <sheetData>
    <row r="1" spans="1:14" ht="12.75" x14ac:dyDescent="0.2">
      <c r="A1" s="104" t="s">
        <v>481</v>
      </c>
      <c r="B1" s="425"/>
      <c r="C1" s="425"/>
      <c r="D1" s="425"/>
      <c r="E1" s="425"/>
      <c r="F1" s="425"/>
    </row>
    <row r="2" spans="1:14" ht="36.75" customHeight="1" x14ac:dyDescent="0.2">
      <c r="A2" s="1078" t="s">
        <v>482</v>
      </c>
      <c r="B2" s="1078"/>
      <c r="C2" s="1078"/>
      <c r="D2" s="1078"/>
      <c r="E2" s="1078"/>
      <c r="F2" s="1078"/>
      <c r="G2" s="1078"/>
      <c r="H2" s="1078"/>
      <c r="I2" s="1078"/>
    </row>
    <row r="4" spans="1:14" ht="15" x14ac:dyDescent="0.25">
      <c r="A4" s="426" t="s">
        <v>483</v>
      </c>
      <c r="B4" s="427">
        <v>2015</v>
      </c>
      <c r="C4" s="427">
        <v>2016</v>
      </c>
      <c r="D4" s="427">
        <v>2017</v>
      </c>
      <c r="E4" s="428">
        <v>2018</v>
      </c>
      <c r="F4" s="428">
        <v>2019</v>
      </c>
      <c r="G4" s="428">
        <v>2020</v>
      </c>
      <c r="H4" s="428">
        <v>2021</v>
      </c>
      <c r="I4" s="428">
        <v>2022</v>
      </c>
      <c r="J4" s="428">
        <v>2023</v>
      </c>
      <c r="K4" s="428">
        <v>2024</v>
      </c>
      <c r="L4" s="428" t="s">
        <v>598</v>
      </c>
      <c r="M4"/>
    </row>
    <row r="5" spans="1:14" ht="12.75" x14ac:dyDescent="0.2">
      <c r="A5" s="429" t="s">
        <v>484</v>
      </c>
      <c r="B5" s="430">
        <v>435550039.39776731</v>
      </c>
      <c r="C5" s="430">
        <v>401220684.46401173</v>
      </c>
      <c r="D5" s="430">
        <v>763697136.64720368</v>
      </c>
      <c r="E5" s="430">
        <v>1538755561.3522799</v>
      </c>
      <c r="F5" s="430">
        <v>1338540643.0920179</v>
      </c>
      <c r="G5" s="430">
        <v>924550904.85911989</v>
      </c>
      <c r="H5" s="430">
        <v>1489606410.7062762</v>
      </c>
      <c r="I5" s="430">
        <v>2906989969.7614036</v>
      </c>
      <c r="J5" s="430">
        <v>1784596247.9300802</v>
      </c>
      <c r="K5" s="430">
        <v>1583684885.1000242</v>
      </c>
      <c r="L5" s="430">
        <v>1675471088.3614707</v>
      </c>
      <c r="M5" s="431"/>
      <c r="N5" s="677"/>
    </row>
    <row r="6" spans="1:14" ht="12.75" x14ac:dyDescent="0.2">
      <c r="A6" s="429" t="s">
        <v>485</v>
      </c>
      <c r="B6" s="430">
        <v>458057607.18828863</v>
      </c>
      <c r="C6" s="430">
        <v>418732039.77320975</v>
      </c>
      <c r="D6" s="430">
        <v>541508149.34888995</v>
      </c>
      <c r="E6" s="430">
        <v>869495869.71600986</v>
      </c>
      <c r="F6" s="430">
        <v>1043065611.4294121</v>
      </c>
      <c r="G6" s="430">
        <v>757768870.09938431</v>
      </c>
      <c r="H6" s="430">
        <v>1507199425.1820052</v>
      </c>
      <c r="I6" s="430">
        <v>1499971451.1666107</v>
      </c>
      <c r="J6" s="430">
        <v>1132020267.8957071</v>
      </c>
      <c r="K6" s="430">
        <v>1208374834.3011656</v>
      </c>
      <c r="L6" s="430">
        <v>1222656481.8371634</v>
      </c>
      <c r="M6" s="431"/>
      <c r="N6" s="677"/>
    </row>
    <row r="7" spans="1:14" ht="12.75" x14ac:dyDescent="0.2">
      <c r="A7" s="429" t="s">
        <v>489</v>
      </c>
      <c r="B7" s="430">
        <v>290705418.73623973</v>
      </c>
      <c r="C7" s="430">
        <v>227607445.32712173</v>
      </c>
      <c r="D7" s="430">
        <v>131188255.46103016</v>
      </c>
      <c r="E7" s="430">
        <v>219552890.38589999</v>
      </c>
      <c r="F7" s="430">
        <v>260149008.08051157</v>
      </c>
      <c r="G7" s="430">
        <v>242404829.68301129</v>
      </c>
      <c r="H7" s="430">
        <v>423283448.74851519</v>
      </c>
      <c r="I7" s="430">
        <v>778302577.6300832</v>
      </c>
      <c r="J7" s="430">
        <v>621250274.8130492</v>
      </c>
      <c r="K7" s="430">
        <v>1034031267.4078258</v>
      </c>
      <c r="L7" s="430">
        <v>924013915.44419789</v>
      </c>
      <c r="M7" s="431"/>
      <c r="N7" s="677"/>
    </row>
    <row r="8" spans="1:14" ht="12.75" x14ac:dyDescent="0.2">
      <c r="A8" s="429" t="s">
        <v>487</v>
      </c>
      <c r="B8" s="430">
        <v>261696329.59784004</v>
      </c>
      <c r="C8" s="430">
        <v>216570792.49526215</v>
      </c>
      <c r="D8" s="430">
        <v>136356979.96212474</v>
      </c>
      <c r="E8" s="430">
        <v>224550867.73710001</v>
      </c>
      <c r="F8" s="430">
        <v>296051121.90858167</v>
      </c>
      <c r="G8" s="430">
        <v>432277170.22909284</v>
      </c>
      <c r="H8" s="430">
        <v>639750145.24869096</v>
      </c>
      <c r="I8" s="430">
        <v>1151952606.045912</v>
      </c>
      <c r="J8" s="430">
        <v>600758562.91867125</v>
      </c>
      <c r="K8" s="430">
        <v>746953645.11537814</v>
      </c>
      <c r="L8" s="430">
        <v>909545129.20971859</v>
      </c>
      <c r="M8" s="431"/>
      <c r="N8" s="677"/>
    </row>
    <row r="9" spans="1:14" ht="12.75" x14ac:dyDescent="0.2">
      <c r="A9" s="429" t="s">
        <v>486</v>
      </c>
      <c r="B9" s="430">
        <v>146520247.92151484</v>
      </c>
      <c r="C9" s="430">
        <v>74421399.098810673</v>
      </c>
      <c r="D9" s="430">
        <v>122883926.66806822</v>
      </c>
      <c r="E9" s="430">
        <v>186469358.70390001</v>
      </c>
      <c r="F9" s="430">
        <v>135952129.10717773</v>
      </c>
      <c r="G9" s="430">
        <v>235587330.43529028</v>
      </c>
      <c r="H9" s="430">
        <v>540923654.37573445</v>
      </c>
      <c r="I9" s="430">
        <v>1301959152.1800368</v>
      </c>
      <c r="J9" s="430">
        <v>960328375.16385508</v>
      </c>
      <c r="K9" s="430">
        <v>872924720.24443448</v>
      </c>
      <c r="L9" s="430">
        <v>842228258.39241481</v>
      </c>
      <c r="M9" s="431"/>
      <c r="N9" s="677"/>
    </row>
    <row r="10" spans="1:14" ht="12.75" x14ac:dyDescent="0.2">
      <c r="A10" s="429" t="s">
        <v>491</v>
      </c>
      <c r="B10" s="430">
        <v>13117595.594192579</v>
      </c>
      <c r="C10" s="430">
        <v>113927788.22782971</v>
      </c>
      <c r="D10" s="430">
        <v>327055932.94078314</v>
      </c>
      <c r="E10" s="430">
        <v>287545986.22107995</v>
      </c>
      <c r="F10" s="430">
        <v>232075398.83061412</v>
      </c>
      <c r="G10" s="430">
        <v>257573602.17469963</v>
      </c>
      <c r="H10" s="430">
        <v>405850821.23998946</v>
      </c>
      <c r="I10" s="430">
        <v>589157681.24090171</v>
      </c>
      <c r="J10" s="430">
        <v>496137660.46374714</v>
      </c>
      <c r="K10" s="430">
        <v>494038226.17757148</v>
      </c>
      <c r="L10" s="430">
        <v>729308436.25982618</v>
      </c>
      <c r="M10" s="431"/>
      <c r="N10" s="568"/>
    </row>
    <row r="11" spans="1:14" ht="12.75" x14ac:dyDescent="0.2">
      <c r="A11" s="429" t="s">
        <v>488</v>
      </c>
      <c r="B11" s="430">
        <v>246846915.4356966</v>
      </c>
      <c r="C11" s="430">
        <v>180269348.96372631</v>
      </c>
      <c r="D11" s="430">
        <v>227611902.56232706</v>
      </c>
      <c r="E11" s="430">
        <v>387901922.66031998</v>
      </c>
      <c r="F11" s="430">
        <v>374260532.63893145</v>
      </c>
      <c r="G11" s="430">
        <v>347787885.8782028</v>
      </c>
      <c r="H11" s="430">
        <v>484875977.29469717</v>
      </c>
      <c r="I11" s="430">
        <v>711528223.09067392</v>
      </c>
      <c r="J11" s="430">
        <v>424626437.3789655</v>
      </c>
      <c r="K11" s="430">
        <v>574726626.26898849</v>
      </c>
      <c r="L11" s="430">
        <v>534837076.94072527</v>
      </c>
      <c r="M11" s="431"/>
      <c r="N11" s="568"/>
    </row>
    <row r="12" spans="1:14" ht="12.75" x14ac:dyDescent="0.2">
      <c r="A12" s="429" t="s">
        <v>492</v>
      </c>
      <c r="B12" s="430">
        <v>357596831.06428301</v>
      </c>
      <c r="C12" s="430">
        <v>323857799.09807318</v>
      </c>
      <c r="D12" s="430">
        <v>272167011.57288229</v>
      </c>
      <c r="E12" s="430">
        <v>193163162.79499999</v>
      </c>
      <c r="F12" s="430">
        <v>191195008.66329765</v>
      </c>
      <c r="G12" s="430">
        <v>297926625.58165723</v>
      </c>
      <c r="H12" s="430">
        <v>400987625.63317901</v>
      </c>
      <c r="I12" s="430">
        <v>391837893.9307729</v>
      </c>
      <c r="J12" s="430">
        <v>241533678.82649976</v>
      </c>
      <c r="K12" s="430">
        <v>228397759.27171227</v>
      </c>
      <c r="L12" s="430">
        <v>481031050.20615482</v>
      </c>
      <c r="M12" s="431"/>
      <c r="N12" s="568"/>
    </row>
    <row r="13" spans="1:14" ht="12.75" x14ac:dyDescent="0.2">
      <c r="A13" s="429" t="s">
        <v>490</v>
      </c>
      <c r="B13" s="430">
        <v>346873562.57205111</v>
      </c>
      <c r="C13" s="430">
        <v>311810154.85205197</v>
      </c>
      <c r="D13" s="430">
        <v>324950628.46263272</v>
      </c>
      <c r="E13" s="430">
        <v>315586867.16687</v>
      </c>
      <c r="F13" s="430">
        <v>277660674.51767063</v>
      </c>
      <c r="G13" s="430">
        <v>245695348.41946793</v>
      </c>
      <c r="H13" s="430">
        <v>292913965.19033945</v>
      </c>
      <c r="I13" s="430">
        <v>379096117.19090271</v>
      </c>
      <c r="J13" s="430">
        <v>302901950.26407653</v>
      </c>
      <c r="K13" s="430">
        <v>311608839.28559732</v>
      </c>
      <c r="L13" s="430">
        <v>443362607.2186622</v>
      </c>
      <c r="M13" s="431"/>
      <c r="N13" s="568"/>
    </row>
    <row r="14" spans="1:14" ht="12.75" x14ac:dyDescent="0.2">
      <c r="A14" s="429" t="s">
        <v>494</v>
      </c>
      <c r="B14" s="430">
        <v>179006704.84626919</v>
      </c>
      <c r="C14" s="430">
        <v>123641827.9232143</v>
      </c>
      <c r="D14" s="430">
        <v>138327589.57797658</v>
      </c>
      <c r="E14" s="430">
        <v>135513641.22571999</v>
      </c>
      <c r="F14" s="430">
        <v>103743810.59465368</v>
      </c>
      <c r="G14" s="430">
        <v>138747973.8251988</v>
      </c>
      <c r="H14" s="430">
        <v>142075284.55517718</v>
      </c>
      <c r="I14" s="430">
        <v>434380541.21987325</v>
      </c>
      <c r="J14" s="430">
        <v>276628005.73058379</v>
      </c>
      <c r="K14" s="430">
        <v>263344294.2395083</v>
      </c>
      <c r="L14" s="430">
        <v>394647081.56249523</v>
      </c>
      <c r="M14" s="431"/>
      <c r="N14" s="568"/>
    </row>
    <row r="15" spans="1:14" ht="12.75" x14ac:dyDescent="0.2">
      <c r="A15" s="429" t="s">
        <v>493</v>
      </c>
      <c r="B15" s="430">
        <v>68907801.303166687</v>
      </c>
      <c r="C15" s="430">
        <v>62457316.612771541</v>
      </c>
      <c r="D15" s="430">
        <v>104478499.19148935</v>
      </c>
      <c r="E15" s="430">
        <v>187976278.78904</v>
      </c>
      <c r="F15" s="430">
        <v>144971943.18128914</v>
      </c>
      <c r="G15" s="430">
        <v>64317113.420949295</v>
      </c>
      <c r="H15" s="430">
        <v>99569605.013584509</v>
      </c>
      <c r="I15" s="430">
        <v>364425078.26493734</v>
      </c>
      <c r="J15" s="430">
        <v>253202218.27251732</v>
      </c>
      <c r="K15" s="430">
        <v>175671378.72881177</v>
      </c>
      <c r="L15" s="430">
        <v>291979006.78856933</v>
      </c>
      <c r="M15" s="431"/>
      <c r="N15" s="568"/>
    </row>
    <row r="16" spans="1:14" ht="12.75" x14ac:dyDescent="0.2">
      <c r="A16" s="429" t="s">
        <v>495</v>
      </c>
      <c r="B16" s="430">
        <v>134624977.43811226</v>
      </c>
      <c r="C16" s="430">
        <v>89040429.888055548</v>
      </c>
      <c r="D16" s="430">
        <v>133154121.32013087</v>
      </c>
      <c r="E16" s="430">
        <v>164027493.34915999</v>
      </c>
      <c r="F16" s="430">
        <v>154141789.48205101</v>
      </c>
      <c r="G16" s="430">
        <v>115837950.53552753</v>
      </c>
      <c r="H16" s="430">
        <v>178531635.40426666</v>
      </c>
      <c r="I16" s="430">
        <v>231308289.86436662</v>
      </c>
      <c r="J16" s="430">
        <v>157360594.96352369</v>
      </c>
      <c r="K16" s="430">
        <v>140836701.23690817</v>
      </c>
      <c r="L16" s="430">
        <v>207150894.03576958</v>
      </c>
      <c r="M16" s="431"/>
      <c r="N16" s="568"/>
    </row>
    <row r="17" spans="1:15" ht="12.75" x14ac:dyDescent="0.2">
      <c r="A17" s="429" t="s">
        <v>497</v>
      </c>
      <c r="B17" s="430">
        <v>96158247.705379516</v>
      </c>
      <c r="C17" s="430">
        <v>44529728.767307192</v>
      </c>
      <c r="D17" s="430">
        <v>82028454.668843776</v>
      </c>
      <c r="E17" s="430">
        <v>112715529.84332</v>
      </c>
      <c r="F17" s="430">
        <v>104096132.55902585</v>
      </c>
      <c r="G17" s="430">
        <v>59561652.249217242</v>
      </c>
      <c r="H17" s="430">
        <v>62930067.91201254</v>
      </c>
      <c r="I17" s="430">
        <v>127616459.91505076</v>
      </c>
      <c r="J17" s="430">
        <v>100419878.43757316</v>
      </c>
      <c r="K17" s="430">
        <v>110466790.63696405</v>
      </c>
      <c r="L17" s="430">
        <v>176239152.85478452</v>
      </c>
      <c r="M17" s="431"/>
      <c r="N17" s="568"/>
    </row>
    <row r="18" spans="1:15" ht="12.75" x14ac:dyDescent="0.2">
      <c r="A18" s="429" t="s">
        <v>498</v>
      </c>
      <c r="B18" s="430">
        <v>9068663.1099116839</v>
      </c>
      <c r="C18" s="430">
        <v>40373348.243934266</v>
      </c>
      <c r="D18" s="430">
        <v>13929045.176468935</v>
      </c>
      <c r="E18" s="430">
        <v>9639181.864599999</v>
      </c>
      <c r="F18" s="430">
        <v>9614887.3789981753</v>
      </c>
      <c r="G18" s="430">
        <v>16251306.838739339</v>
      </c>
      <c r="H18" s="430">
        <v>16309201.577606764</v>
      </c>
      <c r="I18" s="430">
        <v>39401246.590282783</v>
      </c>
      <c r="J18" s="430">
        <v>155265130.28780186</v>
      </c>
      <c r="K18" s="430">
        <v>165346911.84009668</v>
      </c>
      <c r="L18" s="430">
        <v>144665206.41692606</v>
      </c>
      <c r="M18" s="431"/>
      <c r="N18" s="568"/>
    </row>
    <row r="19" spans="1:15" ht="12.75" x14ac:dyDescent="0.2">
      <c r="A19" s="429" t="s">
        <v>496</v>
      </c>
      <c r="B19" s="430">
        <v>31924855.351153452</v>
      </c>
      <c r="C19" s="430">
        <v>40999369.072110027</v>
      </c>
      <c r="D19" s="430">
        <v>40902318.071357079</v>
      </c>
      <c r="E19" s="430">
        <v>65415326.179779999</v>
      </c>
      <c r="F19" s="430">
        <v>46811127.651361644</v>
      </c>
      <c r="G19" s="430">
        <v>80390266.921754465</v>
      </c>
      <c r="H19" s="430">
        <v>111945525.5520362</v>
      </c>
      <c r="I19" s="430">
        <v>165071381.3721655</v>
      </c>
      <c r="J19" s="430">
        <v>108518643.34688735</v>
      </c>
      <c r="K19" s="430">
        <v>88279382.849282295</v>
      </c>
      <c r="L19" s="430">
        <v>117398841.31694384</v>
      </c>
      <c r="M19" s="431"/>
      <c r="N19" s="568"/>
    </row>
    <row r="20" spans="1:15" ht="12.75" x14ac:dyDescent="0.2">
      <c r="A20" s="429" t="s">
        <v>499</v>
      </c>
      <c r="B20" s="430">
        <v>19655540.425577022</v>
      </c>
      <c r="C20" s="430">
        <v>16388556.836441996</v>
      </c>
      <c r="D20" s="430">
        <v>15854103.314053014</v>
      </c>
      <c r="E20" s="430">
        <v>18399498.831899997</v>
      </c>
      <c r="F20" s="430">
        <v>18128058.36859753</v>
      </c>
      <c r="G20" s="430">
        <v>18306277.375074893</v>
      </c>
      <c r="H20" s="430">
        <v>18017005.49448806</v>
      </c>
      <c r="I20" s="430">
        <v>23584638.910057444</v>
      </c>
      <c r="J20" s="430">
        <v>24223192.298022892</v>
      </c>
      <c r="K20" s="430">
        <v>40005909.303507052</v>
      </c>
      <c r="L20" s="430">
        <v>63086792.29711657</v>
      </c>
      <c r="M20" s="431"/>
      <c r="N20" s="568"/>
      <c r="O20" s="432"/>
    </row>
    <row r="21" spans="1:15" ht="12.75" x14ac:dyDescent="0.2">
      <c r="A21" s="429" t="s">
        <v>502</v>
      </c>
      <c r="B21" s="430">
        <v>6468618.9094042946</v>
      </c>
      <c r="C21" s="430">
        <v>5593184.9084286857</v>
      </c>
      <c r="D21" s="430">
        <v>11316086.427496459</v>
      </c>
      <c r="E21" s="430">
        <v>23651260.214620002</v>
      </c>
      <c r="F21" s="430">
        <v>15465473.703236479</v>
      </c>
      <c r="G21" s="430">
        <v>9080756.4072104357</v>
      </c>
      <c r="H21" s="430">
        <v>7019351.0208925996</v>
      </c>
      <c r="I21" s="430">
        <v>7277520.4297423838</v>
      </c>
      <c r="J21" s="430">
        <v>7442495.8230020683</v>
      </c>
      <c r="K21" s="430">
        <v>11056657.670265798</v>
      </c>
      <c r="L21" s="430">
        <v>10023339.387985628</v>
      </c>
      <c r="M21" s="431"/>
      <c r="N21" s="568"/>
    </row>
    <row r="22" spans="1:15" ht="12.75" x14ac:dyDescent="0.2">
      <c r="A22" s="429" t="s">
        <v>500</v>
      </c>
      <c r="B22" s="430">
        <v>5706551.4531299993</v>
      </c>
      <c r="C22" s="430">
        <v>7269178.1679999996</v>
      </c>
      <c r="D22" s="430">
        <v>6547623.2617000006</v>
      </c>
      <c r="E22" s="430">
        <v>6231787.3898499999</v>
      </c>
      <c r="F22" s="430">
        <v>6008574.417040281</v>
      </c>
      <c r="G22" s="430">
        <v>7885246.3756776359</v>
      </c>
      <c r="H22" s="430">
        <v>7656701.8052467592</v>
      </c>
      <c r="I22" s="430">
        <v>9002161.7391905803</v>
      </c>
      <c r="J22" s="430">
        <v>7737160.4530204516</v>
      </c>
      <c r="K22" s="430">
        <v>8758022.0222891849</v>
      </c>
      <c r="L22" s="430">
        <v>7728981.9948841855</v>
      </c>
      <c r="M22" s="431"/>
      <c r="N22" s="568"/>
    </row>
    <row r="23" spans="1:15" ht="12.75" x14ac:dyDescent="0.2">
      <c r="A23" s="429" t="s">
        <v>501</v>
      </c>
      <c r="B23" s="430">
        <v>2157369.8041699999</v>
      </c>
      <c r="C23" s="430">
        <v>2614534.5551999998</v>
      </c>
      <c r="D23" s="430">
        <v>2459545.6821000003</v>
      </c>
      <c r="E23" s="430">
        <v>2294806.98325</v>
      </c>
      <c r="F23" s="430">
        <v>2818617.4189774888</v>
      </c>
      <c r="G23" s="430">
        <v>2574450.5375817707</v>
      </c>
      <c r="H23" s="430">
        <v>3050984.6852615234</v>
      </c>
      <c r="I23" s="430">
        <v>3428563.6587596955</v>
      </c>
      <c r="J23" s="430">
        <v>3241107.332970473</v>
      </c>
      <c r="K23" s="430">
        <v>2972047.8200155683</v>
      </c>
      <c r="L23" s="430">
        <v>3214415.5249618092</v>
      </c>
      <c r="M23" s="431"/>
      <c r="N23" s="568"/>
    </row>
    <row r="24" spans="1:15" ht="12.75" x14ac:dyDescent="0.2">
      <c r="A24" s="429" t="s">
        <v>503</v>
      </c>
      <c r="B24" s="430">
        <v>2888668.4778900002</v>
      </c>
      <c r="C24" s="430">
        <v>3061429.7208000002</v>
      </c>
      <c r="D24" s="430">
        <v>2926337.6958999997</v>
      </c>
      <c r="E24" s="430">
        <v>2482483.5123299998</v>
      </c>
      <c r="F24" s="430">
        <v>2314067.4608615283</v>
      </c>
      <c r="G24" s="430">
        <v>2725409.8561216169</v>
      </c>
      <c r="H24" s="430">
        <v>5179396.3332794718</v>
      </c>
      <c r="I24" s="430">
        <v>5127761.8147025798</v>
      </c>
      <c r="J24" s="430">
        <v>5353007.8559589926</v>
      </c>
      <c r="K24" s="430">
        <v>5255449.2869282132</v>
      </c>
      <c r="L24" s="430">
        <v>2302901.9517056881</v>
      </c>
      <c r="M24" s="431"/>
      <c r="N24" s="568"/>
    </row>
    <row r="25" spans="1:15" ht="12" customHeight="1" x14ac:dyDescent="0.2">
      <c r="A25" s="429" t="s">
        <v>504</v>
      </c>
      <c r="B25" s="430">
        <v>2232926.1892499998</v>
      </c>
      <c r="C25" s="430">
        <v>1601235.8291999998</v>
      </c>
      <c r="D25" s="430">
        <v>1953421.1561500002</v>
      </c>
      <c r="E25" s="430">
        <v>1974469.6207799998</v>
      </c>
      <c r="F25" s="430">
        <v>3326573.2081514923</v>
      </c>
      <c r="G25" s="430">
        <v>3236894.3039723476</v>
      </c>
      <c r="H25" s="430">
        <v>4304223.9769679606</v>
      </c>
      <c r="I25" s="430">
        <v>2660652.1127726398</v>
      </c>
      <c r="J25" s="430">
        <v>1562014.4240889621</v>
      </c>
      <c r="K25" s="430">
        <v>2476848.6427423134</v>
      </c>
      <c r="L25" s="430">
        <v>1352039.2595385162</v>
      </c>
      <c r="M25" s="431"/>
      <c r="N25" s="568"/>
      <c r="O25" s="432"/>
    </row>
    <row r="26" spans="1:15" ht="12.75" x14ac:dyDescent="0.2">
      <c r="A26" s="429" t="s">
        <v>507</v>
      </c>
      <c r="B26" s="430">
        <v>42339.869109999992</v>
      </c>
      <c r="C26" s="430">
        <v>21522.379199999999</v>
      </c>
      <c r="D26" s="430">
        <v>11714.80695</v>
      </c>
      <c r="E26" s="430">
        <v>4561.6499999999996</v>
      </c>
      <c r="F26" s="430">
        <v>98514.900000000009</v>
      </c>
      <c r="G26" s="430">
        <v>152382.32651863317</v>
      </c>
      <c r="H26" s="430">
        <v>437429.05606000003</v>
      </c>
      <c r="I26" s="430">
        <v>348567.93099999998</v>
      </c>
      <c r="J26" s="430">
        <v>285994.08658</v>
      </c>
      <c r="K26" s="430">
        <v>409447.94500000001</v>
      </c>
      <c r="L26" s="430">
        <v>383225.58199999999</v>
      </c>
      <c r="M26" s="431"/>
      <c r="N26" s="568"/>
    </row>
    <row r="27" spans="1:15" ht="12.75" x14ac:dyDescent="0.2">
      <c r="A27" s="429" t="s">
        <v>505</v>
      </c>
      <c r="B27" s="430">
        <v>498347.86392999993</v>
      </c>
      <c r="C27" s="430">
        <v>108743.87999999999</v>
      </c>
      <c r="D27" s="430">
        <v>138607.74124999999</v>
      </c>
      <c r="E27" s="430">
        <v>51698.7</v>
      </c>
      <c r="F27" s="430">
        <v>796532.59656573122</v>
      </c>
      <c r="G27" s="430">
        <v>269871.92775999999</v>
      </c>
      <c r="H27" s="430">
        <v>310226.00983628561</v>
      </c>
      <c r="I27" s="430">
        <v>121680.14303237597</v>
      </c>
      <c r="J27" s="430">
        <v>187009.38300606937</v>
      </c>
      <c r="K27" s="430">
        <v>311415.66533782915</v>
      </c>
      <c r="L27" s="430">
        <v>325864.30461070233</v>
      </c>
      <c r="M27" s="431"/>
      <c r="N27" s="568"/>
    </row>
    <row r="28" spans="1:15" ht="12.75" x14ac:dyDescent="0.2">
      <c r="A28" s="429" t="s">
        <v>506</v>
      </c>
      <c r="B28" s="430">
        <v>57491.882610000001</v>
      </c>
      <c r="C28" s="430">
        <v>70308</v>
      </c>
      <c r="D28" s="430">
        <v>130993.5</v>
      </c>
      <c r="E28" s="430">
        <v>70696.3</v>
      </c>
      <c r="F28" s="430">
        <v>85879.494999999995</v>
      </c>
      <c r="G28" s="430">
        <v>127894.05298755187</v>
      </c>
      <c r="H28" s="430">
        <v>162967.48003844672</v>
      </c>
      <c r="I28" s="430">
        <v>181533.05207262436</v>
      </c>
      <c r="J28" s="430">
        <v>116385.79927355776</v>
      </c>
      <c r="K28" s="430">
        <v>133134.14986679205</v>
      </c>
      <c r="L28" s="430">
        <v>109843.77628120015</v>
      </c>
      <c r="M28" s="431"/>
      <c r="N28" s="568"/>
    </row>
    <row r="29" spans="1:15" ht="12.75" x14ac:dyDescent="0.2">
      <c r="A29" s="429" t="s">
        <v>508</v>
      </c>
      <c r="B29" s="430">
        <v>48702.754459999996</v>
      </c>
      <c r="C29" s="430">
        <v>34813.195199999995</v>
      </c>
      <c r="D29" s="430">
        <v>24902.6855</v>
      </c>
      <c r="E29" s="430">
        <v>31659.407620000002</v>
      </c>
      <c r="F29" s="430">
        <v>46212.574770132938</v>
      </c>
      <c r="G29" s="430">
        <v>66382.008094191769</v>
      </c>
      <c r="H29" s="430">
        <v>59627.639649930774</v>
      </c>
      <c r="I29" s="430">
        <v>180435.3183192843</v>
      </c>
      <c r="J29" s="430">
        <v>253444.2975235428</v>
      </c>
      <c r="K29" s="430">
        <v>20048.527828970004</v>
      </c>
      <c r="L29" s="430">
        <v>8931.6695663336741</v>
      </c>
      <c r="M29" s="431"/>
      <c r="N29" s="568"/>
    </row>
    <row r="30" spans="1:15" ht="12.75" x14ac:dyDescent="0.2">
      <c r="A30" s="433"/>
      <c r="B30" s="433"/>
      <c r="C30" s="433"/>
      <c r="D30" s="433"/>
      <c r="E30" s="433"/>
      <c r="F30" s="433"/>
      <c r="G30" s="433"/>
      <c r="H30" s="433"/>
      <c r="I30" s="433"/>
      <c r="J30" s="433"/>
      <c r="K30" s="433"/>
      <c r="L30" s="137"/>
      <c r="M30" s="431"/>
      <c r="N30" s="568"/>
    </row>
    <row r="31" spans="1:15" ht="12.75" x14ac:dyDescent="0.2">
      <c r="A31" s="434" t="s">
        <v>0</v>
      </c>
      <c r="B31" s="135">
        <f>SUM(B5:B29)</f>
        <v>3116412354.891398</v>
      </c>
      <c r="C31" s="135">
        <f>SUM(C5:C29)</f>
        <v>2706222980.2799611</v>
      </c>
      <c r="D31" s="135">
        <f>SUM(D5:D29)</f>
        <v>3401603287.9033079</v>
      </c>
      <c r="E31" s="135">
        <f t="shared" ref="E31:J31" si="0">SUM(E5:E29)</f>
        <v>4953502860.6004286</v>
      </c>
      <c r="F31" s="135">
        <f t="shared" si="0"/>
        <v>4761418323.2587938</v>
      </c>
      <c r="G31" s="135">
        <f t="shared" si="0"/>
        <v>4261104396.3223124</v>
      </c>
      <c r="H31" s="135">
        <f t="shared" si="0"/>
        <v>6842950707.135829</v>
      </c>
      <c r="I31" s="135">
        <f t="shared" si="0"/>
        <v>11124912184.573622</v>
      </c>
      <c r="J31" s="135">
        <f t="shared" si="0"/>
        <v>7665949738.4469872</v>
      </c>
      <c r="K31" s="135">
        <f>SUM(K5:K29)</f>
        <v>8070085243.7380505</v>
      </c>
      <c r="L31" s="132">
        <f>SUM(L5:L29)</f>
        <v>9183070562.5944748</v>
      </c>
      <c r="M31" s="431"/>
      <c r="N31" s="568"/>
    </row>
    <row r="32" spans="1:15" ht="12.75" x14ac:dyDescent="0.2">
      <c r="A32" s="435"/>
      <c r="B32" s="436"/>
      <c r="C32" s="436"/>
      <c r="D32" s="436"/>
      <c r="E32" s="436"/>
      <c r="F32" s="436"/>
      <c r="G32" s="437"/>
      <c r="H32" s="437"/>
      <c r="I32" s="437"/>
      <c r="J32" s="437"/>
      <c r="K32" s="437"/>
      <c r="L32" s="437"/>
    </row>
    <row r="33" spans="1:13" ht="82.5" customHeight="1" x14ac:dyDescent="0.2">
      <c r="A33" s="1079" t="s">
        <v>936</v>
      </c>
      <c r="B33" s="1079"/>
      <c r="C33" s="1079"/>
      <c r="D33" s="1079"/>
      <c r="E33" s="1079"/>
      <c r="F33" s="1079"/>
      <c r="G33" s="1079"/>
      <c r="H33" s="1079"/>
      <c r="I33" s="1079"/>
      <c r="J33" s="438"/>
      <c r="K33" s="433"/>
      <c r="L33" s="137"/>
      <c r="M33" s="137"/>
    </row>
    <row r="34" spans="1:13" ht="12.75" x14ac:dyDescent="0.2">
      <c r="D34" s="439"/>
      <c r="E34" s="439"/>
      <c r="F34" s="439"/>
      <c r="G34" s="119"/>
      <c r="K34" s="135"/>
      <c r="L34" s="135"/>
      <c r="M34" s="135"/>
    </row>
    <row r="35" spans="1:13" ht="12.75" x14ac:dyDescent="0.2">
      <c r="B35" s="440"/>
      <c r="D35" s="439"/>
      <c r="E35" s="439"/>
      <c r="F35" s="439"/>
      <c r="G35" s="119"/>
    </row>
    <row r="36" spans="1:13" ht="12.75" x14ac:dyDescent="0.2">
      <c r="D36" s="439"/>
      <c r="E36" s="439"/>
      <c r="F36" s="439"/>
      <c r="G36" s="266"/>
    </row>
    <row r="37" spans="1:13" ht="12.75" x14ac:dyDescent="0.2">
      <c r="D37" s="439"/>
      <c r="E37" s="439"/>
      <c r="F37" s="439"/>
      <c r="G37" s="119"/>
    </row>
    <row r="38" spans="1:13" ht="12.75" x14ac:dyDescent="0.2">
      <c r="D38" s="439"/>
      <c r="E38" s="439"/>
      <c r="F38" s="439"/>
      <c r="G38" s="119"/>
    </row>
    <row r="39" spans="1:13" ht="12.75" x14ac:dyDescent="0.2">
      <c r="D39" s="439"/>
      <c r="E39" s="439"/>
      <c r="F39" s="439"/>
      <c r="G39" s="119"/>
    </row>
    <row r="40" spans="1:13" ht="12.75" x14ac:dyDescent="0.2">
      <c r="D40" s="439"/>
      <c r="E40" s="439"/>
      <c r="F40" s="439"/>
      <c r="G40" s="119"/>
    </row>
    <row r="41" spans="1:13" ht="12.75" x14ac:dyDescent="0.2">
      <c r="D41" s="439"/>
      <c r="E41" s="439"/>
      <c r="F41" s="439"/>
      <c r="G41" s="119"/>
    </row>
    <row r="42" spans="1:13" ht="12.75" x14ac:dyDescent="0.2">
      <c r="B42" s="441"/>
      <c r="D42" s="439"/>
      <c r="E42" s="439"/>
      <c r="F42" s="439"/>
      <c r="G42" s="119"/>
    </row>
    <row r="43" spans="1:13" x14ac:dyDescent="0.2">
      <c r="B43" s="441"/>
    </row>
  </sheetData>
  <mergeCells count="2">
    <mergeCell ref="A2:I2"/>
    <mergeCell ref="A33:I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8C997-70C8-46DF-8853-17FDF833278C}">
  <sheetPr>
    <tabColor rgb="FF002060"/>
  </sheetPr>
  <dimension ref="A1:T91"/>
  <sheetViews>
    <sheetView showGridLines="0" view="pageBreakPreview" zoomScaleNormal="100" zoomScaleSheetLayoutView="100" workbookViewId="0"/>
  </sheetViews>
  <sheetFormatPr baseColWidth="10" defaultColWidth="11.5703125" defaultRowHeight="12" x14ac:dyDescent="0.2"/>
  <cols>
    <col min="1" max="1" width="20.7109375" style="3" customWidth="1"/>
    <col min="2" max="4" width="15.7109375" style="465" customWidth="1"/>
    <col min="5" max="5" width="15.7109375" style="3" customWidth="1"/>
    <col min="6" max="7" width="15.7109375" style="442" customWidth="1"/>
    <col min="8" max="12" width="15.7109375" style="3" customWidth="1"/>
    <col min="13" max="13" width="4.140625" style="3" customWidth="1"/>
    <col min="14" max="14" width="12.28515625" style="3" bestFit="1" customWidth="1"/>
    <col min="15" max="17" width="11.5703125" style="3"/>
    <col min="18" max="19" width="0" style="3" hidden="1" customWidth="1"/>
    <col min="20" max="16384" width="11.5703125" style="3"/>
  </cols>
  <sheetData>
    <row r="1" spans="1:16" ht="12.75" x14ac:dyDescent="0.2">
      <c r="A1" s="104" t="s">
        <v>509</v>
      </c>
      <c r="B1" s="119"/>
      <c r="C1" s="119"/>
      <c r="D1" s="119"/>
    </row>
    <row r="2" spans="1:16" ht="31.5" customHeight="1" x14ac:dyDescent="0.25">
      <c r="A2" s="1080" t="s">
        <v>510</v>
      </c>
      <c r="B2" s="1080"/>
      <c r="C2" s="1080"/>
      <c r="D2" s="1080"/>
      <c r="E2" s="1080"/>
      <c r="F2" s="1080"/>
      <c r="G2" s="1080"/>
      <c r="H2" s="1080"/>
      <c r="I2" s="1080"/>
      <c r="J2" s="443"/>
    </row>
    <row r="3" spans="1:16" ht="12.75" x14ac:dyDescent="0.2">
      <c r="A3" s="137"/>
      <c r="B3" s="119"/>
      <c r="C3" s="119"/>
      <c r="D3" s="119"/>
      <c r="F3" s="444"/>
      <c r="G3" s="444"/>
      <c r="I3" s="124"/>
      <c r="J3" s="124"/>
      <c r="K3" s="445"/>
      <c r="L3" s="445"/>
    </row>
    <row r="4" spans="1:16" ht="13.5" thickBot="1" x14ac:dyDescent="0.25">
      <c r="A4" s="426" t="s">
        <v>483</v>
      </c>
      <c r="B4" s="427">
        <v>2015</v>
      </c>
      <c r="C4" s="427">
        <v>2016</v>
      </c>
      <c r="D4" s="427">
        <v>2017</v>
      </c>
      <c r="E4" s="427">
        <v>2018</v>
      </c>
      <c r="F4" s="427">
        <v>2019</v>
      </c>
      <c r="G4" s="427">
        <v>2020</v>
      </c>
      <c r="H4" s="427">
        <v>2021</v>
      </c>
      <c r="I4" s="427">
        <v>2022</v>
      </c>
      <c r="J4" s="427">
        <v>2023</v>
      </c>
      <c r="K4" s="427">
        <v>2024</v>
      </c>
      <c r="L4" s="427" t="s">
        <v>598</v>
      </c>
      <c r="M4" s="445"/>
      <c r="P4" s="446"/>
    </row>
    <row r="5" spans="1:16" ht="13.5" thickBot="1" x14ac:dyDescent="0.25">
      <c r="A5" s="447" t="s">
        <v>511</v>
      </c>
      <c r="B5" s="448">
        <f t="shared" ref="B5:L5" si="0">SUM(B6:B30)</f>
        <v>2349928988.7899995</v>
      </c>
      <c r="C5" s="448">
        <f t="shared" si="0"/>
        <v>1539174853.1900003</v>
      </c>
      <c r="D5" s="448">
        <f t="shared" si="0"/>
        <v>1890777102.5600004</v>
      </c>
      <c r="E5" s="448">
        <f t="shared" si="0"/>
        <v>3185578835.4300003</v>
      </c>
      <c r="F5" s="448">
        <f t="shared" si="0"/>
        <v>2927116454.2500005</v>
      </c>
      <c r="G5" s="448">
        <f t="shared" si="0"/>
        <v>2648430124.3700008</v>
      </c>
      <c r="H5" s="448">
        <f t="shared" si="0"/>
        <v>2981711958.4000001</v>
      </c>
      <c r="I5" s="448">
        <f t="shared" si="0"/>
        <v>7875150511.4099979</v>
      </c>
      <c r="J5" s="448">
        <f t="shared" si="0"/>
        <v>5253597349.9700003</v>
      </c>
      <c r="K5" s="448">
        <f t="shared" si="0"/>
        <v>5579381144.249999</v>
      </c>
      <c r="L5" s="448">
        <f t="shared" si="0"/>
        <v>6992633407.2599993</v>
      </c>
      <c r="M5" s="430"/>
      <c r="P5" s="446"/>
    </row>
    <row r="6" spans="1:16" ht="12.75" x14ac:dyDescent="0.2">
      <c r="A6" s="429" t="s">
        <v>484</v>
      </c>
      <c r="B6" s="430">
        <v>415256250.88999999</v>
      </c>
      <c r="C6" s="430">
        <v>313663812.89999998</v>
      </c>
      <c r="D6" s="430">
        <v>494474963.68000001</v>
      </c>
      <c r="E6" s="430">
        <v>1085384780.1799998</v>
      </c>
      <c r="F6" s="430">
        <v>1031284773.38</v>
      </c>
      <c r="G6" s="430">
        <v>762972221.68000007</v>
      </c>
      <c r="H6" s="430">
        <v>848977061.24000001</v>
      </c>
      <c r="I6" s="430">
        <v>2086366169.0300002</v>
      </c>
      <c r="J6" s="430">
        <v>1405742153.3800001</v>
      </c>
      <c r="K6" s="430">
        <v>1225744176.8799999</v>
      </c>
      <c r="L6" s="430">
        <v>1346249640.04</v>
      </c>
      <c r="M6" s="449"/>
      <c r="N6" s="432"/>
      <c r="P6" s="446"/>
    </row>
    <row r="7" spans="1:16" ht="12.75" x14ac:dyDescent="0.2">
      <c r="A7" s="429" t="s">
        <v>485</v>
      </c>
      <c r="B7" s="430">
        <v>356823875.94999999</v>
      </c>
      <c r="C7" s="430">
        <v>21985207.27</v>
      </c>
      <c r="D7" s="430">
        <v>258608519.87</v>
      </c>
      <c r="E7" s="430">
        <v>531759344.56</v>
      </c>
      <c r="F7" s="430">
        <v>409620300.06999999</v>
      </c>
      <c r="G7" s="430">
        <v>248719168.84999999</v>
      </c>
      <c r="H7" s="430">
        <v>215808290.16999999</v>
      </c>
      <c r="I7" s="430">
        <v>1118649480.3899999</v>
      </c>
      <c r="J7" s="430">
        <v>858603333.44000006</v>
      </c>
      <c r="K7" s="430">
        <v>954970474.49000001</v>
      </c>
      <c r="L7" s="430">
        <v>1035984771.22</v>
      </c>
      <c r="M7" s="449"/>
      <c r="N7" s="432"/>
      <c r="P7" s="446"/>
    </row>
    <row r="8" spans="1:16" ht="12.75" x14ac:dyDescent="0.2">
      <c r="A8" s="429" t="s">
        <v>487</v>
      </c>
      <c r="B8" s="430">
        <v>205679752.31</v>
      </c>
      <c r="C8" s="430">
        <v>177659542.19</v>
      </c>
      <c r="D8" s="430">
        <v>94715680.090000004</v>
      </c>
      <c r="E8" s="430">
        <v>166692977.56</v>
      </c>
      <c r="F8" s="430">
        <v>219003987.89000002</v>
      </c>
      <c r="G8" s="430">
        <v>341034251.15999997</v>
      </c>
      <c r="H8" s="430">
        <v>387924184.31999999</v>
      </c>
      <c r="I8" s="430">
        <v>840677621.75999999</v>
      </c>
      <c r="J8" s="430">
        <v>437310674.51999998</v>
      </c>
      <c r="K8" s="430">
        <v>526678580.03999996</v>
      </c>
      <c r="L8" s="430">
        <v>716678093</v>
      </c>
      <c r="M8" s="449"/>
      <c r="N8" s="432"/>
      <c r="P8" s="446"/>
    </row>
    <row r="9" spans="1:16" s="124" customFormat="1" ht="12.75" x14ac:dyDescent="0.2">
      <c r="A9" s="429" t="s">
        <v>486</v>
      </c>
      <c r="B9" s="430">
        <v>126136074.55</v>
      </c>
      <c r="C9" s="430">
        <v>56638874.040000007</v>
      </c>
      <c r="D9" s="430">
        <v>93245662.599999994</v>
      </c>
      <c r="E9" s="430">
        <v>166903539.21000001</v>
      </c>
      <c r="F9" s="430">
        <v>99776063.209999993</v>
      </c>
      <c r="G9" s="430">
        <v>177605902.91</v>
      </c>
      <c r="H9" s="430">
        <v>260483616.35999998</v>
      </c>
      <c r="I9" s="430">
        <v>827667762.97000003</v>
      </c>
      <c r="J9" s="430">
        <v>707485634.02999997</v>
      </c>
      <c r="K9" s="430">
        <v>644009684.25</v>
      </c>
      <c r="L9" s="430">
        <v>671547777.43000007</v>
      </c>
      <c r="M9" s="449"/>
      <c r="N9" s="547"/>
      <c r="P9" s="446"/>
    </row>
    <row r="10" spans="1:16" ht="12.75" x14ac:dyDescent="0.2">
      <c r="A10" s="429" t="s">
        <v>489</v>
      </c>
      <c r="B10" s="430">
        <v>233544864.59999999</v>
      </c>
      <c r="C10" s="430">
        <v>189395284.74000001</v>
      </c>
      <c r="D10" s="430">
        <v>87391273.040000007</v>
      </c>
      <c r="E10" s="430">
        <v>162314150.38</v>
      </c>
      <c r="F10" s="430">
        <v>193952100.26999998</v>
      </c>
      <c r="G10" s="430">
        <v>179542675.66</v>
      </c>
      <c r="H10" s="430">
        <v>244039268.53999999</v>
      </c>
      <c r="I10" s="430">
        <v>573944871.75</v>
      </c>
      <c r="J10" s="430">
        <v>282174535.94999999</v>
      </c>
      <c r="K10" s="430">
        <v>662778565.46000004</v>
      </c>
      <c r="L10" s="430">
        <v>643520344.02999997</v>
      </c>
      <c r="M10" s="449"/>
      <c r="N10" s="432"/>
      <c r="P10" s="446"/>
    </row>
    <row r="11" spans="1:16" ht="12.75" x14ac:dyDescent="0.2">
      <c r="A11" s="429" t="s">
        <v>488</v>
      </c>
      <c r="B11" s="430">
        <v>137066946.16</v>
      </c>
      <c r="C11" s="430">
        <v>49043314.479999997</v>
      </c>
      <c r="D11" s="430">
        <v>81305449.939999998</v>
      </c>
      <c r="E11" s="430">
        <v>211561342.28</v>
      </c>
      <c r="F11" s="430">
        <v>227958678.31</v>
      </c>
      <c r="G11" s="430">
        <v>221747391.53</v>
      </c>
      <c r="H11" s="430">
        <v>239167040.05000001</v>
      </c>
      <c r="I11" s="430">
        <v>519763813.03999996</v>
      </c>
      <c r="J11" s="430">
        <v>232575250.80000001</v>
      </c>
      <c r="K11" s="430">
        <v>369214305.48000002</v>
      </c>
      <c r="L11" s="430">
        <v>398520376.25999999</v>
      </c>
      <c r="M11" s="449"/>
      <c r="N11" s="432"/>
      <c r="P11" s="446"/>
    </row>
    <row r="12" spans="1:16" ht="12.75" x14ac:dyDescent="0.2">
      <c r="A12" s="429" t="s">
        <v>491</v>
      </c>
      <c r="B12" s="430">
        <v>659.47</v>
      </c>
      <c r="C12" s="430">
        <v>3207066.32</v>
      </c>
      <c r="D12" s="430">
        <v>16469485.630000001</v>
      </c>
      <c r="E12" s="430">
        <v>11708222.23</v>
      </c>
      <c r="F12" s="430">
        <v>12646510.309999999</v>
      </c>
      <c r="G12" s="430">
        <v>17097515.369999997</v>
      </c>
      <c r="H12" s="430">
        <v>5899825.0999999996</v>
      </c>
      <c r="I12" s="430">
        <v>316473680.74000001</v>
      </c>
      <c r="J12" s="430">
        <v>119689152</v>
      </c>
      <c r="K12" s="430">
        <v>158176840.80000001</v>
      </c>
      <c r="L12" s="430">
        <v>393862069.22999996</v>
      </c>
      <c r="M12" s="449"/>
      <c r="N12" s="432"/>
      <c r="P12" s="446"/>
    </row>
    <row r="13" spans="1:16" ht="12.75" x14ac:dyDescent="0.2">
      <c r="A13" s="429" t="s">
        <v>490</v>
      </c>
      <c r="B13" s="430">
        <v>288802646.45999998</v>
      </c>
      <c r="C13" s="430">
        <v>253360992.87</v>
      </c>
      <c r="D13" s="430">
        <v>254956497.04999998</v>
      </c>
      <c r="E13" s="430">
        <v>259096897.83000001</v>
      </c>
      <c r="F13" s="430">
        <v>223779154.97999999</v>
      </c>
      <c r="G13" s="430">
        <v>173015567.05000001</v>
      </c>
      <c r="H13" s="430">
        <v>208172795.79999998</v>
      </c>
      <c r="I13" s="430">
        <v>300867695.25999999</v>
      </c>
      <c r="J13" s="430">
        <v>227526375.13</v>
      </c>
      <c r="K13" s="430">
        <v>222786909.44999999</v>
      </c>
      <c r="L13" s="430">
        <v>359485809.40999997</v>
      </c>
      <c r="M13" s="449"/>
      <c r="N13" s="432"/>
      <c r="P13" s="446"/>
    </row>
    <row r="14" spans="1:16" ht="12.75" x14ac:dyDescent="0.2">
      <c r="A14" s="429" t="s">
        <v>492</v>
      </c>
      <c r="B14" s="430">
        <v>299686816.41999996</v>
      </c>
      <c r="C14" s="430">
        <v>259240025.05000001</v>
      </c>
      <c r="D14" s="430">
        <v>213290981.33000001</v>
      </c>
      <c r="E14" s="430">
        <v>137435110.44999999</v>
      </c>
      <c r="F14" s="430">
        <v>129640244.66</v>
      </c>
      <c r="G14" s="430">
        <v>219039733.00999999</v>
      </c>
      <c r="H14" s="430">
        <v>274907427.99000001</v>
      </c>
      <c r="I14" s="430">
        <v>299908188.65999997</v>
      </c>
      <c r="J14" s="430">
        <v>168617298.00999999</v>
      </c>
      <c r="K14" s="430">
        <v>145622747.08000001</v>
      </c>
      <c r="L14" s="430">
        <v>349077826.5</v>
      </c>
      <c r="M14" s="449"/>
      <c r="N14" s="432"/>
      <c r="P14" s="446"/>
    </row>
    <row r="15" spans="1:16" ht="12.75" x14ac:dyDescent="0.2">
      <c r="A15" s="429" t="s">
        <v>494</v>
      </c>
      <c r="B15" s="430">
        <v>136941189.25</v>
      </c>
      <c r="C15" s="430">
        <v>87174903.689999998</v>
      </c>
      <c r="D15" s="430">
        <v>91418285.570000008</v>
      </c>
      <c r="E15" s="430">
        <v>91765736.769999996</v>
      </c>
      <c r="F15" s="430">
        <v>67626909.479999989</v>
      </c>
      <c r="G15" s="430">
        <v>104601597.10000001</v>
      </c>
      <c r="H15" s="430">
        <v>78994142.25</v>
      </c>
      <c r="I15" s="430">
        <v>293937779.37</v>
      </c>
      <c r="J15" s="430">
        <v>220979712.68000001</v>
      </c>
      <c r="K15" s="430">
        <v>187059281.72</v>
      </c>
      <c r="L15" s="430">
        <v>302475655.88</v>
      </c>
      <c r="M15" s="449"/>
      <c r="N15" s="432"/>
      <c r="P15" s="446"/>
    </row>
    <row r="16" spans="1:16" ht="12.75" x14ac:dyDescent="0.2">
      <c r="A16" s="429" t="s">
        <v>493</v>
      </c>
      <c r="B16" s="430">
        <v>15536481.15</v>
      </c>
      <c r="C16" s="430">
        <v>25434253.299999997</v>
      </c>
      <c r="D16" s="430">
        <v>62385858.5</v>
      </c>
      <c r="E16" s="430">
        <v>138938998.34999999</v>
      </c>
      <c r="F16" s="430">
        <v>106827611.59</v>
      </c>
      <c r="G16" s="430">
        <v>34468898.82</v>
      </c>
      <c r="H16" s="430">
        <v>53934215.049999997</v>
      </c>
      <c r="I16" s="430">
        <v>306762241.19</v>
      </c>
      <c r="J16" s="430">
        <v>209960498.38</v>
      </c>
      <c r="K16" s="430">
        <v>133376360.53999999</v>
      </c>
      <c r="L16" s="430">
        <v>248667379.19999999</v>
      </c>
      <c r="M16" s="449"/>
      <c r="N16" s="432"/>
      <c r="P16" s="446"/>
    </row>
    <row r="17" spans="1:16" ht="12.75" x14ac:dyDescent="0.2">
      <c r="A17" s="429" t="s">
        <v>495</v>
      </c>
      <c r="B17" s="430">
        <v>75878391.219999999</v>
      </c>
      <c r="C17" s="430">
        <v>41111915.07</v>
      </c>
      <c r="D17" s="430">
        <v>75575204.480000004</v>
      </c>
      <c r="E17" s="430">
        <v>101580341.20999999</v>
      </c>
      <c r="F17" s="430">
        <v>105260682.23999999</v>
      </c>
      <c r="G17" s="430">
        <v>71001110.250000015</v>
      </c>
      <c r="H17" s="430">
        <v>64887353.600000001</v>
      </c>
      <c r="I17" s="430">
        <v>156343275.24000001</v>
      </c>
      <c r="J17" s="430">
        <v>97063111.160000011</v>
      </c>
      <c r="K17" s="430">
        <v>61952658.939999998</v>
      </c>
      <c r="L17" s="430">
        <v>139226672.66999999</v>
      </c>
      <c r="M17" s="449"/>
      <c r="N17" s="432"/>
      <c r="P17" s="446"/>
    </row>
    <row r="18" spans="1:16" ht="12.75" x14ac:dyDescent="0.2">
      <c r="A18" s="429" t="s">
        <v>498</v>
      </c>
      <c r="B18" s="430">
        <v>1851.9</v>
      </c>
      <c r="C18" s="430">
        <v>31623008.73</v>
      </c>
      <c r="D18" s="430">
        <v>5204824.2</v>
      </c>
      <c r="E18" s="430">
        <v>697580.33000000007</v>
      </c>
      <c r="F18" s="430">
        <v>818638.28</v>
      </c>
      <c r="G18" s="430">
        <v>6200096.8000000007</v>
      </c>
      <c r="H18" s="430">
        <v>5767676.9800000004</v>
      </c>
      <c r="I18" s="430">
        <v>30381196.900000002</v>
      </c>
      <c r="J18" s="430">
        <v>144050915.21000001</v>
      </c>
      <c r="K18" s="430">
        <v>155764108.38999999</v>
      </c>
      <c r="L18" s="430">
        <v>136214575.09</v>
      </c>
      <c r="M18" s="449"/>
      <c r="N18" s="432"/>
      <c r="P18" s="446"/>
    </row>
    <row r="19" spans="1:16" ht="12.75" x14ac:dyDescent="0.2">
      <c r="A19" s="429" t="s">
        <v>497</v>
      </c>
      <c r="B19" s="430">
        <v>45275011.489999995</v>
      </c>
      <c r="C19" s="430">
        <v>12959532.629999999</v>
      </c>
      <c r="D19" s="430">
        <v>44307510.899999999</v>
      </c>
      <c r="E19" s="430">
        <v>69258149.189999998</v>
      </c>
      <c r="F19" s="430">
        <v>65758505.040000007</v>
      </c>
      <c r="G19" s="430">
        <v>28264960.719999999</v>
      </c>
      <c r="H19" s="430">
        <v>13171974</v>
      </c>
      <c r="I19" s="430">
        <v>69778242.989999995</v>
      </c>
      <c r="J19" s="430">
        <v>54159557.520000003</v>
      </c>
      <c r="K19" s="430">
        <v>55804370.649999999</v>
      </c>
      <c r="L19" s="430">
        <v>118613135.38</v>
      </c>
      <c r="M19" s="449"/>
      <c r="N19" s="432"/>
      <c r="P19" s="446"/>
    </row>
    <row r="20" spans="1:16" ht="12.75" x14ac:dyDescent="0.2">
      <c r="A20" s="429" t="s">
        <v>496</v>
      </c>
      <c r="B20" s="430">
        <v>9649463.5899999999</v>
      </c>
      <c r="C20" s="430">
        <v>15023096.52</v>
      </c>
      <c r="D20" s="430">
        <v>10813574.67</v>
      </c>
      <c r="E20" s="430">
        <v>32699667.59</v>
      </c>
      <c r="F20" s="430">
        <v>20710318.760000002</v>
      </c>
      <c r="G20" s="430">
        <v>54078141.359999999</v>
      </c>
      <c r="H20" s="430">
        <v>71708375.75</v>
      </c>
      <c r="I20" s="430">
        <v>122562005.59999999</v>
      </c>
      <c r="J20" s="430">
        <v>76054465.530000001</v>
      </c>
      <c r="K20" s="430">
        <v>51744513.920000002</v>
      </c>
      <c r="L20" s="430">
        <v>82250532.299999997</v>
      </c>
      <c r="M20" s="449"/>
      <c r="N20" s="432"/>
      <c r="P20" s="446"/>
    </row>
    <row r="21" spans="1:16" ht="12.75" x14ac:dyDescent="0.2">
      <c r="A21" s="429" t="s">
        <v>499</v>
      </c>
      <c r="B21" s="430">
        <v>1919372.6</v>
      </c>
      <c r="C21" s="430">
        <v>95516.83</v>
      </c>
      <c r="D21" s="430">
        <v>980189.5</v>
      </c>
      <c r="E21" s="430">
        <v>2789100.56</v>
      </c>
      <c r="F21" s="430">
        <v>2264132.0499999998</v>
      </c>
      <c r="G21" s="430">
        <v>3445190.3499999996</v>
      </c>
      <c r="H21" s="430">
        <v>2202516.15</v>
      </c>
      <c r="I21" s="430">
        <v>4975895.87</v>
      </c>
      <c r="J21" s="430">
        <v>5854078.3899999997</v>
      </c>
      <c r="K21" s="430">
        <v>17189252.609999999</v>
      </c>
      <c r="L21" s="430">
        <v>39963858.700000003</v>
      </c>
      <c r="M21" s="449"/>
      <c r="N21" s="432"/>
      <c r="P21" s="446"/>
    </row>
    <row r="22" spans="1:16" ht="12.75" x14ac:dyDescent="0.2">
      <c r="A22" s="429" t="s">
        <v>500</v>
      </c>
      <c r="B22" s="430">
        <v>99562.389999999985</v>
      </c>
      <c r="C22" s="430">
        <v>582873.76</v>
      </c>
      <c r="D22" s="430">
        <v>884570.42999999993</v>
      </c>
      <c r="E22" s="430">
        <v>1462575.0499999998</v>
      </c>
      <c r="F22" s="430">
        <v>1546136.0499999998</v>
      </c>
      <c r="G22" s="430">
        <v>2197856.73</v>
      </c>
      <c r="H22" s="430">
        <v>3792919.78</v>
      </c>
      <c r="I22" s="430">
        <v>4454728.49</v>
      </c>
      <c r="J22" s="430">
        <v>4016114.62</v>
      </c>
      <c r="K22" s="430">
        <v>5118104.57</v>
      </c>
      <c r="L22" s="430">
        <v>5835103.9300000006</v>
      </c>
      <c r="M22" s="449"/>
      <c r="N22" s="432"/>
      <c r="P22" s="759"/>
    </row>
    <row r="23" spans="1:16" ht="12.75" x14ac:dyDescent="0.2">
      <c r="A23" s="429" t="s">
        <v>502</v>
      </c>
      <c r="B23" s="430">
        <v>805950.03</v>
      </c>
      <c r="C23" s="430">
        <v>22759.97</v>
      </c>
      <c r="D23" s="430">
        <v>3631134.7199999997</v>
      </c>
      <c r="E23" s="430">
        <v>12422326.800000001</v>
      </c>
      <c r="F23" s="430">
        <v>7546069.5999999996</v>
      </c>
      <c r="G23" s="430">
        <v>2381333.91</v>
      </c>
      <c r="H23" s="430">
        <v>1161645</v>
      </c>
      <c r="I23" s="430">
        <v>4263.3999999999996</v>
      </c>
      <c r="J23" s="430">
        <v>3831.15</v>
      </c>
      <c r="K23" s="430">
        <v>6851.03</v>
      </c>
      <c r="L23" s="430">
        <v>2613084.08</v>
      </c>
      <c r="M23" s="449"/>
      <c r="N23" s="432"/>
      <c r="P23" s="760"/>
    </row>
    <row r="24" spans="1:16" ht="12.75" x14ac:dyDescent="0.2">
      <c r="A24" s="429" t="s">
        <v>501</v>
      </c>
      <c r="B24" s="430">
        <v>806841.22</v>
      </c>
      <c r="C24" s="430">
        <v>943407.78</v>
      </c>
      <c r="D24" s="430">
        <v>1055998.03</v>
      </c>
      <c r="E24" s="430">
        <v>1077439.94</v>
      </c>
      <c r="F24" s="430">
        <v>1062264.6599999999</v>
      </c>
      <c r="G24" s="430">
        <v>999648.52</v>
      </c>
      <c r="H24" s="430">
        <v>657888.72</v>
      </c>
      <c r="I24" s="430">
        <v>1438632.1600000001</v>
      </c>
      <c r="J24" s="430">
        <v>1471791.25</v>
      </c>
      <c r="K24" s="430">
        <v>1366103.3399999999</v>
      </c>
      <c r="L24" s="430">
        <v>1820647.62</v>
      </c>
      <c r="M24" s="449"/>
      <c r="N24" s="432"/>
    </row>
    <row r="25" spans="1:16" ht="12.75" x14ac:dyDescent="0.2">
      <c r="A25" s="429" t="s">
        <v>503</v>
      </c>
      <c r="B25" s="430">
        <v>1429.08</v>
      </c>
      <c r="C25" s="430">
        <v>4315.1399999999994</v>
      </c>
      <c r="D25" s="430">
        <v>6720.92</v>
      </c>
      <c r="E25" s="430">
        <v>5439.07</v>
      </c>
      <c r="F25" s="430">
        <v>2607.8199999999997</v>
      </c>
      <c r="G25" s="430">
        <v>1950.37</v>
      </c>
      <c r="H25" s="430">
        <v>10425.67</v>
      </c>
      <c r="I25" s="430">
        <v>20996.690000000002</v>
      </c>
      <c r="J25" s="430">
        <v>15132.73</v>
      </c>
      <c r="K25" s="430">
        <v>12134.76</v>
      </c>
      <c r="L25" s="430">
        <v>12308.73</v>
      </c>
      <c r="M25" s="449"/>
      <c r="N25" s="432"/>
    </row>
    <row r="26" spans="1:16" ht="12.75" x14ac:dyDescent="0.2">
      <c r="A26" s="429" t="s">
        <v>505</v>
      </c>
      <c r="B26" s="430">
        <v>0</v>
      </c>
      <c r="C26" s="430">
        <v>0</v>
      </c>
      <c r="D26" s="430">
        <v>0</v>
      </c>
      <c r="E26" s="430">
        <v>0</v>
      </c>
      <c r="F26" s="430">
        <v>0</v>
      </c>
      <c r="G26" s="430">
        <v>554.11</v>
      </c>
      <c r="H26" s="430">
        <v>534.77</v>
      </c>
      <c r="I26" s="430">
        <v>496.5</v>
      </c>
      <c r="J26" s="430">
        <v>449.83000000000004</v>
      </c>
      <c r="K26" s="430">
        <v>2265.3199999999997</v>
      </c>
      <c r="L26" s="430">
        <v>9253.75</v>
      </c>
      <c r="M26" s="449"/>
      <c r="N26" s="432"/>
    </row>
    <row r="27" spans="1:16" ht="12.75" x14ac:dyDescent="0.2">
      <c r="A27" s="429" t="s">
        <v>507</v>
      </c>
      <c r="B27" s="430">
        <v>0</v>
      </c>
      <c r="C27" s="430">
        <v>0</v>
      </c>
      <c r="D27" s="430">
        <v>0</v>
      </c>
      <c r="E27" s="430">
        <v>0</v>
      </c>
      <c r="F27" s="430">
        <v>0</v>
      </c>
      <c r="G27" s="430">
        <v>204.17</v>
      </c>
      <c r="H27" s="430">
        <v>0</v>
      </c>
      <c r="I27" s="430">
        <v>323.17</v>
      </c>
      <c r="J27" s="430">
        <v>343.12</v>
      </c>
      <c r="K27" s="430">
        <v>646.11</v>
      </c>
      <c r="L27" s="430">
        <v>2230.25</v>
      </c>
      <c r="M27" s="449"/>
      <c r="N27" s="432"/>
    </row>
    <row r="28" spans="1:16" ht="12.75" x14ac:dyDescent="0.2">
      <c r="A28" s="429" t="s">
        <v>506</v>
      </c>
      <c r="B28" s="430">
        <v>0</v>
      </c>
      <c r="C28" s="430">
        <v>0</v>
      </c>
      <c r="D28" s="430">
        <v>46461.25</v>
      </c>
      <c r="E28" s="430">
        <v>22714.5</v>
      </c>
      <c r="F28" s="430">
        <v>26256.42</v>
      </c>
      <c r="G28" s="430">
        <v>1116.05</v>
      </c>
      <c r="H28" s="430">
        <v>2371</v>
      </c>
      <c r="I28" s="430">
        <v>4407.67</v>
      </c>
      <c r="J28" s="430">
        <v>19.829999999999998</v>
      </c>
      <c r="K28" s="430">
        <v>684.75</v>
      </c>
      <c r="L28" s="430">
        <v>962.4</v>
      </c>
      <c r="M28" s="449"/>
      <c r="N28" s="432"/>
    </row>
    <row r="29" spans="1:16" ht="12.75" x14ac:dyDescent="0.2">
      <c r="A29" s="429" t="s">
        <v>504</v>
      </c>
      <c r="B29" s="430">
        <v>89.12</v>
      </c>
      <c r="C29" s="430">
        <v>14.989999999999998</v>
      </c>
      <c r="D29" s="430">
        <v>0</v>
      </c>
      <c r="E29" s="430">
        <v>0</v>
      </c>
      <c r="F29" s="430">
        <v>6.9499999999999993</v>
      </c>
      <c r="G29" s="430">
        <v>2053.8000000000002</v>
      </c>
      <c r="H29" s="430">
        <v>66.23</v>
      </c>
      <c r="I29" s="430">
        <v>445.46000000000004</v>
      </c>
      <c r="J29" s="430">
        <v>561.71</v>
      </c>
      <c r="K29" s="430">
        <v>442.12</v>
      </c>
      <c r="L29" s="430">
        <v>742.05000000000007</v>
      </c>
      <c r="M29" s="449"/>
      <c r="N29" s="432"/>
    </row>
    <row r="30" spans="1:16" ht="13.5" thickBot="1" x14ac:dyDescent="0.25">
      <c r="A30" s="429" t="s">
        <v>508</v>
      </c>
      <c r="B30" s="430">
        <v>15468.939999999999</v>
      </c>
      <c r="C30" s="430">
        <v>5134.92</v>
      </c>
      <c r="D30" s="430">
        <v>8256.16</v>
      </c>
      <c r="E30" s="430">
        <v>2401.39</v>
      </c>
      <c r="F30" s="430">
        <v>4502.2299999999996</v>
      </c>
      <c r="G30" s="430">
        <v>10984.09</v>
      </c>
      <c r="H30" s="430">
        <v>40343.879999999997</v>
      </c>
      <c r="I30" s="430">
        <v>166297.10999999999</v>
      </c>
      <c r="J30" s="430">
        <v>242359.6</v>
      </c>
      <c r="K30" s="430">
        <v>1081.55</v>
      </c>
      <c r="L30" s="430">
        <v>558.11</v>
      </c>
      <c r="M30" s="449"/>
      <c r="N30" s="432"/>
    </row>
    <row r="31" spans="1:16" ht="13.5" thickBot="1" x14ac:dyDescent="0.25">
      <c r="A31" s="450" t="s">
        <v>515</v>
      </c>
      <c r="B31" s="448">
        <v>553777398.73000002</v>
      </c>
      <c r="C31" s="448">
        <v>921294433.60999978</v>
      </c>
      <c r="D31" s="448">
        <v>1294129001.8199999</v>
      </c>
      <c r="E31" s="448">
        <v>1551829060.0399992</v>
      </c>
      <c r="F31" s="448">
        <v>1595669572.1800001</v>
      </c>
      <c r="G31" s="448">
        <v>1347757603.0999999</v>
      </c>
      <c r="H31" s="448">
        <v>3567002137.6800003</v>
      </c>
      <c r="I31" s="448">
        <v>2953700136.9900002</v>
      </c>
      <c r="J31" s="448">
        <f>SUM(J32:J56)</f>
        <v>2130246987.0900002</v>
      </c>
      <c r="K31" s="448">
        <f>SUM(K32:K56)</f>
        <v>2186965544.8499994</v>
      </c>
      <c r="L31" s="448">
        <f>SUM(L32:L56)</f>
        <v>1933508525.5400004</v>
      </c>
      <c r="M31" s="445"/>
    </row>
    <row r="32" spans="1:16" ht="12.75" x14ac:dyDescent="0.2">
      <c r="A32" s="137" t="s">
        <v>491</v>
      </c>
      <c r="B32" s="119">
        <v>1972237.6700000004</v>
      </c>
      <c r="C32" s="119">
        <v>97602573.129999995</v>
      </c>
      <c r="D32" s="457">
        <v>299021879.33999974</v>
      </c>
      <c r="E32" s="457">
        <v>262400716.7299999</v>
      </c>
      <c r="F32" s="457">
        <v>205180204.41</v>
      </c>
      <c r="G32" s="452">
        <v>224292334.49999985</v>
      </c>
      <c r="H32" s="430">
        <v>381879177.25999993</v>
      </c>
      <c r="I32" s="430">
        <v>255627741.18999994</v>
      </c>
      <c r="J32" s="430">
        <v>356088789.54000002</v>
      </c>
      <c r="K32" s="430">
        <v>317357742.94</v>
      </c>
      <c r="L32" s="430">
        <v>314922410.57999992</v>
      </c>
      <c r="M32" s="445"/>
      <c r="N32" s="432"/>
    </row>
    <row r="33" spans="1:20" ht="15" x14ac:dyDescent="0.25">
      <c r="A33" s="137" t="s">
        <v>484</v>
      </c>
      <c r="B33" s="119">
        <v>3782788.7499999995</v>
      </c>
      <c r="C33" s="119">
        <v>67873027.98999998</v>
      </c>
      <c r="D33" s="457">
        <v>253105686.56999993</v>
      </c>
      <c r="E33" s="457">
        <v>436969243.44</v>
      </c>
      <c r="F33" s="457">
        <v>289108548.65000015</v>
      </c>
      <c r="G33" s="452">
        <v>141873742.14999998</v>
      </c>
      <c r="H33" s="430">
        <v>619563981.90999985</v>
      </c>
      <c r="I33" s="430">
        <v>798463349.86999965</v>
      </c>
      <c r="J33" s="430">
        <v>356204712.31</v>
      </c>
      <c r="K33" s="430">
        <v>331287142.3499999</v>
      </c>
      <c r="L33" s="430">
        <v>306128411.07999998</v>
      </c>
      <c r="M33" s="453"/>
      <c r="N33" s="430"/>
      <c r="O33" s="430"/>
    </row>
    <row r="34" spans="1:20" ht="15" x14ac:dyDescent="0.25">
      <c r="A34" s="137" t="s">
        <v>489</v>
      </c>
      <c r="B34" s="119">
        <v>52833395.039999992</v>
      </c>
      <c r="C34" s="119">
        <v>32647279.890000004</v>
      </c>
      <c r="D34" s="457">
        <v>37020008.899999991</v>
      </c>
      <c r="E34" s="457">
        <v>51038111.769999996</v>
      </c>
      <c r="F34" s="457">
        <v>58885164.350000001</v>
      </c>
      <c r="G34" s="452">
        <v>53879644.410000004</v>
      </c>
      <c r="H34" s="430">
        <v>164896294.55999997</v>
      </c>
      <c r="I34" s="430">
        <v>192432520.05000001</v>
      </c>
      <c r="J34" s="430">
        <v>325576214.03999996</v>
      </c>
      <c r="K34" s="430">
        <v>359482800.31999999</v>
      </c>
      <c r="L34" s="430">
        <v>271250751.26999998</v>
      </c>
      <c r="M34" s="454"/>
      <c r="N34" s="430"/>
      <c r="O34" s="430"/>
      <c r="P34" s="446"/>
      <c r="Q34" s="446"/>
    </row>
    <row r="35" spans="1:20" s="124" customFormat="1" ht="15" x14ac:dyDescent="0.25">
      <c r="A35" s="137" t="s">
        <v>487</v>
      </c>
      <c r="B35" s="119">
        <v>49870293.899999999</v>
      </c>
      <c r="C35" s="119">
        <v>31987064.440000001</v>
      </c>
      <c r="D35" s="457">
        <v>34847381.639999993</v>
      </c>
      <c r="E35" s="457">
        <v>50731251.229999997</v>
      </c>
      <c r="F35" s="457">
        <v>70440473.929999992</v>
      </c>
      <c r="G35" s="452">
        <v>85386663.370000005</v>
      </c>
      <c r="H35" s="430">
        <v>246399825.99999994</v>
      </c>
      <c r="I35" s="430">
        <v>303369010.94</v>
      </c>
      <c r="J35" s="430">
        <v>155604803.37</v>
      </c>
      <c r="K35" s="430">
        <v>212009650.88</v>
      </c>
      <c r="L35" s="430">
        <v>185845908.25999999</v>
      </c>
      <c r="M35" s="454"/>
    </row>
    <row r="36" spans="1:20" ht="15" x14ac:dyDescent="0.25">
      <c r="A36" s="548" t="s">
        <v>486</v>
      </c>
      <c r="B36" s="430">
        <v>12965138.059999999</v>
      </c>
      <c r="C36" s="430">
        <v>10621980.539999999</v>
      </c>
      <c r="D36" s="452">
        <v>21840925.919999998</v>
      </c>
      <c r="E36" s="452">
        <v>13181073.239999998</v>
      </c>
      <c r="F36" s="452">
        <v>29300948.289999999</v>
      </c>
      <c r="G36" s="452">
        <v>51528132.049999997</v>
      </c>
      <c r="H36" s="430">
        <v>272944531.11000001</v>
      </c>
      <c r="I36" s="430">
        <v>467162152.86000001</v>
      </c>
      <c r="J36" s="430">
        <v>246166941.66000003</v>
      </c>
      <c r="K36" s="430">
        <v>220533003.36000001</v>
      </c>
      <c r="L36" s="430">
        <v>164944938.44</v>
      </c>
      <c r="M36" s="454"/>
      <c r="P36" s="455"/>
    </row>
    <row r="37" spans="1:20" ht="15" x14ac:dyDescent="0.25">
      <c r="A37" s="137" t="s">
        <v>485</v>
      </c>
      <c r="B37" s="119">
        <v>74705967.979999989</v>
      </c>
      <c r="C37" s="119">
        <v>364284360.0999999</v>
      </c>
      <c r="D37" s="457">
        <v>254940364.47000003</v>
      </c>
      <c r="E37" s="457">
        <v>308562000.86999989</v>
      </c>
      <c r="F37" s="457">
        <v>589779087.00000012</v>
      </c>
      <c r="G37" s="452">
        <v>456368326.80999982</v>
      </c>
      <c r="H37" s="430">
        <v>1239119452.05</v>
      </c>
      <c r="I37" s="430">
        <v>324726355.44</v>
      </c>
      <c r="J37" s="430">
        <v>217137729.47</v>
      </c>
      <c r="K37" s="430">
        <v>197474783.64000002</v>
      </c>
      <c r="L37" s="430">
        <v>151310413.62</v>
      </c>
      <c r="M37" s="454"/>
    </row>
    <row r="38" spans="1:20" ht="12.75" x14ac:dyDescent="0.2">
      <c r="A38" s="137" t="s">
        <v>492</v>
      </c>
      <c r="B38" s="119">
        <v>39936731.819999985</v>
      </c>
      <c r="C38" s="119">
        <v>41966269.260000005</v>
      </c>
      <c r="D38" s="457">
        <v>43408346.93</v>
      </c>
      <c r="E38" s="457">
        <v>40466660.560000002</v>
      </c>
      <c r="F38" s="457">
        <v>44445044.389999993</v>
      </c>
      <c r="G38" s="452">
        <v>64230825.640000008</v>
      </c>
      <c r="H38" s="430">
        <v>109079291.27</v>
      </c>
      <c r="I38" s="430">
        <v>72829337.920000002</v>
      </c>
      <c r="J38" s="430">
        <v>57746406.000000007</v>
      </c>
      <c r="K38" s="430">
        <v>67294789.370000005</v>
      </c>
      <c r="L38" s="430">
        <v>125961735.17</v>
      </c>
    </row>
    <row r="39" spans="1:20" ht="15" x14ac:dyDescent="0.25">
      <c r="A39" s="137" t="s">
        <v>488</v>
      </c>
      <c r="B39" s="119">
        <v>95832840.879999995</v>
      </c>
      <c r="C39" s="119">
        <v>113826598.11999997</v>
      </c>
      <c r="D39" s="457">
        <v>133946565.97000001</v>
      </c>
      <c r="E39" s="457">
        <v>162616331.24999997</v>
      </c>
      <c r="F39" s="457">
        <v>133465439.31</v>
      </c>
      <c r="G39" s="452">
        <v>112395727.99999997</v>
      </c>
      <c r="H39" s="430">
        <v>230283167.26999998</v>
      </c>
      <c r="I39" s="430">
        <v>177704433.04999992</v>
      </c>
      <c r="J39" s="430">
        <v>179604903.08999997</v>
      </c>
      <c r="K39" s="430">
        <v>187131815.28999999</v>
      </c>
      <c r="L39" s="430">
        <v>120214107.56999999</v>
      </c>
      <c r="M39" s="453"/>
      <c r="N39" s="445"/>
      <c r="O39" s="445"/>
      <c r="P39" s="445"/>
      <c r="Q39" s="445"/>
      <c r="R39" s="445"/>
      <c r="S39" s="445"/>
      <c r="T39" s="445"/>
    </row>
    <row r="40" spans="1:20" ht="15" x14ac:dyDescent="0.25">
      <c r="A40" s="137" t="s">
        <v>494</v>
      </c>
      <c r="B40" s="119">
        <v>28169117.63000001</v>
      </c>
      <c r="C40" s="119">
        <v>20726605.27999999</v>
      </c>
      <c r="D40" s="470">
        <v>31707595.720000006</v>
      </c>
      <c r="E40" s="470">
        <v>27546842.109999999</v>
      </c>
      <c r="F40" s="470">
        <v>22901802.579999991</v>
      </c>
      <c r="G40" s="456">
        <v>15431745.90000001</v>
      </c>
      <c r="H40" s="430">
        <v>41371817.509999998</v>
      </c>
      <c r="I40" s="430">
        <v>115716249.10999998</v>
      </c>
      <c r="J40" s="430">
        <v>32854811.379999999</v>
      </c>
      <c r="K40" s="430">
        <v>57396038.609999999</v>
      </c>
      <c r="L40" s="430">
        <v>71450450.689999998</v>
      </c>
      <c r="M40" s="453"/>
      <c r="N40" s="445"/>
      <c r="O40" s="445"/>
      <c r="P40" s="445"/>
      <c r="Q40" s="445"/>
      <c r="R40" s="445"/>
      <c r="S40" s="445"/>
      <c r="T40" s="445"/>
    </row>
    <row r="41" spans="1:20" ht="12.75" x14ac:dyDescent="0.2">
      <c r="A41" s="137" t="s">
        <v>490</v>
      </c>
      <c r="B41" s="119">
        <v>41388450.070000023</v>
      </c>
      <c r="C41" s="119">
        <v>39987757.650000006</v>
      </c>
      <c r="D41" s="457">
        <v>52505431.340000011</v>
      </c>
      <c r="E41" s="457">
        <v>40977897.549999982</v>
      </c>
      <c r="F41" s="457">
        <v>38349044.249999993</v>
      </c>
      <c r="G41" s="452">
        <v>54018026.13000001</v>
      </c>
      <c r="H41" s="430">
        <v>65012466.039999999</v>
      </c>
      <c r="I41" s="430">
        <v>61343585.300000004</v>
      </c>
      <c r="J41" s="430">
        <v>58411229.120000005</v>
      </c>
      <c r="K41" s="430">
        <v>67265890.799999997</v>
      </c>
      <c r="L41" s="430">
        <v>64595458.469999999</v>
      </c>
      <c r="M41" s="445"/>
      <c r="N41" s="445"/>
      <c r="O41" s="445"/>
      <c r="P41" s="445"/>
      <c r="Q41" s="445"/>
      <c r="R41" s="445"/>
      <c r="S41" s="445"/>
      <c r="T41" s="445"/>
    </row>
    <row r="42" spans="1:20" ht="15" x14ac:dyDescent="0.25">
      <c r="A42" s="137" t="s">
        <v>497</v>
      </c>
      <c r="B42" s="119">
        <v>43544462.630000003</v>
      </c>
      <c r="C42" s="119">
        <v>22252766.829999994</v>
      </c>
      <c r="D42" s="470">
        <v>30808610.84</v>
      </c>
      <c r="E42" s="470">
        <v>36817070.799999997</v>
      </c>
      <c r="F42" s="470">
        <v>29286302.299999993</v>
      </c>
      <c r="G42" s="456">
        <v>21470516.940000001</v>
      </c>
      <c r="H42" s="430">
        <v>37032536.200000003</v>
      </c>
      <c r="I42" s="430">
        <v>47922625.470000006</v>
      </c>
      <c r="J42" s="430">
        <v>38638399.759999998</v>
      </c>
      <c r="K42" s="430">
        <v>47256438.25</v>
      </c>
      <c r="L42" s="430">
        <v>47595258.619999997</v>
      </c>
      <c r="M42" s="453"/>
      <c r="N42" s="445"/>
      <c r="O42" s="445"/>
      <c r="P42" s="445"/>
      <c r="Q42" s="445"/>
      <c r="R42" s="445"/>
      <c r="S42" s="445"/>
      <c r="T42" s="445"/>
    </row>
    <row r="43" spans="1:20" ht="15" x14ac:dyDescent="0.25">
      <c r="A43" s="137" t="s">
        <v>495</v>
      </c>
      <c r="B43" s="119">
        <v>43092373.820000008</v>
      </c>
      <c r="C43" s="119">
        <v>29716678.100000001</v>
      </c>
      <c r="D43" s="470">
        <v>41945982.120000012</v>
      </c>
      <c r="E43" s="470">
        <v>47533281.609999992</v>
      </c>
      <c r="F43" s="470">
        <v>32984802.900000006</v>
      </c>
      <c r="G43" s="456">
        <v>28541574.749999993</v>
      </c>
      <c r="H43" s="430">
        <v>92244634.230000019</v>
      </c>
      <c r="I43" s="430">
        <v>57562651.850000046</v>
      </c>
      <c r="J43" s="430">
        <v>43288333.449999966</v>
      </c>
      <c r="K43" s="430">
        <v>53302998.330000013</v>
      </c>
      <c r="L43" s="430">
        <v>40592633.669999979</v>
      </c>
      <c r="M43" s="453"/>
      <c r="N43" s="445"/>
      <c r="O43" s="445"/>
      <c r="P43" s="445"/>
      <c r="Q43" s="445"/>
      <c r="R43" s="445"/>
      <c r="S43" s="445"/>
      <c r="T43" s="445"/>
    </row>
    <row r="44" spans="1:20" ht="15" x14ac:dyDescent="0.25">
      <c r="A44" s="137" t="s">
        <v>493</v>
      </c>
      <c r="B44" s="119">
        <v>44455983.600000001</v>
      </c>
      <c r="C44" s="119">
        <v>25115197.129999992</v>
      </c>
      <c r="D44" s="457">
        <v>30075847.449999992</v>
      </c>
      <c r="E44" s="457">
        <v>37912818.020000003</v>
      </c>
      <c r="F44" s="457">
        <v>27545624.259999998</v>
      </c>
      <c r="G44" s="452">
        <v>18080641.159999993</v>
      </c>
      <c r="H44" s="430">
        <v>32102053.259999998</v>
      </c>
      <c r="I44" s="430">
        <v>44296491.939999983</v>
      </c>
      <c r="J44" s="430">
        <v>32119949.209999997</v>
      </c>
      <c r="K44" s="430">
        <v>30898164.200000003</v>
      </c>
      <c r="L44" s="430">
        <v>31372835.640000001</v>
      </c>
      <c r="M44" s="453"/>
      <c r="N44" s="445"/>
      <c r="O44" s="445"/>
      <c r="P44" s="445"/>
      <c r="Q44" s="445"/>
      <c r="R44" s="445"/>
      <c r="S44" s="445"/>
      <c r="T44" s="445"/>
    </row>
    <row r="45" spans="1:20" ht="15" x14ac:dyDescent="0.25">
      <c r="A45" s="137" t="s">
        <v>496</v>
      </c>
      <c r="B45" s="119">
        <v>10982815.459999993</v>
      </c>
      <c r="C45" s="119">
        <v>14553544.039999999</v>
      </c>
      <c r="D45" s="457">
        <v>18670393.109999992</v>
      </c>
      <c r="E45" s="457">
        <v>20897868.690000005</v>
      </c>
      <c r="F45" s="457">
        <v>14951917.119999999</v>
      </c>
      <c r="G45" s="452">
        <v>14050203.010000002</v>
      </c>
      <c r="H45" s="430">
        <v>26887617.290000007</v>
      </c>
      <c r="I45" s="430">
        <v>25050601.439999998</v>
      </c>
      <c r="J45" s="430">
        <v>18726605.330000002</v>
      </c>
      <c r="K45" s="430">
        <v>22080482.780000005</v>
      </c>
      <c r="L45" s="430">
        <v>23174722.650000006</v>
      </c>
      <c r="M45" s="453"/>
      <c r="N45" s="445"/>
      <c r="O45" s="445"/>
      <c r="P45" s="445"/>
      <c r="Q45" s="445"/>
      <c r="R45" s="445"/>
      <c r="S45" s="445"/>
      <c r="T45" s="445"/>
    </row>
    <row r="46" spans="1:20" ht="15" x14ac:dyDescent="0.25">
      <c r="A46" s="137" t="s">
        <v>499</v>
      </c>
      <c r="B46" s="119">
        <v>7581012.2099999981</v>
      </c>
      <c r="C46" s="119">
        <v>5115195.51</v>
      </c>
      <c r="D46" s="457">
        <v>4942204.2699999996</v>
      </c>
      <c r="E46" s="457">
        <v>5145003.5899999989</v>
      </c>
      <c r="F46" s="457">
        <v>4912752.0900000008</v>
      </c>
      <c r="G46" s="452">
        <v>3472204.84</v>
      </c>
      <c r="H46" s="430">
        <v>4532646.41</v>
      </c>
      <c r="I46" s="430">
        <v>5391846.2000000002</v>
      </c>
      <c r="J46" s="430">
        <v>6012225.6300000008</v>
      </c>
      <c r="K46" s="430">
        <v>8996058.7400000021</v>
      </c>
      <c r="L46" s="430">
        <v>9070614.7700000014</v>
      </c>
      <c r="M46" s="453"/>
      <c r="N46" s="445"/>
      <c r="O46" s="445"/>
      <c r="P46" s="445"/>
      <c r="Q46" s="445"/>
      <c r="R46" s="445"/>
      <c r="S46" s="445"/>
      <c r="T46" s="445"/>
    </row>
    <row r="47" spans="1:20" ht="12.75" x14ac:dyDescent="0.2">
      <c r="A47" s="137" t="s">
        <v>502</v>
      </c>
      <c r="B47" s="119">
        <v>2043013.6900000011</v>
      </c>
      <c r="C47" s="119">
        <v>2101637.0300000003</v>
      </c>
      <c r="D47" s="457">
        <v>4617777.3600000031</v>
      </c>
      <c r="E47" s="457">
        <v>8015600.6800000006</v>
      </c>
      <c r="F47" s="457">
        <v>2870467.6599999988</v>
      </c>
      <c r="G47" s="452">
        <v>1864809.4</v>
      </c>
      <c r="H47" s="430">
        <v>0</v>
      </c>
      <c r="I47" s="430">
        <v>125412.68000000004</v>
      </c>
      <c r="J47" s="430">
        <v>2106458.58</v>
      </c>
      <c r="K47" s="430">
        <v>3257053.23</v>
      </c>
      <c r="L47" s="430">
        <v>3033183.88</v>
      </c>
      <c r="M47" s="445"/>
      <c r="N47" s="445"/>
      <c r="O47" s="445"/>
      <c r="P47" s="445"/>
      <c r="Q47" s="445"/>
      <c r="R47" s="445"/>
      <c r="S47" s="445"/>
      <c r="T47" s="445"/>
    </row>
    <row r="48" spans="1:20" ht="12.75" x14ac:dyDescent="0.2">
      <c r="A48" s="137" t="s">
        <v>498</v>
      </c>
      <c r="B48" s="119">
        <v>311983.15999999992</v>
      </c>
      <c r="C48" s="119">
        <v>649624.65000000014</v>
      </c>
      <c r="D48" s="457">
        <v>456410.10999999993</v>
      </c>
      <c r="E48" s="457">
        <v>768670.29</v>
      </c>
      <c r="F48" s="457">
        <v>1024823.6399999997</v>
      </c>
      <c r="G48" s="452">
        <v>746932.99</v>
      </c>
      <c r="H48" s="430">
        <v>966898.81999999983</v>
      </c>
      <c r="I48" s="430">
        <v>1364664.8199999998</v>
      </c>
      <c r="J48" s="430">
        <v>1359913.4499999997</v>
      </c>
      <c r="K48" s="430">
        <v>1276476.58</v>
      </c>
      <c r="L48" s="430">
        <v>897191.56</v>
      </c>
      <c r="M48" s="445"/>
      <c r="N48" s="445"/>
      <c r="O48" s="445"/>
      <c r="P48" s="445"/>
      <c r="Q48" s="445"/>
      <c r="R48" s="445"/>
      <c r="S48" s="445"/>
      <c r="T48" s="445"/>
    </row>
    <row r="49" spans="1:20" ht="15" x14ac:dyDescent="0.25">
      <c r="A49" s="137" t="s">
        <v>503</v>
      </c>
      <c r="B49" s="119">
        <v>0</v>
      </c>
      <c r="C49" s="119">
        <v>0</v>
      </c>
      <c r="D49" s="457">
        <v>0</v>
      </c>
      <c r="E49" s="457">
        <v>0</v>
      </c>
      <c r="F49" s="457">
        <v>0</v>
      </c>
      <c r="G49" s="457">
        <v>0</v>
      </c>
      <c r="H49" s="430">
        <v>2300842.2099999995</v>
      </c>
      <c r="I49" s="430">
        <v>2168900.0199999996</v>
      </c>
      <c r="J49" s="430">
        <v>2168901.77</v>
      </c>
      <c r="K49" s="430">
        <v>2198571.52</v>
      </c>
      <c r="L49" s="430">
        <v>790652.63000000012</v>
      </c>
      <c r="M49" s="453"/>
      <c r="N49" s="445"/>
      <c r="O49" s="445"/>
      <c r="P49" s="445"/>
      <c r="Q49" s="445"/>
      <c r="R49" s="445"/>
      <c r="S49" s="445"/>
      <c r="T49" s="445"/>
    </row>
    <row r="50" spans="1:20" ht="15" x14ac:dyDescent="0.25">
      <c r="A50" s="137" t="s">
        <v>501</v>
      </c>
      <c r="B50" s="119">
        <v>308713.43999999994</v>
      </c>
      <c r="C50" s="119">
        <v>266208.89999999997</v>
      </c>
      <c r="D50" s="457">
        <v>267523.19000000006</v>
      </c>
      <c r="E50" s="457">
        <v>248601.83</v>
      </c>
      <c r="F50" s="457">
        <v>236628.35999999984</v>
      </c>
      <c r="G50" s="452">
        <v>125551.05</v>
      </c>
      <c r="H50" s="430">
        <v>384904.28000000009</v>
      </c>
      <c r="I50" s="430">
        <v>442206.84000000032</v>
      </c>
      <c r="J50" s="430">
        <v>429659.93000000005</v>
      </c>
      <c r="K50" s="430">
        <v>465643.66000000003</v>
      </c>
      <c r="L50" s="430">
        <v>356846.97</v>
      </c>
      <c r="M50" s="453"/>
      <c r="N50" s="445"/>
      <c r="O50" s="445"/>
      <c r="P50" s="445"/>
      <c r="Q50" s="445"/>
      <c r="R50" s="445"/>
      <c r="S50" s="445"/>
      <c r="T50" s="445"/>
    </row>
    <row r="51" spans="1:20" ht="15" x14ac:dyDescent="0.25">
      <c r="A51" s="137" t="s">
        <v>504</v>
      </c>
      <c r="B51" s="119">
        <v>78.919999999999987</v>
      </c>
      <c r="C51" s="119">
        <v>65.020000000000024</v>
      </c>
      <c r="D51" s="457">
        <v>66.569999999999993</v>
      </c>
      <c r="E51" s="457">
        <v>15.779999999999998</v>
      </c>
      <c r="F51" s="457">
        <v>496.69000000000028</v>
      </c>
      <c r="G51" s="452">
        <v>0</v>
      </c>
      <c r="H51" s="430">
        <v>0</v>
      </c>
      <c r="I51" s="430">
        <v>0</v>
      </c>
      <c r="J51" s="430">
        <v>0</v>
      </c>
      <c r="K51" s="430">
        <v>0</v>
      </c>
      <c r="L51" s="430">
        <v>0</v>
      </c>
      <c r="M51" s="453"/>
      <c r="N51" s="445"/>
      <c r="O51" s="445"/>
      <c r="P51" s="445"/>
      <c r="Q51" s="445"/>
      <c r="R51" s="445"/>
      <c r="S51" s="445"/>
      <c r="T51" s="445"/>
    </row>
    <row r="52" spans="1:20" ht="15" x14ac:dyDescent="0.25">
      <c r="A52" s="137" t="s">
        <v>508</v>
      </c>
      <c r="B52" s="119">
        <v>0</v>
      </c>
      <c r="C52" s="119">
        <v>0</v>
      </c>
      <c r="D52" s="457">
        <v>0</v>
      </c>
      <c r="E52" s="457">
        <v>0</v>
      </c>
      <c r="F52" s="457">
        <v>0</v>
      </c>
      <c r="G52" s="452">
        <v>0</v>
      </c>
      <c r="H52" s="430">
        <v>0</v>
      </c>
      <c r="I52" s="430">
        <v>0</v>
      </c>
      <c r="J52" s="430">
        <v>0</v>
      </c>
      <c r="K52" s="430">
        <v>0</v>
      </c>
      <c r="L52" s="430">
        <v>0</v>
      </c>
      <c r="M52" s="453"/>
      <c r="N52" s="445"/>
      <c r="O52" s="445"/>
      <c r="P52" s="445"/>
      <c r="Q52" s="445"/>
      <c r="R52" s="445"/>
      <c r="S52" s="445"/>
      <c r="T52" s="445"/>
    </row>
    <row r="53" spans="1:20" ht="15" x14ac:dyDescent="0.25">
      <c r="A53" s="137" t="s">
        <v>505</v>
      </c>
      <c r="B53" s="119">
        <v>0</v>
      </c>
      <c r="C53" s="119">
        <v>0</v>
      </c>
      <c r="D53" s="457">
        <v>0</v>
      </c>
      <c r="E53" s="457">
        <v>0</v>
      </c>
      <c r="F53" s="457">
        <v>0</v>
      </c>
      <c r="G53" s="457">
        <v>0</v>
      </c>
      <c r="H53" s="430">
        <v>0</v>
      </c>
      <c r="I53" s="430">
        <v>0</v>
      </c>
      <c r="J53" s="430">
        <v>0</v>
      </c>
      <c r="K53" s="430">
        <v>0</v>
      </c>
      <c r="L53" s="430">
        <v>0</v>
      </c>
      <c r="M53" s="453"/>
      <c r="N53" s="445"/>
      <c r="O53" s="445"/>
      <c r="P53" s="445"/>
      <c r="Q53" s="445"/>
      <c r="R53" s="445"/>
      <c r="S53" s="445"/>
      <c r="T53" s="445"/>
    </row>
    <row r="54" spans="1:20" ht="15" x14ac:dyDescent="0.25">
      <c r="A54" s="137" t="s">
        <v>500</v>
      </c>
      <c r="B54" s="119">
        <v>0</v>
      </c>
      <c r="C54" s="119">
        <v>0</v>
      </c>
      <c r="D54" s="457">
        <v>0</v>
      </c>
      <c r="E54" s="457">
        <v>0</v>
      </c>
      <c r="F54" s="457">
        <v>0</v>
      </c>
      <c r="G54" s="457">
        <v>0</v>
      </c>
      <c r="H54" s="430">
        <v>0</v>
      </c>
      <c r="I54" s="430">
        <v>0</v>
      </c>
      <c r="J54" s="430">
        <v>0</v>
      </c>
      <c r="K54" s="430">
        <v>0</v>
      </c>
      <c r="L54" s="430">
        <v>0</v>
      </c>
      <c r="M54" s="453"/>
      <c r="N54" s="445"/>
      <c r="O54" s="445"/>
      <c r="P54" s="445"/>
      <c r="Q54" s="445"/>
      <c r="R54" s="445"/>
      <c r="S54" s="445"/>
      <c r="T54" s="445"/>
    </row>
    <row r="55" spans="1:20" ht="12.75" x14ac:dyDescent="0.2">
      <c r="A55" s="137" t="s">
        <v>506</v>
      </c>
      <c r="B55" s="119">
        <v>0</v>
      </c>
      <c r="C55" s="119">
        <v>0</v>
      </c>
      <c r="D55" s="457">
        <v>0</v>
      </c>
      <c r="E55" s="457">
        <v>0</v>
      </c>
      <c r="F55" s="457">
        <v>0</v>
      </c>
      <c r="G55" s="457">
        <v>0</v>
      </c>
      <c r="H55" s="430">
        <v>0</v>
      </c>
      <c r="I55" s="430">
        <v>0</v>
      </c>
      <c r="J55" s="430">
        <v>0</v>
      </c>
      <c r="K55" s="430">
        <v>0</v>
      </c>
      <c r="L55" s="430">
        <v>0</v>
      </c>
      <c r="M55" s="445"/>
      <c r="N55" s="445"/>
      <c r="O55" s="445"/>
      <c r="P55" s="445"/>
      <c r="Q55" s="445"/>
      <c r="R55" s="445"/>
      <c r="S55" s="445"/>
      <c r="T55" s="445"/>
    </row>
    <row r="56" spans="1:20" ht="13.5" thickBot="1" x14ac:dyDescent="0.25">
      <c r="A56" s="137" t="s">
        <v>507</v>
      </c>
      <c r="B56" s="119">
        <v>0</v>
      </c>
      <c r="C56" s="119">
        <v>0</v>
      </c>
      <c r="D56" s="457">
        <v>0</v>
      </c>
      <c r="E56" s="457">
        <v>0</v>
      </c>
      <c r="F56" s="457">
        <v>0</v>
      </c>
      <c r="G56" s="452">
        <v>0</v>
      </c>
      <c r="H56" s="430">
        <v>0</v>
      </c>
      <c r="I56" s="430">
        <v>0</v>
      </c>
      <c r="J56" s="430">
        <v>0</v>
      </c>
      <c r="K56" s="430">
        <v>0</v>
      </c>
      <c r="L56" s="430">
        <v>0</v>
      </c>
      <c r="M56" s="445"/>
      <c r="N56" s="445"/>
      <c r="O56" s="445"/>
      <c r="P56" s="445"/>
      <c r="Q56" s="445"/>
      <c r="R56" s="445"/>
      <c r="S56" s="445"/>
      <c r="T56" s="445"/>
    </row>
    <row r="57" spans="1:20" ht="26.25" thickBot="1" x14ac:dyDescent="0.25">
      <c r="A57" s="458" t="s">
        <v>512</v>
      </c>
      <c r="B57" s="451">
        <f t="shared" ref="B57:L57" si="1">SUM(B58:B82)</f>
        <v>212705967.37139806</v>
      </c>
      <c r="C57" s="451">
        <f t="shared" si="1"/>
        <v>245753693.47996101</v>
      </c>
      <c r="D57" s="451">
        <f t="shared" si="1"/>
        <v>216697183.52330828</v>
      </c>
      <c r="E57" s="451">
        <f t="shared" si="1"/>
        <v>216094965.13043001</v>
      </c>
      <c r="F57" s="451">
        <f t="shared" si="1"/>
        <v>238632296.82879466</v>
      </c>
      <c r="G57" s="451">
        <f t="shared" si="1"/>
        <v>264916668.85231239</v>
      </c>
      <c r="H57" s="451">
        <f t="shared" si="1"/>
        <v>294236611.05583215</v>
      </c>
      <c r="I57" s="451">
        <f t="shared" si="1"/>
        <v>296061536.17362416</v>
      </c>
      <c r="J57" s="451">
        <f t="shared" si="1"/>
        <v>282105401.3869859</v>
      </c>
      <c r="K57" s="451">
        <f t="shared" si="1"/>
        <v>303738554.63805085</v>
      </c>
      <c r="L57" s="451">
        <f t="shared" si="1"/>
        <v>256928629.79447296</v>
      </c>
      <c r="M57" s="445"/>
      <c r="N57" s="445"/>
      <c r="O57" s="445"/>
      <c r="P57" s="445"/>
      <c r="Q57" s="445"/>
      <c r="R57" s="445"/>
      <c r="S57" s="445"/>
      <c r="T57" s="445"/>
    </row>
    <row r="58" spans="1:20" ht="15" x14ac:dyDescent="0.25">
      <c r="A58" s="137" t="s">
        <v>485</v>
      </c>
      <c r="B58" s="119">
        <v>26527763.258288689</v>
      </c>
      <c r="C58" s="119">
        <v>32462472.403209891</v>
      </c>
      <c r="D58" s="119">
        <v>27959265.008889921</v>
      </c>
      <c r="E58" s="119">
        <v>29174524.286010001</v>
      </c>
      <c r="F58" s="119">
        <v>43666224.359411955</v>
      </c>
      <c r="G58" s="119">
        <v>52681374.439384423</v>
      </c>
      <c r="H58" s="430">
        <v>52271682.962005191</v>
      </c>
      <c r="I58" s="430">
        <v>56595615.336610854</v>
      </c>
      <c r="J58" s="430">
        <v>56279204.985707022</v>
      </c>
      <c r="K58" s="430">
        <v>55929576.171165451</v>
      </c>
      <c r="L58" s="430">
        <v>35361296.997163236</v>
      </c>
      <c r="M58" s="459"/>
      <c r="N58" s="445"/>
      <c r="O58" s="445"/>
      <c r="P58" s="445"/>
      <c r="Q58" s="445"/>
      <c r="R58" s="445"/>
      <c r="S58" s="445"/>
      <c r="T58" s="445"/>
    </row>
    <row r="59" spans="1:20" ht="15" x14ac:dyDescent="0.25">
      <c r="A59" s="137" t="s">
        <v>495</v>
      </c>
      <c r="B59" s="119">
        <v>15654212.398112239</v>
      </c>
      <c r="C59" s="119">
        <v>18211836.718055543</v>
      </c>
      <c r="D59" s="119">
        <v>15632934.720130851</v>
      </c>
      <c r="E59" s="119">
        <v>14913870.52916</v>
      </c>
      <c r="F59" s="119">
        <v>15896304.342051039</v>
      </c>
      <c r="G59" s="119">
        <v>16295265.535527522</v>
      </c>
      <c r="H59" s="430">
        <v>21399647.574266635</v>
      </c>
      <c r="I59" s="430">
        <v>17402362.774366558</v>
      </c>
      <c r="J59" s="430">
        <v>17009150.353523698</v>
      </c>
      <c r="K59" s="430">
        <v>25581043.966908168</v>
      </c>
      <c r="L59" s="430">
        <v>27331587.695769615</v>
      </c>
      <c r="M59" s="459"/>
      <c r="N59" s="445"/>
      <c r="O59" s="445"/>
      <c r="P59" s="445"/>
      <c r="Q59" s="445"/>
      <c r="R59" s="445"/>
      <c r="S59" s="445"/>
      <c r="T59" s="445"/>
    </row>
    <row r="60" spans="1:20" ht="15" x14ac:dyDescent="0.25">
      <c r="A60" s="137" t="s">
        <v>484</v>
      </c>
      <c r="B60" s="119">
        <v>16510999.757767294</v>
      </c>
      <c r="C60" s="119">
        <v>19683843.574011721</v>
      </c>
      <c r="D60" s="119">
        <v>16116486.397203699</v>
      </c>
      <c r="E60" s="119">
        <v>16401537.732279997</v>
      </c>
      <c r="F60" s="119">
        <v>18147321.062017605</v>
      </c>
      <c r="G60" s="119">
        <v>19704941.029119894</v>
      </c>
      <c r="H60" s="430">
        <v>21065367.556276254</v>
      </c>
      <c r="I60" s="430">
        <v>22160450.861404005</v>
      </c>
      <c r="J60" s="430">
        <v>22649382.240080178</v>
      </c>
      <c r="K60" s="430">
        <v>26653565.870024364</v>
      </c>
      <c r="L60" s="430">
        <v>23093037.241470721</v>
      </c>
      <c r="M60" s="459"/>
      <c r="N60" s="445"/>
      <c r="O60" s="445"/>
      <c r="P60" s="445"/>
      <c r="Q60" s="445"/>
      <c r="R60" s="445"/>
      <c r="S60" s="445"/>
      <c r="T60" s="445"/>
    </row>
    <row r="61" spans="1:20" ht="15" x14ac:dyDescent="0.25">
      <c r="A61" s="137" t="s">
        <v>494</v>
      </c>
      <c r="B61" s="119">
        <v>13896397.96626918</v>
      </c>
      <c r="C61" s="119">
        <v>15740318.953214314</v>
      </c>
      <c r="D61" s="119">
        <v>15201708.287976569</v>
      </c>
      <c r="E61" s="119">
        <v>16201062.345720001</v>
      </c>
      <c r="F61" s="119">
        <v>13215098.534653703</v>
      </c>
      <c r="G61" s="119">
        <v>18714630.825198788</v>
      </c>
      <c r="H61" s="430">
        <v>21709324.795177195</v>
      </c>
      <c r="I61" s="430">
        <v>24726512.739873204</v>
      </c>
      <c r="J61" s="430">
        <v>22793481.670583814</v>
      </c>
      <c r="K61" s="430">
        <v>18888973.909508314</v>
      </c>
      <c r="L61" s="430">
        <v>20720974.992495231</v>
      </c>
      <c r="M61" s="459"/>
      <c r="N61" s="445"/>
      <c r="O61" s="445"/>
      <c r="P61" s="445"/>
      <c r="Q61" s="445"/>
      <c r="R61" s="445"/>
      <c r="S61" s="445"/>
      <c r="T61" s="445"/>
    </row>
    <row r="62" spans="1:20" ht="15" x14ac:dyDescent="0.25">
      <c r="A62" s="137" t="s">
        <v>491</v>
      </c>
      <c r="B62" s="119">
        <v>11144698.454192579</v>
      </c>
      <c r="C62" s="119">
        <v>13118148.777829716</v>
      </c>
      <c r="D62" s="119">
        <v>11564567.970783424</v>
      </c>
      <c r="E62" s="119">
        <v>13437047.261079999</v>
      </c>
      <c r="F62" s="119">
        <v>14248684.110614132</v>
      </c>
      <c r="G62" s="119">
        <v>16183752.304699775</v>
      </c>
      <c r="H62" s="430">
        <v>18071818.87998952</v>
      </c>
      <c r="I62" s="430">
        <v>17056259.310901817</v>
      </c>
      <c r="J62" s="430">
        <v>20359718.923747145</v>
      </c>
      <c r="K62" s="430">
        <v>18503642.437571492</v>
      </c>
      <c r="L62" s="430">
        <v>20523956.449826263</v>
      </c>
      <c r="M62" s="459"/>
      <c r="N62" s="445"/>
      <c r="O62" s="445"/>
      <c r="P62" s="445"/>
      <c r="Q62" s="445"/>
      <c r="R62" s="445"/>
      <c r="S62" s="445"/>
      <c r="T62" s="445"/>
    </row>
    <row r="63" spans="1:20" ht="15" x14ac:dyDescent="0.25">
      <c r="A63" s="137" t="s">
        <v>490</v>
      </c>
      <c r="B63" s="119">
        <v>16682466.042051144</v>
      </c>
      <c r="C63" s="119">
        <v>18461404.332052</v>
      </c>
      <c r="D63" s="119">
        <v>17488700.072632734</v>
      </c>
      <c r="E63" s="119">
        <v>15512071.786870001</v>
      </c>
      <c r="F63" s="119">
        <v>15532475.287670655</v>
      </c>
      <c r="G63" s="119">
        <v>18661755.239467923</v>
      </c>
      <c r="H63" s="430">
        <v>19728703.35033948</v>
      </c>
      <c r="I63" s="430">
        <v>16884836.630902734</v>
      </c>
      <c r="J63" s="430">
        <v>16964346.014076527</v>
      </c>
      <c r="K63" s="430">
        <v>21556039.035597317</v>
      </c>
      <c r="L63" s="430">
        <v>19281339.338662215</v>
      </c>
      <c r="M63" s="459"/>
      <c r="N63" s="445"/>
      <c r="O63" s="445"/>
      <c r="P63" s="445"/>
      <c r="Q63" s="445"/>
      <c r="R63" s="445"/>
      <c r="S63" s="445"/>
      <c r="T63" s="445"/>
    </row>
    <row r="64" spans="1:20" ht="15" x14ac:dyDescent="0.25">
      <c r="A64" s="137" t="s">
        <v>488</v>
      </c>
      <c r="B64" s="119">
        <v>13947128.395696621</v>
      </c>
      <c r="C64" s="119">
        <v>17399436.363726344</v>
      </c>
      <c r="D64" s="119">
        <v>12359886.652327029</v>
      </c>
      <c r="E64" s="119">
        <v>13724249.13032</v>
      </c>
      <c r="F64" s="119">
        <v>12836415.018931437</v>
      </c>
      <c r="G64" s="119">
        <v>13644766.348202845</v>
      </c>
      <c r="H64" s="430">
        <v>15425769.97469715</v>
      </c>
      <c r="I64" s="430">
        <v>14059977.000674061</v>
      </c>
      <c r="J64" s="430">
        <v>12446283.488965496</v>
      </c>
      <c r="K64" s="430">
        <v>18380505.498988483</v>
      </c>
      <c r="L64" s="430">
        <v>16102593.110725291</v>
      </c>
      <c r="M64" s="459"/>
      <c r="N64" s="445"/>
      <c r="O64" s="445"/>
      <c r="P64" s="445"/>
      <c r="Q64" s="445"/>
      <c r="R64" s="445"/>
      <c r="S64" s="445"/>
      <c r="T64" s="445"/>
    </row>
    <row r="65" spans="1:20" ht="15" x14ac:dyDescent="0.25">
      <c r="A65" s="137" t="s">
        <v>499</v>
      </c>
      <c r="B65" s="119">
        <v>10155155.615577022</v>
      </c>
      <c r="C65" s="119">
        <v>11177844.496441996</v>
      </c>
      <c r="D65" s="119">
        <v>9931709.5440530144</v>
      </c>
      <c r="E65" s="119">
        <v>10465394.681899998</v>
      </c>
      <c r="F65" s="119">
        <v>10951174.228597527</v>
      </c>
      <c r="G65" s="119">
        <v>11388882.185074896</v>
      </c>
      <c r="H65" s="430">
        <v>11281842.934488062</v>
      </c>
      <c r="I65" s="430">
        <v>13216896.840057444</v>
      </c>
      <c r="J65" s="430">
        <v>12356888.278022893</v>
      </c>
      <c r="K65" s="430">
        <v>13820597.953507053</v>
      </c>
      <c r="L65" s="430">
        <v>14052318.827116562</v>
      </c>
      <c r="M65" s="459"/>
      <c r="N65" s="445"/>
      <c r="O65" s="445"/>
      <c r="P65" s="445"/>
      <c r="Q65" s="445"/>
      <c r="R65" s="445"/>
      <c r="S65" s="445"/>
      <c r="T65" s="445"/>
    </row>
    <row r="66" spans="1:20" ht="15" x14ac:dyDescent="0.25">
      <c r="A66" s="137" t="s">
        <v>496</v>
      </c>
      <c r="B66" s="119">
        <v>11292576.301153459</v>
      </c>
      <c r="C66" s="119">
        <v>11422728.512110028</v>
      </c>
      <c r="D66" s="119">
        <v>11418350.291357087</v>
      </c>
      <c r="E66" s="119">
        <v>11817789.89978</v>
      </c>
      <c r="F66" s="119">
        <v>11148891.77136164</v>
      </c>
      <c r="G66" s="119">
        <v>12261922.551754456</v>
      </c>
      <c r="H66" s="430">
        <v>13349532.512036189</v>
      </c>
      <c r="I66" s="430">
        <v>17458774.332165495</v>
      </c>
      <c r="J66" s="430">
        <v>13737572.486887349</v>
      </c>
      <c r="K66" s="430">
        <v>14454386.149282297</v>
      </c>
      <c r="L66" s="430">
        <v>11973586.366943842</v>
      </c>
      <c r="M66" s="459"/>
      <c r="N66" s="445"/>
      <c r="O66" s="445"/>
      <c r="P66" s="445"/>
      <c r="Q66" s="445"/>
      <c r="R66" s="445"/>
      <c r="S66" s="445"/>
      <c r="T66" s="445"/>
    </row>
    <row r="67" spans="1:20" ht="15" x14ac:dyDescent="0.25">
      <c r="A67" s="137" t="s">
        <v>493</v>
      </c>
      <c r="B67" s="119">
        <v>8915336.5531666819</v>
      </c>
      <c r="C67" s="119">
        <v>11907866.18277155</v>
      </c>
      <c r="D67" s="119">
        <v>12016793.241489362</v>
      </c>
      <c r="E67" s="119">
        <v>11124462.41904</v>
      </c>
      <c r="F67" s="119">
        <v>10598707.331289152</v>
      </c>
      <c r="G67" s="119">
        <v>11767573.440949306</v>
      </c>
      <c r="H67" s="430">
        <v>13533336.703584502</v>
      </c>
      <c r="I67" s="430">
        <v>13366345.134937322</v>
      </c>
      <c r="J67" s="430">
        <v>11121770.682517318</v>
      </c>
      <c r="K67" s="430">
        <v>11396853.988811752</v>
      </c>
      <c r="L67" s="430">
        <v>11938791.948569385</v>
      </c>
      <c r="M67" s="459"/>
      <c r="N67" s="445"/>
      <c r="O67" s="445"/>
      <c r="P67" s="445"/>
      <c r="Q67" s="445"/>
      <c r="R67" s="445"/>
      <c r="S67" s="445"/>
      <c r="T67" s="445"/>
    </row>
    <row r="68" spans="1:20" ht="15" x14ac:dyDescent="0.25">
      <c r="A68" s="137" t="s">
        <v>497</v>
      </c>
      <c r="B68" s="119">
        <v>7338773.5853795037</v>
      </c>
      <c r="C68" s="119">
        <v>9317429.3073072005</v>
      </c>
      <c r="D68" s="119">
        <v>6912332.9288437767</v>
      </c>
      <c r="E68" s="119">
        <v>6640309.8533200007</v>
      </c>
      <c r="F68" s="119">
        <v>9051325.219025854</v>
      </c>
      <c r="G68" s="119">
        <v>9826174.5892172437</v>
      </c>
      <c r="H68" s="430">
        <v>12725557.712012535</v>
      </c>
      <c r="I68" s="430">
        <v>9915591.4550507572</v>
      </c>
      <c r="J68" s="430">
        <v>7621921.1575731682</v>
      </c>
      <c r="K68" s="430">
        <v>7405981.7369640442</v>
      </c>
      <c r="L68" s="430">
        <v>10030758.854784522</v>
      </c>
      <c r="M68" s="459"/>
      <c r="N68" s="445"/>
      <c r="O68" s="445"/>
      <c r="P68" s="445"/>
      <c r="Q68" s="445"/>
      <c r="R68" s="445"/>
      <c r="S68" s="445"/>
      <c r="T68" s="445"/>
    </row>
    <row r="69" spans="1:20" ht="15" x14ac:dyDescent="0.25">
      <c r="A69" s="137" t="s">
        <v>489</v>
      </c>
      <c r="B69" s="119">
        <v>4327159.0962397633</v>
      </c>
      <c r="C69" s="119">
        <v>5564880.6971217198</v>
      </c>
      <c r="D69" s="119">
        <v>6776973.5210301504</v>
      </c>
      <c r="E69" s="119">
        <v>6200628.2359000007</v>
      </c>
      <c r="F69" s="119">
        <v>7311743.4605115829</v>
      </c>
      <c r="G69" s="119">
        <v>8982509.613011308</v>
      </c>
      <c r="H69" s="430">
        <v>14347885.648515208</v>
      </c>
      <c r="I69" s="430">
        <v>11925185.83008326</v>
      </c>
      <c r="J69" s="430">
        <v>13499524.82304921</v>
      </c>
      <c r="K69" s="430">
        <v>11769901.62782583</v>
      </c>
      <c r="L69" s="430">
        <v>9242820.1441979744</v>
      </c>
      <c r="M69" s="459"/>
      <c r="N69" s="445"/>
      <c r="O69" s="445"/>
      <c r="P69" s="445"/>
      <c r="Q69" s="445"/>
      <c r="R69" s="445"/>
      <c r="S69" s="445"/>
      <c r="T69" s="445"/>
    </row>
    <row r="70" spans="1:20" ht="15" x14ac:dyDescent="0.25">
      <c r="A70" s="137" t="s">
        <v>498</v>
      </c>
      <c r="B70" s="119">
        <v>8754828.0499116834</v>
      </c>
      <c r="C70" s="119">
        <v>8100714.8639342664</v>
      </c>
      <c r="D70" s="119">
        <v>8267810.8664689353</v>
      </c>
      <c r="E70" s="119">
        <v>8172931.2445999999</v>
      </c>
      <c r="F70" s="119">
        <v>7771425.4589981763</v>
      </c>
      <c r="G70" s="119">
        <v>9304277.0487393383</v>
      </c>
      <c r="H70" s="430">
        <v>9574625.7776067629</v>
      </c>
      <c r="I70" s="430">
        <v>7655384.8702827776</v>
      </c>
      <c r="J70" s="430">
        <v>9854301.6278018672</v>
      </c>
      <c r="K70" s="430">
        <v>8306326.8700966723</v>
      </c>
      <c r="L70" s="430">
        <v>7553439.7669260409</v>
      </c>
      <c r="M70" s="459"/>
      <c r="N70" s="445"/>
      <c r="O70" s="445"/>
      <c r="P70" s="445"/>
      <c r="Q70" s="445"/>
      <c r="R70" s="445"/>
      <c r="S70" s="445"/>
      <c r="T70" s="445"/>
    </row>
    <row r="71" spans="1:20" ht="15" x14ac:dyDescent="0.25">
      <c r="A71" s="137" t="s">
        <v>487</v>
      </c>
      <c r="B71" s="119">
        <v>6146283.3878400279</v>
      </c>
      <c r="C71" s="119">
        <v>6924185.8652621405</v>
      </c>
      <c r="D71" s="119">
        <v>6793918.232124758</v>
      </c>
      <c r="E71" s="119">
        <v>7126638.9470999995</v>
      </c>
      <c r="F71" s="119">
        <v>6606660.0885816664</v>
      </c>
      <c r="G71" s="119">
        <v>5856255.6990928901</v>
      </c>
      <c r="H71" s="430">
        <v>5426134.9286909755</v>
      </c>
      <c r="I71" s="430">
        <v>7905973.3459119704</v>
      </c>
      <c r="J71" s="430">
        <v>7843085.0286713019</v>
      </c>
      <c r="K71" s="430">
        <v>8265414.1953781489</v>
      </c>
      <c r="L71" s="430">
        <v>7021127.9497185899</v>
      </c>
      <c r="M71" s="459"/>
      <c r="N71" s="445"/>
      <c r="O71" s="445"/>
      <c r="P71" s="445"/>
      <c r="Q71" s="445"/>
      <c r="R71" s="445"/>
      <c r="S71" s="445"/>
      <c r="T71" s="445"/>
    </row>
    <row r="72" spans="1:20" s="124" customFormat="1" ht="15" x14ac:dyDescent="0.25">
      <c r="A72" s="137" t="s">
        <v>492</v>
      </c>
      <c r="B72" s="119">
        <v>17973282.824283037</v>
      </c>
      <c r="C72" s="119">
        <v>22651504.788073156</v>
      </c>
      <c r="D72" s="119">
        <v>15467683.312882299</v>
      </c>
      <c r="E72" s="119">
        <v>15261391.785</v>
      </c>
      <c r="F72" s="119">
        <v>17109719.613297656</v>
      </c>
      <c r="G72" s="119">
        <v>14656066.931657255</v>
      </c>
      <c r="H72" s="430">
        <v>17000906.373179011</v>
      </c>
      <c r="I72" s="430">
        <v>19100367.350772895</v>
      </c>
      <c r="J72" s="430">
        <v>15169974.816499777</v>
      </c>
      <c r="K72" s="430">
        <v>15480222.821712269</v>
      </c>
      <c r="L72" s="430">
        <v>5991488.5361548048</v>
      </c>
      <c r="M72" s="549"/>
      <c r="N72" s="550"/>
      <c r="O72" s="550"/>
      <c r="P72" s="550"/>
      <c r="Q72" s="550"/>
      <c r="R72" s="550"/>
      <c r="S72" s="550"/>
      <c r="T72" s="550"/>
    </row>
    <row r="73" spans="1:20" ht="15" x14ac:dyDescent="0.25">
      <c r="A73" s="137" t="s">
        <v>486</v>
      </c>
      <c r="B73" s="119">
        <v>7419035.3115148414</v>
      </c>
      <c r="C73" s="119">
        <v>7160544.5188106615</v>
      </c>
      <c r="D73" s="119">
        <v>7797338.1480682166</v>
      </c>
      <c r="E73" s="119">
        <v>6384746.2539000008</v>
      </c>
      <c r="F73" s="119">
        <v>6875117.6071777344</v>
      </c>
      <c r="G73" s="119">
        <v>6453295.475290304</v>
      </c>
      <c r="H73" s="430">
        <v>7495506.9057344627</v>
      </c>
      <c r="I73" s="430">
        <v>7129236.3500367738</v>
      </c>
      <c r="J73" s="430">
        <v>6675799.4738550298</v>
      </c>
      <c r="K73" s="430">
        <v>8382032.634434511</v>
      </c>
      <c r="L73" s="430">
        <v>5735542.5224146601</v>
      </c>
      <c r="M73" s="459"/>
      <c r="N73" s="445"/>
      <c r="O73" s="445"/>
      <c r="P73" s="445"/>
      <c r="Q73" s="445"/>
      <c r="R73" s="445"/>
      <c r="S73" s="445"/>
      <c r="T73" s="445"/>
    </row>
    <row r="74" spans="1:20" ht="15" x14ac:dyDescent="0.25">
      <c r="A74" s="137" t="s">
        <v>502</v>
      </c>
      <c r="B74" s="119">
        <v>3619655.1894042939</v>
      </c>
      <c r="C74" s="119">
        <v>3468787.9084286848</v>
      </c>
      <c r="D74" s="119">
        <v>3067174.3474964569</v>
      </c>
      <c r="E74" s="119">
        <v>3213332.7346199998</v>
      </c>
      <c r="F74" s="119">
        <v>5048936.4432364823</v>
      </c>
      <c r="G74" s="119">
        <v>4834613.0972104361</v>
      </c>
      <c r="H74" s="430">
        <v>5857706.0208925996</v>
      </c>
      <c r="I74" s="430">
        <v>7147844.3497423837</v>
      </c>
      <c r="J74" s="430">
        <v>5332206.0930020679</v>
      </c>
      <c r="K74" s="430">
        <v>7792753.4102657968</v>
      </c>
      <c r="L74" s="430">
        <v>4377071.4279856272</v>
      </c>
      <c r="M74" s="459"/>
      <c r="N74" s="445"/>
      <c r="O74" s="445"/>
      <c r="P74" s="445"/>
      <c r="Q74" s="445"/>
      <c r="R74" s="445"/>
      <c r="S74" s="445"/>
      <c r="T74" s="445"/>
    </row>
    <row r="75" spans="1:20" ht="15" x14ac:dyDescent="0.25">
      <c r="A75" s="137" t="s">
        <v>500</v>
      </c>
      <c r="B75" s="119">
        <v>5606989.0631299997</v>
      </c>
      <c r="C75" s="119">
        <v>6686304.4079999998</v>
      </c>
      <c r="D75" s="119">
        <v>5663052.8317000009</v>
      </c>
      <c r="E75" s="119">
        <v>4769212.3398500001</v>
      </c>
      <c r="F75" s="119">
        <v>4462438.3670402812</v>
      </c>
      <c r="G75" s="119">
        <v>5687389.6456776354</v>
      </c>
      <c r="H75" s="430">
        <v>3863782.0252467599</v>
      </c>
      <c r="I75" s="430">
        <v>4547433.2491905801</v>
      </c>
      <c r="J75" s="430">
        <v>3721045.833020451</v>
      </c>
      <c r="K75" s="430">
        <v>3639917.452289185</v>
      </c>
      <c r="L75" s="430">
        <v>1893878.0648841851</v>
      </c>
      <c r="M75" s="459"/>
      <c r="N75" s="445"/>
      <c r="O75" s="445"/>
      <c r="P75" s="445"/>
      <c r="Q75" s="445"/>
      <c r="R75" s="445"/>
      <c r="S75" s="445"/>
      <c r="T75" s="445"/>
    </row>
    <row r="76" spans="1:20" ht="15" x14ac:dyDescent="0.25">
      <c r="A76" s="137" t="s">
        <v>503</v>
      </c>
      <c r="B76" s="119">
        <v>2887239.3978900001</v>
      </c>
      <c r="C76" s="119">
        <v>3057114.5808000001</v>
      </c>
      <c r="D76" s="119">
        <v>2919616.7758999998</v>
      </c>
      <c r="E76" s="119">
        <v>2477044.44233</v>
      </c>
      <c r="F76" s="119">
        <v>2311459.6408615285</v>
      </c>
      <c r="G76" s="119">
        <v>2723459.4861216168</v>
      </c>
      <c r="H76" s="430">
        <v>2868128.453279472</v>
      </c>
      <c r="I76" s="430">
        <v>2937865.1047025807</v>
      </c>
      <c r="J76" s="430">
        <v>3168973.3559589921</v>
      </c>
      <c r="K76" s="430">
        <v>3044743.0069282134</v>
      </c>
      <c r="L76" s="430">
        <v>1499940.591705688</v>
      </c>
      <c r="M76" s="459"/>
      <c r="N76" s="445"/>
      <c r="O76" s="445"/>
      <c r="P76" s="445"/>
      <c r="Q76" s="445"/>
      <c r="R76" s="445"/>
      <c r="S76" s="445"/>
      <c r="T76" s="445"/>
    </row>
    <row r="77" spans="1:20" ht="15" x14ac:dyDescent="0.25">
      <c r="A77" s="137" t="s">
        <v>504</v>
      </c>
      <c r="B77" s="119">
        <v>2232758.1492499998</v>
      </c>
      <c r="C77" s="119">
        <v>1601155.8191999998</v>
      </c>
      <c r="D77" s="119">
        <v>1953354.5861500001</v>
      </c>
      <c r="E77" s="119">
        <v>1974453.8407799997</v>
      </c>
      <c r="F77" s="119">
        <v>3326069.5681514922</v>
      </c>
      <c r="G77" s="119">
        <v>3234840.5039723478</v>
      </c>
      <c r="H77" s="430">
        <v>4304157.7469679601</v>
      </c>
      <c r="I77" s="430">
        <v>2660206.6527726399</v>
      </c>
      <c r="J77" s="430">
        <v>1561452.7140889622</v>
      </c>
      <c r="K77" s="430">
        <v>2476406.5227423133</v>
      </c>
      <c r="L77" s="430">
        <v>1351297.2095385161</v>
      </c>
      <c r="M77" s="459"/>
      <c r="N77" s="445"/>
      <c r="O77" s="445"/>
      <c r="P77" s="445"/>
      <c r="Q77" s="445"/>
      <c r="R77" s="445"/>
      <c r="S77" s="445"/>
      <c r="T77" s="445"/>
    </row>
    <row r="78" spans="1:20" ht="15" x14ac:dyDescent="0.25">
      <c r="A78" s="137" t="s">
        <v>501</v>
      </c>
      <c r="B78" s="119">
        <v>1041815.14417</v>
      </c>
      <c r="C78" s="119">
        <v>1404917.8751999999</v>
      </c>
      <c r="D78" s="119">
        <v>1136024.4621000001</v>
      </c>
      <c r="E78" s="119">
        <v>968765.21325000003</v>
      </c>
      <c r="F78" s="119">
        <v>1519724.398977489</v>
      </c>
      <c r="G78" s="119">
        <v>1449250.9675817706</v>
      </c>
      <c r="H78" s="430">
        <v>2008191.6852615231</v>
      </c>
      <c r="I78" s="430">
        <v>1547724.658759695</v>
      </c>
      <c r="J78" s="430">
        <v>1339656.1529704728</v>
      </c>
      <c r="K78" s="430">
        <v>1140300.8200155681</v>
      </c>
      <c r="L78" s="430">
        <v>1036920.9349618093</v>
      </c>
      <c r="M78" s="459"/>
      <c r="N78" s="445"/>
      <c r="O78" s="445"/>
      <c r="P78" s="445"/>
      <c r="Q78" s="445"/>
      <c r="R78" s="445"/>
      <c r="S78" s="445"/>
      <c r="T78" s="445"/>
    </row>
    <row r="79" spans="1:20" ht="15" x14ac:dyDescent="0.25">
      <c r="A79" s="137" t="s">
        <v>507</v>
      </c>
      <c r="B79" s="119">
        <v>42339.869109999992</v>
      </c>
      <c r="C79" s="119">
        <v>21522.379199999999</v>
      </c>
      <c r="D79" s="119">
        <v>11714.80695</v>
      </c>
      <c r="E79" s="119">
        <v>4561.6499999999996</v>
      </c>
      <c r="F79" s="119">
        <v>98514.900000000009</v>
      </c>
      <c r="G79" s="119">
        <v>152178.15651863316</v>
      </c>
      <c r="H79" s="430">
        <v>437429.05606000003</v>
      </c>
      <c r="I79" s="430">
        <v>348244.761</v>
      </c>
      <c r="J79" s="430">
        <v>285650.96658000001</v>
      </c>
      <c r="K79" s="430">
        <v>408801.83500000002</v>
      </c>
      <c r="L79" s="430">
        <v>380995.33199999999</v>
      </c>
      <c r="M79" s="459"/>
    </row>
    <row r="80" spans="1:20" ht="15" x14ac:dyDescent="0.25">
      <c r="A80" s="548" t="s">
        <v>505</v>
      </c>
      <c r="B80" s="430">
        <v>498347.86392999993</v>
      </c>
      <c r="C80" s="430">
        <v>108743.87999999999</v>
      </c>
      <c r="D80" s="430">
        <v>138607.74124999999</v>
      </c>
      <c r="E80" s="430">
        <v>51698.7</v>
      </c>
      <c r="F80" s="430">
        <v>796532.59656573122</v>
      </c>
      <c r="G80" s="430">
        <v>269317.81776000001</v>
      </c>
      <c r="H80" s="430">
        <v>309691.23983628559</v>
      </c>
      <c r="I80" s="430">
        <v>121183.64303237597</v>
      </c>
      <c r="J80" s="430">
        <v>186559.55300606939</v>
      </c>
      <c r="K80" s="430">
        <v>309150.34533782915</v>
      </c>
      <c r="L80" s="430">
        <v>316610.55461070233</v>
      </c>
      <c r="M80" s="459"/>
    </row>
    <row r="81" spans="1:13" ht="15" x14ac:dyDescent="0.25">
      <c r="A81" s="137" t="s">
        <v>506</v>
      </c>
      <c r="B81" s="119">
        <v>57491.882610000001</v>
      </c>
      <c r="C81" s="119">
        <v>70308</v>
      </c>
      <c r="D81" s="119">
        <v>84532.25</v>
      </c>
      <c r="E81" s="119">
        <v>47981.8</v>
      </c>
      <c r="F81" s="119">
        <v>59623.075000000004</v>
      </c>
      <c r="G81" s="119">
        <v>126778.00298755187</v>
      </c>
      <c r="H81" s="430">
        <v>160596.48003844672</v>
      </c>
      <c r="I81" s="430">
        <v>177125.38207262434</v>
      </c>
      <c r="J81" s="430">
        <v>116365.96927355776</v>
      </c>
      <c r="K81" s="430">
        <v>132449.39986679205</v>
      </c>
      <c r="L81" s="430">
        <v>108881.37628120015</v>
      </c>
      <c r="M81" s="459"/>
    </row>
    <row r="82" spans="1:13" ht="15" x14ac:dyDescent="0.25">
      <c r="A82" s="137" t="s">
        <v>508</v>
      </c>
      <c r="B82" s="119">
        <v>33233.814460000001</v>
      </c>
      <c r="C82" s="119">
        <v>29678.275199999996</v>
      </c>
      <c r="D82" s="119">
        <v>16646.5255</v>
      </c>
      <c r="E82" s="119">
        <v>29258.017620000002</v>
      </c>
      <c r="F82" s="119">
        <v>41710.344770132935</v>
      </c>
      <c r="G82" s="119">
        <v>55397.918094191773</v>
      </c>
      <c r="H82" s="430">
        <v>19283.75964993078</v>
      </c>
      <c r="I82" s="430">
        <v>14138.208319284309</v>
      </c>
      <c r="J82" s="430">
        <v>11084.697523542804</v>
      </c>
      <c r="K82" s="430">
        <v>18966.977828970004</v>
      </c>
      <c r="L82" s="430">
        <v>8373.5595663336735</v>
      </c>
      <c r="M82" s="459"/>
    </row>
    <row r="83" spans="1:13" ht="12.75" x14ac:dyDescent="0.2">
      <c r="A83" s="137"/>
      <c r="B83" s="119"/>
      <c r="C83" s="119"/>
      <c r="D83" s="119"/>
      <c r="E83" s="119"/>
      <c r="F83" s="119"/>
      <c r="G83" s="119"/>
      <c r="K83" s="569"/>
      <c r="L83" s="569"/>
    </row>
    <row r="84" spans="1:13" ht="84.75" customHeight="1" x14ac:dyDescent="0.2">
      <c r="A84" s="1081" t="s">
        <v>937</v>
      </c>
      <c r="B84" s="1081"/>
      <c r="C84" s="1081"/>
      <c r="D84" s="1081"/>
      <c r="E84" s="1081"/>
      <c r="F84" s="1081"/>
      <c r="G84" s="1081"/>
      <c r="H84" s="1081"/>
      <c r="I84" s="1081"/>
      <c r="J84" s="1081"/>
      <c r="K84" s="1082"/>
      <c r="L84" s="570"/>
    </row>
    <row r="85" spans="1:13" ht="12.75" x14ac:dyDescent="0.2">
      <c r="A85" s="460" t="s">
        <v>513</v>
      </c>
      <c r="B85" s="460"/>
      <c r="C85" s="460"/>
      <c r="D85" s="460"/>
      <c r="E85" s="460"/>
      <c r="F85" s="460"/>
      <c r="G85" s="460"/>
      <c r="H85" s="460"/>
      <c r="I85" s="460"/>
      <c r="J85" s="460"/>
      <c r="K85" s="445"/>
      <c r="L85" s="445"/>
    </row>
    <row r="86" spans="1:13" ht="16.5" customHeight="1" x14ac:dyDescent="0.2">
      <c r="A86" s="461" t="s">
        <v>514</v>
      </c>
      <c r="B86" s="462"/>
      <c r="C86" s="462"/>
      <c r="D86" s="462"/>
      <c r="E86" s="462"/>
      <c r="F86" s="463"/>
      <c r="G86" s="463"/>
      <c r="H86" s="464"/>
      <c r="I86" s="464"/>
      <c r="J86" s="464"/>
      <c r="K86" s="464"/>
      <c r="L86" s="464"/>
    </row>
    <row r="91" spans="1:13" ht="10.5" customHeight="1" x14ac:dyDescent="0.2"/>
  </sheetData>
  <mergeCells count="2">
    <mergeCell ref="A2:I2"/>
    <mergeCell ref="A84:K84"/>
  </mergeCells>
  <conditionalFormatting sqref="K46:L46">
    <cfRule type="cellIs" dxfId="2" priority="1" stopIfTrue="1" operator="equal">
      <formula>-0.000001</formula>
    </cfRule>
  </conditionalFormatting>
  <conditionalFormatting sqref="P4:P21 N4:N30">
    <cfRule type="cellIs" dxfId="1" priority="3" stopIfTrue="1" operator="equal">
      <formula>-0.000001</formula>
    </cfRule>
  </conditionalFormatting>
  <conditionalFormatting sqref="P34:Q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5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4F06F-A9C9-4690-AA8C-B38B3CCA9FAC}">
  <sheetPr>
    <tabColor rgb="FF002060"/>
  </sheetPr>
  <dimension ref="A1:K85"/>
  <sheetViews>
    <sheetView showGridLines="0" view="pageBreakPreview" zoomScaleNormal="100" zoomScaleSheetLayoutView="100" workbookViewId="0"/>
  </sheetViews>
  <sheetFormatPr baseColWidth="10" defaultColWidth="14.42578125" defaultRowHeight="15" x14ac:dyDescent="0.25"/>
  <cols>
    <col min="1" max="1" width="13" style="366" customWidth="1"/>
    <col min="2" max="2" width="44.5703125" style="366" customWidth="1"/>
    <col min="3" max="3" width="20.140625" style="366" customWidth="1"/>
    <col min="4" max="4" width="26.28515625" style="366" customWidth="1"/>
    <col min="5" max="5" width="11.5703125" style="342" customWidth="1"/>
    <col min="6" max="6" width="29.42578125" style="342" customWidth="1"/>
    <col min="7" max="7" width="13.42578125" style="342" customWidth="1"/>
    <col min="8" max="11" width="11.5703125" style="342" customWidth="1"/>
    <col min="12" max="16384" width="14.42578125" style="342"/>
  </cols>
  <sheetData>
    <row r="1" spans="1:11" ht="13.5" customHeight="1" x14ac:dyDescent="0.25">
      <c r="A1" s="339" t="s">
        <v>602</v>
      </c>
      <c r="B1" s="340"/>
      <c r="C1" s="340"/>
      <c r="D1" s="340"/>
      <c r="E1" s="341"/>
      <c r="F1" s="341"/>
      <c r="G1" s="341"/>
      <c r="H1" s="341"/>
      <c r="I1" s="341"/>
      <c r="J1" s="341"/>
      <c r="K1" s="341"/>
    </row>
    <row r="2" spans="1:11" ht="15.75" x14ac:dyDescent="0.25">
      <c r="A2" s="343" t="s">
        <v>940</v>
      </c>
      <c r="B2" s="344"/>
      <c r="C2" s="345"/>
      <c r="D2" s="345"/>
      <c r="E2" s="341"/>
      <c r="I2" s="341"/>
      <c r="J2" s="341"/>
      <c r="K2" s="341"/>
    </row>
    <row r="3" spans="1:11" ht="13.5" customHeight="1" x14ac:dyDescent="0.25">
      <c r="A3" s="343"/>
      <c r="B3" s="344"/>
      <c r="C3" s="345"/>
      <c r="D3" s="345"/>
      <c r="E3" s="341"/>
      <c r="I3" s="341"/>
      <c r="J3" s="341"/>
      <c r="K3" s="341"/>
    </row>
    <row r="4" spans="1:11" ht="13.5" customHeight="1" x14ac:dyDescent="0.25">
      <c r="A4" s="346" t="s">
        <v>603</v>
      </c>
      <c r="B4" s="346" t="s">
        <v>604</v>
      </c>
      <c r="C4" s="347" t="s">
        <v>605</v>
      </c>
      <c r="D4" s="347" t="s">
        <v>230</v>
      </c>
      <c r="E4" s="341"/>
      <c r="I4" s="341"/>
      <c r="J4" s="341"/>
      <c r="K4" s="341"/>
    </row>
    <row r="5" spans="1:11" ht="13.5" customHeight="1" x14ac:dyDescent="0.25">
      <c r="A5" s="348">
        <v>448</v>
      </c>
      <c r="B5" s="348" t="s">
        <v>231</v>
      </c>
      <c r="C5" s="349">
        <v>356086.33710000012</v>
      </c>
      <c r="D5" s="350">
        <f>C5/128521560</f>
        <v>2.7706350366428802E-3</v>
      </c>
      <c r="E5" s="353"/>
      <c r="F5" s="354"/>
      <c r="G5" s="354"/>
      <c r="I5" s="341"/>
      <c r="J5" s="341"/>
      <c r="K5" s="341"/>
    </row>
    <row r="6" spans="1:11" ht="13.5" customHeight="1" x14ac:dyDescent="0.25">
      <c r="A6" s="348">
        <v>714</v>
      </c>
      <c r="B6" s="348" t="s">
        <v>606</v>
      </c>
      <c r="C6" s="349">
        <v>1590228.3958000005</v>
      </c>
      <c r="D6" s="350">
        <f>C6/128521560</f>
        <v>1.2373242246670524E-2</v>
      </c>
      <c r="E6" s="535"/>
      <c r="F6" s="351"/>
      <c r="G6" s="352"/>
      <c r="I6" s="341"/>
      <c r="J6" s="341"/>
      <c r="K6" s="341"/>
    </row>
    <row r="7" spans="1:11" ht="13.5" customHeight="1" x14ac:dyDescent="0.25">
      <c r="A7" s="561">
        <v>132</v>
      </c>
      <c r="B7" s="561" t="s">
        <v>607</v>
      </c>
      <c r="C7" s="562">
        <v>60034.628699999987</v>
      </c>
      <c r="D7" s="563">
        <f>C7/128521560</f>
        <v>4.6711718018362043E-4</v>
      </c>
      <c r="E7" s="353"/>
      <c r="F7" s="354"/>
      <c r="G7" s="354"/>
      <c r="I7" s="341"/>
      <c r="J7" s="341"/>
      <c r="K7" s="341"/>
    </row>
    <row r="8" spans="1:11" ht="13.5" customHeight="1" x14ac:dyDescent="0.25">
      <c r="A8" s="355">
        <v>190</v>
      </c>
      <c r="B8" s="355" t="s">
        <v>608</v>
      </c>
      <c r="C8" s="353">
        <v>122137.79110000002</v>
      </c>
      <c r="D8" s="356">
        <f>C8/128521560</f>
        <v>9.5032919846288835E-4</v>
      </c>
      <c r="E8" s="353"/>
      <c r="F8" s="354"/>
      <c r="G8" s="354"/>
      <c r="I8" s="341"/>
      <c r="J8" s="341"/>
      <c r="K8" s="341"/>
    </row>
    <row r="9" spans="1:11" ht="13.5" customHeight="1" x14ac:dyDescent="0.25">
      <c r="A9" s="355">
        <v>45</v>
      </c>
      <c r="B9" s="355" t="s">
        <v>609</v>
      </c>
      <c r="C9" s="353">
        <v>148199.86980000001</v>
      </c>
      <c r="D9" s="356">
        <f>C9/128521560</f>
        <v>1.1531129080599397E-3</v>
      </c>
      <c r="E9" s="353"/>
      <c r="F9" s="354"/>
      <c r="G9" s="354"/>
      <c r="I9" s="341"/>
      <c r="J9" s="341"/>
      <c r="K9" s="341"/>
    </row>
    <row r="10" spans="1:11" ht="13.5" customHeight="1" x14ac:dyDescent="0.25">
      <c r="A10" s="355">
        <v>7</v>
      </c>
      <c r="B10" s="355" t="s">
        <v>610</v>
      </c>
      <c r="C10" s="353">
        <v>4415.2618000000002</v>
      </c>
      <c r="D10" s="598">
        <f t="shared" ref="D10:D12" si="0">C10/128521560</f>
        <v>3.4354249979536511E-5</v>
      </c>
      <c r="E10" s="353"/>
      <c r="F10" s="354"/>
      <c r="G10" s="354"/>
      <c r="I10" s="341"/>
      <c r="J10" s="341"/>
      <c r="K10" s="341"/>
    </row>
    <row r="11" spans="1:11" ht="13.5" customHeight="1" x14ac:dyDescent="0.25">
      <c r="A11" s="355">
        <v>21</v>
      </c>
      <c r="B11" s="355" t="s">
        <v>611</v>
      </c>
      <c r="C11" s="353">
        <v>41984.2549</v>
      </c>
      <c r="D11" s="356">
        <f t="shared" si="0"/>
        <v>3.2667090953455589E-4</v>
      </c>
      <c r="E11" s="353"/>
      <c r="F11" s="354"/>
      <c r="G11" s="354"/>
      <c r="H11" s="341"/>
      <c r="I11" s="341"/>
      <c r="J11" s="341"/>
      <c r="K11" s="341"/>
    </row>
    <row r="12" spans="1:11" ht="13.5" customHeight="1" x14ac:dyDescent="0.25">
      <c r="A12" s="355">
        <v>20</v>
      </c>
      <c r="B12" s="355" t="s">
        <v>612</v>
      </c>
      <c r="C12" s="353">
        <v>14341.240099999999</v>
      </c>
      <c r="D12" s="356">
        <f t="shared" si="0"/>
        <v>1.1158625914593629E-4</v>
      </c>
      <c r="E12" s="353"/>
      <c r="F12" s="354"/>
      <c r="G12" s="354"/>
      <c r="H12" s="341"/>
      <c r="I12" s="341"/>
      <c r="J12" s="341"/>
      <c r="K12" s="341"/>
    </row>
    <row r="13" spans="1:11" ht="29.25" customHeight="1" x14ac:dyDescent="0.25">
      <c r="A13" s="357">
        <f>SUM(A5:A12)</f>
        <v>1577</v>
      </c>
      <c r="B13" s="358" t="s">
        <v>616</v>
      </c>
      <c r="C13" s="357">
        <f>SUM(C5:C12)</f>
        <v>2337427.7793000005</v>
      </c>
      <c r="D13" s="359">
        <f>SUM(D5:D12)</f>
        <v>1.8187047988679886E-2</v>
      </c>
      <c r="E13" s="341"/>
      <c r="F13" s="354"/>
      <c r="G13" s="354"/>
      <c r="H13" s="341"/>
      <c r="I13" s="341"/>
      <c r="J13" s="341"/>
      <c r="K13" s="341"/>
    </row>
    <row r="14" spans="1:11" ht="13.5" customHeight="1" x14ac:dyDescent="0.25">
      <c r="A14" s="360"/>
      <c r="B14" s="361"/>
      <c r="C14" s="345"/>
      <c r="D14" s="345"/>
      <c r="E14" s="341"/>
      <c r="F14" s="341"/>
      <c r="G14" s="341"/>
      <c r="H14" s="341"/>
      <c r="I14" s="341"/>
      <c r="J14" s="341"/>
      <c r="K14" s="341"/>
    </row>
    <row r="15" spans="1:11" ht="18" customHeight="1" x14ac:dyDescent="0.25">
      <c r="A15" s="1083" t="s">
        <v>941</v>
      </c>
      <c r="B15" s="1084"/>
      <c r="C15" s="1084"/>
      <c r="D15" s="1084"/>
      <c r="E15" s="341"/>
      <c r="F15" s="341"/>
      <c r="G15" s="341"/>
      <c r="H15" s="341"/>
      <c r="I15" s="341"/>
      <c r="J15" s="341"/>
      <c r="K15" s="341"/>
    </row>
    <row r="16" spans="1:11" ht="105" customHeight="1" x14ac:dyDescent="0.25">
      <c r="A16" s="1085" t="s">
        <v>613</v>
      </c>
      <c r="B16" s="1086"/>
      <c r="C16" s="1086"/>
      <c r="D16" s="1086"/>
      <c r="E16" s="341"/>
      <c r="F16" s="341"/>
      <c r="G16" s="341"/>
      <c r="H16" s="341"/>
      <c r="I16" s="341"/>
      <c r="J16" s="341"/>
      <c r="K16" s="341"/>
    </row>
    <row r="17" spans="1:11" ht="13.5" customHeight="1" x14ac:dyDescent="0.25">
      <c r="A17" s="360"/>
      <c r="B17" s="361"/>
      <c r="C17" s="345"/>
      <c r="D17" s="345"/>
      <c r="E17" s="341"/>
      <c r="F17" s="341"/>
      <c r="G17" s="341"/>
      <c r="H17" s="341"/>
      <c r="I17" s="341"/>
      <c r="J17" s="341"/>
      <c r="K17" s="341"/>
    </row>
    <row r="18" spans="1:11" ht="13.5" customHeight="1" x14ac:dyDescent="0.25">
      <c r="A18" s="360"/>
      <c r="B18" s="361"/>
      <c r="C18" s="345"/>
      <c r="D18" s="345"/>
      <c r="E18" s="341"/>
      <c r="F18" s="341"/>
      <c r="G18" s="341"/>
      <c r="H18" s="341"/>
      <c r="I18" s="341"/>
      <c r="J18" s="341"/>
      <c r="K18" s="341"/>
    </row>
    <row r="19" spans="1:11" ht="13.5" customHeight="1" x14ac:dyDescent="0.25">
      <c r="A19" s="360"/>
      <c r="B19" s="361"/>
      <c r="C19" s="345"/>
      <c r="D19" s="345"/>
      <c r="E19" s="341"/>
      <c r="F19" s="341"/>
      <c r="G19" s="341"/>
      <c r="H19" s="341"/>
      <c r="I19" s="341"/>
      <c r="J19" s="341"/>
      <c r="K19" s="341"/>
    </row>
    <row r="20" spans="1:11" ht="13.5" customHeight="1" x14ac:dyDescent="0.25">
      <c r="A20" s="360"/>
      <c r="B20" s="361"/>
      <c r="C20" s="345"/>
      <c r="D20" s="345"/>
      <c r="E20" s="341"/>
      <c r="F20" s="341"/>
      <c r="G20" s="341"/>
      <c r="H20" s="341"/>
      <c r="I20" s="341"/>
      <c r="J20" s="341"/>
      <c r="K20" s="341"/>
    </row>
    <row r="21" spans="1:11" ht="13.5" customHeight="1" x14ac:dyDescent="0.25">
      <c r="A21" s="360"/>
      <c r="B21" s="361"/>
      <c r="C21" s="362"/>
      <c r="D21" s="345"/>
      <c r="E21" s="341"/>
      <c r="F21" s="341"/>
      <c r="G21" s="341"/>
      <c r="H21" s="341"/>
      <c r="I21" s="341"/>
      <c r="J21" s="341"/>
      <c r="K21" s="341"/>
    </row>
    <row r="22" spans="1:11" ht="13.5" customHeight="1" x14ac:dyDescent="0.25">
      <c r="A22" s="360"/>
      <c r="B22" s="361"/>
      <c r="C22" s="345"/>
      <c r="D22" s="345"/>
      <c r="E22" s="341"/>
      <c r="F22" s="341"/>
      <c r="G22" s="341"/>
      <c r="H22" s="341"/>
      <c r="I22" s="341"/>
      <c r="J22" s="341"/>
      <c r="K22" s="341"/>
    </row>
    <row r="23" spans="1:11" ht="13.5" customHeight="1" x14ac:dyDescent="0.25">
      <c r="A23" s="363"/>
      <c r="B23" s="52"/>
      <c r="C23" s="364"/>
      <c r="D23" s="364"/>
      <c r="E23" s="341"/>
      <c r="F23" s="341"/>
      <c r="G23" s="341"/>
      <c r="H23" s="341"/>
      <c r="I23" s="341"/>
      <c r="J23" s="341"/>
      <c r="K23" s="341"/>
    </row>
    <row r="24" spans="1:11" ht="13.5" customHeight="1" x14ac:dyDescent="0.25">
      <c r="A24" s="360"/>
      <c r="B24" s="361"/>
      <c r="C24" s="345"/>
      <c r="D24" s="345"/>
      <c r="E24" s="341"/>
      <c r="F24" s="341"/>
      <c r="G24" s="341"/>
      <c r="H24" s="341"/>
      <c r="I24" s="341"/>
      <c r="J24" s="341"/>
      <c r="K24" s="341"/>
    </row>
    <row r="25" spans="1:11" ht="13.5" customHeight="1" x14ac:dyDescent="0.25">
      <c r="A25" s="365"/>
      <c r="B25" s="361"/>
      <c r="C25" s="345"/>
      <c r="D25" s="345"/>
      <c r="E25" s="341"/>
      <c r="F25" s="341"/>
      <c r="G25" s="341"/>
      <c r="H25" s="341"/>
      <c r="I25" s="341"/>
      <c r="J25" s="341"/>
      <c r="K25" s="341"/>
    </row>
    <row r="26" spans="1:11" ht="13.5" customHeight="1" x14ac:dyDescent="0.25">
      <c r="A26" s="360"/>
      <c r="B26" s="361"/>
      <c r="C26" s="345"/>
      <c r="D26" s="345"/>
      <c r="E26" s="341"/>
      <c r="F26" s="341"/>
      <c r="G26" s="341"/>
      <c r="H26" s="341"/>
      <c r="I26" s="341"/>
      <c r="J26" s="341"/>
      <c r="K26" s="341"/>
    </row>
    <row r="27" spans="1:11" ht="13.5" customHeight="1" x14ac:dyDescent="0.25">
      <c r="A27" s="360"/>
      <c r="B27" s="361"/>
      <c r="C27" s="345"/>
      <c r="D27" s="345"/>
      <c r="E27" s="341"/>
      <c r="F27" s="341"/>
      <c r="G27" s="341"/>
      <c r="H27" s="341"/>
      <c r="I27" s="341"/>
      <c r="J27" s="341"/>
      <c r="K27" s="341"/>
    </row>
    <row r="28" spans="1:11" ht="13.5" customHeight="1" x14ac:dyDescent="0.25">
      <c r="A28" s="360"/>
      <c r="B28" s="361"/>
      <c r="C28" s="345"/>
      <c r="D28" s="345"/>
      <c r="E28" s="341"/>
      <c r="F28" s="341"/>
      <c r="G28" s="341"/>
      <c r="H28" s="341"/>
      <c r="I28" s="341"/>
      <c r="J28" s="341"/>
      <c r="K28" s="341"/>
    </row>
    <row r="29" spans="1:11" ht="13.5" customHeight="1" x14ac:dyDescent="0.25">
      <c r="A29" s="360"/>
      <c r="B29" s="361"/>
      <c r="C29" s="345"/>
      <c r="D29" s="345"/>
      <c r="E29" s="341"/>
      <c r="F29" s="341"/>
      <c r="G29" s="341"/>
      <c r="H29" s="341"/>
      <c r="I29" s="341"/>
      <c r="J29" s="341"/>
      <c r="K29" s="341"/>
    </row>
    <row r="30" spans="1:11" ht="13.5" customHeight="1" x14ac:dyDescent="0.25">
      <c r="A30" s="360"/>
      <c r="B30" s="361"/>
      <c r="C30" s="345"/>
      <c r="D30" s="345"/>
      <c r="E30" s="341"/>
      <c r="F30" s="341"/>
      <c r="G30" s="341"/>
      <c r="H30" s="341"/>
      <c r="I30" s="341"/>
      <c r="J30" s="341"/>
      <c r="K30" s="341"/>
    </row>
    <row r="31" spans="1:11" ht="13.5" customHeight="1" x14ac:dyDescent="0.25">
      <c r="A31" s="360"/>
      <c r="B31" s="361"/>
      <c r="C31" s="345"/>
      <c r="D31" s="345"/>
      <c r="E31" s="341"/>
      <c r="F31" s="341"/>
      <c r="G31" s="341"/>
      <c r="H31" s="341"/>
      <c r="I31" s="341"/>
      <c r="J31" s="341"/>
      <c r="K31" s="341"/>
    </row>
    <row r="32" spans="1:11" ht="13.5" customHeight="1" x14ac:dyDescent="0.25">
      <c r="A32" s="360"/>
      <c r="B32" s="361"/>
      <c r="C32" s="345"/>
      <c r="D32" s="345"/>
      <c r="E32" s="341"/>
      <c r="F32" s="341"/>
      <c r="G32" s="341"/>
      <c r="H32" s="341"/>
      <c r="I32" s="341"/>
      <c r="J32" s="341"/>
      <c r="K32" s="341"/>
    </row>
    <row r="33" spans="1:11" ht="13.5" customHeight="1" x14ac:dyDescent="0.25">
      <c r="A33" s="360"/>
      <c r="B33" s="361"/>
      <c r="C33" s="345"/>
      <c r="D33" s="345"/>
      <c r="E33" s="341"/>
      <c r="F33" s="341"/>
      <c r="G33" s="341"/>
      <c r="H33" s="341"/>
      <c r="I33" s="341"/>
      <c r="J33" s="341"/>
      <c r="K33" s="341"/>
    </row>
    <row r="34" spans="1:11" ht="13.5" customHeight="1" x14ac:dyDescent="0.25">
      <c r="A34" s="360"/>
      <c r="B34" s="361"/>
      <c r="C34" s="345"/>
      <c r="D34" s="345"/>
      <c r="E34" s="341"/>
      <c r="F34" s="341"/>
      <c r="G34" s="341"/>
      <c r="H34" s="341"/>
      <c r="I34" s="341"/>
      <c r="J34" s="341"/>
      <c r="K34" s="341"/>
    </row>
    <row r="35" spans="1:11" ht="13.5" customHeight="1" x14ac:dyDescent="0.25">
      <c r="A35" s="360"/>
      <c r="B35" s="361"/>
      <c r="C35" s="345"/>
      <c r="D35" s="345"/>
      <c r="E35" s="341"/>
      <c r="F35" s="341"/>
      <c r="G35" s="341"/>
      <c r="H35" s="341"/>
      <c r="I35" s="341"/>
      <c r="J35" s="341"/>
      <c r="K35" s="341"/>
    </row>
    <row r="36" spans="1:11" ht="13.5" customHeight="1" x14ac:dyDescent="0.25">
      <c r="A36" s="360"/>
      <c r="B36" s="361"/>
      <c r="C36" s="345"/>
      <c r="D36" s="345"/>
      <c r="E36" s="341"/>
      <c r="F36" s="341"/>
      <c r="G36" s="341"/>
      <c r="H36" s="341"/>
      <c r="I36" s="341"/>
      <c r="J36" s="341"/>
      <c r="K36" s="341"/>
    </row>
    <row r="37" spans="1:11" ht="13.5" customHeight="1" x14ac:dyDescent="0.25">
      <c r="A37" s="360"/>
      <c r="B37" s="361"/>
      <c r="C37" s="345"/>
      <c r="D37" s="345"/>
      <c r="E37" s="341"/>
      <c r="F37" s="341"/>
      <c r="G37" s="341"/>
      <c r="H37" s="341"/>
      <c r="I37" s="341"/>
      <c r="J37" s="341"/>
      <c r="K37" s="341"/>
    </row>
    <row r="38" spans="1:11" ht="13.5" customHeight="1" x14ac:dyDescent="0.25">
      <c r="A38" s="360"/>
      <c r="B38" s="361"/>
      <c r="C38" s="345"/>
      <c r="D38" s="345"/>
      <c r="E38" s="341"/>
      <c r="F38" s="341"/>
      <c r="G38" s="341"/>
      <c r="H38" s="341"/>
      <c r="I38" s="341"/>
      <c r="J38" s="341"/>
      <c r="K38" s="341"/>
    </row>
    <row r="39" spans="1:11" ht="13.5" customHeight="1" x14ac:dyDescent="0.25">
      <c r="A39" s="360"/>
      <c r="B39" s="361"/>
      <c r="C39" s="345"/>
      <c r="D39" s="345"/>
      <c r="E39" s="341"/>
      <c r="F39" s="341"/>
      <c r="G39" s="341"/>
      <c r="H39" s="341"/>
      <c r="I39" s="341"/>
      <c r="J39" s="341"/>
      <c r="K39" s="341"/>
    </row>
    <row r="40" spans="1:11" ht="13.5" customHeight="1" x14ac:dyDescent="0.25">
      <c r="A40" s="360"/>
      <c r="B40" s="361"/>
      <c r="C40" s="345"/>
      <c r="D40" s="345"/>
      <c r="E40" s="341"/>
      <c r="F40" s="341"/>
      <c r="G40" s="341"/>
      <c r="H40" s="341"/>
      <c r="I40" s="341"/>
      <c r="J40" s="341"/>
      <c r="K40" s="341"/>
    </row>
    <row r="41" spans="1:11" ht="13.5" customHeight="1" x14ac:dyDescent="0.25">
      <c r="A41" s="360"/>
      <c r="B41" s="361"/>
      <c r="C41" s="345"/>
      <c r="D41" s="345"/>
      <c r="E41" s="341"/>
      <c r="F41" s="341"/>
      <c r="G41" s="341"/>
      <c r="H41" s="341"/>
      <c r="I41" s="341"/>
      <c r="J41" s="341"/>
      <c r="K41" s="341"/>
    </row>
    <row r="42" spans="1:11" ht="13.5" customHeight="1" x14ac:dyDescent="0.25">
      <c r="A42" s="360"/>
      <c r="B42" s="361"/>
      <c r="C42" s="345"/>
      <c r="D42" s="345"/>
      <c r="E42" s="341"/>
      <c r="F42" s="341"/>
      <c r="G42" s="341"/>
      <c r="H42" s="341"/>
      <c r="I42" s="341"/>
      <c r="J42" s="341"/>
      <c r="K42" s="341"/>
    </row>
    <row r="43" spans="1:11" ht="13.5" customHeight="1" x14ac:dyDescent="0.25">
      <c r="A43" s="360"/>
      <c r="B43" s="361"/>
      <c r="C43" s="345"/>
      <c r="D43" s="345"/>
      <c r="E43" s="341"/>
      <c r="F43" s="341"/>
      <c r="G43" s="341"/>
      <c r="H43" s="341"/>
      <c r="I43" s="341"/>
      <c r="J43" s="341"/>
      <c r="K43" s="341"/>
    </row>
    <row r="44" spans="1:11" ht="13.5" customHeight="1" x14ac:dyDescent="0.25">
      <c r="A44" s="360"/>
      <c r="B44" s="361"/>
      <c r="C44" s="345"/>
      <c r="D44" s="345"/>
      <c r="E44" s="341"/>
      <c r="F44" s="341"/>
      <c r="G44" s="341"/>
      <c r="H44" s="341"/>
      <c r="I44" s="341"/>
      <c r="J44" s="341"/>
      <c r="K44" s="341"/>
    </row>
    <row r="45" spans="1:11" ht="13.5" customHeight="1" x14ac:dyDescent="0.25">
      <c r="A45" s="360"/>
      <c r="B45" s="361"/>
      <c r="C45" s="345"/>
      <c r="D45" s="345"/>
      <c r="E45" s="341"/>
      <c r="F45" s="341"/>
      <c r="G45" s="341"/>
      <c r="H45" s="341"/>
      <c r="I45" s="341"/>
      <c r="J45" s="341"/>
      <c r="K45" s="341"/>
    </row>
    <row r="46" spans="1:11" ht="13.5" customHeight="1" x14ac:dyDescent="0.25">
      <c r="A46" s="360"/>
      <c r="B46" s="361"/>
      <c r="C46" s="345"/>
      <c r="D46" s="345"/>
      <c r="E46" s="341"/>
      <c r="F46" s="341"/>
      <c r="G46" s="341"/>
      <c r="H46" s="341"/>
      <c r="I46" s="341"/>
      <c r="J46" s="341"/>
      <c r="K46" s="341"/>
    </row>
    <row r="47" spans="1:11" ht="13.5" customHeight="1" x14ac:dyDescent="0.25">
      <c r="A47" s="360"/>
      <c r="B47" s="361"/>
      <c r="C47" s="345"/>
      <c r="D47" s="345"/>
      <c r="E47" s="341"/>
      <c r="F47" s="341"/>
      <c r="G47" s="341"/>
      <c r="H47" s="341"/>
      <c r="I47" s="341"/>
      <c r="J47" s="341"/>
      <c r="K47" s="341"/>
    </row>
    <row r="48" spans="1:11" ht="13.5" customHeight="1" x14ac:dyDescent="0.25">
      <c r="A48" s="360"/>
      <c r="B48" s="361"/>
      <c r="C48" s="345"/>
      <c r="D48" s="345"/>
      <c r="E48" s="341"/>
      <c r="F48" s="341"/>
      <c r="G48" s="341"/>
      <c r="H48" s="341"/>
      <c r="I48" s="341"/>
      <c r="J48" s="341"/>
      <c r="K48" s="341"/>
    </row>
    <row r="49" spans="1:11" ht="13.5" customHeight="1" x14ac:dyDescent="0.25">
      <c r="A49" s="360"/>
      <c r="B49" s="361"/>
      <c r="C49" s="345"/>
      <c r="D49" s="345"/>
      <c r="E49" s="341"/>
      <c r="F49" s="341"/>
      <c r="G49" s="341"/>
      <c r="H49" s="341"/>
      <c r="I49" s="341"/>
      <c r="J49" s="341"/>
      <c r="K49" s="341"/>
    </row>
    <row r="50" spans="1:11" ht="13.5" customHeight="1" x14ac:dyDescent="0.25">
      <c r="A50" s="360"/>
      <c r="B50" s="361"/>
      <c r="C50" s="345"/>
      <c r="D50" s="345"/>
      <c r="E50" s="341"/>
      <c r="F50" s="341"/>
      <c r="G50" s="341"/>
      <c r="H50" s="341"/>
      <c r="I50" s="341"/>
      <c r="J50" s="341"/>
      <c r="K50" s="341"/>
    </row>
    <row r="51" spans="1:11" ht="13.5" customHeight="1" x14ac:dyDescent="0.25">
      <c r="A51" s="360"/>
      <c r="B51" s="361"/>
      <c r="C51" s="345"/>
      <c r="D51" s="345"/>
      <c r="E51" s="341"/>
      <c r="F51" s="341"/>
      <c r="G51" s="341"/>
      <c r="H51" s="341"/>
      <c r="I51" s="341"/>
      <c r="J51" s="341"/>
      <c r="K51" s="341"/>
    </row>
    <row r="52" spans="1:11" ht="13.5" customHeight="1" x14ac:dyDescent="0.25">
      <c r="A52" s="360"/>
      <c r="B52" s="361"/>
      <c r="C52" s="345"/>
      <c r="D52" s="345"/>
      <c r="E52" s="341"/>
      <c r="F52" s="341"/>
      <c r="G52" s="341"/>
      <c r="H52" s="341"/>
      <c r="I52" s="341"/>
      <c r="J52" s="341"/>
      <c r="K52" s="341"/>
    </row>
    <row r="53" spans="1:11" ht="13.5" customHeight="1" x14ac:dyDescent="0.25">
      <c r="A53" s="360"/>
      <c r="B53" s="361"/>
      <c r="C53" s="345"/>
      <c r="D53" s="345"/>
      <c r="E53" s="341"/>
      <c r="F53" s="341"/>
      <c r="G53" s="341"/>
      <c r="H53" s="341"/>
      <c r="I53" s="341"/>
      <c r="J53" s="341"/>
      <c r="K53" s="341"/>
    </row>
    <row r="54" spans="1:11" ht="13.5" customHeight="1" x14ac:dyDescent="0.25">
      <c r="A54" s="360"/>
      <c r="B54" s="361"/>
      <c r="C54" s="345"/>
      <c r="D54" s="345"/>
      <c r="E54" s="341"/>
      <c r="F54" s="341"/>
      <c r="G54" s="341"/>
      <c r="H54" s="341"/>
      <c r="I54" s="341"/>
      <c r="J54" s="341"/>
      <c r="K54" s="341"/>
    </row>
    <row r="55" spans="1:11" ht="13.5" customHeight="1" x14ac:dyDescent="0.25">
      <c r="A55" s="360"/>
      <c r="B55" s="361"/>
      <c r="C55" s="345"/>
      <c r="D55" s="345"/>
      <c r="E55" s="341"/>
      <c r="F55" s="341"/>
      <c r="G55" s="341"/>
      <c r="H55" s="341"/>
      <c r="I55" s="341"/>
      <c r="J55" s="341"/>
      <c r="K55" s="341"/>
    </row>
    <row r="56" spans="1:11" ht="13.5" customHeight="1" x14ac:dyDescent="0.25">
      <c r="A56" s="360"/>
      <c r="B56" s="361"/>
      <c r="C56" s="345"/>
      <c r="D56" s="345"/>
      <c r="E56" s="341"/>
      <c r="F56" s="341"/>
      <c r="G56" s="341"/>
      <c r="H56" s="341"/>
      <c r="I56" s="341"/>
      <c r="J56" s="341"/>
      <c r="K56" s="341"/>
    </row>
    <row r="57" spans="1:11" ht="13.5" customHeight="1" x14ac:dyDescent="0.25">
      <c r="A57" s="360"/>
      <c r="B57" s="361"/>
      <c r="C57" s="345"/>
      <c r="D57" s="345"/>
      <c r="E57" s="341"/>
      <c r="F57" s="341"/>
      <c r="G57" s="341"/>
      <c r="H57" s="341"/>
      <c r="I57" s="341"/>
      <c r="J57" s="341"/>
      <c r="K57" s="341"/>
    </row>
    <row r="58" spans="1:11" ht="13.5" customHeight="1" x14ac:dyDescent="0.25">
      <c r="A58" s="360"/>
      <c r="B58" s="361"/>
      <c r="C58" s="345"/>
      <c r="D58" s="345"/>
      <c r="E58" s="341"/>
      <c r="F58" s="341"/>
      <c r="G58" s="341"/>
      <c r="H58" s="341"/>
      <c r="I58" s="341"/>
      <c r="J58" s="341"/>
      <c r="K58" s="341"/>
    </row>
    <row r="59" spans="1:11" ht="13.5" customHeight="1" x14ac:dyDescent="0.25">
      <c r="A59" s="360"/>
      <c r="B59" s="361"/>
      <c r="C59" s="345"/>
      <c r="D59" s="345"/>
      <c r="E59" s="341"/>
      <c r="F59" s="341"/>
      <c r="G59" s="341"/>
      <c r="H59" s="341"/>
      <c r="I59" s="341"/>
      <c r="J59" s="341"/>
      <c r="K59" s="341"/>
    </row>
    <row r="60" spans="1:11" ht="13.5" customHeight="1" x14ac:dyDescent="0.25">
      <c r="A60" s="360"/>
      <c r="B60" s="361"/>
      <c r="C60" s="345"/>
      <c r="D60" s="345"/>
      <c r="E60" s="341"/>
      <c r="F60" s="341"/>
      <c r="G60" s="341"/>
      <c r="H60" s="341"/>
      <c r="I60" s="341"/>
      <c r="J60" s="341"/>
      <c r="K60" s="341"/>
    </row>
    <row r="61" spans="1:11" ht="13.5" customHeight="1" x14ac:dyDescent="0.25">
      <c r="A61" s="360"/>
      <c r="B61" s="361"/>
      <c r="C61" s="345"/>
      <c r="D61" s="345"/>
      <c r="E61" s="341"/>
      <c r="F61" s="341"/>
      <c r="G61" s="341"/>
      <c r="H61" s="341"/>
      <c r="I61" s="341"/>
      <c r="J61" s="341"/>
      <c r="K61" s="341"/>
    </row>
    <row r="62" spans="1:11" ht="13.5" customHeight="1" x14ac:dyDescent="0.25">
      <c r="A62" s="360"/>
      <c r="B62" s="361"/>
      <c r="C62" s="345"/>
      <c r="D62" s="345"/>
      <c r="E62" s="341"/>
      <c r="F62" s="341"/>
      <c r="G62" s="341"/>
      <c r="H62" s="341"/>
      <c r="I62" s="341"/>
      <c r="J62" s="341"/>
      <c r="K62" s="341"/>
    </row>
    <row r="63" spans="1:11" ht="13.5" customHeight="1" x14ac:dyDescent="0.25">
      <c r="A63" s="360"/>
      <c r="B63" s="361"/>
      <c r="C63" s="345"/>
      <c r="D63" s="345"/>
      <c r="E63" s="341"/>
      <c r="F63" s="341"/>
      <c r="G63" s="341"/>
      <c r="H63" s="341"/>
      <c r="I63" s="341"/>
      <c r="J63" s="341"/>
      <c r="K63" s="341"/>
    </row>
    <row r="64" spans="1:11" ht="13.5" customHeight="1" x14ac:dyDescent="0.25">
      <c r="A64" s="360"/>
      <c r="B64" s="361"/>
      <c r="C64" s="345"/>
      <c r="D64" s="345"/>
      <c r="E64" s="341"/>
      <c r="F64" s="341"/>
      <c r="G64" s="341"/>
      <c r="H64" s="341"/>
      <c r="I64" s="341"/>
      <c r="J64" s="341"/>
      <c r="K64" s="341"/>
    </row>
    <row r="65" spans="1:11" ht="13.5" customHeight="1" x14ac:dyDescent="0.25">
      <c r="A65" s="360"/>
      <c r="B65" s="361"/>
      <c r="C65" s="345"/>
      <c r="D65" s="345"/>
      <c r="E65" s="341"/>
      <c r="F65" s="341"/>
      <c r="G65" s="341"/>
      <c r="H65" s="341"/>
      <c r="I65" s="341"/>
      <c r="J65" s="341"/>
      <c r="K65" s="341"/>
    </row>
    <row r="66" spans="1:11" ht="13.5" customHeight="1" x14ac:dyDescent="0.25">
      <c r="A66" s="360"/>
      <c r="B66" s="361"/>
      <c r="C66" s="345"/>
      <c r="D66" s="345"/>
      <c r="E66" s="341"/>
      <c r="F66" s="341"/>
      <c r="G66" s="341"/>
      <c r="H66" s="341"/>
      <c r="I66" s="341"/>
      <c r="J66" s="341"/>
      <c r="K66" s="341"/>
    </row>
    <row r="67" spans="1:11" ht="13.5" customHeight="1" x14ac:dyDescent="0.25">
      <c r="A67" s="360"/>
      <c r="B67" s="361"/>
      <c r="C67" s="345"/>
      <c r="D67" s="345"/>
      <c r="E67" s="341"/>
      <c r="F67" s="341"/>
      <c r="G67" s="341"/>
      <c r="H67" s="341"/>
      <c r="I67" s="341"/>
      <c r="J67" s="341"/>
      <c r="K67" s="341"/>
    </row>
    <row r="68" spans="1:11" ht="13.5" customHeight="1" x14ac:dyDescent="0.25">
      <c r="A68" s="360"/>
      <c r="B68" s="361"/>
      <c r="C68" s="345"/>
      <c r="D68" s="345"/>
      <c r="E68" s="341"/>
      <c r="F68" s="341"/>
      <c r="G68" s="341"/>
      <c r="H68" s="341"/>
      <c r="I68" s="341"/>
      <c r="J68" s="341"/>
      <c r="K68" s="341"/>
    </row>
    <row r="69" spans="1:11" ht="13.5" customHeight="1" x14ac:dyDescent="0.25">
      <c r="A69" s="360"/>
      <c r="B69" s="361"/>
      <c r="C69" s="345"/>
      <c r="D69" s="345"/>
      <c r="E69" s="341"/>
      <c r="F69" s="341"/>
      <c r="G69" s="341"/>
      <c r="H69" s="341"/>
      <c r="I69" s="341"/>
      <c r="J69" s="341"/>
      <c r="K69" s="341"/>
    </row>
    <row r="70" spans="1:11" ht="13.5" customHeight="1" x14ac:dyDescent="0.25">
      <c r="A70" s="360"/>
      <c r="B70" s="361"/>
      <c r="C70" s="345"/>
      <c r="D70" s="345"/>
      <c r="E70" s="341"/>
      <c r="F70" s="341"/>
      <c r="G70" s="341"/>
      <c r="H70" s="341"/>
      <c r="I70" s="341"/>
      <c r="J70" s="341"/>
      <c r="K70" s="341"/>
    </row>
    <row r="71" spans="1:11" ht="13.5" customHeight="1" x14ac:dyDescent="0.25">
      <c r="A71" s="360"/>
      <c r="B71" s="361"/>
      <c r="C71" s="345"/>
      <c r="D71" s="345"/>
      <c r="E71" s="341"/>
      <c r="F71" s="341"/>
      <c r="G71" s="341"/>
      <c r="H71" s="341"/>
      <c r="I71" s="341"/>
      <c r="J71" s="341"/>
      <c r="K71" s="341"/>
    </row>
    <row r="72" spans="1:11" ht="13.5" customHeight="1" x14ac:dyDescent="0.25">
      <c r="A72" s="360"/>
      <c r="B72" s="361"/>
      <c r="C72" s="345"/>
      <c r="D72" s="345"/>
      <c r="E72" s="341"/>
      <c r="F72" s="341"/>
      <c r="G72" s="341"/>
      <c r="H72" s="341"/>
      <c r="I72" s="341"/>
      <c r="J72" s="341"/>
      <c r="K72" s="341"/>
    </row>
    <row r="73" spans="1:11" ht="13.5" customHeight="1" x14ac:dyDescent="0.25">
      <c r="A73" s="360"/>
      <c r="B73" s="361"/>
      <c r="C73" s="345"/>
      <c r="D73" s="345"/>
      <c r="E73" s="341"/>
      <c r="F73" s="341"/>
      <c r="G73" s="341"/>
      <c r="H73" s="341"/>
      <c r="I73" s="341"/>
      <c r="J73" s="341"/>
      <c r="K73" s="341"/>
    </row>
    <row r="74" spans="1:11" ht="13.5" customHeight="1" x14ac:dyDescent="0.25">
      <c r="A74" s="360"/>
      <c r="B74" s="361"/>
      <c r="C74" s="345"/>
      <c r="D74" s="345"/>
      <c r="E74" s="341"/>
      <c r="F74" s="341"/>
      <c r="G74" s="341"/>
      <c r="H74" s="341"/>
      <c r="I74" s="341"/>
      <c r="J74" s="341"/>
      <c r="K74" s="341"/>
    </row>
    <row r="75" spans="1:11" ht="13.5" customHeight="1" x14ac:dyDescent="0.25">
      <c r="A75" s="360"/>
      <c r="B75" s="361"/>
      <c r="C75" s="345"/>
      <c r="D75" s="345"/>
      <c r="E75" s="341"/>
      <c r="F75" s="341"/>
      <c r="G75" s="341"/>
      <c r="H75" s="341"/>
      <c r="I75" s="341"/>
      <c r="J75" s="341"/>
      <c r="K75" s="341"/>
    </row>
    <row r="76" spans="1:11" ht="13.5" customHeight="1" x14ac:dyDescent="0.25">
      <c r="A76" s="360"/>
      <c r="B76" s="361"/>
      <c r="C76" s="345"/>
      <c r="D76" s="345"/>
      <c r="E76" s="341"/>
      <c r="F76" s="341"/>
      <c r="G76" s="341"/>
      <c r="H76" s="341"/>
      <c r="I76" s="341"/>
      <c r="J76" s="341"/>
      <c r="K76" s="341"/>
    </row>
    <row r="77" spans="1:11" ht="13.5" customHeight="1" x14ac:dyDescent="0.25">
      <c r="A77" s="360"/>
      <c r="B77" s="361"/>
      <c r="C77" s="345"/>
      <c r="D77" s="345"/>
      <c r="E77" s="341"/>
      <c r="F77" s="341"/>
      <c r="G77" s="341"/>
      <c r="H77" s="341"/>
      <c r="I77" s="341"/>
      <c r="J77" s="341"/>
      <c r="K77" s="341"/>
    </row>
    <row r="78" spans="1:11" ht="13.5" customHeight="1" x14ac:dyDescent="0.25">
      <c r="A78" s="360"/>
      <c r="B78" s="361"/>
      <c r="C78" s="345"/>
      <c r="D78" s="345"/>
      <c r="E78" s="341"/>
      <c r="F78" s="341"/>
      <c r="G78" s="341"/>
      <c r="H78" s="341"/>
      <c r="I78" s="341"/>
      <c r="J78" s="341"/>
      <c r="K78" s="341"/>
    </row>
    <row r="79" spans="1:11" ht="13.5" customHeight="1" x14ac:dyDescent="0.25">
      <c r="A79" s="360"/>
      <c r="B79" s="361"/>
      <c r="C79" s="345"/>
      <c r="D79" s="345"/>
      <c r="E79" s="341"/>
      <c r="F79" s="341"/>
      <c r="G79" s="341"/>
      <c r="H79" s="341"/>
      <c r="I79" s="341"/>
      <c r="J79" s="341"/>
      <c r="K79" s="341"/>
    </row>
    <row r="80" spans="1:11" ht="13.5" customHeight="1" x14ac:dyDescent="0.25">
      <c r="A80" s="360"/>
      <c r="B80" s="361"/>
      <c r="C80" s="345"/>
      <c r="D80" s="345"/>
      <c r="E80" s="341"/>
      <c r="F80" s="341"/>
      <c r="G80" s="341"/>
      <c r="H80" s="341"/>
      <c r="I80" s="341"/>
      <c r="J80" s="341"/>
      <c r="K80" s="341"/>
    </row>
    <row r="81" spans="1:11" ht="13.5" customHeight="1" x14ac:dyDescent="0.25">
      <c r="A81" s="360"/>
      <c r="B81" s="361"/>
      <c r="C81" s="345"/>
      <c r="D81" s="345"/>
      <c r="E81" s="341"/>
      <c r="F81" s="341"/>
      <c r="G81" s="341"/>
      <c r="H81" s="341"/>
      <c r="I81" s="341"/>
      <c r="J81" s="341"/>
      <c r="K81" s="341"/>
    </row>
    <row r="82" spans="1:11" ht="13.5" customHeight="1" x14ac:dyDescent="0.25">
      <c r="A82" s="360"/>
      <c r="B82" s="361"/>
      <c r="C82" s="345"/>
      <c r="D82" s="345"/>
      <c r="E82" s="341"/>
      <c r="F82" s="341"/>
      <c r="G82" s="341"/>
      <c r="H82" s="341"/>
      <c r="I82" s="341"/>
      <c r="J82" s="341"/>
      <c r="K82" s="341"/>
    </row>
    <row r="83" spans="1:11" ht="13.5" customHeight="1" x14ac:dyDescent="0.25">
      <c r="A83" s="360"/>
      <c r="B83" s="361"/>
      <c r="C83" s="345"/>
      <c r="D83" s="345"/>
      <c r="E83" s="341"/>
      <c r="F83" s="341"/>
      <c r="G83" s="341"/>
      <c r="H83" s="341"/>
      <c r="I83" s="341"/>
      <c r="J83" s="341"/>
      <c r="K83" s="341"/>
    </row>
    <row r="84" spans="1:11" ht="13.5" customHeight="1" x14ac:dyDescent="0.25">
      <c r="A84" s="360"/>
      <c r="B84" s="361"/>
      <c r="C84" s="345"/>
      <c r="D84" s="345"/>
      <c r="E84" s="341"/>
      <c r="F84" s="341"/>
      <c r="G84" s="341"/>
      <c r="H84" s="341"/>
      <c r="I84" s="341"/>
      <c r="J84" s="341"/>
      <c r="K84" s="341"/>
    </row>
    <row r="85" spans="1:11" ht="13.5" customHeight="1" x14ac:dyDescent="0.25">
      <c r="A85" s="360"/>
      <c r="B85" s="361"/>
      <c r="C85" s="345"/>
      <c r="D85" s="345"/>
      <c r="E85" s="341"/>
      <c r="F85" s="341"/>
      <c r="G85" s="341"/>
      <c r="H85" s="341"/>
      <c r="I85" s="341"/>
      <c r="J85" s="341"/>
      <c r="K85" s="341"/>
    </row>
  </sheetData>
  <mergeCells count="2">
    <mergeCell ref="A15:D15"/>
    <mergeCell ref="A16:D16"/>
  </mergeCells>
  <pageMargins left="0.7" right="0.7" top="0.75" bottom="0.75" header="0.3" footer="0.3"/>
  <pageSetup paperSize="9" scale="84" orientation="portrait" r:id="rId1"/>
  <colBreaks count="1" manualBreakCount="1">
    <brk id="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48302-F5F8-4D8F-A207-778189E827DF}">
  <sheetPr>
    <tabColor rgb="FF002060"/>
  </sheetPr>
  <dimension ref="A1:N60"/>
  <sheetViews>
    <sheetView showGridLines="0" view="pageBreakPreview" zoomScaleNormal="100" zoomScaleSheetLayoutView="100" workbookViewId="0"/>
  </sheetViews>
  <sheetFormatPr baseColWidth="10" defaultColWidth="11.42578125" defaultRowHeight="15" x14ac:dyDescent="0.25"/>
  <cols>
    <col min="2" max="14" width="10.5703125" customWidth="1"/>
    <col min="15" max="15" width="3" customWidth="1"/>
  </cols>
  <sheetData>
    <row r="1" spans="1:14" x14ac:dyDescent="0.25">
      <c r="A1" s="104" t="s">
        <v>328</v>
      </c>
      <c r="B1" s="221"/>
      <c r="C1" s="221"/>
      <c r="D1" s="221"/>
      <c r="E1" s="221"/>
      <c r="F1" s="221"/>
      <c r="G1" s="221"/>
      <c r="H1" s="221"/>
      <c r="I1" s="221"/>
      <c r="J1" s="221"/>
      <c r="K1" s="221"/>
      <c r="L1" s="221"/>
      <c r="M1" s="221"/>
      <c r="N1" s="221"/>
    </row>
    <row r="2" spans="1:14" ht="15.75" x14ac:dyDescent="0.25">
      <c r="A2" s="222" t="s">
        <v>329</v>
      </c>
      <c r="B2" s="221"/>
      <c r="C2" s="221"/>
      <c r="D2" s="221"/>
      <c r="E2" s="221"/>
      <c r="F2" s="221"/>
      <c r="G2" s="221"/>
      <c r="H2" s="221"/>
      <c r="I2" s="221"/>
      <c r="J2" s="221"/>
      <c r="K2" s="221"/>
      <c r="L2" s="221"/>
      <c r="M2" s="221"/>
      <c r="N2" s="221"/>
    </row>
    <row r="3" spans="1:14" ht="15.75" x14ac:dyDescent="0.25">
      <c r="A3" s="222" t="s">
        <v>330</v>
      </c>
      <c r="B3" s="221"/>
      <c r="C3" s="221"/>
      <c r="D3" s="221"/>
      <c r="E3" s="221"/>
      <c r="F3" s="221"/>
      <c r="G3" s="221"/>
      <c r="H3" s="221"/>
      <c r="I3" s="221"/>
      <c r="J3" s="221"/>
      <c r="K3" s="221"/>
      <c r="L3" s="221"/>
      <c r="M3" s="221"/>
      <c r="N3" s="221"/>
    </row>
    <row r="4" spans="1:14" ht="15.75" thickBot="1" x14ac:dyDescent="0.3">
      <c r="A4" s="57" t="s">
        <v>331</v>
      </c>
      <c r="B4" s="223" t="s">
        <v>332</v>
      </c>
      <c r="C4" s="223" t="s">
        <v>333</v>
      </c>
      <c r="D4" s="223" t="s">
        <v>334</v>
      </c>
      <c r="E4" s="223" t="s">
        <v>335</v>
      </c>
      <c r="F4" s="223" t="s">
        <v>336</v>
      </c>
      <c r="G4" s="223" t="s">
        <v>337</v>
      </c>
      <c r="H4" s="223" t="s">
        <v>338</v>
      </c>
      <c r="I4" s="223" t="s">
        <v>339</v>
      </c>
      <c r="J4" s="223" t="s">
        <v>340</v>
      </c>
      <c r="K4" s="223" t="s">
        <v>341</v>
      </c>
      <c r="L4" s="223" t="s">
        <v>342</v>
      </c>
      <c r="M4" s="223" t="s">
        <v>343</v>
      </c>
      <c r="N4" s="223" t="s">
        <v>0</v>
      </c>
    </row>
    <row r="5" spans="1:14" ht="15.75" thickBot="1" x14ac:dyDescent="0.3">
      <c r="A5" s="224" t="s">
        <v>344</v>
      </c>
      <c r="B5" s="225"/>
      <c r="C5" s="225"/>
      <c r="D5" s="225"/>
      <c r="E5" s="225"/>
      <c r="F5" s="225"/>
      <c r="G5" s="225"/>
      <c r="H5" s="225"/>
      <c r="I5" s="225"/>
      <c r="J5" s="225"/>
      <c r="K5" s="225"/>
      <c r="L5" s="225"/>
      <c r="M5" s="225"/>
      <c r="N5" s="226"/>
    </row>
    <row r="6" spans="1:14" x14ac:dyDescent="0.25">
      <c r="A6" s="227">
        <v>2009</v>
      </c>
      <c r="B6" s="228">
        <v>353</v>
      </c>
      <c r="C6" s="228">
        <v>717</v>
      </c>
      <c r="D6" s="228">
        <v>601</v>
      </c>
      <c r="E6" s="228">
        <v>338</v>
      </c>
      <c r="F6" s="228">
        <v>507</v>
      </c>
      <c r="G6" s="228">
        <v>281</v>
      </c>
      <c r="H6" s="228">
        <v>304</v>
      </c>
      <c r="I6" s="228">
        <v>586</v>
      </c>
      <c r="J6" s="228">
        <v>415</v>
      </c>
      <c r="K6" s="228">
        <v>439</v>
      </c>
      <c r="L6" s="228">
        <v>404</v>
      </c>
      <c r="M6" s="228">
        <v>290</v>
      </c>
      <c r="N6" s="228">
        <f>SUM(B6:M6)</f>
        <v>5235</v>
      </c>
    </row>
    <row r="7" spans="1:14" x14ac:dyDescent="0.25">
      <c r="A7" s="227">
        <v>2010</v>
      </c>
      <c r="B7" s="228">
        <v>514</v>
      </c>
      <c r="C7" s="228">
        <v>1556</v>
      </c>
      <c r="D7" s="228">
        <v>512</v>
      </c>
      <c r="E7" s="228">
        <v>467</v>
      </c>
      <c r="F7" s="228">
        <v>697</v>
      </c>
      <c r="G7" s="228">
        <v>476</v>
      </c>
      <c r="H7" s="228">
        <v>686</v>
      </c>
      <c r="I7" s="228">
        <v>686</v>
      </c>
      <c r="J7" s="228">
        <v>526</v>
      </c>
      <c r="K7" s="228">
        <v>859</v>
      </c>
      <c r="L7" s="228">
        <v>949</v>
      </c>
      <c r="M7" s="228">
        <v>1710</v>
      </c>
      <c r="N7" s="228">
        <f t="shared" ref="N7:N19" si="0">SUM(B7:M7)</f>
        <v>9638</v>
      </c>
    </row>
    <row r="8" spans="1:14" x14ac:dyDescent="0.25">
      <c r="A8" s="227">
        <v>2011</v>
      </c>
      <c r="B8" s="228">
        <v>1388</v>
      </c>
      <c r="C8" s="228">
        <v>1930</v>
      </c>
      <c r="D8" s="228">
        <v>961</v>
      </c>
      <c r="E8" s="228">
        <v>782</v>
      </c>
      <c r="F8" s="228">
        <v>898</v>
      </c>
      <c r="G8" s="228">
        <v>494</v>
      </c>
      <c r="H8" s="228">
        <v>545</v>
      </c>
      <c r="I8" s="228">
        <v>600</v>
      </c>
      <c r="J8" s="228">
        <v>691</v>
      </c>
      <c r="K8" s="228">
        <v>451</v>
      </c>
      <c r="L8" s="228">
        <v>739</v>
      </c>
      <c r="M8" s="228">
        <v>463</v>
      </c>
      <c r="N8" s="228">
        <f t="shared" si="0"/>
        <v>9942</v>
      </c>
    </row>
    <row r="9" spans="1:14" x14ac:dyDescent="0.25">
      <c r="A9" s="227">
        <v>2012</v>
      </c>
      <c r="B9" s="228">
        <v>1391</v>
      </c>
      <c r="C9" s="228">
        <v>462</v>
      </c>
      <c r="D9" s="228">
        <v>474</v>
      </c>
      <c r="E9" s="228">
        <v>345</v>
      </c>
      <c r="F9" s="228">
        <v>1279</v>
      </c>
      <c r="G9" s="228">
        <v>523</v>
      </c>
      <c r="H9" s="228">
        <v>450</v>
      </c>
      <c r="I9" s="228">
        <v>611</v>
      </c>
      <c r="J9" s="228">
        <v>384</v>
      </c>
      <c r="K9" s="228">
        <v>371</v>
      </c>
      <c r="L9" s="228">
        <v>739</v>
      </c>
      <c r="M9" s="228">
        <v>218</v>
      </c>
      <c r="N9" s="228">
        <f t="shared" si="0"/>
        <v>7247</v>
      </c>
    </row>
    <row r="10" spans="1:14" x14ac:dyDescent="0.25">
      <c r="A10" s="227">
        <v>2013</v>
      </c>
      <c r="B10" s="228">
        <v>1121</v>
      </c>
      <c r="C10" s="228">
        <v>319</v>
      </c>
      <c r="D10" s="228">
        <v>318</v>
      </c>
      <c r="E10" s="228">
        <v>418</v>
      </c>
      <c r="F10" s="228">
        <v>1035</v>
      </c>
      <c r="G10" s="228">
        <v>376</v>
      </c>
      <c r="H10" s="228">
        <v>360</v>
      </c>
      <c r="I10" s="228">
        <v>451</v>
      </c>
      <c r="J10" s="228">
        <v>310</v>
      </c>
      <c r="K10" s="228">
        <v>271</v>
      </c>
      <c r="L10" s="228">
        <v>650</v>
      </c>
      <c r="M10" s="228">
        <v>168</v>
      </c>
      <c r="N10" s="228">
        <f t="shared" si="0"/>
        <v>5797</v>
      </c>
    </row>
    <row r="11" spans="1:14" x14ac:dyDescent="0.25">
      <c r="A11" s="227">
        <v>2014</v>
      </c>
      <c r="B11" s="228">
        <v>2039</v>
      </c>
      <c r="C11" s="228">
        <v>358</v>
      </c>
      <c r="D11" s="228">
        <v>236</v>
      </c>
      <c r="E11" s="228">
        <v>250</v>
      </c>
      <c r="F11" s="228">
        <v>670</v>
      </c>
      <c r="G11" s="228">
        <v>477</v>
      </c>
      <c r="H11" s="228">
        <v>206</v>
      </c>
      <c r="I11" s="228">
        <v>389</v>
      </c>
      <c r="J11" s="228">
        <v>403</v>
      </c>
      <c r="K11" s="228">
        <v>288</v>
      </c>
      <c r="L11" s="228">
        <v>402</v>
      </c>
      <c r="M11" s="228">
        <v>372</v>
      </c>
      <c r="N11" s="228">
        <f t="shared" si="0"/>
        <v>6090</v>
      </c>
    </row>
    <row r="12" spans="1:14" x14ac:dyDescent="0.25">
      <c r="A12" s="227">
        <v>2015</v>
      </c>
      <c r="B12" s="228">
        <v>2176</v>
      </c>
      <c r="C12" s="228">
        <v>325</v>
      </c>
      <c r="D12" s="228">
        <v>232</v>
      </c>
      <c r="E12" s="228">
        <v>246</v>
      </c>
      <c r="F12" s="228">
        <v>771</v>
      </c>
      <c r="G12" s="228">
        <v>353</v>
      </c>
      <c r="H12" s="228">
        <v>214</v>
      </c>
      <c r="I12" s="228">
        <v>571</v>
      </c>
      <c r="J12" s="228">
        <v>192</v>
      </c>
      <c r="K12" s="228">
        <v>184</v>
      </c>
      <c r="L12" s="228">
        <v>392</v>
      </c>
      <c r="M12" s="228">
        <v>140</v>
      </c>
      <c r="N12" s="228">
        <f t="shared" si="0"/>
        <v>5796</v>
      </c>
    </row>
    <row r="13" spans="1:14" x14ac:dyDescent="0.25">
      <c r="A13" s="227">
        <v>2016</v>
      </c>
      <c r="B13" s="228">
        <v>1917</v>
      </c>
      <c r="C13" s="228">
        <v>223</v>
      </c>
      <c r="D13" s="228">
        <v>205</v>
      </c>
      <c r="E13" s="228">
        <v>271</v>
      </c>
      <c r="F13" s="228">
        <v>0</v>
      </c>
      <c r="G13" s="228">
        <v>0</v>
      </c>
      <c r="H13" s="228">
        <v>879</v>
      </c>
      <c r="I13" s="228">
        <v>292</v>
      </c>
      <c r="J13" s="228">
        <v>330</v>
      </c>
      <c r="K13" s="228">
        <v>307</v>
      </c>
      <c r="L13" s="228">
        <v>582</v>
      </c>
      <c r="M13" s="228">
        <v>300</v>
      </c>
      <c r="N13" s="228">
        <f t="shared" si="0"/>
        <v>5306</v>
      </c>
    </row>
    <row r="14" spans="1:14" x14ac:dyDescent="0.25">
      <c r="A14" s="227">
        <v>2017</v>
      </c>
      <c r="B14" s="228">
        <v>2287</v>
      </c>
      <c r="C14" s="228">
        <v>70</v>
      </c>
      <c r="D14" s="228">
        <v>83</v>
      </c>
      <c r="E14" s="228">
        <v>55</v>
      </c>
      <c r="F14" s="228">
        <v>130</v>
      </c>
      <c r="G14" s="228">
        <v>34</v>
      </c>
      <c r="H14" s="228">
        <v>53</v>
      </c>
      <c r="I14" s="228">
        <v>98</v>
      </c>
      <c r="J14" s="228">
        <v>62</v>
      </c>
      <c r="K14" s="228">
        <v>1661</v>
      </c>
      <c r="L14" s="228">
        <v>895</v>
      </c>
      <c r="M14" s="228">
        <v>403</v>
      </c>
      <c r="N14" s="228">
        <f t="shared" si="0"/>
        <v>5831</v>
      </c>
    </row>
    <row r="15" spans="1:14" x14ac:dyDescent="0.25">
      <c r="A15" s="227">
        <v>2018</v>
      </c>
      <c r="B15" s="228">
        <v>699</v>
      </c>
      <c r="C15" s="228">
        <v>372</v>
      </c>
      <c r="D15" s="228">
        <v>349</v>
      </c>
      <c r="E15" s="228">
        <v>596</v>
      </c>
      <c r="F15" s="228">
        <v>1556</v>
      </c>
      <c r="G15" s="228">
        <v>403</v>
      </c>
      <c r="H15" s="228">
        <v>525</v>
      </c>
      <c r="I15" s="228">
        <v>876</v>
      </c>
      <c r="J15" s="228">
        <v>445</v>
      </c>
      <c r="K15" s="228">
        <v>328</v>
      </c>
      <c r="L15" s="228">
        <v>558</v>
      </c>
      <c r="M15" s="228">
        <v>237</v>
      </c>
      <c r="N15" s="228">
        <f t="shared" si="0"/>
        <v>6944</v>
      </c>
    </row>
    <row r="16" spans="1:14" x14ac:dyDescent="0.25">
      <c r="A16" s="227">
        <v>2019</v>
      </c>
      <c r="B16" s="228">
        <v>362</v>
      </c>
      <c r="C16" s="228">
        <v>586</v>
      </c>
      <c r="D16" s="228">
        <v>328</v>
      </c>
      <c r="E16" s="228">
        <v>388</v>
      </c>
      <c r="F16" s="228">
        <v>1488</v>
      </c>
      <c r="G16" s="228">
        <v>278</v>
      </c>
      <c r="H16" s="228">
        <v>403</v>
      </c>
      <c r="I16" s="228">
        <v>456</v>
      </c>
      <c r="J16" s="228">
        <v>340</v>
      </c>
      <c r="K16" s="228">
        <v>329</v>
      </c>
      <c r="L16" s="228">
        <v>1068</v>
      </c>
      <c r="M16" s="228">
        <v>272</v>
      </c>
      <c r="N16" s="228">
        <f t="shared" si="0"/>
        <v>6298</v>
      </c>
    </row>
    <row r="17" spans="1:14" x14ac:dyDescent="0.25">
      <c r="A17" s="227">
        <v>2020</v>
      </c>
      <c r="B17" s="228">
        <v>535</v>
      </c>
      <c r="C17" s="228">
        <v>287</v>
      </c>
      <c r="D17" s="228">
        <v>153</v>
      </c>
      <c r="E17" s="228">
        <v>0</v>
      </c>
      <c r="F17" s="228">
        <v>0</v>
      </c>
      <c r="G17" s="228">
        <v>0</v>
      </c>
      <c r="H17" s="228">
        <v>754</v>
      </c>
      <c r="I17" s="228">
        <v>374</v>
      </c>
      <c r="J17" s="228">
        <v>463</v>
      </c>
      <c r="K17" s="228">
        <v>560</v>
      </c>
      <c r="L17" s="228">
        <v>1979</v>
      </c>
      <c r="M17" s="228">
        <v>381</v>
      </c>
      <c r="N17" s="228">
        <f t="shared" si="0"/>
        <v>5486</v>
      </c>
    </row>
    <row r="18" spans="1:14" x14ac:dyDescent="0.25">
      <c r="A18" s="227">
        <v>2021</v>
      </c>
      <c r="B18" s="228">
        <v>371</v>
      </c>
      <c r="C18" s="228">
        <v>268</v>
      </c>
      <c r="D18" s="228">
        <v>627</v>
      </c>
      <c r="E18" s="228">
        <v>257</v>
      </c>
      <c r="F18" s="228">
        <v>651</v>
      </c>
      <c r="G18" s="228">
        <v>342</v>
      </c>
      <c r="H18" s="228">
        <v>410</v>
      </c>
      <c r="I18" s="228">
        <v>741</v>
      </c>
      <c r="J18" s="228">
        <v>437</v>
      </c>
      <c r="K18" s="228">
        <v>423</v>
      </c>
      <c r="L18" s="228">
        <v>1123</v>
      </c>
      <c r="M18" s="228">
        <v>319</v>
      </c>
      <c r="N18" s="228">
        <f t="shared" si="0"/>
        <v>5969</v>
      </c>
    </row>
    <row r="19" spans="1:14" x14ac:dyDescent="0.25">
      <c r="A19" s="227">
        <v>2022</v>
      </c>
      <c r="B19" s="228">
        <v>528</v>
      </c>
      <c r="C19" s="228">
        <v>322</v>
      </c>
      <c r="D19" s="228">
        <v>420</v>
      </c>
      <c r="E19" s="228">
        <v>447</v>
      </c>
      <c r="F19" s="228">
        <v>1449</v>
      </c>
      <c r="G19" s="228">
        <v>529</v>
      </c>
      <c r="H19" s="228">
        <v>499</v>
      </c>
      <c r="I19" s="228">
        <v>855</v>
      </c>
      <c r="J19" s="228">
        <v>446</v>
      </c>
      <c r="K19" s="228">
        <v>355</v>
      </c>
      <c r="L19" s="228">
        <v>712</v>
      </c>
      <c r="M19" s="228">
        <v>264</v>
      </c>
      <c r="N19" s="228">
        <f t="shared" si="0"/>
        <v>6826</v>
      </c>
    </row>
    <row r="20" spans="1:14" x14ac:dyDescent="0.25">
      <c r="A20" s="227">
        <v>2023</v>
      </c>
      <c r="B20" s="228">
        <v>386</v>
      </c>
      <c r="C20" s="228">
        <v>331</v>
      </c>
      <c r="D20" s="228">
        <v>419</v>
      </c>
      <c r="E20" s="228">
        <v>336</v>
      </c>
      <c r="F20" s="228">
        <v>1294</v>
      </c>
      <c r="G20" s="228">
        <v>354</v>
      </c>
      <c r="H20" s="228">
        <v>601</v>
      </c>
      <c r="I20" s="228">
        <v>1043</v>
      </c>
      <c r="J20" s="228">
        <v>532</v>
      </c>
      <c r="K20" s="228">
        <v>445</v>
      </c>
      <c r="L20" s="228">
        <v>798</v>
      </c>
      <c r="M20" s="228">
        <v>294</v>
      </c>
      <c r="N20" s="228">
        <f>SUM(B20:M20)</f>
        <v>6833</v>
      </c>
    </row>
    <row r="21" spans="1:14" x14ac:dyDescent="0.25">
      <c r="A21" s="227">
        <v>2024</v>
      </c>
      <c r="B21" s="228">
        <v>875</v>
      </c>
      <c r="C21" s="228">
        <v>386</v>
      </c>
      <c r="D21" s="228">
        <v>379</v>
      </c>
      <c r="E21" s="228">
        <v>499</v>
      </c>
      <c r="F21" s="228">
        <v>1215</v>
      </c>
      <c r="G21" s="228">
        <v>412</v>
      </c>
      <c r="H21" s="228">
        <v>478</v>
      </c>
      <c r="I21" s="228">
        <v>1145</v>
      </c>
      <c r="J21" s="228">
        <v>569</v>
      </c>
      <c r="K21" s="228">
        <v>608</v>
      </c>
      <c r="L21" s="228">
        <v>810</v>
      </c>
      <c r="M21" s="228">
        <v>325</v>
      </c>
      <c r="N21" s="228">
        <f>SUM(B21:M21)</f>
        <v>7701</v>
      </c>
    </row>
    <row r="22" spans="1:14" ht="15.75" thickBot="1" x14ac:dyDescent="0.3">
      <c r="A22" s="227">
        <v>2025</v>
      </c>
      <c r="B22" s="228">
        <v>922</v>
      </c>
      <c r="C22" s="228">
        <v>408</v>
      </c>
      <c r="D22" s="228">
        <v>641</v>
      </c>
      <c r="E22" s="228">
        <v>446</v>
      </c>
      <c r="F22" s="228">
        <v>1743</v>
      </c>
      <c r="G22" s="228">
        <v>789</v>
      </c>
      <c r="H22" s="228">
        <v>605</v>
      </c>
      <c r="I22" s="228">
        <v>1789</v>
      </c>
      <c r="J22" s="228">
        <v>606</v>
      </c>
      <c r="K22" s="228"/>
      <c r="L22" s="228"/>
      <c r="M22" s="228"/>
      <c r="N22" s="228">
        <f>SUM(B22:M22)</f>
        <v>7949</v>
      </c>
    </row>
    <row r="23" spans="1:14" ht="15.75" thickBot="1" x14ac:dyDescent="0.3">
      <c r="A23" s="229" t="s">
        <v>345</v>
      </c>
      <c r="B23" s="230"/>
      <c r="C23" s="230"/>
      <c r="D23" s="230"/>
      <c r="E23" s="230"/>
      <c r="F23" s="230"/>
      <c r="G23" s="230"/>
      <c r="H23" s="230"/>
      <c r="I23" s="230"/>
      <c r="J23" s="230"/>
      <c r="K23" s="230"/>
      <c r="L23" s="230"/>
      <c r="M23" s="230"/>
      <c r="N23" s="231"/>
    </row>
    <row r="24" spans="1:14" x14ac:dyDescent="0.25">
      <c r="A24" s="227">
        <v>2009</v>
      </c>
      <c r="B24" s="232">
        <v>137</v>
      </c>
      <c r="C24" s="232">
        <v>418</v>
      </c>
      <c r="D24" s="232">
        <v>429</v>
      </c>
      <c r="E24" s="232">
        <v>93</v>
      </c>
      <c r="F24" s="232">
        <v>208</v>
      </c>
      <c r="G24" s="232">
        <v>423</v>
      </c>
      <c r="H24" s="232">
        <v>487</v>
      </c>
      <c r="I24" s="232">
        <v>121</v>
      </c>
      <c r="J24" s="232">
        <v>281</v>
      </c>
      <c r="K24" s="232">
        <v>332</v>
      </c>
      <c r="L24" s="232">
        <v>443</v>
      </c>
      <c r="M24" s="232">
        <v>490</v>
      </c>
      <c r="N24" s="228">
        <f t="shared" ref="N24:N37" si="1">SUM(B24:M24)</f>
        <v>3862</v>
      </c>
    </row>
    <row r="25" spans="1:14" x14ac:dyDescent="0.25">
      <c r="A25" s="227">
        <v>2010</v>
      </c>
      <c r="B25" s="232">
        <v>215</v>
      </c>
      <c r="C25" s="232">
        <v>261</v>
      </c>
      <c r="D25" s="232">
        <v>195</v>
      </c>
      <c r="E25" s="232">
        <v>236</v>
      </c>
      <c r="F25" s="232">
        <v>251</v>
      </c>
      <c r="G25" s="232">
        <v>244</v>
      </c>
      <c r="H25" s="232">
        <v>352</v>
      </c>
      <c r="I25" s="232">
        <v>216</v>
      </c>
      <c r="J25" s="232">
        <v>450</v>
      </c>
      <c r="K25" s="232">
        <v>301</v>
      </c>
      <c r="L25" s="232">
        <v>582</v>
      </c>
      <c r="M25" s="232">
        <v>688</v>
      </c>
      <c r="N25" s="228">
        <f t="shared" si="1"/>
        <v>3991</v>
      </c>
    </row>
    <row r="26" spans="1:14" ht="12.75" customHeight="1" x14ac:dyDescent="0.25">
      <c r="A26" s="227">
        <v>2011</v>
      </c>
      <c r="B26" s="232">
        <v>242</v>
      </c>
      <c r="C26" s="232">
        <v>292</v>
      </c>
      <c r="D26" s="232">
        <v>623</v>
      </c>
      <c r="E26" s="232">
        <v>481</v>
      </c>
      <c r="F26" s="232">
        <v>550</v>
      </c>
      <c r="G26" s="232">
        <v>332</v>
      </c>
      <c r="H26" s="232">
        <v>491</v>
      </c>
      <c r="I26" s="232">
        <v>455</v>
      </c>
      <c r="J26" s="232">
        <v>300</v>
      </c>
      <c r="K26" s="232">
        <v>179</v>
      </c>
      <c r="L26" s="232">
        <v>135</v>
      </c>
      <c r="M26" s="232">
        <v>175</v>
      </c>
      <c r="N26" s="228">
        <f t="shared" si="1"/>
        <v>4255</v>
      </c>
    </row>
    <row r="27" spans="1:14" x14ac:dyDescent="0.25">
      <c r="A27" s="227">
        <v>2012</v>
      </c>
      <c r="B27" s="571">
        <v>0</v>
      </c>
      <c r="C27" s="571">
        <v>0</v>
      </c>
      <c r="D27" s="571">
        <v>507</v>
      </c>
      <c r="E27" s="571">
        <v>1002</v>
      </c>
      <c r="F27" s="571">
        <v>517</v>
      </c>
      <c r="G27" s="571">
        <v>318</v>
      </c>
      <c r="H27" s="571">
        <v>347</v>
      </c>
      <c r="I27" s="571">
        <v>346</v>
      </c>
      <c r="J27" s="571">
        <v>196</v>
      </c>
      <c r="K27" s="571">
        <v>444</v>
      </c>
      <c r="L27" s="571">
        <v>336</v>
      </c>
      <c r="M27" s="571">
        <v>363</v>
      </c>
      <c r="N27" s="571">
        <f t="shared" si="1"/>
        <v>4376</v>
      </c>
    </row>
    <row r="28" spans="1:14" x14ac:dyDescent="0.25">
      <c r="A28" s="227">
        <v>2013</v>
      </c>
      <c r="B28" s="571">
        <v>125</v>
      </c>
      <c r="C28" s="571">
        <v>331</v>
      </c>
      <c r="D28" s="571">
        <v>330</v>
      </c>
      <c r="E28" s="571">
        <v>339</v>
      </c>
      <c r="F28" s="571">
        <v>326</v>
      </c>
      <c r="G28" s="571">
        <v>223</v>
      </c>
      <c r="H28" s="571">
        <v>420</v>
      </c>
      <c r="I28" s="571">
        <v>266</v>
      </c>
      <c r="J28" s="571">
        <v>390</v>
      </c>
      <c r="K28" s="571">
        <v>304</v>
      </c>
      <c r="L28" s="571">
        <v>317</v>
      </c>
      <c r="M28" s="571">
        <v>351</v>
      </c>
      <c r="N28" s="571">
        <f t="shared" si="1"/>
        <v>3722</v>
      </c>
    </row>
    <row r="29" spans="1:14" x14ac:dyDescent="0.25">
      <c r="A29" s="227">
        <v>2014</v>
      </c>
      <c r="B29" s="571">
        <v>220</v>
      </c>
      <c r="C29" s="571">
        <v>284</v>
      </c>
      <c r="D29" s="571">
        <v>253</v>
      </c>
      <c r="E29" s="571">
        <v>237</v>
      </c>
      <c r="F29" s="571">
        <v>357</v>
      </c>
      <c r="G29" s="571">
        <v>275</v>
      </c>
      <c r="H29" s="571">
        <v>278</v>
      </c>
      <c r="I29" s="571">
        <v>88</v>
      </c>
      <c r="J29" s="571">
        <v>244</v>
      </c>
      <c r="K29" s="571">
        <v>245</v>
      </c>
      <c r="L29" s="571">
        <v>145</v>
      </c>
      <c r="M29" s="571">
        <v>342</v>
      </c>
      <c r="N29" s="571">
        <f t="shared" si="1"/>
        <v>2968</v>
      </c>
    </row>
    <row r="30" spans="1:14" x14ac:dyDescent="0.25">
      <c r="A30" s="227">
        <v>2015</v>
      </c>
      <c r="B30" s="571">
        <v>225</v>
      </c>
      <c r="C30" s="571">
        <v>112</v>
      </c>
      <c r="D30" s="571">
        <v>155</v>
      </c>
      <c r="E30" s="571">
        <v>388</v>
      </c>
      <c r="F30" s="571">
        <v>364</v>
      </c>
      <c r="G30" s="571">
        <v>208</v>
      </c>
      <c r="H30" s="571">
        <v>393</v>
      </c>
      <c r="I30" s="571">
        <v>166</v>
      </c>
      <c r="J30" s="571">
        <v>474</v>
      </c>
      <c r="K30" s="571">
        <v>0</v>
      </c>
      <c r="L30" s="571">
        <v>0</v>
      </c>
      <c r="M30" s="571">
        <v>0</v>
      </c>
      <c r="N30" s="571">
        <f t="shared" si="1"/>
        <v>2485</v>
      </c>
    </row>
    <row r="31" spans="1:14" x14ac:dyDescent="0.25">
      <c r="A31" s="227">
        <v>2016</v>
      </c>
      <c r="B31" s="571">
        <v>0</v>
      </c>
      <c r="C31" s="571">
        <v>0</v>
      </c>
      <c r="D31" s="571">
        <v>0</v>
      </c>
      <c r="E31" s="571">
        <v>74</v>
      </c>
      <c r="F31" s="571">
        <v>0</v>
      </c>
      <c r="G31" s="571">
        <v>0</v>
      </c>
      <c r="H31" s="571">
        <v>0</v>
      </c>
      <c r="I31" s="571">
        <v>0</v>
      </c>
      <c r="J31" s="571">
        <v>0</v>
      </c>
      <c r="K31" s="571">
        <v>908</v>
      </c>
      <c r="L31" s="571">
        <v>179</v>
      </c>
      <c r="M31" s="571">
        <v>285</v>
      </c>
      <c r="N31" s="571">
        <f t="shared" si="1"/>
        <v>1446</v>
      </c>
    </row>
    <row r="32" spans="1:14" x14ac:dyDescent="0.25">
      <c r="A32" s="227">
        <v>2017</v>
      </c>
      <c r="B32" s="571">
        <v>0</v>
      </c>
      <c r="C32" s="571">
        <v>61</v>
      </c>
      <c r="D32" s="571">
        <v>247</v>
      </c>
      <c r="E32" s="571">
        <v>81</v>
      </c>
      <c r="F32" s="571">
        <v>110</v>
      </c>
      <c r="G32" s="571">
        <v>213</v>
      </c>
      <c r="H32" s="571">
        <v>108</v>
      </c>
      <c r="I32" s="571">
        <v>148</v>
      </c>
      <c r="J32" s="571">
        <v>325</v>
      </c>
      <c r="K32" s="571">
        <v>217</v>
      </c>
      <c r="L32" s="571">
        <v>130</v>
      </c>
      <c r="M32" s="571">
        <v>490</v>
      </c>
      <c r="N32" s="571">
        <f t="shared" si="1"/>
        <v>2130</v>
      </c>
    </row>
    <row r="33" spans="1:14" x14ac:dyDescent="0.25">
      <c r="A33" s="227">
        <v>2018</v>
      </c>
      <c r="B33" s="571">
        <v>134</v>
      </c>
      <c r="C33" s="571">
        <v>202</v>
      </c>
      <c r="D33" s="571">
        <v>178</v>
      </c>
      <c r="E33" s="571">
        <v>150</v>
      </c>
      <c r="F33" s="571">
        <v>119</v>
      </c>
      <c r="G33" s="571">
        <v>129</v>
      </c>
      <c r="H33" s="571">
        <v>22</v>
      </c>
      <c r="I33" s="571">
        <v>261</v>
      </c>
      <c r="J33" s="571">
        <v>177</v>
      </c>
      <c r="K33" s="571">
        <v>204</v>
      </c>
      <c r="L33" s="571">
        <v>519</v>
      </c>
      <c r="M33" s="571">
        <v>241</v>
      </c>
      <c r="N33" s="571">
        <f t="shared" si="1"/>
        <v>2336</v>
      </c>
    </row>
    <row r="34" spans="1:14" x14ac:dyDescent="0.25">
      <c r="A34" s="227">
        <v>2019</v>
      </c>
      <c r="B34" s="572">
        <v>199</v>
      </c>
      <c r="C34" s="572">
        <v>314</v>
      </c>
      <c r="D34" s="572">
        <v>164</v>
      </c>
      <c r="E34" s="572">
        <v>319</v>
      </c>
      <c r="F34" s="572">
        <v>249</v>
      </c>
      <c r="G34" s="572">
        <v>206</v>
      </c>
      <c r="H34" s="572">
        <v>301</v>
      </c>
      <c r="I34" s="572">
        <v>316</v>
      </c>
      <c r="J34" s="572">
        <v>104</v>
      </c>
      <c r="K34" s="572">
        <v>302</v>
      </c>
      <c r="L34" s="572">
        <v>147</v>
      </c>
      <c r="M34" s="572">
        <v>433</v>
      </c>
      <c r="N34" s="571">
        <f t="shared" si="1"/>
        <v>3054</v>
      </c>
    </row>
    <row r="35" spans="1:14" x14ac:dyDescent="0.25">
      <c r="A35" s="227">
        <v>2020</v>
      </c>
      <c r="B35" s="572">
        <v>241</v>
      </c>
      <c r="C35" s="572">
        <v>187</v>
      </c>
      <c r="D35" s="572">
        <v>157</v>
      </c>
      <c r="E35" s="572">
        <v>0</v>
      </c>
      <c r="F35" s="572">
        <v>0</v>
      </c>
      <c r="G35" s="572">
        <v>0</v>
      </c>
      <c r="H35" s="572">
        <v>102</v>
      </c>
      <c r="I35" s="572">
        <v>297</v>
      </c>
      <c r="J35" s="572">
        <v>169</v>
      </c>
      <c r="K35" s="572">
        <v>213</v>
      </c>
      <c r="L35" s="572">
        <v>350</v>
      </c>
      <c r="M35" s="572">
        <v>179</v>
      </c>
      <c r="N35" s="571">
        <f t="shared" si="1"/>
        <v>1895</v>
      </c>
    </row>
    <row r="36" spans="1:14" x14ac:dyDescent="0.25">
      <c r="A36" s="227">
        <v>2021</v>
      </c>
      <c r="B36" s="572">
        <v>219</v>
      </c>
      <c r="C36" s="572">
        <v>203</v>
      </c>
      <c r="D36" s="572">
        <v>219</v>
      </c>
      <c r="E36" s="572">
        <v>210</v>
      </c>
      <c r="F36" s="572">
        <v>233</v>
      </c>
      <c r="G36" s="572">
        <v>339</v>
      </c>
      <c r="H36" s="572">
        <v>326</v>
      </c>
      <c r="I36" s="572">
        <v>316</v>
      </c>
      <c r="J36" s="572">
        <v>219</v>
      </c>
      <c r="K36" s="572">
        <v>279</v>
      </c>
      <c r="L36" s="572">
        <v>324</v>
      </c>
      <c r="M36" s="572">
        <v>259</v>
      </c>
      <c r="N36" s="571">
        <f t="shared" si="1"/>
        <v>3146</v>
      </c>
    </row>
    <row r="37" spans="1:14" x14ac:dyDescent="0.25">
      <c r="A37" s="227">
        <v>2022</v>
      </c>
      <c r="B37" s="233">
        <v>301</v>
      </c>
      <c r="C37" s="233">
        <v>274</v>
      </c>
      <c r="D37" s="234">
        <v>337</v>
      </c>
      <c r="E37" s="234">
        <v>286</v>
      </c>
      <c r="F37" s="234">
        <v>319</v>
      </c>
      <c r="G37" s="234">
        <v>238</v>
      </c>
      <c r="H37" s="234">
        <v>356</v>
      </c>
      <c r="I37" s="234">
        <v>317</v>
      </c>
      <c r="J37" s="234">
        <v>335</v>
      </c>
      <c r="K37" s="234">
        <v>350</v>
      </c>
      <c r="L37" s="234">
        <v>321</v>
      </c>
      <c r="M37" s="234">
        <v>305</v>
      </c>
      <c r="N37" s="228">
        <f t="shared" si="1"/>
        <v>3739</v>
      </c>
    </row>
    <row r="38" spans="1:14" x14ac:dyDescent="0.25">
      <c r="A38" s="227">
        <v>2023</v>
      </c>
      <c r="B38" s="233">
        <v>350</v>
      </c>
      <c r="C38" s="233">
        <v>362</v>
      </c>
      <c r="D38" s="234">
        <v>505</v>
      </c>
      <c r="E38" s="234">
        <v>373</v>
      </c>
      <c r="F38" s="234">
        <v>491</v>
      </c>
      <c r="G38" s="234">
        <v>343</v>
      </c>
      <c r="H38" s="234">
        <v>439</v>
      </c>
      <c r="I38" s="234">
        <v>468</v>
      </c>
      <c r="J38" s="228">
        <v>347</v>
      </c>
      <c r="K38" s="228">
        <v>292</v>
      </c>
      <c r="L38" s="228">
        <v>360</v>
      </c>
      <c r="M38" s="228">
        <v>366</v>
      </c>
      <c r="N38" s="228">
        <f>SUM(B38:M38)</f>
        <v>4696</v>
      </c>
    </row>
    <row r="39" spans="1:14" x14ac:dyDescent="0.25">
      <c r="A39" s="227">
        <v>2024</v>
      </c>
      <c r="B39" s="233">
        <v>416</v>
      </c>
      <c r="C39" s="233">
        <v>340</v>
      </c>
      <c r="D39" s="234">
        <v>325</v>
      </c>
      <c r="E39" s="234">
        <v>419</v>
      </c>
      <c r="F39" s="234">
        <v>314</v>
      </c>
      <c r="G39" s="234">
        <v>317</v>
      </c>
      <c r="H39" s="234">
        <v>232</v>
      </c>
      <c r="I39" s="234">
        <v>404</v>
      </c>
      <c r="J39" s="228">
        <v>313</v>
      </c>
      <c r="K39" s="228">
        <v>358</v>
      </c>
      <c r="L39" s="228">
        <v>213</v>
      </c>
      <c r="M39" s="228">
        <v>352</v>
      </c>
      <c r="N39" s="228">
        <f>SUM(B39:M39)</f>
        <v>4003</v>
      </c>
    </row>
    <row r="40" spans="1:14" ht="15.75" thickBot="1" x14ac:dyDescent="0.3">
      <c r="A40" s="227">
        <v>2025</v>
      </c>
      <c r="B40" s="233">
        <v>336</v>
      </c>
      <c r="C40" s="233">
        <v>446</v>
      </c>
      <c r="D40" s="234">
        <v>474</v>
      </c>
      <c r="E40" s="234">
        <v>415</v>
      </c>
      <c r="F40" s="234">
        <v>413</v>
      </c>
      <c r="G40" s="234">
        <v>387</v>
      </c>
      <c r="H40" s="234">
        <v>463</v>
      </c>
      <c r="I40" s="234">
        <v>419</v>
      </c>
      <c r="J40" s="228">
        <v>433</v>
      </c>
      <c r="K40" s="228"/>
      <c r="L40" s="228"/>
      <c r="M40" s="228"/>
      <c r="N40" s="228">
        <f>SUM(B40:M40)</f>
        <v>3786</v>
      </c>
    </row>
    <row r="41" spans="1:14" ht="15.75" thickBot="1" x14ac:dyDescent="0.3">
      <c r="A41" s="229" t="s">
        <v>346</v>
      </c>
      <c r="B41" s="230"/>
      <c r="C41" s="230"/>
      <c r="D41" s="230"/>
      <c r="E41" s="230"/>
      <c r="F41" s="230"/>
      <c r="G41" s="230"/>
      <c r="H41" s="230"/>
      <c r="I41" s="230"/>
      <c r="J41" s="230"/>
      <c r="K41" s="230"/>
      <c r="L41" s="230"/>
      <c r="M41" s="230"/>
      <c r="N41" s="231"/>
    </row>
    <row r="42" spans="1:14" x14ac:dyDescent="0.25">
      <c r="A42" s="227">
        <v>2009</v>
      </c>
      <c r="B42" s="232">
        <v>79054</v>
      </c>
      <c r="C42" s="228">
        <v>233271</v>
      </c>
      <c r="D42" s="228">
        <v>245697</v>
      </c>
      <c r="E42" s="228">
        <v>49862</v>
      </c>
      <c r="F42" s="232">
        <v>128089</v>
      </c>
      <c r="G42" s="228">
        <v>262520</v>
      </c>
      <c r="H42" s="228">
        <v>287412</v>
      </c>
      <c r="I42" s="228">
        <v>58346</v>
      </c>
      <c r="J42" s="232">
        <v>184683</v>
      </c>
      <c r="K42" s="228">
        <v>187909</v>
      </c>
      <c r="L42" s="228">
        <v>239235</v>
      </c>
      <c r="M42" s="228">
        <v>252290</v>
      </c>
      <c r="N42" s="228">
        <f t="shared" ref="N42:N58" si="2">SUM(B42:M42)</f>
        <v>2208368</v>
      </c>
    </row>
    <row r="43" spans="1:14" x14ac:dyDescent="0.25">
      <c r="A43" s="227">
        <v>2010</v>
      </c>
      <c r="B43" s="232">
        <v>105549</v>
      </c>
      <c r="C43" s="228">
        <v>186481</v>
      </c>
      <c r="D43" s="228">
        <v>113138</v>
      </c>
      <c r="E43" s="228">
        <v>126981</v>
      </c>
      <c r="F43" s="232">
        <v>144408</v>
      </c>
      <c r="G43" s="228">
        <v>153551</v>
      </c>
      <c r="H43" s="228">
        <v>236173</v>
      </c>
      <c r="I43" s="228">
        <v>117965</v>
      </c>
      <c r="J43" s="232">
        <v>274273</v>
      </c>
      <c r="K43" s="228">
        <v>201597</v>
      </c>
      <c r="L43" s="228">
        <v>391211</v>
      </c>
      <c r="M43" s="228">
        <v>445154</v>
      </c>
      <c r="N43" s="228">
        <f t="shared" si="2"/>
        <v>2496481</v>
      </c>
    </row>
    <row r="44" spans="1:14" x14ac:dyDescent="0.25">
      <c r="A44" s="227">
        <v>2011</v>
      </c>
      <c r="B44" s="232">
        <v>161710</v>
      </c>
      <c r="C44" s="228">
        <v>170715</v>
      </c>
      <c r="D44" s="228">
        <v>432702</v>
      </c>
      <c r="E44" s="228">
        <v>390251</v>
      </c>
      <c r="F44" s="232">
        <v>437382</v>
      </c>
      <c r="G44" s="228">
        <v>220084</v>
      </c>
      <c r="H44" s="228">
        <v>342824</v>
      </c>
      <c r="I44" s="228">
        <v>299026</v>
      </c>
      <c r="J44" s="232">
        <v>171908</v>
      </c>
      <c r="K44" s="228">
        <v>171167</v>
      </c>
      <c r="L44" s="228">
        <v>101514</v>
      </c>
      <c r="M44" s="228">
        <v>113158</v>
      </c>
      <c r="N44" s="228">
        <f t="shared" si="2"/>
        <v>3012441</v>
      </c>
    </row>
    <row r="45" spans="1:14" x14ac:dyDescent="0.25">
      <c r="A45" s="227">
        <v>2012</v>
      </c>
      <c r="B45" s="228">
        <v>0</v>
      </c>
      <c r="C45" s="228">
        <v>0</v>
      </c>
      <c r="D45" s="228">
        <v>344770</v>
      </c>
      <c r="E45" s="228">
        <v>600417</v>
      </c>
      <c r="F45" s="232">
        <v>306692</v>
      </c>
      <c r="G45" s="228">
        <v>200734</v>
      </c>
      <c r="H45" s="228">
        <v>230042</v>
      </c>
      <c r="I45" s="228">
        <v>200873</v>
      </c>
      <c r="J45" s="232">
        <v>133315</v>
      </c>
      <c r="K45" s="228">
        <v>287218</v>
      </c>
      <c r="L45" s="228">
        <v>214813</v>
      </c>
      <c r="M45" s="228">
        <v>220432</v>
      </c>
      <c r="N45" s="228">
        <f t="shared" si="2"/>
        <v>2739306</v>
      </c>
    </row>
    <row r="46" spans="1:14" x14ac:dyDescent="0.25">
      <c r="A46" s="227">
        <v>2013</v>
      </c>
      <c r="B46" s="232">
        <v>58586</v>
      </c>
      <c r="C46" s="228">
        <v>147664</v>
      </c>
      <c r="D46" s="228">
        <v>152719</v>
      </c>
      <c r="E46" s="228">
        <v>169137</v>
      </c>
      <c r="F46" s="232">
        <v>158259</v>
      </c>
      <c r="G46" s="228">
        <v>117696</v>
      </c>
      <c r="H46" s="228">
        <v>226659</v>
      </c>
      <c r="I46" s="228">
        <v>141609</v>
      </c>
      <c r="J46" s="232">
        <v>204049</v>
      </c>
      <c r="K46" s="228">
        <v>160318</v>
      </c>
      <c r="L46" s="228">
        <v>150143</v>
      </c>
      <c r="M46" s="228">
        <v>173860</v>
      </c>
      <c r="N46" s="228">
        <f t="shared" si="2"/>
        <v>1860699</v>
      </c>
    </row>
    <row r="47" spans="1:14" x14ac:dyDescent="0.25">
      <c r="A47" s="227">
        <v>2014</v>
      </c>
      <c r="B47" s="232">
        <v>98436.3</v>
      </c>
      <c r="C47" s="228">
        <v>133326</v>
      </c>
      <c r="D47" s="228">
        <v>132626.29999999999</v>
      </c>
      <c r="E47" s="228">
        <v>139241</v>
      </c>
      <c r="F47" s="232">
        <v>190666</v>
      </c>
      <c r="G47" s="228">
        <v>126401</v>
      </c>
      <c r="H47" s="228">
        <v>133390</v>
      </c>
      <c r="I47" s="228">
        <v>41694</v>
      </c>
      <c r="J47" s="232">
        <v>127290.4</v>
      </c>
      <c r="K47" s="228">
        <v>127743</v>
      </c>
      <c r="L47" s="228">
        <v>68142</v>
      </c>
      <c r="M47" s="228">
        <v>180040</v>
      </c>
      <c r="N47" s="228">
        <f t="shared" si="2"/>
        <v>1498996</v>
      </c>
    </row>
    <row r="48" spans="1:14" x14ac:dyDescent="0.25">
      <c r="A48" s="227">
        <v>2015</v>
      </c>
      <c r="B48" s="232">
        <v>110934</v>
      </c>
      <c r="C48" s="228">
        <v>53376</v>
      </c>
      <c r="D48" s="228">
        <v>106585</v>
      </c>
      <c r="E48" s="228">
        <v>228911</v>
      </c>
      <c r="F48" s="232">
        <v>208849</v>
      </c>
      <c r="G48" s="228">
        <v>117497</v>
      </c>
      <c r="H48" s="228">
        <v>210342</v>
      </c>
      <c r="I48" s="228">
        <v>97422</v>
      </c>
      <c r="J48" s="232">
        <v>253813</v>
      </c>
      <c r="K48" s="228">
        <v>0</v>
      </c>
      <c r="L48" s="228">
        <v>0</v>
      </c>
      <c r="M48" s="228">
        <v>0</v>
      </c>
      <c r="N48" s="228">
        <f t="shared" si="2"/>
        <v>1387729</v>
      </c>
    </row>
    <row r="49" spans="1:14" x14ac:dyDescent="0.25">
      <c r="A49" s="227">
        <v>2016</v>
      </c>
      <c r="B49" s="228">
        <v>0</v>
      </c>
      <c r="C49" s="228">
        <v>0</v>
      </c>
      <c r="D49" s="228">
        <v>0</v>
      </c>
      <c r="E49" s="228">
        <v>35313</v>
      </c>
      <c r="F49" s="228">
        <v>0</v>
      </c>
      <c r="G49" s="228">
        <v>0</v>
      </c>
      <c r="H49" s="228">
        <v>0</v>
      </c>
      <c r="I49" s="228">
        <v>0</v>
      </c>
      <c r="J49" s="228">
        <v>0</v>
      </c>
      <c r="K49" s="228">
        <v>427494</v>
      </c>
      <c r="L49" s="228">
        <v>84556</v>
      </c>
      <c r="M49" s="228">
        <v>138372</v>
      </c>
      <c r="N49" s="228">
        <f t="shared" si="2"/>
        <v>685735</v>
      </c>
    </row>
    <row r="50" spans="1:14" x14ac:dyDescent="0.25">
      <c r="A50" s="227">
        <v>2017</v>
      </c>
      <c r="B50" s="228">
        <v>0</v>
      </c>
      <c r="C50" s="228">
        <v>32699</v>
      </c>
      <c r="D50" s="228">
        <v>119341</v>
      </c>
      <c r="E50" s="228">
        <v>39632</v>
      </c>
      <c r="F50" s="232">
        <v>52597</v>
      </c>
      <c r="G50" s="228">
        <v>103011</v>
      </c>
      <c r="H50" s="228">
        <v>58147</v>
      </c>
      <c r="I50" s="228">
        <v>71465</v>
      </c>
      <c r="J50" s="232">
        <v>169386</v>
      </c>
      <c r="K50" s="228">
        <v>116649</v>
      </c>
      <c r="L50" s="228">
        <v>66266</v>
      </c>
      <c r="M50" s="228">
        <v>248824</v>
      </c>
      <c r="N50" s="228">
        <f t="shared" si="2"/>
        <v>1078017</v>
      </c>
    </row>
    <row r="51" spans="1:14" x14ac:dyDescent="0.25">
      <c r="A51" s="227">
        <v>2018</v>
      </c>
      <c r="B51" s="232">
        <v>77037.951400000005</v>
      </c>
      <c r="C51" s="228">
        <v>101004.1557</v>
      </c>
      <c r="D51" s="228">
        <v>87581.926600000006</v>
      </c>
      <c r="E51" s="228">
        <v>65305.583700000003</v>
      </c>
      <c r="F51" s="232">
        <v>56652.629000000001</v>
      </c>
      <c r="G51" s="228">
        <v>60121.993999999999</v>
      </c>
      <c r="H51" s="228">
        <v>8299.4192999999996</v>
      </c>
      <c r="I51" s="228">
        <v>140270</v>
      </c>
      <c r="J51" s="232">
        <v>96581.507800000007</v>
      </c>
      <c r="K51" s="228">
        <v>92298.494099999996</v>
      </c>
      <c r="L51" s="228">
        <v>298058.84769999998</v>
      </c>
      <c r="M51" s="228">
        <v>134142.55230000001</v>
      </c>
      <c r="N51" s="228">
        <f t="shared" si="2"/>
        <v>1217355.0616000001</v>
      </c>
    </row>
    <row r="52" spans="1:14" x14ac:dyDescent="0.25">
      <c r="A52" s="227">
        <v>2019</v>
      </c>
      <c r="B52" s="232">
        <v>113674.3042</v>
      </c>
      <c r="C52" s="228">
        <v>163856.00839999999</v>
      </c>
      <c r="D52" s="228">
        <v>82299.246799999994</v>
      </c>
      <c r="E52" s="228">
        <v>168104.20209999999</v>
      </c>
      <c r="F52" s="228">
        <v>123100</v>
      </c>
      <c r="G52" s="228">
        <v>109500</v>
      </c>
      <c r="H52" s="228">
        <v>156221.7782</v>
      </c>
      <c r="I52" s="228">
        <v>147464.70670000001</v>
      </c>
      <c r="J52" s="228">
        <v>40886.7673</v>
      </c>
      <c r="K52" s="228">
        <v>140394.4111</v>
      </c>
      <c r="L52" s="228">
        <v>73818.002699999997</v>
      </c>
      <c r="M52" s="228">
        <v>250455.20490000001</v>
      </c>
      <c r="N52" s="228">
        <f t="shared" si="2"/>
        <v>1569774.6324</v>
      </c>
    </row>
    <row r="53" spans="1:14" x14ac:dyDescent="0.25">
      <c r="A53" s="227">
        <v>2020</v>
      </c>
      <c r="B53" s="233">
        <v>130443.2118</v>
      </c>
      <c r="C53" s="234">
        <v>103099.0327</v>
      </c>
      <c r="D53" s="234">
        <v>73948.434899999993</v>
      </c>
      <c r="E53" s="234">
        <v>0</v>
      </c>
      <c r="F53" s="234">
        <v>0</v>
      </c>
      <c r="G53" s="234">
        <v>0</v>
      </c>
      <c r="H53" s="234">
        <v>51938.995300000002</v>
      </c>
      <c r="I53" s="234">
        <v>170409.80780000001</v>
      </c>
      <c r="J53" s="234">
        <v>72232.071899999995</v>
      </c>
      <c r="K53" s="234">
        <v>112837.5545</v>
      </c>
      <c r="L53" s="234">
        <v>198928.77929999999</v>
      </c>
      <c r="M53" s="234">
        <v>95960</v>
      </c>
      <c r="N53" s="228">
        <f t="shared" si="2"/>
        <v>1009797.8881999999</v>
      </c>
    </row>
    <row r="54" spans="1:14" x14ac:dyDescent="0.25">
      <c r="A54" s="227">
        <v>2021</v>
      </c>
      <c r="B54" s="233">
        <v>118360.9504</v>
      </c>
      <c r="C54" s="234">
        <v>116461.18919999999</v>
      </c>
      <c r="D54" s="234">
        <v>100449.1796</v>
      </c>
      <c r="E54" s="234">
        <v>121142.3597</v>
      </c>
      <c r="F54" s="234">
        <v>133020</v>
      </c>
      <c r="G54" s="234">
        <v>178812.8726</v>
      </c>
      <c r="H54" s="234">
        <v>172294.3615</v>
      </c>
      <c r="I54" s="234">
        <v>160758.0379</v>
      </c>
      <c r="J54" s="234">
        <v>106249.34880000001</v>
      </c>
      <c r="K54" s="234">
        <v>133625.087</v>
      </c>
      <c r="L54" s="234">
        <v>156286.829</v>
      </c>
      <c r="M54" s="234">
        <v>144670</v>
      </c>
      <c r="N54" s="228">
        <f t="shared" si="2"/>
        <v>1642130.2157000001</v>
      </c>
    </row>
    <row r="55" spans="1:14" x14ac:dyDescent="0.25">
      <c r="A55" s="227">
        <v>2022</v>
      </c>
      <c r="B55" s="233">
        <v>139071.03030000001</v>
      </c>
      <c r="C55" s="234">
        <v>138971</v>
      </c>
      <c r="D55" s="234">
        <v>169098.16500000001</v>
      </c>
      <c r="E55" s="234">
        <v>126841.2335</v>
      </c>
      <c r="F55" s="234">
        <v>147361.1048</v>
      </c>
      <c r="G55" s="234">
        <v>100141.92879999999</v>
      </c>
      <c r="H55" s="234">
        <v>154905.747</v>
      </c>
      <c r="I55" s="234">
        <v>150632</v>
      </c>
      <c r="J55" s="234">
        <v>179491.0202</v>
      </c>
      <c r="K55" s="234">
        <v>146335.63159999999</v>
      </c>
      <c r="L55" s="234">
        <v>154340.6189</v>
      </c>
      <c r="M55" s="234">
        <v>153410</v>
      </c>
      <c r="N55" s="228">
        <f t="shared" si="2"/>
        <v>1760599.4800999998</v>
      </c>
    </row>
    <row r="56" spans="1:14" x14ac:dyDescent="0.25">
      <c r="A56" s="227">
        <v>2023</v>
      </c>
      <c r="B56" s="233">
        <v>154724.4688</v>
      </c>
      <c r="C56" s="234">
        <v>168287.96609999999</v>
      </c>
      <c r="D56" s="234">
        <v>223068.7977</v>
      </c>
      <c r="E56" s="234">
        <v>170836.6833</v>
      </c>
      <c r="F56" s="234">
        <v>214612.16560000001</v>
      </c>
      <c r="G56" s="234">
        <v>146115.3806</v>
      </c>
      <c r="H56" s="234">
        <v>192413.5478</v>
      </c>
      <c r="I56" s="234">
        <v>205592.66940000001</v>
      </c>
      <c r="J56" s="228">
        <v>154540.96679999999</v>
      </c>
      <c r="K56" s="228">
        <v>132732.89600000001</v>
      </c>
      <c r="L56" s="228">
        <v>151415.6373</v>
      </c>
      <c r="M56" s="228">
        <v>151110.65839999999</v>
      </c>
      <c r="N56" s="228">
        <f t="shared" si="2"/>
        <v>2065451.8378000003</v>
      </c>
    </row>
    <row r="57" spans="1:14" x14ac:dyDescent="0.25">
      <c r="A57" s="227">
        <v>2024</v>
      </c>
      <c r="B57" s="233">
        <v>169637.1384</v>
      </c>
      <c r="C57" s="234">
        <v>140212.04569999999</v>
      </c>
      <c r="D57" s="234">
        <v>125721.59149999999</v>
      </c>
      <c r="E57" s="234">
        <v>169588.68669999999</v>
      </c>
      <c r="F57" s="234">
        <v>111048.496</v>
      </c>
      <c r="G57" s="234">
        <v>121170.2102</v>
      </c>
      <c r="H57" s="234">
        <v>94624.356700000004</v>
      </c>
      <c r="I57" s="234">
        <v>153836.3597</v>
      </c>
      <c r="J57" s="228">
        <v>129177.59760000001</v>
      </c>
      <c r="K57" s="228">
        <v>133942.04070000001</v>
      </c>
      <c r="L57" s="228">
        <v>95700</v>
      </c>
      <c r="M57" s="228">
        <v>128404</v>
      </c>
      <c r="N57" s="228">
        <f t="shared" si="2"/>
        <v>1573062.5231999999</v>
      </c>
    </row>
    <row r="58" spans="1:14" x14ac:dyDescent="0.25">
      <c r="A58" s="227">
        <v>2025</v>
      </c>
      <c r="B58" s="233">
        <v>120209</v>
      </c>
      <c r="C58" s="234">
        <v>166739.0649</v>
      </c>
      <c r="D58" s="234">
        <v>177472.04639999999</v>
      </c>
      <c r="E58" s="234">
        <v>168200</v>
      </c>
      <c r="F58" s="234">
        <v>163827.41</v>
      </c>
      <c r="G58" s="234">
        <v>140599.34049999999</v>
      </c>
      <c r="H58" s="234">
        <v>160766</v>
      </c>
      <c r="I58" s="234">
        <v>195741</v>
      </c>
      <c r="J58" s="228">
        <v>167146</v>
      </c>
      <c r="K58" s="228"/>
      <c r="L58" s="228"/>
      <c r="M58" s="228"/>
      <c r="N58" s="228">
        <f t="shared" si="2"/>
        <v>1460699.8618000001</v>
      </c>
    </row>
    <row r="59" spans="1:14" ht="15.75" customHeight="1" x14ac:dyDescent="0.25">
      <c r="A59" s="1087" t="s">
        <v>938</v>
      </c>
      <c r="B59" s="1087"/>
      <c r="C59" s="1087"/>
      <c r="D59" s="1087"/>
      <c r="E59" s="1087"/>
      <c r="F59" s="1087"/>
      <c r="G59" s="1087"/>
      <c r="H59" s="1087"/>
      <c r="I59" s="1087"/>
      <c r="J59" s="235"/>
      <c r="K59" s="235"/>
      <c r="L59" s="235"/>
      <c r="M59" s="235"/>
      <c r="N59" s="235"/>
    </row>
    <row r="60" spans="1:14" ht="16.5" customHeight="1" x14ac:dyDescent="0.25">
      <c r="A60" s="236" t="s">
        <v>401</v>
      </c>
      <c r="B60" s="237"/>
      <c r="C60" s="237"/>
      <c r="D60" s="237"/>
      <c r="E60" s="237"/>
      <c r="F60" s="237"/>
      <c r="G60" s="237"/>
      <c r="H60" s="237"/>
      <c r="I60" s="237"/>
      <c r="J60" s="237"/>
      <c r="K60" s="237"/>
      <c r="L60" s="237"/>
      <c r="M60" s="237"/>
      <c r="N60" s="237"/>
    </row>
  </sheetData>
  <mergeCells count="1">
    <mergeCell ref="A59:I59"/>
  </mergeCells>
  <printOptions horizontalCentered="1" verticalCentered="1"/>
  <pageMargins left="0" right="0" top="0" bottom="0" header="0.31496062992125984" footer="0.31496062992125984"/>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3D05-9D16-4B58-9D86-EEF0B7185560}">
  <sheetPr>
    <tabColor rgb="FF002060"/>
  </sheetPr>
  <dimension ref="A1:H28"/>
  <sheetViews>
    <sheetView showGridLines="0" view="pageBreakPreview" zoomScaleNormal="100" zoomScaleSheetLayoutView="100" workbookViewId="0"/>
  </sheetViews>
  <sheetFormatPr baseColWidth="10" defaultColWidth="11.42578125" defaultRowHeight="12.75" x14ac:dyDescent="0.2"/>
  <cols>
    <col min="1" max="1" width="10" style="22" customWidth="1"/>
    <col min="2" max="2" width="45.140625" style="22" customWidth="1"/>
    <col min="3" max="3" width="12.28515625" style="22" customWidth="1"/>
    <col min="4" max="4" width="14.85546875" style="22" bestFit="1" customWidth="1"/>
    <col min="5" max="5" width="11.7109375" style="22" customWidth="1"/>
    <col min="6" max="6" width="2.28515625" style="22" customWidth="1"/>
    <col min="7" max="16384" width="11.42578125" style="22"/>
  </cols>
  <sheetData>
    <row r="1" spans="1:7" ht="13.5" customHeight="1" x14ac:dyDescent="0.2">
      <c r="A1" s="238" t="s">
        <v>347</v>
      </c>
    </row>
    <row r="2" spans="1:7" ht="13.5" customHeight="1" x14ac:dyDescent="0.25">
      <c r="A2" s="239" t="s">
        <v>939</v>
      </c>
    </row>
    <row r="3" spans="1:7" ht="13.5" customHeight="1" x14ac:dyDescent="0.2">
      <c r="A3" s="240"/>
    </row>
    <row r="4" spans="1:7" ht="13.5" customHeight="1" x14ac:dyDescent="0.2">
      <c r="A4" s="241" t="s">
        <v>348</v>
      </c>
      <c r="B4" s="241" t="s">
        <v>349</v>
      </c>
      <c r="C4" s="241" t="s">
        <v>0</v>
      </c>
      <c r="D4" s="241" t="s">
        <v>350</v>
      </c>
      <c r="E4" s="242" t="s">
        <v>230</v>
      </c>
    </row>
    <row r="5" spans="1:7" ht="13.5" customHeight="1" x14ac:dyDescent="0.2">
      <c r="A5" s="243">
        <v>1</v>
      </c>
      <c r="B5" s="244" t="s">
        <v>795</v>
      </c>
      <c r="C5" s="552">
        <v>28</v>
      </c>
      <c r="D5" s="553">
        <v>10731228.036699999</v>
      </c>
      <c r="E5" s="245">
        <f>+D5/$E$25*100</f>
        <v>8.3497492846336439</v>
      </c>
      <c r="F5" s="246"/>
      <c r="G5" s="247"/>
    </row>
    <row r="6" spans="1:7" ht="13.5" customHeight="1" x14ac:dyDescent="0.2">
      <c r="A6" s="248">
        <v>2</v>
      </c>
      <c r="B6" s="249" t="s">
        <v>796</v>
      </c>
      <c r="C6" s="554">
        <v>22</v>
      </c>
      <c r="D6" s="555">
        <v>8420289.8250000011</v>
      </c>
      <c r="E6" s="245">
        <f t="shared" ref="E6:E22" si="0">+D6/$E$25*100</f>
        <v>6.5516554771043873</v>
      </c>
      <c r="F6" s="246"/>
      <c r="G6" s="247"/>
    </row>
    <row r="7" spans="1:7" ht="13.5" customHeight="1" x14ac:dyDescent="0.2">
      <c r="A7" s="248">
        <v>3</v>
      </c>
      <c r="B7" s="249" t="s">
        <v>797</v>
      </c>
      <c r="C7" s="552">
        <v>1038</v>
      </c>
      <c r="D7" s="556">
        <v>7610773.5739000048</v>
      </c>
      <c r="E7" s="245">
        <f t="shared" si="0"/>
        <v>5.9217874214256385</v>
      </c>
      <c r="F7" s="246"/>
      <c r="G7" s="247"/>
    </row>
    <row r="8" spans="1:7" ht="13.5" customHeight="1" x14ac:dyDescent="0.2">
      <c r="A8" s="248">
        <v>4</v>
      </c>
      <c r="B8" s="250" t="s">
        <v>351</v>
      </c>
      <c r="C8" s="552">
        <v>14</v>
      </c>
      <c r="D8" s="553">
        <v>6951686.2819999987</v>
      </c>
      <c r="E8" s="245">
        <f t="shared" si="0"/>
        <v>5.408965065472283</v>
      </c>
      <c r="F8" s="246"/>
      <c r="G8" s="247"/>
    </row>
    <row r="9" spans="1:7" ht="13.5" customHeight="1" x14ac:dyDescent="0.2">
      <c r="A9" s="248">
        <v>5</v>
      </c>
      <c r="B9" s="251" t="s">
        <v>798</v>
      </c>
      <c r="C9" s="557">
        <v>188</v>
      </c>
      <c r="D9" s="555">
        <v>4956062.3039999995</v>
      </c>
      <c r="E9" s="245">
        <f t="shared" si="0"/>
        <v>3.8562108209704267</v>
      </c>
      <c r="F9" s="246"/>
      <c r="G9" s="247"/>
    </row>
    <row r="10" spans="1:7" ht="13.5" customHeight="1" x14ac:dyDescent="0.2">
      <c r="A10" s="248">
        <v>6</v>
      </c>
      <c r="B10" s="250" t="s">
        <v>516</v>
      </c>
      <c r="C10" s="552">
        <v>11</v>
      </c>
      <c r="D10" s="558">
        <v>3596700.7760000001</v>
      </c>
      <c r="E10" s="245">
        <f t="shared" si="0"/>
        <v>2.7985193892760094</v>
      </c>
      <c r="F10" s="246"/>
      <c r="G10" s="247"/>
    </row>
    <row r="11" spans="1:7" ht="13.5" customHeight="1" x14ac:dyDescent="0.2">
      <c r="A11" s="248">
        <v>7</v>
      </c>
      <c r="B11" s="251" t="s">
        <v>799</v>
      </c>
      <c r="C11" s="552">
        <v>62</v>
      </c>
      <c r="D11" s="553">
        <v>3428718.2740000011</v>
      </c>
      <c r="E11" s="245">
        <f t="shared" si="0"/>
        <v>2.6678156365360031</v>
      </c>
      <c r="F11" s="246"/>
      <c r="G11" s="247"/>
    </row>
    <row r="12" spans="1:7" ht="13.5" customHeight="1" x14ac:dyDescent="0.2">
      <c r="A12" s="248">
        <v>8</v>
      </c>
      <c r="B12" s="251" t="s">
        <v>800</v>
      </c>
      <c r="C12" s="552">
        <v>6</v>
      </c>
      <c r="D12" s="553">
        <v>3344839.0792999999</v>
      </c>
      <c r="E12" s="245">
        <f t="shared" si="0"/>
        <v>2.6025509488835956</v>
      </c>
      <c r="F12" s="246"/>
      <c r="G12" s="247"/>
    </row>
    <row r="13" spans="1:7" ht="13.5" customHeight="1" x14ac:dyDescent="0.2">
      <c r="A13" s="248">
        <v>9</v>
      </c>
      <c r="B13" s="250" t="s">
        <v>801</v>
      </c>
      <c r="C13" s="557">
        <v>10310</v>
      </c>
      <c r="D13" s="555">
        <v>1817797.3808979355</v>
      </c>
      <c r="E13" s="245">
        <f t="shared" si="0"/>
        <v>1.4143910024885595</v>
      </c>
      <c r="F13" s="246"/>
      <c r="G13" s="247"/>
    </row>
    <row r="14" spans="1:7" ht="13.5" customHeight="1" x14ac:dyDescent="0.2">
      <c r="A14" s="248">
        <v>10</v>
      </c>
      <c r="B14" s="250" t="s">
        <v>352</v>
      </c>
      <c r="C14" s="552">
        <v>2</v>
      </c>
      <c r="D14" s="553">
        <v>1324262.5959999999</v>
      </c>
      <c r="E14" s="245">
        <f t="shared" si="0"/>
        <v>1.0303816698147765</v>
      </c>
      <c r="F14" s="246"/>
      <c r="G14" s="247"/>
    </row>
    <row r="15" spans="1:7" ht="13.5" customHeight="1" x14ac:dyDescent="0.2">
      <c r="A15" s="248">
        <v>11</v>
      </c>
      <c r="B15" s="250" t="s">
        <v>802</v>
      </c>
      <c r="C15" s="552">
        <v>207</v>
      </c>
      <c r="D15" s="553">
        <v>536876.87499999977</v>
      </c>
      <c r="E15" s="245">
        <f t="shared" si="0"/>
        <v>0.41773292745590684</v>
      </c>
      <c r="F15" s="246"/>
      <c r="G15" s="247"/>
    </row>
    <row r="16" spans="1:7" ht="13.5" customHeight="1" x14ac:dyDescent="0.2">
      <c r="A16" s="248">
        <v>12</v>
      </c>
      <c r="B16" s="250" t="s">
        <v>803</v>
      </c>
      <c r="C16" s="552">
        <v>45</v>
      </c>
      <c r="D16" s="553">
        <v>378200</v>
      </c>
      <c r="E16" s="245">
        <f t="shared" si="0"/>
        <v>0.29426969296046512</v>
      </c>
      <c r="F16" s="246"/>
      <c r="G16" s="247"/>
    </row>
    <row r="17" spans="1:8" ht="13.5" customHeight="1" x14ac:dyDescent="0.2">
      <c r="A17" s="248">
        <v>13</v>
      </c>
      <c r="B17" s="250" t="s">
        <v>354</v>
      </c>
      <c r="C17" s="552">
        <v>83</v>
      </c>
      <c r="D17" s="556">
        <v>107814.91189999998</v>
      </c>
      <c r="E17" s="245">
        <f t="shared" si="0"/>
        <v>8.3888580172851918E-2</v>
      </c>
      <c r="F17" s="246"/>
      <c r="G17" s="247"/>
    </row>
    <row r="18" spans="1:8" ht="13.5" customHeight="1" x14ac:dyDescent="0.2">
      <c r="A18" s="248">
        <v>14</v>
      </c>
      <c r="B18" s="250" t="s">
        <v>353</v>
      </c>
      <c r="C18" s="552">
        <v>6</v>
      </c>
      <c r="D18" s="553">
        <v>108444.0883</v>
      </c>
      <c r="E18" s="245">
        <f t="shared" si="0"/>
        <v>8.4378129474930119E-2</v>
      </c>
      <c r="F18" s="246"/>
      <c r="G18" s="247"/>
    </row>
    <row r="19" spans="1:8" ht="13.5" customHeight="1" x14ac:dyDescent="0.2">
      <c r="A19" s="248">
        <v>15</v>
      </c>
      <c r="B19" s="252" t="s">
        <v>356</v>
      </c>
      <c r="C19" s="552">
        <v>3</v>
      </c>
      <c r="D19" s="556">
        <v>22324.190500000001</v>
      </c>
      <c r="E19" s="245">
        <f t="shared" si="0"/>
        <v>1.7369996520428168E-2</v>
      </c>
      <c r="F19" s="246"/>
      <c r="G19" s="247"/>
    </row>
    <row r="20" spans="1:8" ht="13.5" customHeight="1" x14ac:dyDescent="0.2">
      <c r="A20" s="248">
        <v>16</v>
      </c>
      <c r="B20" s="252" t="s">
        <v>355</v>
      </c>
      <c r="C20" s="552">
        <v>156</v>
      </c>
      <c r="D20" s="556">
        <v>20941.576999999997</v>
      </c>
      <c r="E20" s="245">
        <f t="shared" si="0"/>
        <v>1.6294213204383762E-2</v>
      </c>
      <c r="F20" s="246"/>
      <c r="G20" s="247"/>
    </row>
    <row r="21" spans="1:8" ht="13.5" customHeight="1" x14ac:dyDescent="0.2">
      <c r="A21" s="248">
        <v>17</v>
      </c>
      <c r="B21" s="252" t="s">
        <v>790</v>
      </c>
      <c r="C21" s="552">
        <v>2</v>
      </c>
      <c r="D21" s="556">
        <v>5191.6973999999991</v>
      </c>
      <c r="E21" s="245">
        <f t="shared" si="0"/>
        <v>4.039553674885365E-3</v>
      </c>
      <c r="F21" s="246"/>
      <c r="G21" s="247"/>
    </row>
    <row r="22" spans="1:8" ht="31.5" customHeight="1" x14ac:dyDescent="0.25">
      <c r="A22" s="248">
        <v>18</v>
      </c>
      <c r="B22" s="252" t="s">
        <v>357</v>
      </c>
      <c r="C22" s="559">
        <v>53</v>
      </c>
      <c r="D22" s="556">
        <v>4749.47</v>
      </c>
      <c r="E22" s="245">
        <f t="shared" si="0"/>
        <v>3.6954655701346923E-3</v>
      </c>
      <c r="F22" s="246"/>
      <c r="G22" s="247"/>
      <c r="H22" s="253"/>
    </row>
    <row r="23" spans="1:8" ht="13.5" customHeight="1" x14ac:dyDescent="0.2">
      <c r="A23" s="1088" t="s">
        <v>0</v>
      </c>
      <c r="B23" s="1088"/>
      <c r="C23" s="254">
        <f>SUM(C5:C22)</f>
        <v>12236</v>
      </c>
      <c r="D23" s="255" t="s">
        <v>358</v>
      </c>
      <c r="E23" s="256" t="s">
        <v>358</v>
      </c>
    </row>
    <row r="24" spans="1:8" ht="13.5" customHeight="1" x14ac:dyDescent="0.2"/>
    <row r="25" spans="1:8" ht="13.5" customHeight="1" x14ac:dyDescent="0.2">
      <c r="C25" s="1089" t="s">
        <v>359</v>
      </c>
      <c r="D25" s="1089"/>
      <c r="E25" s="257">
        <v>128521560</v>
      </c>
    </row>
    <row r="26" spans="1:8" ht="13.5" customHeight="1" x14ac:dyDescent="0.2"/>
    <row r="27" spans="1:8" s="258" customFormat="1" ht="13.5" customHeight="1" x14ac:dyDescent="0.25">
      <c r="A27" s="1090" t="s">
        <v>523</v>
      </c>
      <c r="B27" s="1090"/>
      <c r="C27" s="1090"/>
      <c r="D27" s="1090"/>
      <c r="E27" s="1090"/>
    </row>
    <row r="28" spans="1:8" s="258" customFormat="1" ht="13.5" customHeight="1" x14ac:dyDescent="0.25">
      <c r="A28" s="1091" t="s">
        <v>398</v>
      </c>
      <c r="B28" s="1091"/>
      <c r="C28" s="1091"/>
      <c r="D28" s="1091"/>
      <c r="E28" s="1091"/>
    </row>
  </sheetData>
  <mergeCells count="4">
    <mergeCell ref="A23:B23"/>
    <mergeCell ref="C25:D25"/>
    <mergeCell ref="A27:E27"/>
    <mergeCell ref="A28:E28"/>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0CEF5-B99B-4D2C-B93B-858116818686}">
  <sheetPr>
    <tabColor rgb="FF002060"/>
  </sheetPr>
  <dimension ref="A1:P61"/>
  <sheetViews>
    <sheetView showGridLines="0" view="pageBreakPreview" zoomScaleNormal="145" zoomScaleSheetLayoutView="100" workbookViewId="0"/>
  </sheetViews>
  <sheetFormatPr baseColWidth="10" defaultColWidth="14.42578125" defaultRowHeight="15" customHeight="1" x14ac:dyDescent="0.25"/>
  <cols>
    <col min="1" max="1" width="15.42578125" style="5" customWidth="1"/>
    <col min="2" max="7" width="19.42578125" style="5" customWidth="1"/>
    <col min="8" max="8" width="3.7109375" style="5" customWidth="1"/>
    <col min="9" max="16384" width="14.42578125" style="5"/>
  </cols>
  <sheetData>
    <row r="1" spans="1:8" ht="14.25" customHeight="1" x14ac:dyDescent="0.25">
      <c r="A1" s="18" t="s">
        <v>223</v>
      </c>
      <c r="B1" s="19"/>
      <c r="C1" s="19"/>
      <c r="D1" s="19"/>
      <c r="E1" s="19"/>
      <c r="F1" s="19"/>
      <c r="G1" s="19"/>
      <c r="H1" s="20"/>
    </row>
    <row r="2" spans="1:8" ht="14.25" customHeight="1" x14ac:dyDescent="0.25">
      <c r="A2" s="21" t="s">
        <v>224</v>
      </c>
      <c r="B2" s="19"/>
      <c r="C2" s="19"/>
      <c r="D2" s="19"/>
      <c r="E2" s="19"/>
      <c r="F2" s="19"/>
      <c r="G2" s="19"/>
      <c r="H2" s="20"/>
    </row>
    <row r="3" spans="1:8" ht="14.25" customHeight="1" x14ac:dyDescent="0.25">
      <c r="A3" s="36"/>
      <c r="B3" s="19"/>
      <c r="C3" s="19"/>
      <c r="D3" s="19"/>
      <c r="E3" s="19"/>
      <c r="F3" s="19"/>
      <c r="G3" s="19"/>
      <c r="H3" s="20"/>
    </row>
    <row r="4" spans="1:8" ht="14.25" customHeight="1" x14ac:dyDescent="0.25">
      <c r="B4" s="1092" t="s">
        <v>390</v>
      </c>
      <c r="C4" s="1093"/>
      <c r="D4" s="1092" t="s">
        <v>391</v>
      </c>
      <c r="E4" s="1094"/>
      <c r="F4" s="1093"/>
      <c r="H4" s="20"/>
    </row>
    <row r="5" spans="1:8" ht="25.5" x14ac:dyDescent="0.25">
      <c r="A5" s="303" t="s">
        <v>208</v>
      </c>
      <c r="B5" s="304" t="s">
        <v>392</v>
      </c>
      <c r="C5" s="305" t="s">
        <v>393</v>
      </c>
      <c r="D5" s="306" t="s">
        <v>225</v>
      </c>
      <c r="E5" s="307" t="s">
        <v>226</v>
      </c>
      <c r="F5" s="305" t="s">
        <v>227</v>
      </c>
      <c r="G5" s="325" t="s">
        <v>228</v>
      </c>
      <c r="H5" s="20"/>
    </row>
    <row r="6" spans="1:8" ht="15.75" customHeight="1" x14ac:dyDescent="0.25">
      <c r="A6" s="308">
        <v>2011</v>
      </c>
      <c r="B6" s="309">
        <v>11258.100633303335</v>
      </c>
      <c r="C6" s="310">
        <v>848.10501724666676</v>
      </c>
      <c r="D6" s="311">
        <v>769.89173540999991</v>
      </c>
      <c r="E6" s="37">
        <v>70.678228960000013</v>
      </c>
      <c r="F6" s="312">
        <v>135.62538000999999</v>
      </c>
      <c r="G6" s="322">
        <f>SUM(B6:F6)</f>
        <v>13082.400994930002</v>
      </c>
      <c r="H6" s="20"/>
    </row>
    <row r="7" spans="1:8" ht="15.75" customHeight="1" x14ac:dyDescent="0.25">
      <c r="A7" s="313">
        <v>2012</v>
      </c>
      <c r="B7" s="314">
        <v>10633.010737273333</v>
      </c>
      <c r="C7" s="315">
        <v>959.38971412333342</v>
      </c>
      <c r="D7" s="316">
        <v>12.710895980000002</v>
      </c>
      <c r="E7" s="38">
        <v>571.671693</v>
      </c>
      <c r="F7" s="317">
        <v>941.66809807000004</v>
      </c>
      <c r="G7" s="322">
        <f t="shared" ref="G7:G19" si="0">SUM(B7:F7)</f>
        <v>13118.451138446668</v>
      </c>
      <c r="H7" s="20"/>
    </row>
    <row r="8" spans="1:8" ht="15.75" customHeight="1" x14ac:dyDescent="0.25">
      <c r="A8" s="313">
        <v>2013</v>
      </c>
      <c r="B8" s="314">
        <v>7180.5026837233354</v>
      </c>
      <c r="C8" s="315">
        <v>909.93890791666672</v>
      </c>
      <c r="D8" s="316">
        <v>11.910191030000002</v>
      </c>
      <c r="E8" s="38">
        <v>505.36539124000001</v>
      </c>
      <c r="F8" s="317">
        <v>809.47470207000003</v>
      </c>
      <c r="G8" s="322">
        <f t="shared" si="0"/>
        <v>9417.191875980001</v>
      </c>
      <c r="H8" s="20"/>
    </row>
    <row r="9" spans="1:8" ht="15.75" customHeight="1" x14ac:dyDescent="0.25">
      <c r="A9" s="313">
        <v>2014</v>
      </c>
      <c r="B9" s="314">
        <v>7429.513248946665</v>
      </c>
      <c r="C9" s="315">
        <v>858.45697333666658</v>
      </c>
      <c r="D9" s="316">
        <v>120.64048220000002</v>
      </c>
      <c r="E9" s="38">
        <v>528.97052714999995</v>
      </c>
      <c r="F9" s="317">
        <v>535.10678796000002</v>
      </c>
      <c r="G9" s="322">
        <f t="shared" si="0"/>
        <v>9472.6880195933318</v>
      </c>
      <c r="H9" s="20"/>
    </row>
    <row r="10" spans="1:8" ht="15.75" customHeight="1" x14ac:dyDescent="0.25">
      <c r="A10" s="313">
        <v>2015</v>
      </c>
      <c r="B10" s="314">
        <v>4349.4760720533341</v>
      </c>
      <c r="C10" s="315">
        <v>858.79159549999997</v>
      </c>
      <c r="D10" s="316">
        <v>198.70584102000001</v>
      </c>
      <c r="E10" s="38">
        <v>352.15950397999995</v>
      </c>
      <c r="F10" s="317">
        <v>344.16316689000001</v>
      </c>
      <c r="G10" s="322">
        <f t="shared" si="0"/>
        <v>6103.2961794433331</v>
      </c>
      <c r="H10" s="20"/>
    </row>
    <row r="11" spans="1:8" ht="15.75" customHeight="1" x14ac:dyDescent="0.25">
      <c r="A11" s="313">
        <v>2016</v>
      </c>
      <c r="B11" s="314">
        <v>4307.3186050900003</v>
      </c>
      <c r="C11" s="315">
        <v>863.04449062999993</v>
      </c>
      <c r="D11" s="316">
        <v>205.76194506000002</v>
      </c>
      <c r="E11" s="38">
        <v>519.57564901000001</v>
      </c>
      <c r="F11" s="317">
        <v>101.50299499</v>
      </c>
      <c r="G11" s="322">
        <f t="shared" si="0"/>
        <v>5997.20368478</v>
      </c>
      <c r="H11" s="20"/>
    </row>
    <row r="12" spans="1:8" ht="15.75" customHeight="1" x14ac:dyDescent="0.25">
      <c r="A12" s="313">
        <v>2017</v>
      </c>
      <c r="B12" s="314">
        <v>6989.7048184233336</v>
      </c>
      <c r="C12" s="315">
        <v>954.48218613666654</v>
      </c>
      <c r="D12" s="318">
        <v>260.90940907000004</v>
      </c>
      <c r="E12" s="39">
        <v>808.82568502999993</v>
      </c>
      <c r="F12" s="319">
        <v>66.167433000000003</v>
      </c>
      <c r="G12" s="322">
        <f t="shared" si="0"/>
        <v>9080.0895316599999</v>
      </c>
      <c r="H12" s="20"/>
    </row>
    <row r="13" spans="1:8" ht="15.75" customHeight="1" x14ac:dyDescent="0.25">
      <c r="A13" s="313">
        <v>2018</v>
      </c>
      <c r="B13" s="314">
        <v>9834.5093769933319</v>
      </c>
      <c r="C13" s="315">
        <v>1078.287105813333</v>
      </c>
      <c r="D13" s="318">
        <v>267.09274606999998</v>
      </c>
      <c r="E13" s="39">
        <v>980.06529021000017</v>
      </c>
      <c r="F13" s="319">
        <v>88.322952010000009</v>
      </c>
      <c r="G13" s="322">
        <f t="shared" si="0"/>
        <v>12248.277471096666</v>
      </c>
      <c r="H13" s="20"/>
    </row>
    <row r="14" spans="1:8" ht="15.75" customHeight="1" x14ac:dyDescent="0.25">
      <c r="A14" s="313">
        <v>2019</v>
      </c>
      <c r="B14" s="314">
        <v>8001.2218374399999</v>
      </c>
      <c r="C14" s="315">
        <v>1002.2354857866667</v>
      </c>
      <c r="D14" s="318">
        <v>586.45435012999997</v>
      </c>
      <c r="E14" s="39">
        <v>883.37402214999986</v>
      </c>
      <c r="F14" s="319">
        <v>40.147508939999994</v>
      </c>
      <c r="G14" s="322">
        <f t="shared" si="0"/>
        <v>10513.433204446665</v>
      </c>
      <c r="H14" s="40"/>
    </row>
    <row r="15" spans="1:8" ht="15.75" customHeight="1" x14ac:dyDescent="0.25">
      <c r="A15" s="313">
        <v>2020</v>
      </c>
      <c r="B15" s="320">
        <v>5907.6828946833348</v>
      </c>
      <c r="C15" s="321">
        <v>890.71262221666677</v>
      </c>
      <c r="D15" s="318">
        <v>314.16726409999995</v>
      </c>
      <c r="E15" s="39">
        <v>888.78350480999995</v>
      </c>
      <c r="F15" s="319">
        <v>15.567802</v>
      </c>
      <c r="G15" s="322">
        <f t="shared" si="0"/>
        <v>8016.9140878100006</v>
      </c>
      <c r="H15" s="40"/>
    </row>
    <row r="16" spans="1:8" ht="15.75" customHeight="1" x14ac:dyDescent="0.25">
      <c r="A16" s="313">
        <v>2021</v>
      </c>
      <c r="B16" s="320">
        <v>19510.442165120003</v>
      </c>
      <c r="C16" s="321">
        <v>1203.1401081399999</v>
      </c>
      <c r="D16" s="318">
        <v>931.25443990999997</v>
      </c>
      <c r="E16" s="39">
        <v>2640.7105051200001</v>
      </c>
      <c r="F16" s="319">
        <v>199.02469897</v>
      </c>
      <c r="G16" s="322">
        <f t="shared" si="0"/>
        <v>24484.571917260004</v>
      </c>
      <c r="H16" s="40"/>
    </row>
    <row r="17" spans="1:8" ht="15.75" customHeight="1" x14ac:dyDescent="0.25">
      <c r="A17" s="313">
        <v>2022</v>
      </c>
      <c r="B17" s="320">
        <v>19758.79957915</v>
      </c>
      <c r="C17" s="321">
        <v>1456.4083623700001</v>
      </c>
      <c r="D17" s="318">
        <v>137.44492905000001</v>
      </c>
      <c r="E17" s="39">
        <v>2065.01986476</v>
      </c>
      <c r="F17" s="319">
        <v>168.29394698000002</v>
      </c>
      <c r="G17" s="322">
        <f t="shared" si="0"/>
        <v>23585.966682310001</v>
      </c>
      <c r="H17" s="40"/>
    </row>
    <row r="18" spans="1:8" ht="15.75" customHeight="1" x14ac:dyDescent="0.25">
      <c r="A18" s="313">
        <v>2023</v>
      </c>
      <c r="B18" s="320">
        <v>12654.83073525</v>
      </c>
      <c r="C18" s="321">
        <v>1461.7796933699999</v>
      </c>
      <c r="D18" s="318">
        <v>171.31813101000003</v>
      </c>
      <c r="E18" s="39">
        <v>1767.8177508400001</v>
      </c>
      <c r="F18" s="319">
        <v>55.854562010000002</v>
      </c>
      <c r="G18" s="322">
        <f t="shared" si="0"/>
        <v>16111.600872479999</v>
      </c>
      <c r="H18" s="40"/>
    </row>
    <row r="19" spans="1:8" ht="15.75" customHeight="1" x14ac:dyDescent="0.25">
      <c r="A19" s="313">
        <v>2024</v>
      </c>
      <c r="B19" s="320">
        <v>14870.462578539997</v>
      </c>
      <c r="C19" s="321">
        <v>1465.3295385400002</v>
      </c>
      <c r="D19" s="318">
        <v>162.09542909000001</v>
      </c>
      <c r="E19" s="39">
        <v>1868.4287541799999</v>
      </c>
      <c r="F19" s="319">
        <v>17.26681202</v>
      </c>
      <c r="G19" s="322">
        <f t="shared" si="0"/>
        <v>18383.583112369997</v>
      </c>
      <c r="H19" s="40"/>
    </row>
    <row r="20" spans="1:8" s="580" customFormat="1" ht="27.75" customHeight="1" x14ac:dyDescent="0.25">
      <c r="A20" s="573" t="s">
        <v>942</v>
      </c>
      <c r="B20" s="574">
        <f>SUM(B21:B29)</f>
        <v>14806.619808670001</v>
      </c>
      <c r="C20" s="575">
        <f>SUM(C21:C29)</f>
        <v>1175.4615865000003</v>
      </c>
      <c r="D20" s="576">
        <f>SUM(D21:D29)</f>
        <v>77.504026929999995</v>
      </c>
      <c r="E20" s="577">
        <f>SUM(E21:E29)</f>
        <v>1564.81314</v>
      </c>
      <c r="F20" s="678">
        <f>SUM(F21:F29)</f>
        <v>131.342961</v>
      </c>
      <c r="G20" s="578">
        <f>SUM(B20:F20)</f>
        <v>17755.741523099998</v>
      </c>
      <c r="H20" s="579"/>
    </row>
    <row r="21" spans="1:8" s="580" customFormat="1" ht="14.25" customHeight="1" x14ac:dyDescent="0.25">
      <c r="A21" s="679" t="s">
        <v>209</v>
      </c>
      <c r="B21" s="680">
        <v>1732.5072653299999</v>
      </c>
      <c r="C21" s="681">
        <v>111.52984831000001</v>
      </c>
      <c r="D21" s="682">
        <v>15.67699298</v>
      </c>
      <c r="E21" s="683">
        <v>0.361153</v>
      </c>
      <c r="F21" s="684">
        <v>2.6499999999999999E-4</v>
      </c>
      <c r="G21" s="685">
        <f t="shared" ref="G21:G29" si="1">SUM(B21:F21)</f>
        <v>1860.0755246199999</v>
      </c>
      <c r="H21" s="579"/>
    </row>
    <row r="22" spans="1:8" s="580" customFormat="1" ht="14.25" customHeight="1" x14ac:dyDescent="0.25">
      <c r="A22" s="727" t="s">
        <v>210</v>
      </c>
      <c r="B22" s="728">
        <v>1092.4835472499999</v>
      </c>
      <c r="C22" s="729">
        <v>107.81823166</v>
      </c>
      <c r="D22" s="730">
        <v>3.8721930000000002</v>
      </c>
      <c r="E22" s="42">
        <v>386.17163089999997</v>
      </c>
      <c r="F22" s="731">
        <v>31.775129030000002</v>
      </c>
      <c r="G22" s="322">
        <f t="shared" si="1"/>
        <v>1622.12073184</v>
      </c>
      <c r="H22" s="579"/>
    </row>
    <row r="23" spans="1:8" s="580" customFormat="1" ht="14.25" customHeight="1" x14ac:dyDescent="0.25">
      <c r="A23" s="727" t="s">
        <v>729</v>
      </c>
      <c r="B23" s="728">
        <v>2323.4755132800001</v>
      </c>
      <c r="C23" s="729">
        <v>133.89226334</v>
      </c>
      <c r="D23" s="730">
        <v>4.6141230199999992</v>
      </c>
      <c r="E23" s="42">
        <v>127.86333898000001</v>
      </c>
      <c r="F23" s="731">
        <v>9.7341999999999998E-2</v>
      </c>
      <c r="G23" s="322">
        <f t="shared" si="1"/>
        <v>2589.9425806200002</v>
      </c>
      <c r="H23" s="579"/>
    </row>
    <row r="24" spans="1:8" s="580" customFormat="1" ht="14.25" customHeight="1" x14ac:dyDescent="0.25">
      <c r="A24" s="727" t="s">
        <v>787</v>
      </c>
      <c r="B24" s="728">
        <v>3115.0063328699998</v>
      </c>
      <c r="C24" s="729">
        <v>182.99279230000002</v>
      </c>
      <c r="D24" s="730">
        <v>8.7116279999999993</v>
      </c>
      <c r="E24" s="765">
        <v>4.4159999999999998E-3</v>
      </c>
      <c r="F24" s="731">
        <v>0.175178</v>
      </c>
      <c r="G24" s="322">
        <f t="shared" si="1"/>
        <v>3306.89034717</v>
      </c>
      <c r="H24" s="579"/>
    </row>
    <row r="25" spans="1:8" s="580" customFormat="1" ht="14.25" customHeight="1" x14ac:dyDescent="0.25">
      <c r="A25" s="727" t="s">
        <v>791</v>
      </c>
      <c r="B25" s="728">
        <v>1308.0368081300001</v>
      </c>
      <c r="C25" s="729">
        <v>118.67692952</v>
      </c>
      <c r="D25" s="899">
        <v>1.6129000000000001E-2</v>
      </c>
      <c r="E25" s="42">
        <v>393.43561913999997</v>
      </c>
      <c r="F25" s="731">
        <v>22.200712979999999</v>
      </c>
      <c r="G25" s="322">
        <f t="shared" si="1"/>
        <v>1842.36619877</v>
      </c>
      <c r="H25" s="579"/>
    </row>
    <row r="26" spans="1:8" s="580" customFormat="1" ht="14.25" customHeight="1" x14ac:dyDescent="0.25">
      <c r="A26" s="727" t="s">
        <v>858</v>
      </c>
      <c r="B26" s="728">
        <v>1198.3335044600001</v>
      </c>
      <c r="C26" s="729">
        <v>122.97438853</v>
      </c>
      <c r="D26" s="730">
        <v>7.6038590199999998</v>
      </c>
      <c r="E26" s="42">
        <v>102.00431497</v>
      </c>
      <c r="F26" s="731">
        <v>0</v>
      </c>
      <c r="G26" s="322">
        <f t="shared" si="1"/>
        <v>1430.9160669800001</v>
      </c>
      <c r="H26" s="579"/>
    </row>
    <row r="27" spans="1:8" s="580" customFormat="1" ht="14.25" customHeight="1" x14ac:dyDescent="0.25">
      <c r="A27" s="727" t="s">
        <v>862</v>
      </c>
      <c r="B27" s="728">
        <v>1297.9639412399999</v>
      </c>
      <c r="C27" s="729">
        <v>117.0636073</v>
      </c>
      <c r="D27" s="730">
        <v>6.7082000000000003E-2</v>
      </c>
      <c r="E27" s="42">
        <v>0</v>
      </c>
      <c r="F27" s="731">
        <v>0</v>
      </c>
      <c r="G27" s="322">
        <f t="shared" si="1"/>
        <v>1415.09463054</v>
      </c>
      <c r="H27" s="579"/>
    </row>
    <row r="28" spans="1:8" s="580" customFormat="1" ht="14.25" customHeight="1" x14ac:dyDescent="0.25">
      <c r="A28" s="727" t="s">
        <v>871</v>
      </c>
      <c r="B28" s="728">
        <v>1473.6736892200001</v>
      </c>
      <c r="C28" s="729">
        <v>135.34851391999999</v>
      </c>
      <c r="D28" s="730">
        <v>29.83429696</v>
      </c>
      <c r="E28" s="42">
        <v>373.29628405</v>
      </c>
      <c r="F28" s="731">
        <v>77.094333989999996</v>
      </c>
      <c r="G28" s="322">
        <f t="shared" si="1"/>
        <v>2089.2471181400001</v>
      </c>
      <c r="H28" s="579"/>
    </row>
    <row r="29" spans="1:8" s="580" customFormat="1" ht="14.25" customHeight="1" x14ac:dyDescent="0.25">
      <c r="A29" s="686" t="s">
        <v>911</v>
      </c>
      <c r="B29" s="687">
        <v>1265.1392068900002</v>
      </c>
      <c r="C29" s="688">
        <v>145.16501162</v>
      </c>
      <c r="D29" s="900">
        <v>7.1077229500000003</v>
      </c>
      <c r="E29" s="766">
        <v>181.67638296000001</v>
      </c>
      <c r="F29" s="689">
        <v>0</v>
      </c>
      <c r="G29" s="690">
        <f t="shared" si="1"/>
        <v>1599.0883244200002</v>
      </c>
      <c r="H29" s="579"/>
    </row>
    <row r="30" spans="1:8" ht="14.25" customHeight="1" x14ac:dyDescent="0.25">
      <c r="A30" s="36"/>
      <c r="B30" s="327"/>
      <c r="C30" s="327"/>
      <c r="D30" s="42"/>
      <c r="E30" s="42"/>
      <c r="F30" s="328"/>
      <c r="G30" s="39"/>
      <c r="H30" s="41"/>
    </row>
    <row r="31" spans="1:8" ht="14.25" customHeight="1" x14ac:dyDescent="0.25">
      <c r="A31" s="1061" t="s">
        <v>888</v>
      </c>
      <c r="B31" s="1061"/>
      <c r="C31" s="1061"/>
      <c r="D31" s="1061"/>
      <c r="E31" s="1061"/>
      <c r="F31" s="1061"/>
      <c r="G31" s="1061"/>
      <c r="H31" s="41"/>
    </row>
    <row r="32" spans="1:8" ht="14.25" customHeight="1" x14ac:dyDescent="0.25">
      <c r="A32" s="7" t="s">
        <v>889</v>
      </c>
      <c r="B32" s="327">
        <v>1154.78072049</v>
      </c>
      <c r="C32" s="327">
        <v>135.88086195</v>
      </c>
      <c r="D32" s="42">
        <v>17.413746960000001</v>
      </c>
      <c r="E32" s="404">
        <v>291.94744507000001</v>
      </c>
      <c r="F32" s="42">
        <v>0</v>
      </c>
      <c r="G32" s="39">
        <f>SUM(B32:F32)</f>
        <v>1600.0227744700001</v>
      </c>
      <c r="H32" s="41"/>
    </row>
    <row r="33" spans="1:16" ht="14.25" customHeight="1" x14ac:dyDescent="0.25">
      <c r="A33" s="7" t="s">
        <v>890</v>
      </c>
      <c r="B33" s="327">
        <v>1265.1392068900002</v>
      </c>
      <c r="C33" s="327">
        <v>145.16501162</v>
      </c>
      <c r="D33" s="42">
        <v>7.1077229500000003</v>
      </c>
      <c r="E33" s="404">
        <v>181.67638296000001</v>
      </c>
      <c r="F33" s="42">
        <v>0</v>
      </c>
      <c r="G33" s="39">
        <f>SUM(B33:F33)</f>
        <v>1599.0883244200002</v>
      </c>
      <c r="H33" s="41"/>
    </row>
    <row r="34" spans="1:16" ht="14.25" customHeight="1" x14ac:dyDescent="0.25">
      <c r="A34" s="187" t="s">
        <v>274</v>
      </c>
      <c r="B34" s="329">
        <f t="shared" ref="B34:G34" si="2">B33/B32-1</f>
        <v>9.5566616624126244E-2</v>
      </c>
      <c r="C34" s="329">
        <f t="shared" si="2"/>
        <v>6.8325660705745861E-2</v>
      </c>
      <c r="D34" s="329">
        <f t="shared" si="2"/>
        <v>-0.59183265001342367</v>
      </c>
      <c r="E34" s="329">
        <f t="shared" si="2"/>
        <v>-0.37770860465506173</v>
      </c>
      <c r="F34" s="329" t="s">
        <v>246</v>
      </c>
      <c r="G34" s="329">
        <f t="shared" si="2"/>
        <v>-5.8402296824144884E-4</v>
      </c>
      <c r="H34" s="41"/>
    </row>
    <row r="35" spans="1:16" ht="14.25" customHeight="1" x14ac:dyDescent="0.25">
      <c r="A35" s="36"/>
      <c r="B35" s="691"/>
      <c r="C35" s="691"/>
      <c r="D35" s="42"/>
      <c r="E35" s="42"/>
      <c r="F35" s="328"/>
      <c r="G35" s="39"/>
      <c r="H35" s="41"/>
      <c r="I35" s="692"/>
      <c r="J35" s="693"/>
      <c r="K35" s="694"/>
      <c r="L35" s="694"/>
      <c r="M35" s="694"/>
      <c r="N35" s="695"/>
      <c r="O35" s="694"/>
      <c r="P35" s="694"/>
    </row>
    <row r="36" spans="1:16" ht="14.25" customHeight="1" x14ac:dyDescent="0.25">
      <c r="A36" s="1061" t="s">
        <v>943</v>
      </c>
      <c r="B36" s="1061"/>
      <c r="C36" s="1061"/>
      <c r="D36" s="1061"/>
      <c r="E36" s="1061"/>
      <c r="F36" s="1061"/>
      <c r="G36" s="1061"/>
      <c r="H36" s="41"/>
      <c r="I36" s="692"/>
      <c r="J36" s="693"/>
      <c r="K36" s="694"/>
      <c r="L36" s="694"/>
      <c r="M36" s="694"/>
      <c r="N36" s="695"/>
      <c r="O36" s="694"/>
      <c r="P36" s="694"/>
    </row>
    <row r="37" spans="1:16" ht="14.25" customHeight="1" x14ac:dyDescent="0.25">
      <c r="A37" s="7" t="s">
        <v>892</v>
      </c>
      <c r="B37" s="691">
        <v>11205.894553299997</v>
      </c>
      <c r="C37" s="691">
        <v>1078.0305065800001</v>
      </c>
      <c r="D37" s="42">
        <v>116.50354302999999</v>
      </c>
      <c r="E37" s="42">
        <v>1343.29301506</v>
      </c>
      <c r="F37" s="42">
        <v>17.076258020000001</v>
      </c>
      <c r="G37" s="39">
        <f>SUM(B37:F37)</f>
        <v>13760.797875989998</v>
      </c>
      <c r="H37" s="41"/>
      <c r="I37" s="692"/>
      <c r="J37" s="693"/>
      <c r="K37" s="694"/>
      <c r="L37" s="694"/>
      <c r="M37" s="694"/>
      <c r="N37" s="695"/>
      <c r="O37" s="694"/>
      <c r="P37" s="694"/>
    </row>
    <row r="38" spans="1:16" ht="14.25" customHeight="1" x14ac:dyDescent="0.25">
      <c r="A38" s="7" t="s">
        <v>893</v>
      </c>
      <c r="B38" s="691">
        <v>14806.619808670001</v>
      </c>
      <c r="C38" s="691">
        <v>1175.4615865000003</v>
      </c>
      <c r="D38" s="42">
        <v>77.504026929999995</v>
      </c>
      <c r="E38" s="696">
        <v>1564.81314</v>
      </c>
      <c r="F38" s="42">
        <v>131.342961</v>
      </c>
      <c r="G38" s="39">
        <f>SUM(B38:F38)</f>
        <v>17755.741523099998</v>
      </c>
      <c r="H38" s="41"/>
      <c r="I38" s="692"/>
      <c r="J38" s="693"/>
      <c r="K38" s="694"/>
      <c r="L38" s="694"/>
      <c r="M38" s="694"/>
      <c r="N38" s="695"/>
      <c r="O38" s="694"/>
      <c r="P38" s="694"/>
    </row>
    <row r="39" spans="1:16" ht="14.25" customHeight="1" x14ac:dyDescent="0.25">
      <c r="A39" s="187" t="s">
        <v>274</v>
      </c>
      <c r="B39" s="329">
        <f t="shared" ref="B39:G39" si="3">B38/B37-1</f>
        <v>0.32132421363090868</v>
      </c>
      <c r="C39" s="329">
        <f t="shared" si="3"/>
        <v>9.037877808216721E-2</v>
      </c>
      <c r="D39" s="329">
        <f t="shared" si="3"/>
        <v>-0.33474961435256534</v>
      </c>
      <c r="E39" s="329">
        <f t="shared" si="3"/>
        <v>0.16490826830518834</v>
      </c>
      <c r="F39" s="329">
        <f t="shared" si="3"/>
        <v>6.6915540188119031</v>
      </c>
      <c r="G39" s="329">
        <f t="shared" si="3"/>
        <v>0.29031337304070304</v>
      </c>
      <c r="H39" s="41"/>
      <c r="I39" s="692"/>
      <c r="J39" s="693"/>
      <c r="K39" s="694"/>
      <c r="L39" s="694"/>
      <c r="M39" s="694"/>
      <c r="N39" s="695"/>
      <c r="O39" s="694"/>
      <c r="P39" s="694"/>
    </row>
    <row r="40" spans="1:16" ht="14.25" customHeight="1" x14ac:dyDescent="0.25">
      <c r="A40" s="36"/>
      <c r="B40" s="691"/>
      <c r="C40" s="691"/>
      <c r="D40" s="42"/>
      <c r="E40" s="42"/>
      <c r="F40" s="328"/>
      <c r="G40" s="39"/>
      <c r="H40" s="41"/>
      <c r="I40" s="692"/>
      <c r="J40" s="693"/>
      <c r="K40" s="694"/>
      <c r="L40" s="694"/>
      <c r="M40" s="694"/>
      <c r="N40" s="695"/>
      <c r="O40" s="694"/>
      <c r="P40" s="694"/>
    </row>
    <row r="41" spans="1:16" ht="14.25" customHeight="1" x14ac:dyDescent="0.25">
      <c r="A41" s="330" t="s">
        <v>275</v>
      </c>
      <c r="B41" s="330"/>
      <c r="C41" s="330"/>
      <c r="D41" s="330"/>
      <c r="E41" s="330"/>
      <c r="F41" s="330"/>
      <c r="G41" s="330"/>
      <c r="H41" s="41"/>
    </row>
    <row r="42" spans="1:16" ht="14.25" customHeight="1" x14ac:dyDescent="0.25">
      <c r="A42" s="7" t="s">
        <v>874</v>
      </c>
      <c r="B42" s="327">
        <v>1473.6736892200001</v>
      </c>
      <c r="C42" s="327">
        <v>135.34851391999999</v>
      </c>
      <c r="D42" s="42">
        <v>29.83429696</v>
      </c>
      <c r="E42" s="767">
        <v>373.29628405</v>
      </c>
      <c r="F42" s="42">
        <v>77.094333989999996</v>
      </c>
      <c r="G42" s="39">
        <f>SUM(B42:F42)</f>
        <v>2089.2471181400001</v>
      </c>
      <c r="H42" s="41"/>
    </row>
    <row r="43" spans="1:16" ht="14.25" customHeight="1" x14ac:dyDescent="0.25">
      <c r="A43" s="7" t="s">
        <v>890</v>
      </c>
      <c r="B43" s="327">
        <v>1265.1392068900002</v>
      </c>
      <c r="C43" s="327">
        <v>145.16501162</v>
      </c>
      <c r="D43" s="767">
        <v>7.1077229500000003</v>
      </c>
      <c r="E43" s="767">
        <v>181.67638296000001</v>
      </c>
      <c r="F43" s="42">
        <v>0</v>
      </c>
      <c r="G43" s="39">
        <f>SUM(B43:F43)</f>
        <v>1599.0883244200002</v>
      </c>
      <c r="H43" s="41"/>
    </row>
    <row r="44" spans="1:16" ht="14.25" customHeight="1" x14ac:dyDescent="0.25">
      <c r="A44" s="187" t="s">
        <v>274</v>
      </c>
      <c r="B44" s="331">
        <f>B43/B42-1</f>
        <v>-0.14150655186113492</v>
      </c>
      <c r="C44" s="331">
        <f t="shared" ref="C44:G44" si="4">C43/C42-1</f>
        <v>7.2527561741846824E-2</v>
      </c>
      <c r="D44" s="331">
        <f t="shared" si="4"/>
        <v>-0.76175999858385801</v>
      </c>
      <c r="E44" s="331">
        <f t="shared" si="4"/>
        <v>-0.51331853350121759</v>
      </c>
      <c r="F44" s="331" t="s">
        <v>246</v>
      </c>
      <c r="G44" s="331">
        <f t="shared" si="4"/>
        <v>-0.23461025240344713</v>
      </c>
      <c r="H44" s="41"/>
    </row>
    <row r="45" spans="1:16" ht="14.25" customHeight="1" x14ac:dyDescent="0.25">
      <c r="A45" s="36"/>
      <c r="B45" s="327"/>
      <c r="C45" s="327"/>
      <c r="D45" s="42"/>
      <c r="E45" s="42"/>
      <c r="F45" s="328"/>
      <c r="G45" s="39"/>
      <c r="H45" s="41"/>
    </row>
    <row r="46" spans="1:16" ht="23.25" customHeight="1" x14ac:dyDescent="0.25">
      <c r="A46" s="1063" t="s">
        <v>229</v>
      </c>
      <c r="B46" s="1063"/>
      <c r="C46" s="1063"/>
      <c r="D46" s="1063"/>
      <c r="E46" s="1063"/>
      <c r="F46" s="1063"/>
      <c r="G46" s="1063"/>
      <c r="H46" s="45"/>
    </row>
    <row r="47" spans="1:16" ht="14.25" customHeight="1" x14ac:dyDescent="0.25">
      <c r="A47" s="43"/>
      <c r="B47" s="46"/>
      <c r="C47" s="47"/>
      <c r="D47" s="48"/>
      <c r="E47" s="49"/>
      <c r="F47" s="49"/>
      <c r="G47" s="49"/>
      <c r="H47" s="20"/>
    </row>
    <row r="48" spans="1:16" ht="14.25" customHeight="1" x14ac:dyDescent="0.25">
      <c r="A48" s="43"/>
      <c r="B48" s="46"/>
      <c r="C48" s="47"/>
      <c r="D48" s="48"/>
      <c r="E48" s="49"/>
      <c r="F48" s="49"/>
      <c r="G48" s="49"/>
      <c r="H48" s="20"/>
    </row>
    <row r="49" spans="1:8" ht="14.25" customHeight="1" x14ac:dyDescent="0.25">
      <c r="A49" s="43"/>
      <c r="B49" s="46"/>
      <c r="C49" s="47"/>
      <c r="D49" s="48"/>
      <c r="E49" s="49"/>
      <c r="F49" s="49"/>
      <c r="G49" s="49"/>
      <c r="H49" s="20"/>
    </row>
    <row r="50" spans="1:8" ht="14.25" customHeight="1" x14ac:dyDescent="0.25">
      <c r="A50" s="43"/>
      <c r="B50" s="46"/>
      <c r="C50" s="47"/>
      <c r="D50" s="48"/>
      <c r="E50" s="49"/>
      <c r="F50" s="49"/>
      <c r="G50" s="49"/>
      <c r="H50" s="20"/>
    </row>
    <row r="51" spans="1:8" ht="14.25" customHeight="1" x14ac:dyDescent="0.25">
      <c r="A51" s="43"/>
      <c r="B51" s="48"/>
      <c r="C51" s="47"/>
      <c r="D51" s="48"/>
      <c r="E51" s="49"/>
      <c r="F51" s="49"/>
      <c r="G51" s="49"/>
      <c r="H51" s="20"/>
    </row>
    <row r="52" spans="1:8" ht="14.25" customHeight="1" x14ac:dyDescent="0.25">
      <c r="A52" s="43"/>
      <c r="B52" s="49"/>
      <c r="C52" s="47"/>
      <c r="D52" s="49"/>
      <c r="E52" s="49"/>
      <c r="F52" s="49"/>
      <c r="G52" s="49"/>
      <c r="H52" s="20"/>
    </row>
    <row r="53" spans="1:8" ht="14.25" customHeight="1" x14ac:dyDescent="0.25">
      <c r="A53" s="43"/>
      <c r="B53" s="49"/>
      <c r="C53" s="49"/>
      <c r="D53" s="49"/>
      <c r="E53" s="49"/>
      <c r="F53" s="49"/>
      <c r="G53" s="49"/>
      <c r="H53" s="20"/>
    </row>
    <row r="54" spans="1:8" ht="14.25" customHeight="1" x14ac:dyDescent="0.25">
      <c r="A54" s="43"/>
      <c r="B54" s="49"/>
      <c r="C54" s="49"/>
      <c r="D54" s="49"/>
      <c r="E54" s="49"/>
      <c r="F54" s="49"/>
      <c r="G54" s="49"/>
      <c r="H54" s="20"/>
    </row>
    <row r="55" spans="1:8" ht="14.25" customHeight="1" x14ac:dyDescent="0.25">
      <c r="A55" s="43"/>
      <c r="B55" s="49"/>
      <c r="C55" s="49"/>
      <c r="D55" s="49"/>
      <c r="E55" s="49"/>
      <c r="F55" s="49"/>
      <c r="G55" s="49"/>
      <c r="H55" s="20"/>
    </row>
    <row r="56" spans="1:8" ht="14.25" customHeight="1" x14ac:dyDescent="0.25">
      <c r="A56" s="43"/>
      <c r="B56" s="49"/>
      <c r="C56" s="49"/>
      <c r="D56" s="49"/>
      <c r="E56" s="49"/>
      <c r="F56" s="49"/>
      <c r="G56" s="49"/>
      <c r="H56" s="20"/>
    </row>
    <row r="57" spans="1:8" ht="14.25" customHeight="1" x14ac:dyDescent="0.25">
      <c r="A57" s="43"/>
      <c r="B57" s="49"/>
      <c r="C57" s="49"/>
      <c r="D57" s="49"/>
      <c r="E57" s="49"/>
      <c r="F57" s="49"/>
      <c r="G57" s="49"/>
      <c r="H57" s="20"/>
    </row>
    <row r="58" spans="1:8" ht="14.25" customHeight="1" x14ac:dyDescent="0.25">
      <c r="A58" s="43"/>
      <c r="B58" s="49"/>
      <c r="C58" s="49"/>
      <c r="D58" s="49"/>
      <c r="E58" s="49"/>
      <c r="F58" s="49"/>
      <c r="G58" s="49"/>
      <c r="H58" s="20"/>
    </row>
    <row r="59" spans="1:8" ht="14.25" customHeight="1" x14ac:dyDescent="0.25">
      <c r="A59" s="43"/>
      <c r="B59" s="44"/>
      <c r="C59" s="44"/>
      <c r="D59" s="44"/>
      <c r="E59" s="44"/>
      <c r="F59" s="44"/>
      <c r="G59" s="44"/>
      <c r="H59" s="41"/>
    </row>
    <row r="60" spans="1:8" ht="53.25" customHeight="1" x14ac:dyDescent="0.25">
      <c r="A60" s="1095" t="s">
        <v>944</v>
      </c>
      <c r="B60" s="1095"/>
      <c r="C60" s="1095"/>
      <c r="D60" s="1095"/>
      <c r="E60" s="1095"/>
      <c r="F60" s="1095"/>
      <c r="G60" s="1095"/>
      <c r="H60" s="50"/>
    </row>
    <row r="61" spans="1:8" ht="14.25" customHeight="1" x14ac:dyDescent="0.25">
      <c r="A61" s="43"/>
      <c r="B61" s="46"/>
      <c r="C61" s="51"/>
      <c r="D61" s="49"/>
      <c r="E61" s="49"/>
      <c r="F61" s="49"/>
      <c r="G61" s="49"/>
      <c r="H61" s="20"/>
    </row>
  </sheetData>
  <mergeCells count="6">
    <mergeCell ref="A60:G60"/>
    <mergeCell ref="B4:C4"/>
    <mergeCell ref="D4:F4"/>
    <mergeCell ref="A31:G31"/>
    <mergeCell ref="A36:G36"/>
    <mergeCell ref="A46:G46"/>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638E8-814C-4B12-B729-C0989D60A749}">
  <sheetPr codeName="Hoja23">
    <tabColor rgb="FF002060"/>
  </sheetPr>
  <dimension ref="B2:J79"/>
  <sheetViews>
    <sheetView showGridLines="0" view="pageBreakPreview" zoomScaleNormal="100" zoomScaleSheetLayoutView="100" workbookViewId="0"/>
  </sheetViews>
  <sheetFormatPr baseColWidth="10" defaultColWidth="21.85546875" defaultRowHeight="15" x14ac:dyDescent="0.25"/>
  <cols>
    <col min="1" max="1" width="2.5703125" style="367" customWidth="1"/>
    <col min="2" max="3" width="15.85546875" style="367" customWidth="1"/>
    <col min="4" max="4" width="30.28515625" style="367" customWidth="1"/>
    <col min="5" max="5" width="41.42578125" style="367" bestFit="1" customWidth="1"/>
    <col min="6" max="6" width="16.85546875" style="367" customWidth="1"/>
    <col min="7" max="7" width="18.5703125" style="367" customWidth="1"/>
    <col min="8" max="8" width="21.85546875" style="367"/>
    <col min="9" max="9" width="18.42578125" style="367" customWidth="1"/>
    <col min="10" max="10" width="3.7109375" style="367" customWidth="1"/>
    <col min="11" max="16384" width="21.85546875" style="367"/>
  </cols>
  <sheetData>
    <row r="2" spans="2:9" ht="28.5" x14ac:dyDescent="0.25">
      <c r="B2" s="1096" t="s">
        <v>780</v>
      </c>
      <c r="C2" s="1096"/>
      <c r="D2" s="1096"/>
      <c r="E2" s="1096"/>
      <c r="F2" s="1096"/>
      <c r="G2" s="1096"/>
      <c r="H2" s="1096"/>
      <c r="I2" s="1096"/>
    </row>
    <row r="4" spans="2:9" ht="39.75" customHeight="1" x14ac:dyDescent="0.25">
      <c r="B4" s="368" t="s">
        <v>402</v>
      </c>
      <c r="C4" s="368" t="s">
        <v>403</v>
      </c>
      <c r="D4" s="369" t="s">
        <v>7</v>
      </c>
      <c r="E4" s="369" t="s">
        <v>8</v>
      </c>
      <c r="F4" s="368" t="s">
        <v>183</v>
      </c>
      <c r="G4" s="368" t="s">
        <v>10</v>
      </c>
      <c r="H4" s="368" t="s">
        <v>96</v>
      </c>
      <c r="I4" s="368" t="s">
        <v>442</v>
      </c>
    </row>
    <row r="5" spans="2:9" s="370" customFormat="1" ht="15.75" thickBot="1" x14ac:dyDescent="0.3">
      <c r="B5" s="371"/>
      <c r="C5" s="371"/>
      <c r="D5" s="372"/>
      <c r="E5" s="372"/>
      <c r="F5" s="371"/>
      <c r="G5" s="371"/>
      <c r="H5" s="371"/>
      <c r="I5" s="373"/>
    </row>
    <row r="6" spans="2:9" ht="20.25" customHeight="1" thickBot="1" x14ac:dyDescent="0.3">
      <c r="B6" s="374" t="s">
        <v>404</v>
      </c>
      <c r="C6" s="374">
        <v>2025</v>
      </c>
      <c r="D6" s="375" t="s">
        <v>98</v>
      </c>
      <c r="E6" s="376" t="s">
        <v>99</v>
      </c>
      <c r="F6" s="374" t="s">
        <v>26</v>
      </c>
      <c r="G6" s="374" t="s">
        <v>2</v>
      </c>
      <c r="H6" s="374" t="s">
        <v>405</v>
      </c>
      <c r="I6" s="735">
        <v>650</v>
      </c>
    </row>
    <row r="7" spans="2:9" ht="20.25" customHeight="1" x14ac:dyDescent="0.25">
      <c r="B7" s="732" t="s">
        <v>406</v>
      </c>
      <c r="C7" s="732">
        <v>2024</v>
      </c>
      <c r="D7" s="733" t="s">
        <v>163</v>
      </c>
      <c r="E7" s="734" t="s">
        <v>164</v>
      </c>
      <c r="F7" s="732" t="s">
        <v>27</v>
      </c>
      <c r="G7" s="732" t="s">
        <v>2</v>
      </c>
      <c r="H7" s="732" t="s">
        <v>405</v>
      </c>
      <c r="I7" s="736">
        <v>1318.7470000000001</v>
      </c>
    </row>
    <row r="8" spans="2:9" ht="20.25" customHeight="1" thickBot="1" x14ac:dyDescent="0.3">
      <c r="B8" s="383" t="s">
        <v>731</v>
      </c>
      <c r="C8" s="383">
        <v>2025</v>
      </c>
      <c r="D8" s="384" t="s">
        <v>217</v>
      </c>
      <c r="E8" s="385" t="s">
        <v>97</v>
      </c>
      <c r="F8" s="386" t="s">
        <v>28</v>
      </c>
      <c r="G8" s="386" t="s">
        <v>1</v>
      </c>
      <c r="H8" s="386" t="s">
        <v>405</v>
      </c>
      <c r="I8" s="737">
        <v>814.96</v>
      </c>
    </row>
    <row r="9" spans="2:9" ht="20.25" customHeight="1" x14ac:dyDescent="0.25">
      <c r="B9" s="732" t="s">
        <v>407</v>
      </c>
      <c r="C9" s="732">
        <v>2024</v>
      </c>
      <c r="D9" s="733" t="s">
        <v>107</v>
      </c>
      <c r="E9" s="734" t="s">
        <v>108</v>
      </c>
      <c r="F9" s="732" t="s">
        <v>32</v>
      </c>
      <c r="G9" s="732" t="s">
        <v>1</v>
      </c>
      <c r="H9" s="732" t="s">
        <v>405</v>
      </c>
      <c r="I9" s="736">
        <v>1604</v>
      </c>
    </row>
    <row r="10" spans="2:9" ht="20.25" customHeight="1" thickBot="1" x14ac:dyDescent="0.3">
      <c r="B10" s="383" t="s">
        <v>732</v>
      </c>
      <c r="C10" s="383">
        <v>2026</v>
      </c>
      <c r="D10" s="384" t="s">
        <v>100</v>
      </c>
      <c r="E10" s="385" t="s">
        <v>34</v>
      </c>
      <c r="F10" s="386" t="s">
        <v>16</v>
      </c>
      <c r="G10" s="386" t="s">
        <v>3</v>
      </c>
      <c r="H10" s="386" t="s">
        <v>405</v>
      </c>
      <c r="I10" s="737">
        <v>147</v>
      </c>
    </row>
    <row r="11" spans="2:9" ht="20.25" customHeight="1" x14ac:dyDescent="0.25">
      <c r="B11" s="380" t="s">
        <v>410</v>
      </c>
      <c r="C11" s="380">
        <v>2025</v>
      </c>
      <c r="D11" s="381" t="s">
        <v>733</v>
      </c>
      <c r="E11" s="382" t="s">
        <v>40</v>
      </c>
      <c r="F11" s="380" t="s">
        <v>33</v>
      </c>
      <c r="G11" s="380" t="s">
        <v>272</v>
      </c>
      <c r="H11" s="380" t="s">
        <v>101</v>
      </c>
      <c r="I11" s="738">
        <v>293.5</v>
      </c>
    </row>
    <row r="12" spans="2:9" ht="20.25" customHeight="1" x14ac:dyDescent="0.25">
      <c r="B12" s="380" t="s">
        <v>734</v>
      </c>
      <c r="C12" s="380">
        <v>2025</v>
      </c>
      <c r="D12" s="381" t="s">
        <v>167</v>
      </c>
      <c r="E12" s="382" t="s">
        <v>735</v>
      </c>
      <c r="F12" s="380" t="s">
        <v>22</v>
      </c>
      <c r="G12" s="380" t="s">
        <v>2</v>
      </c>
      <c r="H12" s="380" t="s">
        <v>104</v>
      </c>
      <c r="I12" s="738">
        <v>127.118154</v>
      </c>
    </row>
    <row r="13" spans="2:9" ht="20.25" customHeight="1" x14ac:dyDescent="0.25">
      <c r="B13" s="380" t="s">
        <v>736</v>
      </c>
      <c r="C13" s="380">
        <v>2025</v>
      </c>
      <c r="D13" s="381" t="s">
        <v>421</v>
      </c>
      <c r="E13" s="382" t="s">
        <v>422</v>
      </c>
      <c r="F13" s="380" t="s">
        <v>15</v>
      </c>
      <c r="G13" s="380" t="s">
        <v>1</v>
      </c>
      <c r="H13" s="380" t="s">
        <v>101</v>
      </c>
      <c r="I13" s="738">
        <v>502.47</v>
      </c>
    </row>
    <row r="14" spans="2:9" ht="20.25" customHeight="1" x14ac:dyDescent="0.25">
      <c r="B14" s="380" t="s">
        <v>410</v>
      </c>
      <c r="C14" s="380">
        <v>2026</v>
      </c>
      <c r="D14" s="381" t="s">
        <v>165</v>
      </c>
      <c r="E14" s="382" t="s">
        <v>166</v>
      </c>
      <c r="F14" s="380" t="s">
        <v>24</v>
      </c>
      <c r="G14" s="380" t="s">
        <v>3</v>
      </c>
      <c r="H14" s="380" t="s">
        <v>104</v>
      </c>
      <c r="I14" s="738">
        <v>76.2</v>
      </c>
    </row>
    <row r="15" spans="2:9" ht="20.25" customHeight="1" x14ac:dyDescent="0.25">
      <c r="B15" s="380" t="s">
        <v>737</v>
      </c>
      <c r="C15" s="380">
        <v>2027</v>
      </c>
      <c r="D15" s="381" t="s">
        <v>173</v>
      </c>
      <c r="E15" s="382" t="s">
        <v>738</v>
      </c>
      <c r="F15" s="380" t="s">
        <v>19</v>
      </c>
      <c r="G15" s="380" t="s">
        <v>1</v>
      </c>
      <c r="H15" s="380" t="s">
        <v>104</v>
      </c>
      <c r="I15" s="738">
        <v>1802</v>
      </c>
    </row>
    <row r="16" spans="2:9" ht="20.25" customHeight="1" x14ac:dyDescent="0.25">
      <c r="B16" s="377" t="s">
        <v>410</v>
      </c>
      <c r="C16" s="377">
        <v>2028</v>
      </c>
      <c r="D16" s="378" t="s">
        <v>102</v>
      </c>
      <c r="E16" s="379" t="s">
        <v>103</v>
      </c>
      <c r="F16" s="377" t="s">
        <v>33</v>
      </c>
      <c r="G16" s="377" t="s">
        <v>4</v>
      </c>
      <c r="H16" s="377" t="s">
        <v>104</v>
      </c>
      <c r="I16" s="739">
        <v>579</v>
      </c>
    </row>
    <row r="17" spans="2:9" ht="20.25" customHeight="1" x14ac:dyDescent="0.25">
      <c r="B17" s="387" t="s">
        <v>411</v>
      </c>
      <c r="C17" s="387">
        <v>2028</v>
      </c>
      <c r="D17" s="381" t="s">
        <v>156</v>
      </c>
      <c r="E17" s="382" t="s">
        <v>157</v>
      </c>
      <c r="F17" s="380" t="s">
        <v>19</v>
      </c>
      <c r="G17" s="380" t="s">
        <v>5</v>
      </c>
      <c r="H17" s="380" t="s">
        <v>101</v>
      </c>
      <c r="I17" s="738">
        <v>1781.25</v>
      </c>
    </row>
    <row r="18" spans="2:9" ht="20.25" customHeight="1" x14ac:dyDescent="0.25">
      <c r="B18" s="388" t="s">
        <v>410</v>
      </c>
      <c r="C18" s="388">
        <v>2029</v>
      </c>
      <c r="D18" s="389" t="s">
        <v>110</v>
      </c>
      <c r="E18" s="390" t="s">
        <v>111</v>
      </c>
      <c r="F18" s="391" t="s">
        <v>19</v>
      </c>
      <c r="G18" s="391" t="s">
        <v>1</v>
      </c>
      <c r="H18" s="391" t="s">
        <v>101</v>
      </c>
      <c r="I18" s="740">
        <v>1900</v>
      </c>
    </row>
    <row r="19" spans="2:9" ht="20.25" customHeight="1" thickBot="1" x14ac:dyDescent="0.3">
      <c r="B19" s="386" t="s">
        <v>739</v>
      </c>
      <c r="C19" s="386">
        <v>2029</v>
      </c>
      <c r="D19" s="384" t="s">
        <v>408</v>
      </c>
      <c r="E19" s="385" t="s">
        <v>409</v>
      </c>
      <c r="F19" s="386" t="s">
        <v>32</v>
      </c>
      <c r="G19" s="386" t="s">
        <v>3</v>
      </c>
      <c r="H19" s="386" t="s">
        <v>101</v>
      </c>
      <c r="I19" s="737">
        <v>344.98774900000001</v>
      </c>
    </row>
    <row r="20" spans="2:9" ht="20.25" customHeight="1" x14ac:dyDescent="0.25">
      <c r="B20" s="388" t="s">
        <v>740</v>
      </c>
      <c r="C20" s="391">
        <v>2026</v>
      </c>
      <c r="D20" s="389" t="s">
        <v>741</v>
      </c>
      <c r="E20" s="390" t="s">
        <v>742</v>
      </c>
      <c r="F20" s="391" t="s">
        <v>15</v>
      </c>
      <c r="G20" s="391" t="s">
        <v>4</v>
      </c>
      <c r="H20" s="391" t="s">
        <v>101</v>
      </c>
      <c r="I20" s="740">
        <v>118.08574900000001</v>
      </c>
    </row>
    <row r="21" spans="2:9" ht="20.25" customHeight="1" x14ac:dyDescent="0.25">
      <c r="B21" s="392" t="s">
        <v>743</v>
      </c>
      <c r="C21" s="377">
        <v>2026</v>
      </c>
      <c r="D21" s="378" t="s">
        <v>744</v>
      </c>
      <c r="E21" s="379" t="s">
        <v>745</v>
      </c>
      <c r="F21" s="377" t="s">
        <v>19</v>
      </c>
      <c r="G21" s="377" t="s">
        <v>1</v>
      </c>
      <c r="H21" s="377" t="s">
        <v>101</v>
      </c>
      <c r="I21" s="739">
        <v>2100</v>
      </c>
    </row>
    <row r="22" spans="2:9" ht="20.25" customHeight="1" thickBot="1" x14ac:dyDescent="0.3">
      <c r="B22" s="393" t="s">
        <v>746</v>
      </c>
      <c r="C22" s="394">
        <v>2027</v>
      </c>
      <c r="D22" s="395" t="s">
        <v>423</v>
      </c>
      <c r="E22" s="396" t="s">
        <v>135</v>
      </c>
      <c r="F22" s="394" t="s">
        <v>36</v>
      </c>
      <c r="G22" s="394" t="s">
        <v>1</v>
      </c>
      <c r="H22" s="394" t="s">
        <v>104</v>
      </c>
      <c r="I22" s="741">
        <v>1753.278879</v>
      </c>
    </row>
    <row r="23" spans="2:9" ht="20.25" customHeight="1" x14ac:dyDescent="0.25">
      <c r="B23" s="742" t="s">
        <v>747</v>
      </c>
      <c r="C23" s="732">
        <v>2027</v>
      </c>
      <c r="D23" s="733" t="s">
        <v>147</v>
      </c>
      <c r="E23" s="734" t="s">
        <v>148</v>
      </c>
      <c r="F23" s="732" t="s">
        <v>39</v>
      </c>
      <c r="G23" s="732" t="s">
        <v>1</v>
      </c>
      <c r="H23" s="732" t="s">
        <v>101</v>
      </c>
      <c r="I23" s="736">
        <v>1500</v>
      </c>
    </row>
    <row r="24" spans="2:9" ht="20.25" customHeight="1" x14ac:dyDescent="0.25">
      <c r="B24" s="387" t="s">
        <v>748</v>
      </c>
      <c r="C24" s="380">
        <v>2029</v>
      </c>
      <c r="D24" s="381" t="s">
        <v>152</v>
      </c>
      <c r="E24" s="382" t="s">
        <v>153</v>
      </c>
      <c r="F24" s="380" t="s">
        <v>26</v>
      </c>
      <c r="G24" s="380" t="s">
        <v>1</v>
      </c>
      <c r="H24" s="380" t="s">
        <v>115</v>
      </c>
      <c r="I24" s="738">
        <v>655</v>
      </c>
    </row>
    <row r="25" spans="2:9" ht="20.25" customHeight="1" thickBot="1" x14ac:dyDescent="0.3">
      <c r="B25" s="392" t="s">
        <v>749</v>
      </c>
      <c r="C25" s="386">
        <v>2031</v>
      </c>
      <c r="D25" s="384" t="s">
        <v>116</v>
      </c>
      <c r="E25" s="385" t="s">
        <v>117</v>
      </c>
      <c r="F25" s="386" t="s">
        <v>36</v>
      </c>
      <c r="G25" s="386" t="s">
        <v>1</v>
      </c>
      <c r="H25" s="386" t="s">
        <v>101</v>
      </c>
      <c r="I25" s="737">
        <v>1038.4079999999999</v>
      </c>
    </row>
    <row r="26" spans="2:9" ht="20.25" customHeight="1" thickBot="1" x14ac:dyDescent="0.3">
      <c r="B26" s="397" t="s">
        <v>750</v>
      </c>
      <c r="C26" s="386">
        <v>2032</v>
      </c>
      <c r="D26" s="384" t="s">
        <v>412</v>
      </c>
      <c r="E26" s="385" t="s">
        <v>168</v>
      </c>
      <c r="F26" s="386" t="s">
        <v>22</v>
      </c>
      <c r="G26" s="386" t="s">
        <v>413</v>
      </c>
      <c r="H26" s="386" t="s">
        <v>113</v>
      </c>
      <c r="I26" s="737">
        <v>597.88286723400199</v>
      </c>
    </row>
    <row r="27" spans="2:9" ht="20.25" customHeight="1" x14ac:dyDescent="0.25">
      <c r="B27" s="1097" t="s">
        <v>220</v>
      </c>
      <c r="C27" s="377">
        <v>2027</v>
      </c>
      <c r="D27" s="378" t="s">
        <v>414</v>
      </c>
      <c r="E27" s="379" t="s">
        <v>415</v>
      </c>
      <c r="F27" s="377" t="s">
        <v>45</v>
      </c>
      <c r="G27" s="377" t="s">
        <v>1</v>
      </c>
      <c r="H27" s="377" t="s">
        <v>113</v>
      </c>
      <c r="I27" s="739">
        <v>500</v>
      </c>
    </row>
    <row r="28" spans="2:9" ht="20.25" customHeight="1" x14ac:dyDescent="0.25">
      <c r="B28" s="1098"/>
      <c r="C28" s="380">
        <v>2029</v>
      </c>
      <c r="D28" s="381" t="s">
        <v>112</v>
      </c>
      <c r="E28" s="382" t="s">
        <v>738</v>
      </c>
      <c r="F28" s="380" t="s">
        <v>26</v>
      </c>
      <c r="G28" s="380" t="s">
        <v>1</v>
      </c>
      <c r="H28" s="380" t="s">
        <v>113</v>
      </c>
      <c r="I28" s="738">
        <v>1354</v>
      </c>
    </row>
    <row r="29" spans="2:9" ht="20.25" customHeight="1" x14ac:dyDescent="0.25">
      <c r="B29" s="1098"/>
      <c r="C29" s="392">
        <v>2031</v>
      </c>
      <c r="D29" s="378" t="s">
        <v>114</v>
      </c>
      <c r="E29" s="379" t="s">
        <v>738</v>
      </c>
      <c r="F29" s="377" t="s">
        <v>36</v>
      </c>
      <c r="G29" s="377" t="s">
        <v>1</v>
      </c>
      <c r="H29" s="377" t="s">
        <v>115</v>
      </c>
      <c r="I29" s="739">
        <v>2600</v>
      </c>
    </row>
    <row r="30" spans="2:9" ht="20.25" customHeight="1" x14ac:dyDescent="0.25">
      <c r="B30" s="1098"/>
      <c r="C30" s="380">
        <v>2032</v>
      </c>
      <c r="D30" s="381" t="s">
        <v>118</v>
      </c>
      <c r="E30" s="382" t="s">
        <v>738</v>
      </c>
      <c r="F30" s="380" t="s">
        <v>22</v>
      </c>
      <c r="G30" s="380" t="s">
        <v>1</v>
      </c>
      <c r="H30" s="380" t="s">
        <v>113</v>
      </c>
      <c r="I30" s="738">
        <v>2500</v>
      </c>
    </row>
    <row r="31" spans="2:9" ht="20.25" customHeight="1" x14ac:dyDescent="0.25">
      <c r="B31" s="1098"/>
      <c r="C31" s="377" t="s">
        <v>119</v>
      </c>
      <c r="D31" s="378" t="s">
        <v>120</v>
      </c>
      <c r="E31" s="379" t="s">
        <v>121</v>
      </c>
      <c r="F31" s="377" t="s">
        <v>122</v>
      </c>
      <c r="G31" s="377" t="s">
        <v>218</v>
      </c>
      <c r="H31" s="377" t="s">
        <v>101</v>
      </c>
      <c r="I31" s="739">
        <v>450</v>
      </c>
    </row>
    <row r="32" spans="2:9" ht="20.25" customHeight="1" x14ac:dyDescent="0.25">
      <c r="B32" s="1098"/>
      <c r="C32" s="380" t="s">
        <v>119</v>
      </c>
      <c r="D32" s="381" t="s">
        <v>751</v>
      </c>
      <c r="E32" s="382" t="s">
        <v>752</v>
      </c>
      <c r="F32" s="380" t="s">
        <v>25</v>
      </c>
      <c r="G32" s="380" t="s">
        <v>1</v>
      </c>
      <c r="H32" s="380" t="s">
        <v>115</v>
      </c>
      <c r="I32" s="738">
        <v>93.3</v>
      </c>
    </row>
    <row r="33" spans="2:9" ht="20.25" customHeight="1" x14ac:dyDescent="0.25">
      <c r="B33" s="1098"/>
      <c r="C33" s="377" t="s">
        <v>119</v>
      </c>
      <c r="D33" s="378" t="s">
        <v>753</v>
      </c>
      <c r="E33" s="379" t="s">
        <v>754</v>
      </c>
      <c r="F33" s="377" t="s">
        <v>32</v>
      </c>
      <c r="G33" s="377" t="s">
        <v>1</v>
      </c>
      <c r="H33" s="377" t="s">
        <v>113</v>
      </c>
      <c r="I33" s="739">
        <v>362.15070800000001</v>
      </c>
    </row>
    <row r="34" spans="2:9" ht="20.25" customHeight="1" x14ac:dyDescent="0.25">
      <c r="B34" s="1098"/>
      <c r="C34" s="380" t="s">
        <v>119</v>
      </c>
      <c r="D34" s="381" t="s">
        <v>123</v>
      </c>
      <c r="E34" s="382" t="s">
        <v>738</v>
      </c>
      <c r="F34" s="380" t="s">
        <v>26</v>
      </c>
      <c r="G34" s="380" t="s">
        <v>1</v>
      </c>
      <c r="H34" s="380" t="s">
        <v>113</v>
      </c>
      <c r="I34" s="738">
        <v>604.99066900000003</v>
      </c>
    </row>
    <row r="35" spans="2:9" ht="20.25" customHeight="1" x14ac:dyDescent="0.25">
      <c r="B35" s="1098"/>
      <c r="C35" s="377" t="s">
        <v>119</v>
      </c>
      <c r="D35" s="378" t="s">
        <v>755</v>
      </c>
      <c r="E35" s="379" t="s">
        <v>756</v>
      </c>
      <c r="F35" s="377" t="s">
        <v>19</v>
      </c>
      <c r="G35" s="377" t="s">
        <v>2</v>
      </c>
      <c r="H35" s="377" t="s">
        <v>115</v>
      </c>
      <c r="I35" s="739">
        <v>300</v>
      </c>
    </row>
    <row r="36" spans="2:9" ht="20.25" customHeight="1" x14ac:dyDescent="0.25">
      <c r="B36" s="1098"/>
      <c r="C36" s="387" t="s">
        <v>119</v>
      </c>
      <c r="D36" s="381" t="s">
        <v>416</v>
      </c>
      <c r="E36" s="382" t="s">
        <v>417</v>
      </c>
      <c r="F36" s="380" t="s">
        <v>25</v>
      </c>
      <c r="G36" s="380" t="s">
        <v>4</v>
      </c>
      <c r="H36" s="380" t="s">
        <v>101</v>
      </c>
      <c r="I36" s="738">
        <v>167.487661</v>
      </c>
    </row>
    <row r="37" spans="2:9" ht="20.25" customHeight="1" x14ac:dyDescent="0.25">
      <c r="B37" s="1098"/>
      <c r="C37" s="377" t="s">
        <v>119</v>
      </c>
      <c r="D37" s="378" t="s">
        <v>124</v>
      </c>
      <c r="E37" s="379" t="s">
        <v>125</v>
      </c>
      <c r="F37" s="377" t="s">
        <v>32</v>
      </c>
      <c r="G37" s="377" t="s">
        <v>3</v>
      </c>
      <c r="H37" s="377" t="s">
        <v>101</v>
      </c>
      <c r="I37" s="739">
        <v>116.5</v>
      </c>
    </row>
    <row r="38" spans="2:9" ht="20.25" customHeight="1" x14ac:dyDescent="0.25">
      <c r="B38" s="1098"/>
      <c r="C38" s="380" t="s">
        <v>119</v>
      </c>
      <c r="D38" s="381" t="s">
        <v>757</v>
      </c>
      <c r="E38" s="382" t="s">
        <v>758</v>
      </c>
      <c r="F38" s="380" t="s">
        <v>26</v>
      </c>
      <c r="G38" s="380" t="s">
        <v>1</v>
      </c>
      <c r="H38" s="380" t="s">
        <v>115</v>
      </c>
      <c r="I38" s="738">
        <v>850</v>
      </c>
    </row>
    <row r="39" spans="2:9" ht="20.25" customHeight="1" x14ac:dyDescent="0.25">
      <c r="B39" s="1098"/>
      <c r="C39" s="377" t="s">
        <v>119</v>
      </c>
      <c r="D39" s="378" t="s">
        <v>759</v>
      </c>
      <c r="E39" s="379" t="s">
        <v>760</v>
      </c>
      <c r="F39" s="377" t="s">
        <v>25</v>
      </c>
      <c r="G39" s="377" t="s">
        <v>4</v>
      </c>
      <c r="H39" s="377" t="s">
        <v>115</v>
      </c>
      <c r="I39" s="739">
        <v>138</v>
      </c>
    </row>
    <row r="40" spans="2:9" ht="20.25" customHeight="1" x14ac:dyDescent="0.25">
      <c r="B40" s="1098"/>
      <c r="C40" s="380" t="s">
        <v>119</v>
      </c>
      <c r="D40" s="381" t="s">
        <v>761</v>
      </c>
      <c r="E40" s="382" t="s">
        <v>762</v>
      </c>
      <c r="F40" s="380" t="s">
        <v>45</v>
      </c>
      <c r="G40" s="380" t="s">
        <v>5</v>
      </c>
      <c r="H40" s="380" t="s">
        <v>115</v>
      </c>
      <c r="I40" s="738">
        <v>900</v>
      </c>
    </row>
    <row r="41" spans="2:9" ht="20.25" customHeight="1" x14ac:dyDescent="0.25">
      <c r="B41" s="1098"/>
      <c r="C41" s="380" t="s">
        <v>119</v>
      </c>
      <c r="D41" s="381" t="s">
        <v>763</v>
      </c>
      <c r="E41" s="382" t="s">
        <v>764</v>
      </c>
      <c r="F41" s="380" t="s">
        <v>16</v>
      </c>
      <c r="G41" s="380" t="s">
        <v>1</v>
      </c>
      <c r="H41" s="380" t="s">
        <v>115</v>
      </c>
      <c r="I41" s="738">
        <v>235</v>
      </c>
    </row>
    <row r="42" spans="2:9" ht="20.25" customHeight="1" x14ac:dyDescent="0.25">
      <c r="B42" s="1098"/>
      <c r="C42" s="380" t="s">
        <v>119</v>
      </c>
      <c r="D42" s="381" t="s">
        <v>126</v>
      </c>
      <c r="E42" s="382" t="s">
        <v>418</v>
      </c>
      <c r="F42" s="380" t="s">
        <v>36</v>
      </c>
      <c r="G42" s="380" t="s">
        <v>1</v>
      </c>
      <c r="H42" s="380" t="s">
        <v>115</v>
      </c>
      <c r="I42" s="738">
        <v>250</v>
      </c>
    </row>
    <row r="43" spans="2:9" ht="20.25" customHeight="1" x14ac:dyDescent="0.25">
      <c r="B43" s="1098"/>
      <c r="C43" s="380" t="s">
        <v>119</v>
      </c>
      <c r="D43" s="381" t="s">
        <v>219</v>
      </c>
      <c r="E43" s="382" t="s">
        <v>128</v>
      </c>
      <c r="F43" s="380" t="s">
        <v>28</v>
      </c>
      <c r="G43" s="380" t="s">
        <v>1</v>
      </c>
      <c r="H43" s="380" t="s">
        <v>419</v>
      </c>
      <c r="I43" s="738">
        <v>140</v>
      </c>
    </row>
    <row r="44" spans="2:9" ht="20.25" customHeight="1" x14ac:dyDescent="0.25">
      <c r="B44" s="1098"/>
      <c r="C44" s="380" t="s">
        <v>119</v>
      </c>
      <c r="D44" s="381" t="s">
        <v>129</v>
      </c>
      <c r="E44" s="382" t="s">
        <v>130</v>
      </c>
      <c r="F44" s="380" t="s">
        <v>15</v>
      </c>
      <c r="G44" s="380" t="s">
        <v>3</v>
      </c>
      <c r="H44" s="380" t="s">
        <v>113</v>
      </c>
      <c r="I44" s="738">
        <v>382</v>
      </c>
    </row>
    <row r="45" spans="2:9" ht="20.25" customHeight="1" x14ac:dyDescent="0.25">
      <c r="B45" s="1098"/>
      <c r="C45" s="380" t="s">
        <v>119</v>
      </c>
      <c r="D45" s="381" t="s">
        <v>131</v>
      </c>
      <c r="E45" s="382" t="s">
        <v>132</v>
      </c>
      <c r="F45" s="380" t="s">
        <v>133</v>
      </c>
      <c r="G45" s="380" t="s">
        <v>1</v>
      </c>
      <c r="H45" s="380" t="s">
        <v>115</v>
      </c>
      <c r="I45" s="738">
        <v>2160.1999999999998</v>
      </c>
    </row>
    <row r="46" spans="2:9" ht="20.25" customHeight="1" x14ac:dyDescent="0.25">
      <c r="B46" s="1098"/>
      <c r="C46" s="380" t="s">
        <v>119</v>
      </c>
      <c r="D46" s="381" t="s">
        <v>134</v>
      </c>
      <c r="E46" s="382" t="s">
        <v>106</v>
      </c>
      <c r="F46" s="380" t="s">
        <v>18</v>
      </c>
      <c r="G46" s="380" t="s">
        <v>3</v>
      </c>
      <c r="H46" s="380" t="s">
        <v>113</v>
      </c>
      <c r="I46" s="738">
        <v>214</v>
      </c>
    </row>
    <row r="47" spans="2:9" ht="20.25" customHeight="1" x14ac:dyDescent="0.25">
      <c r="B47" s="1098"/>
      <c r="C47" s="380" t="s">
        <v>119</v>
      </c>
      <c r="D47" s="381" t="s">
        <v>136</v>
      </c>
      <c r="E47" s="382" t="s">
        <v>21</v>
      </c>
      <c r="F47" s="380" t="s">
        <v>22</v>
      </c>
      <c r="G47" s="380" t="s">
        <v>2</v>
      </c>
      <c r="H47" s="380" t="s">
        <v>101</v>
      </c>
      <c r="I47" s="738">
        <v>4800</v>
      </c>
    </row>
    <row r="48" spans="2:9" ht="20.25" customHeight="1" x14ac:dyDescent="0.25">
      <c r="B48" s="1098"/>
      <c r="C48" s="380" t="s">
        <v>119</v>
      </c>
      <c r="D48" s="381" t="s">
        <v>137</v>
      </c>
      <c r="E48" s="382" t="s">
        <v>127</v>
      </c>
      <c r="F48" s="380" t="s">
        <v>36</v>
      </c>
      <c r="G48" s="380" t="s">
        <v>1</v>
      </c>
      <c r="H48" s="380" t="s">
        <v>115</v>
      </c>
      <c r="I48" s="738">
        <v>1486</v>
      </c>
    </row>
    <row r="49" spans="2:9" ht="20.25" customHeight="1" x14ac:dyDescent="0.25">
      <c r="B49" s="1098"/>
      <c r="C49" s="380" t="s">
        <v>119</v>
      </c>
      <c r="D49" s="381" t="s">
        <v>138</v>
      </c>
      <c r="E49" s="382" t="s">
        <v>139</v>
      </c>
      <c r="F49" s="380" t="s">
        <v>19</v>
      </c>
      <c r="G49" s="380" t="s">
        <v>1</v>
      </c>
      <c r="H49" s="380" t="s">
        <v>113</v>
      </c>
      <c r="I49" s="738">
        <v>600</v>
      </c>
    </row>
    <row r="50" spans="2:9" ht="20.25" customHeight="1" x14ac:dyDescent="0.25">
      <c r="B50" s="1098"/>
      <c r="C50" s="380" t="s">
        <v>119</v>
      </c>
      <c r="D50" s="381" t="s">
        <v>140</v>
      </c>
      <c r="E50" s="382" t="s">
        <v>141</v>
      </c>
      <c r="F50" s="380" t="s">
        <v>22</v>
      </c>
      <c r="G50" s="380" t="s">
        <v>1</v>
      </c>
      <c r="H50" s="380" t="s">
        <v>115</v>
      </c>
      <c r="I50" s="738">
        <v>3500</v>
      </c>
    </row>
    <row r="51" spans="2:9" ht="20.25" customHeight="1" x14ac:dyDescent="0.25">
      <c r="B51" s="1098"/>
      <c r="C51" s="380" t="s">
        <v>119</v>
      </c>
      <c r="D51" s="381" t="s">
        <v>142</v>
      </c>
      <c r="E51" s="382" t="s">
        <v>143</v>
      </c>
      <c r="F51" s="380" t="s">
        <v>36</v>
      </c>
      <c r="G51" s="380" t="s">
        <v>1</v>
      </c>
      <c r="H51" s="380" t="s">
        <v>115</v>
      </c>
      <c r="I51" s="738">
        <v>1860</v>
      </c>
    </row>
    <row r="52" spans="2:9" ht="20.25" customHeight="1" x14ac:dyDescent="0.25">
      <c r="B52" s="1098"/>
      <c r="C52" s="377" t="s">
        <v>119</v>
      </c>
      <c r="D52" s="378" t="s">
        <v>144</v>
      </c>
      <c r="E52" s="379" t="s">
        <v>145</v>
      </c>
      <c r="F52" s="377" t="s">
        <v>36</v>
      </c>
      <c r="G52" s="377" t="s">
        <v>5</v>
      </c>
      <c r="H52" s="377" t="s">
        <v>115</v>
      </c>
      <c r="I52" s="739">
        <v>2900</v>
      </c>
    </row>
    <row r="53" spans="2:9" ht="20.25" customHeight="1" x14ac:dyDescent="0.25">
      <c r="B53" s="1098"/>
      <c r="C53" s="380" t="s">
        <v>119</v>
      </c>
      <c r="D53" s="381" t="s">
        <v>146</v>
      </c>
      <c r="E53" s="382" t="s">
        <v>106</v>
      </c>
      <c r="F53" s="380" t="s">
        <v>32</v>
      </c>
      <c r="G53" s="380" t="s">
        <v>3</v>
      </c>
      <c r="H53" s="380" t="s">
        <v>115</v>
      </c>
      <c r="I53" s="738">
        <v>585.10599999999999</v>
      </c>
    </row>
    <row r="54" spans="2:9" ht="20.25" customHeight="1" x14ac:dyDescent="0.25">
      <c r="B54" s="1098"/>
      <c r="C54" s="377" t="s">
        <v>119</v>
      </c>
      <c r="D54" s="378" t="s">
        <v>765</v>
      </c>
      <c r="E54" s="379" t="s">
        <v>766</v>
      </c>
      <c r="F54" s="377" t="s">
        <v>26</v>
      </c>
      <c r="G54" s="377" t="s">
        <v>1</v>
      </c>
      <c r="H54" s="377" t="s">
        <v>115</v>
      </c>
      <c r="I54" s="739">
        <v>250</v>
      </c>
    </row>
    <row r="55" spans="2:9" ht="20.25" customHeight="1" x14ac:dyDescent="0.25">
      <c r="B55" s="1098"/>
      <c r="C55" s="380" t="s">
        <v>119</v>
      </c>
      <c r="D55" s="381" t="s">
        <v>149</v>
      </c>
      <c r="E55" s="382" t="s">
        <v>150</v>
      </c>
      <c r="F55" s="380" t="s">
        <v>13</v>
      </c>
      <c r="G55" s="380" t="s">
        <v>1</v>
      </c>
      <c r="H55" s="380" t="s">
        <v>113</v>
      </c>
      <c r="I55" s="738">
        <v>1346</v>
      </c>
    </row>
    <row r="56" spans="2:9" ht="20.25" customHeight="1" x14ac:dyDescent="0.25">
      <c r="B56" s="1098"/>
      <c r="C56" s="377" t="s">
        <v>119</v>
      </c>
      <c r="D56" s="378" t="s">
        <v>151</v>
      </c>
      <c r="E56" s="379" t="s">
        <v>420</v>
      </c>
      <c r="F56" s="377" t="s">
        <v>22</v>
      </c>
      <c r="G56" s="377" t="s">
        <v>1</v>
      </c>
      <c r="H56" s="377" t="s">
        <v>113</v>
      </c>
      <c r="I56" s="739">
        <v>2400</v>
      </c>
    </row>
    <row r="57" spans="2:9" ht="20.25" customHeight="1" x14ac:dyDescent="0.25">
      <c r="B57" s="1098"/>
      <c r="C57" s="380" t="s">
        <v>119</v>
      </c>
      <c r="D57" s="381" t="s">
        <v>105</v>
      </c>
      <c r="E57" s="382" t="s">
        <v>106</v>
      </c>
      <c r="F57" s="380" t="s">
        <v>32</v>
      </c>
      <c r="G57" s="380" t="s">
        <v>1</v>
      </c>
      <c r="H57" s="380" t="s">
        <v>101</v>
      </c>
      <c r="I57" s="738">
        <v>492.7</v>
      </c>
    </row>
    <row r="58" spans="2:9" ht="20.25" customHeight="1" x14ac:dyDescent="0.25">
      <c r="B58" s="1098"/>
      <c r="C58" s="377" t="s">
        <v>119</v>
      </c>
      <c r="D58" s="378" t="s">
        <v>154</v>
      </c>
      <c r="E58" s="379" t="s">
        <v>155</v>
      </c>
      <c r="F58" s="377" t="s">
        <v>33</v>
      </c>
      <c r="G58" s="377" t="s">
        <v>2</v>
      </c>
      <c r="H58" s="377" t="s">
        <v>115</v>
      </c>
      <c r="I58" s="739">
        <v>126</v>
      </c>
    </row>
    <row r="59" spans="2:9" ht="20.25" customHeight="1" x14ac:dyDescent="0.25">
      <c r="B59" s="1098"/>
      <c r="C59" s="380" t="s">
        <v>119</v>
      </c>
      <c r="D59" s="381" t="s">
        <v>767</v>
      </c>
      <c r="E59" s="382" t="s">
        <v>768</v>
      </c>
      <c r="F59" s="380" t="s">
        <v>16</v>
      </c>
      <c r="G59" s="380" t="s">
        <v>3</v>
      </c>
      <c r="H59" s="380" t="s">
        <v>101</v>
      </c>
      <c r="I59" s="738">
        <v>95.867305999999999</v>
      </c>
    </row>
    <row r="60" spans="2:9" ht="20.25" customHeight="1" x14ac:dyDescent="0.25">
      <c r="B60" s="1098"/>
      <c r="C60" s="377" t="s">
        <v>119</v>
      </c>
      <c r="D60" s="378" t="s">
        <v>769</v>
      </c>
      <c r="E60" s="379" t="s">
        <v>37</v>
      </c>
      <c r="F60" s="377" t="s">
        <v>39</v>
      </c>
      <c r="G60" s="377" t="s">
        <v>1</v>
      </c>
      <c r="H60" s="377" t="s">
        <v>115</v>
      </c>
      <c r="I60" s="739">
        <v>500</v>
      </c>
    </row>
    <row r="61" spans="2:9" ht="20.25" customHeight="1" x14ac:dyDescent="0.25">
      <c r="B61" s="1098"/>
      <c r="C61" s="380" t="s">
        <v>119</v>
      </c>
      <c r="D61" s="381" t="s">
        <v>770</v>
      </c>
      <c r="E61" s="382" t="s">
        <v>99</v>
      </c>
      <c r="F61" s="380" t="s">
        <v>25</v>
      </c>
      <c r="G61" s="380" t="s">
        <v>4</v>
      </c>
      <c r="H61" s="380" t="s">
        <v>115</v>
      </c>
      <c r="I61" s="738">
        <v>101</v>
      </c>
    </row>
    <row r="62" spans="2:9" ht="20.25" customHeight="1" x14ac:dyDescent="0.25">
      <c r="B62" s="1098"/>
      <c r="C62" s="377" t="s">
        <v>119</v>
      </c>
      <c r="D62" s="378" t="s">
        <v>771</v>
      </c>
      <c r="E62" s="379" t="s">
        <v>30</v>
      </c>
      <c r="F62" s="377" t="s">
        <v>27</v>
      </c>
      <c r="G62" s="377" t="s">
        <v>4</v>
      </c>
      <c r="H62" s="377" t="s">
        <v>115</v>
      </c>
      <c r="I62" s="739">
        <v>511.45</v>
      </c>
    </row>
    <row r="63" spans="2:9" ht="20.25" customHeight="1" x14ac:dyDescent="0.25">
      <c r="B63" s="1098"/>
      <c r="C63" s="380" t="s">
        <v>119</v>
      </c>
      <c r="D63" s="381" t="s">
        <v>772</v>
      </c>
      <c r="E63" s="382" t="s">
        <v>40</v>
      </c>
      <c r="F63" s="380" t="s">
        <v>44</v>
      </c>
      <c r="G63" s="380" t="s">
        <v>2</v>
      </c>
      <c r="H63" s="380" t="s">
        <v>104</v>
      </c>
      <c r="I63" s="738">
        <v>105.64497</v>
      </c>
    </row>
    <row r="64" spans="2:9" ht="20.25" customHeight="1" x14ac:dyDescent="0.25">
      <c r="B64" s="1098"/>
      <c r="C64" s="377" t="s">
        <v>119</v>
      </c>
      <c r="D64" s="378" t="s">
        <v>158</v>
      </c>
      <c r="E64" s="379" t="s">
        <v>159</v>
      </c>
      <c r="F64" s="377" t="s">
        <v>16</v>
      </c>
      <c r="G64" s="377" t="s">
        <v>1</v>
      </c>
      <c r="H64" s="377" t="s">
        <v>101</v>
      </c>
      <c r="I64" s="739">
        <v>410</v>
      </c>
    </row>
    <row r="65" spans="2:10" ht="20.25" customHeight="1" x14ac:dyDescent="0.25">
      <c r="B65" s="1098"/>
      <c r="C65" s="380" t="s">
        <v>119</v>
      </c>
      <c r="D65" s="381" t="s">
        <v>160</v>
      </c>
      <c r="E65" s="382" t="s">
        <v>773</v>
      </c>
      <c r="F65" s="380" t="s">
        <v>25</v>
      </c>
      <c r="G65" s="380" t="s">
        <v>1</v>
      </c>
      <c r="H65" s="380" t="s">
        <v>115</v>
      </c>
      <c r="I65" s="738">
        <v>654.9</v>
      </c>
    </row>
    <row r="66" spans="2:10" ht="20.25" customHeight="1" x14ac:dyDescent="0.25">
      <c r="B66" s="1098"/>
      <c r="C66" s="377" t="s">
        <v>119</v>
      </c>
      <c r="D66" s="378" t="s">
        <v>161</v>
      </c>
      <c r="E66" s="379" t="s">
        <v>162</v>
      </c>
      <c r="F66" s="377" t="s">
        <v>39</v>
      </c>
      <c r="G66" s="377" t="s">
        <v>1</v>
      </c>
      <c r="H66" s="377" t="s">
        <v>115</v>
      </c>
      <c r="I66" s="739">
        <v>1290</v>
      </c>
    </row>
    <row r="67" spans="2:10" ht="20.25" customHeight="1" x14ac:dyDescent="0.25">
      <c r="B67" s="1098"/>
      <c r="C67" s="380" t="s">
        <v>119</v>
      </c>
      <c r="D67" s="381" t="s">
        <v>774</v>
      </c>
      <c r="E67" s="382" t="s">
        <v>775</v>
      </c>
      <c r="F67" s="380" t="s">
        <v>13</v>
      </c>
      <c r="G67" s="380" t="s">
        <v>2</v>
      </c>
      <c r="H67" s="380" t="s">
        <v>115</v>
      </c>
      <c r="I67" s="738">
        <v>235</v>
      </c>
    </row>
    <row r="68" spans="2:10" ht="20.25" customHeight="1" x14ac:dyDescent="0.25">
      <c r="B68" s="1098"/>
      <c r="C68" s="377" t="s">
        <v>119</v>
      </c>
      <c r="D68" s="378" t="s">
        <v>776</v>
      </c>
      <c r="E68" s="379" t="s">
        <v>777</v>
      </c>
      <c r="F68" s="377" t="s">
        <v>15</v>
      </c>
      <c r="G68" s="377" t="s">
        <v>3</v>
      </c>
      <c r="H68" s="377" t="s">
        <v>115</v>
      </c>
      <c r="I68" s="739">
        <v>129.216736</v>
      </c>
    </row>
    <row r="69" spans="2:10" ht="20.25" customHeight="1" x14ac:dyDescent="0.25">
      <c r="B69" s="1098"/>
      <c r="C69" s="380" t="s">
        <v>119</v>
      </c>
      <c r="D69" s="381" t="s">
        <v>778</v>
      </c>
      <c r="E69" s="382" t="s">
        <v>779</v>
      </c>
      <c r="F69" s="380" t="s">
        <v>22</v>
      </c>
      <c r="G69" s="380" t="s">
        <v>2</v>
      </c>
      <c r="H69" s="380" t="s">
        <v>101</v>
      </c>
      <c r="I69" s="738">
        <v>288.60000000000002</v>
      </c>
    </row>
    <row r="70" spans="2:10" ht="20.25" customHeight="1" x14ac:dyDescent="0.25">
      <c r="B70" s="1098"/>
      <c r="C70" s="377" t="s">
        <v>119</v>
      </c>
      <c r="D70" s="378" t="s">
        <v>169</v>
      </c>
      <c r="E70" s="379" t="s">
        <v>170</v>
      </c>
      <c r="F70" s="377" t="s">
        <v>122</v>
      </c>
      <c r="G70" s="377" t="s">
        <v>1</v>
      </c>
      <c r="H70" s="377" t="s">
        <v>101</v>
      </c>
      <c r="I70" s="739">
        <v>2792</v>
      </c>
    </row>
    <row r="71" spans="2:10" ht="20.25" customHeight="1" x14ac:dyDescent="0.25">
      <c r="B71" s="1098"/>
      <c r="C71" s="380" t="s">
        <v>119</v>
      </c>
      <c r="D71" s="381" t="s">
        <v>171</v>
      </c>
      <c r="E71" s="382" t="s">
        <v>172</v>
      </c>
      <c r="F71" s="380" t="s">
        <v>32</v>
      </c>
      <c r="G71" s="380" t="s">
        <v>4</v>
      </c>
      <c r="H71" s="380" t="s">
        <v>101</v>
      </c>
      <c r="I71" s="738">
        <v>90.4</v>
      </c>
    </row>
    <row r="72" spans="2:10" ht="20.25" customHeight="1" thickBot="1" x14ac:dyDescent="0.3">
      <c r="B72" s="1099"/>
      <c r="C72" s="386" t="s">
        <v>119</v>
      </c>
      <c r="D72" s="384" t="s">
        <v>109</v>
      </c>
      <c r="E72" s="385" t="s">
        <v>21</v>
      </c>
      <c r="F72" s="386" t="s">
        <v>22</v>
      </c>
      <c r="G72" s="386" t="s">
        <v>1</v>
      </c>
      <c r="H72" s="386" t="s">
        <v>104</v>
      </c>
      <c r="I72" s="737">
        <v>2500</v>
      </c>
    </row>
    <row r="73" spans="2:10" ht="15.75" thickBot="1" x14ac:dyDescent="0.3">
      <c r="B73" s="398"/>
      <c r="C73" s="398"/>
      <c r="D73" s="398"/>
      <c r="E73" s="398"/>
      <c r="F73" s="398"/>
      <c r="G73" s="398"/>
      <c r="H73" s="398"/>
      <c r="I73" s="398"/>
    </row>
    <row r="74" spans="2:10" ht="15.75" thickBot="1" x14ac:dyDescent="0.3">
      <c r="B74" s="399" t="s">
        <v>0</v>
      </c>
      <c r="C74" s="400">
        <v>67</v>
      </c>
      <c r="D74" s="399" t="s">
        <v>174</v>
      </c>
      <c r="E74" s="399"/>
      <c r="F74" s="400"/>
      <c r="G74" s="400"/>
      <c r="H74" s="400"/>
      <c r="I74" s="743">
        <f>SUM(I6:I72)</f>
        <v>64071.402448233996</v>
      </c>
    </row>
    <row r="76" spans="2:10" ht="14.25" customHeight="1" x14ac:dyDescent="0.25">
      <c r="B76" s="725" t="s">
        <v>443</v>
      </c>
      <c r="C76" s="725"/>
      <c r="D76" s="725"/>
      <c r="E76" s="744"/>
      <c r="F76" s="725"/>
      <c r="G76" s="725"/>
      <c r="H76" s="725"/>
      <c r="I76" s="725"/>
    </row>
    <row r="77" spans="2:10" ht="14.25" customHeight="1" x14ac:dyDescent="0.25">
      <c r="B77" s="745" t="s">
        <v>445</v>
      </c>
      <c r="C77" s="745"/>
      <c r="D77" s="745"/>
      <c r="E77" s="746"/>
      <c r="F77" s="745"/>
      <c r="G77" s="745"/>
      <c r="H77" s="745"/>
      <c r="I77" s="745"/>
    </row>
    <row r="78" spans="2:10" ht="14.25" customHeight="1" x14ac:dyDescent="0.25">
      <c r="B78" s="726" t="s">
        <v>446</v>
      </c>
      <c r="C78" s="726"/>
      <c r="D78" s="726"/>
      <c r="E78" s="747"/>
      <c r="F78" s="726"/>
      <c r="G78" s="726"/>
      <c r="H78" s="726"/>
      <c r="I78" s="726"/>
    </row>
    <row r="79" spans="2:10" ht="26.25" customHeight="1" x14ac:dyDescent="0.25">
      <c r="B79" s="1100" t="s">
        <v>444</v>
      </c>
      <c r="C79" s="1100"/>
      <c r="D79" s="1100"/>
      <c r="E79" s="1100"/>
      <c r="F79" s="1100"/>
      <c r="G79" s="1100"/>
      <c r="H79" s="1100"/>
      <c r="I79" s="1100"/>
      <c r="J79" s="1100"/>
    </row>
  </sheetData>
  <mergeCells count="3">
    <mergeCell ref="B2:I2"/>
    <mergeCell ref="B27:B72"/>
    <mergeCell ref="B79:J79"/>
  </mergeCells>
  <pageMargins left="0.7" right="0.7" top="0.75" bottom="0.75" header="0.3" footer="0.3"/>
  <pageSetup scale="4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91"/>
  <sheetViews>
    <sheetView showGridLines="0" view="pageBreakPreview" zoomScaleNormal="100" zoomScaleSheetLayoutView="100" workbookViewId="0"/>
  </sheetViews>
  <sheetFormatPr baseColWidth="10" defaultColWidth="11.42578125" defaultRowHeight="15" x14ac:dyDescent="0.25"/>
  <cols>
    <col min="1" max="1" width="4.42578125" style="24" customWidth="1"/>
    <col min="2" max="2" width="14.140625" style="24" customWidth="1"/>
    <col min="3" max="3" width="27" style="24" bestFit="1" customWidth="1"/>
    <col min="4" max="4" width="42.5703125" style="24" customWidth="1"/>
    <col min="5" max="6" width="20.5703125" style="24" customWidth="1"/>
    <col min="7" max="7" width="13.28515625" style="24" customWidth="1"/>
    <col min="8" max="8" width="13.42578125" style="24" customWidth="1"/>
    <col min="9" max="9" width="20.28515625" style="24" bestFit="1" customWidth="1"/>
    <col min="10" max="10" width="26.28515625" style="24" bestFit="1" customWidth="1"/>
    <col min="11" max="11" width="34" style="24" bestFit="1" customWidth="1"/>
    <col min="12" max="12" width="22.42578125" style="25" bestFit="1" customWidth="1"/>
    <col min="13" max="13" width="3.5703125" style="25" customWidth="1"/>
    <col min="14" max="16384" width="11.42578125" style="24"/>
  </cols>
  <sheetData>
    <row r="2" spans="2:13" ht="28.5" customHeight="1" x14ac:dyDescent="0.25">
      <c r="B2" s="1111" t="s">
        <v>881</v>
      </c>
      <c r="C2" s="1111"/>
      <c r="D2" s="1111"/>
      <c r="E2" s="1111"/>
      <c r="F2" s="1111"/>
      <c r="G2" s="1111"/>
      <c r="H2" s="1111"/>
      <c r="I2" s="1111"/>
      <c r="J2" s="1111"/>
      <c r="K2" s="1111"/>
      <c r="L2" s="1111"/>
    </row>
    <row r="4" spans="2:13" s="26" customFormat="1" ht="48.75" customHeight="1" x14ac:dyDescent="0.25">
      <c r="B4" s="405" t="s">
        <v>6</v>
      </c>
      <c r="C4" s="405" t="s">
        <v>7</v>
      </c>
      <c r="D4" s="405" t="s">
        <v>8</v>
      </c>
      <c r="E4" s="405" t="s">
        <v>183</v>
      </c>
      <c r="F4" s="405" t="s">
        <v>9</v>
      </c>
      <c r="G4" s="405" t="s">
        <v>10</v>
      </c>
      <c r="H4" s="405" t="s">
        <v>11</v>
      </c>
      <c r="I4" s="405" t="s">
        <v>12</v>
      </c>
      <c r="J4" s="405" t="s">
        <v>617</v>
      </c>
      <c r="K4" s="405" t="s">
        <v>618</v>
      </c>
      <c r="L4" s="405" t="s">
        <v>184</v>
      </c>
      <c r="M4" s="27"/>
    </row>
    <row r="5" spans="2:13" s="26" customFormat="1" ht="15.75" customHeight="1" thickBot="1" x14ac:dyDescent="0.3">
      <c r="B5" s="27"/>
      <c r="C5" s="27"/>
      <c r="D5" s="27"/>
      <c r="E5" s="27"/>
      <c r="F5" s="27"/>
      <c r="G5" s="27"/>
      <c r="H5" s="27"/>
      <c r="I5" s="27"/>
      <c r="J5" s="27"/>
      <c r="L5" s="27"/>
      <c r="M5" s="27"/>
    </row>
    <row r="6" spans="2:13" ht="18" customHeight="1" thickTop="1" x14ac:dyDescent="0.25">
      <c r="B6" s="1102" t="s">
        <v>619</v>
      </c>
      <c r="C6" s="930" t="s">
        <v>620</v>
      </c>
      <c r="D6" s="931" t="s">
        <v>463</v>
      </c>
      <c r="E6" s="931" t="s">
        <v>27</v>
      </c>
      <c r="F6" s="931" t="s">
        <v>14</v>
      </c>
      <c r="G6" s="931" t="s">
        <v>1</v>
      </c>
      <c r="H6" s="932" t="s">
        <v>451</v>
      </c>
      <c r="I6" s="933" t="s">
        <v>621</v>
      </c>
      <c r="J6" s="933" t="s">
        <v>246</v>
      </c>
      <c r="K6" s="933" t="s">
        <v>246</v>
      </c>
      <c r="L6" s="934">
        <v>1</v>
      </c>
    </row>
    <row r="7" spans="2:13" ht="18" customHeight="1" x14ac:dyDescent="0.25">
      <c r="B7" s="1103"/>
      <c r="C7" s="935" t="s">
        <v>622</v>
      </c>
      <c r="D7" s="936" t="s">
        <v>418</v>
      </c>
      <c r="E7" s="936" t="s">
        <v>36</v>
      </c>
      <c r="F7" s="936" t="s">
        <v>14</v>
      </c>
      <c r="G7" s="936" t="s">
        <v>1</v>
      </c>
      <c r="H7" s="937" t="s">
        <v>456</v>
      </c>
      <c r="I7" s="938" t="s">
        <v>621</v>
      </c>
      <c r="J7" s="938" t="s">
        <v>246</v>
      </c>
      <c r="K7" s="938" t="s">
        <v>246</v>
      </c>
      <c r="L7" s="939">
        <v>21</v>
      </c>
    </row>
    <row r="8" spans="2:13" ht="18" customHeight="1" x14ac:dyDescent="0.25">
      <c r="B8" s="1103"/>
      <c r="C8" s="935" t="s">
        <v>623</v>
      </c>
      <c r="D8" s="936" t="s">
        <v>624</v>
      </c>
      <c r="E8" s="936" t="s">
        <v>44</v>
      </c>
      <c r="F8" s="936" t="s">
        <v>14</v>
      </c>
      <c r="G8" s="936" t="s">
        <v>2</v>
      </c>
      <c r="H8" s="937" t="s">
        <v>451</v>
      </c>
      <c r="I8" s="938" t="s">
        <v>621</v>
      </c>
      <c r="J8" s="938" t="s">
        <v>246</v>
      </c>
      <c r="K8" s="938" t="s">
        <v>246</v>
      </c>
      <c r="L8" s="939">
        <v>1.3298464999999999</v>
      </c>
    </row>
    <row r="9" spans="2:13" ht="18" customHeight="1" x14ac:dyDescent="0.25">
      <c r="B9" s="1103"/>
      <c r="C9" s="935" t="s">
        <v>625</v>
      </c>
      <c r="D9" s="936" t="s">
        <v>624</v>
      </c>
      <c r="E9" s="936" t="s">
        <v>44</v>
      </c>
      <c r="F9" s="936" t="s">
        <v>14</v>
      </c>
      <c r="G9" s="936" t="s">
        <v>2</v>
      </c>
      <c r="H9" s="937" t="s">
        <v>451</v>
      </c>
      <c r="I9" s="938" t="s">
        <v>621</v>
      </c>
      <c r="J9" s="940" t="s">
        <v>246</v>
      </c>
      <c r="K9" s="940" t="s">
        <v>246</v>
      </c>
      <c r="L9" s="941">
        <v>1.155</v>
      </c>
    </row>
    <row r="10" spans="2:13" s="34" customFormat="1" ht="18" customHeight="1" x14ac:dyDescent="0.25">
      <c r="B10" s="1103"/>
      <c r="C10" s="935" t="s">
        <v>626</v>
      </c>
      <c r="D10" s="936" t="s">
        <v>130</v>
      </c>
      <c r="E10" s="936" t="s">
        <v>15</v>
      </c>
      <c r="F10" s="936" t="s">
        <v>14</v>
      </c>
      <c r="G10" s="936" t="s">
        <v>3</v>
      </c>
      <c r="H10" s="937" t="s">
        <v>627</v>
      </c>
      <c r="I10" s="938">
        <v>45040</v>
      </c>
      <c r="J10" s="938" t="s">
        <v>246</v>
      </c>
      <c r="K10" s="938" t="s">
        <v>246</v>
      </c>
      <c r="L10" s="939">
        <v>10</v>
      </c>
      <c r="M10" s="35"/>
    </row>
    <row r="11" spans="2:13" ht="18" customHeight="1" x14ac:dyDescent="0.25">
      <c r="B11" s="1103"/>
      <c r="C11" s="935" t="s">
        <v>194</v>
      </c>
      <c r="D11" s="936" t="s">
        <v>453</v>
      </c>
      <c r="E11" s="936" t="s">
        <v>33</v>
      </c>
      <c r="F11" s="936" t="s">
        <v>14</v>
      </c>
      <c r="G11" s="936" t="s">
        <v>4</v>
      </c>
      <c r="H11" s="937" t="s">
        <v>23</v>
      </c>
      <c r="I11" s="938">
        <v>45411</v>
      </c>
      <c r="J11" s="938" t="s">
        <v>246</v>
      </c>
      <c r="K11" s="938" t="s">
        <v>246</v>
      </c>
      <c r="L11" s="939">
        <v>5</v>
      </c>
    </row>
    <row r="12" spans="2:13" ht="18" customHeight="1" x14ac:dyDescent="0.25">
      <c r="B12" s="1103"/>
      <c r="C12" s="935" t="s">
        <v>49</v>
      </c>
      <c r="D12" s="936" t="s">
        <v>30</v>
      </c>
      <c r="E12" s="936" t="s">
        <v>44</v>
      </c>
      <c r="F12" s="936" t="s">
        <v>14</v>
      </c>
      <c r="G12" s="936" t="s">
        <v>1</v>
      </c>
      <c r="H12" s="937" t="s">
        <v>451</v>
      </c>
      <c r="I12" s="938">
        <v>44791</v>
      </c>
      <c r="J12" s="938" t="s">
        <v>246</v>
      </c>
      <c r="K12" s="938" t="s">
        <v>246</v>
      </c>
      <c r="L12" s="939">
        <v>2.2999999999999998</v>
      </c>
    </row>
    <row r="13" spans="2:13" ht="18" customHeight="1" x14ac:dyDescent="0.25">
      <c r="B13" s="1103"/>
      <c r="C13" s="935" t="s">
        <v>633</v>
      </c>
      <c r="D13" s="936" t="s">
        <v>634</v>
      </c>
      <c r="E13" s="936" t="s">
        <v>36</v>
      </c>
      <c r="F13" s="936" t="s">
        <v>14</v>
      </c>
      <c r="G13" s="936" t="s">
        <v>1</v>
      </c>
      <c r="H13" s="937" t="s">
        <v>635</v>
      </c>
      <c r="I13" s="938">
        <v>45586</v>
      </c>
      <c r="J13" s="938" t="s">
        <v>246</v>
      </c>
      <c r="K13" s="938" t="s">
        <v>246</v>
      </c>
      <c r="L13" s="939">
        <v>21</v>
      </c>
    </row>
    <row r="14" spans="2:13" ht="18" customHeight="1" x14ac:dyDescent="0.25">
      <c r="B14" s="1103"/>
      <c r="C14" s="935" t="s">
        <v>50</v>
      </c>
      <c r="D14" s="936" t="s">
        <v>51</v>
      </c>
      <c r="E14" s="936" t="s">
        <v>25</v>
      </c>
      <c r="F14" s="936" t="s">
        <v>14</v>
      </c>
      <c r="G14" s="936" t="s">
        <v>4</v>
      </c>
      <c r="H14" s="937" t="s">
        <v>451</v>
      </c>
      <c r="I14" s="938">
        <v>45169</v>
      </c>
      <c r="J14" s="938" t="s">
        <v>246</v>
      </c>
      <c r="K14" s="938" t="s">
        <v>246</v>
      </c>
      <c r="L14" s="939">
        <v>5.1735199999999999</v>
      </c>
    </row>
    <row r="15" spans="2:13" ht="18" customHeight="1" x14ac:dyDescent="0.25">
      <c r="B15" s="1103"/>
      <c r="C15" s="935" t="s">
        <v>636</v>
      </c>
      <c r="D15" s="936" t="s">
        <v>141</v>
      </c>
      <c r="E15" s="936" t="s">
        <v>22</v>
      </c>
      <c r="F15" s="936" t="s">
        <v>14</v>
      </c>
      <c r="G15" s="936" t="s">
        <v>1</v>
      </c>
      <c r="H15" s="937" t="s">
        <v>637</v>
      </c>
      <c r="I15" s="938">
        <v>45317</v>
      </c>
      <c r="J15" s="938" t="s">
        <v>246</v>
      </c>
      <c r="K15" s="938" t="s">
        <v>246</v>
      </c>
      <c r="L15" s="939">
        <v>10</v>
      </c>
    </row>
    <row r="16" spans="2:13" ht="18" customHeight="1" x14ac:dyDescent="0.25">
      <c r="B16" s="1103"/>
      <c r="C16" s="935" t="s">
        <v>638</v>
      </c>
      <c r="D16" s="936" t="s">
        <v>143</v>
      </c>
      <c r="E16" s="936" t="s">
        <v>36</v>
      </c>
      <c r="F16" s="936" t="s">
        <v>14</v>
      </c>
      <c r="G16" s="936" t="s">
        <v>1</v>
      </c>
      <c r="H16" s="937" t="s">
        <v>635</v>
      </c>
      <c r="I16" s="938">
        <v>45327</v>
      </c>
      <c r="J16" s="938" t="s">
        <v>246</v>
      </c>
      <c r="K16" s="938" t="s">
        <v>246</v>
      </c>
      <c r="L16" s="939">
        <v>22.515000000000001</v>
      </c>
    </row>
    <row r="17" spans="2:13" s="34" customFormat="1" ht="18" customHeight="1" x14ac:dyDescent="0.25">
      <c r="B17" s="1103"/>
      <c r="C17" s="935" t="s">
        <v>641</v>
      </c>
      <c r="D17" s="936" t="s">
        <v>642</v>
      </c>
      <c r="E17" s="936" t="s">
        <v>33</v>
      </c>
      <c r="F17" s="936" t="s">
        <v>14</v>
      </c>
      <c r="G17" s="936" t="s">
        <v>643</v>
      </c>
      <c r="H17" s="937" t="s">
        <v>451</v>
      </c>
      <c r="I17" s="938" t="s">
        <v>621</v>
      </c>
      <c r="J17" s="938" t="s">
        <v>246</v>
      </c>
      <c r="K17" s="938" t="s">
        <v>246</v>
      </c>
      <c r="L17" s="939">
        <v>10.0114</v>
      </c>
      <c r="M17" s="35"/>
    </row>
    <row r="18" spans="2:13" s="34" customFormat="1" ht="18" customHeight="1" x14ac:dyDescent="0.25">
      <c r="B18" s="1103"/>
      <c r="C18" s="935" t="s">
        <v>644</v>
      </c>
      <c r="D18" s="936" t="s">
        <v>645</v>
      </c>
      <c r="E18" s="936" t="s">
        <v>25</v>
      </c>
      <c r="F18" s="936" t="s">
        <v>20</v>
      </c>
      <c r="G18" s="936" t="s">
        <v>4</v>
      </c>
      <c r="H18" s="937" t="s">
        <v>451</v>
      </c>
      <c r="I18" s="938" t="s">
        <v>621</v>
      </c>
      <c r="J18" s="938" t="s">
        <v>246</v>
      </c>
      <c r="K18" s="938" t="s">
        <v>246</v>
      </c>
      <c r="L18" s="939">
        <v>2.7280929999999999</v>
      </c>
      <c r="M18" s="35"/>
    </row>
    <row r="19" spans="2:13" s="34" customFormat="1" ht="18" customHeight="1" x14ac:dyDescent="0.25">
      <c r="B19" s="1103"/>
      <c r="C19" s="935" t="s">
        <v>646</v>
      </c>
      <c r="D19" s="936" t="s">
        <v>647</v>
      </c>
      <c r="E19" s="936" t="s">
        <v>16</v>
      </c>
      <c r="F19" s="936" t="s">
        <v>14</v>
      </c>
      <c r="G19" s="936" t="s">
        <v>1</v>
      </c>
      <c r="H19" s="937" t="s">
        <v>185</v>
      </c>
      <c r="I19" s="938">
        <v>44888</v>
      </c>
      <c r="J19" s="938" t="s">
        <v>246</v>
      </c>
      <c r="K19" s="938" t="s">
        <v>246</v>
      </c>
      <c r="L19" s="939">
        <v>1.8</v>
      </c>
      <c r="M19" s="35"/>
    </row>
    <row r="20" spans="2:13" ht="18" customHeight="1" x14ac:dyDescent="0.25">
      <c r="B20" s="1103"/>
      <c r="C20" s="935" t="s">
        <v>648</v>
      </c>
      <c r="D20" s="936" t="s">
        <v>135</v>
      </c>
      <c r="E20" s="936" t="s">
        <v>36</v>
      </c>
      <c r="F20" s="936" t="s">
        <v>20</v>
      </c>
      <c r="G20" s="936" t="s">
        <v>1</v>
      </c>
      <c r="H20" s="937" t="s">
        <v>451</v>
      </c>
      <c r="I20" s="938">
        <v>45631</v>
      </c>
      <c r="J20" s="938" t="s">
        <v>246</v>
      </c>
      <c r="K20" s="938" t="s">
        <v>246</v>
      </c>
      <c r="L20" s="939">
        <v>3.5156000000000001</v>
      </c>
    </row>
    <row r="21" spans="2:13" ht="18" customHeight="1" x14ac:dyDescent="0.25">
      <c r="B21" s="1103"/>
      <c r="C21" s="935" t="s">
        <v>56</v>
      </c>
      <c r="D21" s="936" t="s">
        <v>57</v>
      </c>
      <c r="E21" s="936" t="s">
        <v>16</v>
      </c>
      <c r="F21" s="936" t="s">
        <v>14</v>
      </c>
      <c r="G21" s="936" t="s">
        <v>3</v>
      </c>
      <c r="H21" s="936" t="s">
        <v>58</v>
      </c>
      <c r="I21" s="936" t="s">
        <v>621</v>
      </c>
      <c r="J21" s="936" t="s">
        <v>246</v>
      </c>
      <c r="K21" s="936" t="s">
        <v>246</v>
      </c>
      <c r="L21" s="939">
        <v>6.9361040000000003</v>
      </c>
    </row>
    <row r="22" spans="2:13" ht="18" customHeight="1" x14ac:dyDescent="0.25">
      <c r="B22" s="1103"/>
      <c r="C22" s="935" t="s">
        <v>651</v>
      </c>
      <c r="D22" s="936" t="s">
        <v>652</v>
      </c>
      <c r="E22" s="936" t="s">
        <v>13</v>
      </c>
      <c r="F22" s="936" t="s">
        <v>20</v>
      </c>
      <c r="G22" s="936" t="s">
        <v>2</v>
      </c>
      <c r="H22" s="937" t="s">
        <v>451</v>
      </c>
      <c r="I22" s="938" t="s">
        <v>621</v>
      </c>
      <c r="J22" s="938" t="s">
        <v>246</v>
      </c>
      <c r="K22" s="938" t="s">
        <v>246</v>
      </c>
      <c r="L22" s="939">
        <v>1.2479882199999999</v>
      </c>
    </row>
    <row r="23" spans="2:13" ht="18" customHeight="1" x14ac:dyDescent="0.25">
      <c r="B23" s="1103"/>
      <c r="C23" s="935" t="s">
        <v>188</v>
      </c>
      <c r="D23" s="936" t="s">
        <v>653</v>
      </c>
      <c r="E23" s="936" t="s">
        <v>33</v>
      </c>
      <c r="F23" s="936" t="s">
        <v>14</v>
      </c>
      <c r="G23" s="936" t="s">
        <v>1</v>
      </c>
      <c r="H23" s="937" t="s">
        <v>58</v>
      </c>
      <c r="I23" s="938" t="s">
        <v>621</v>
      </c>
      <c r="J23" s="938" t="s">
        <v>246</v>
      </c>
      <c r="K23" s="938" t="s">
        <v>246</v>
      </c>
      <c r="L23" s="939">
        <v>20</v>
      </c>
    </row>
    <row r="24" spans="2:13" ht="18" customHeight="1" x14ac:dyDescent="0.25">
      <c r="B24" s="1103"/>
      <c r="C24" s="942" t="s">
        <v>654</v>
      </c>
      <c r="D24" s="943" t="s">
        <v>40</v>
      </c>
      <c r="E24" s="943" t="s">
        <v>33</v>
      </c>
      <c r="F24" s="943" t="s">
        <v>20</v>
      </c>
      <c r="G24" s="943" t="s">
        <v>272</v>
      </c>
      <c r="H24" s="944" t="s">
        <v>17</v>
      </c>
      <c r="I24" s="945" t="s">
        <v>621</v>
      </c>
      <c r="J24" s="945" t="s">
        <v>246</v>
      </c>
      <c r="K24" s="945" t="s">
        <v>246</v>
      </c>
      <c r="L24" s="946">
        <v>104.5214</v>
      </c>
    </row>
    <row r="25" spans="2:13" ht="18" customHeight="1" x14ac:dyDescent="0.25">
      <c r="B25" s="1103"/>
      <c r="C25" s="947" t="s">
        <v>655</v>
      </c>
      <c r="D25" s="948" t="s">
        <v>29</v>
      </c>
      <c r="E25" s="948" t="s">
        <v>26</v>
      </c>
      <c r="F25" s="948" t="s">
        <v>14</v>
      </c>
      <c r="G25" s="948" t="s">
        <v>1</v>
      </c>
      <c r="H25" s="949" t="s">
        <v>185</v>
      </c>
      <c r="I25" s="950">
        <v>44750</v>
      </c>
      <c r="J25" s="950" t="s">
        <v>246</v>
      </c>
      <c r="K25" s="950" t="s">
        <v>246</v>
      </c>
      <c r="L25" s="951">
        <v>1.6544000000000001</v>
      </c>
    </row>
    <row r="26" spans="2:13" ht="18" customHeight="1" x14ac:dyDescent="0.25">
      <c r="B26" s="1103"/>
      <c r="C26" s="942" t="s">
        <v>465</v>
      </c>
      <c r="D26" s="943" t="s">
        <v>34</v>
      </c>
      <c r="E26" s="943" t="s">
        <v>28</v>
      </c>
      <c r="F26" s="943" t="s">
        <v>20</v>
      </c>
      <c r="G26" s="943" t="s">
        <v>3</v>
      </c>
      <c r="H26" s="943" t="s">
        <v>17</v>
      </c>
      <c r="I26" s="952">
        <v>45569</v>
      </c>
      <c r="J26" s="952" t="s">
        <v>246</v>
      </c>
      <c r="K26" s="952" t="s">
        <v>246</v>
      </c>
      <c r="L26" s="946">
        <v>28.649262539999999</v>
      </c>
    </row>
    <row r="27" spans="2:13" s="34" customFormat="1" ht="18" customHeight="1" x14ac:dyDescent="0.25">
      <c r="B27" s="1103"/>
      <c r="C27" s="947" t="s">
        <v>656</v>
      </c>
      <c r="D27" s="948" t="s">
        <v>99</v>
      </c>
      <c r="E27" s="948" t="s">
        <v>26</v>
      </c>
      <c r="F27" s="948" t="s">
        <v>14</v>
      </c>
      <c r="G27" s="948" t="s">
        <v>2</v>
      </c>
      <c r="H27" s="949" t="s">
        <v>452</v>
      </c>
      <c r="I27" s="950" t="s">
        <v>621</v>
      </c>
      <c r="J27" s="950" t="s">
        <v>246</v>
      </c>
      <c r="K27" s="950" t="s">
        <v>246</v>
      </c>
      <c r="L27" s="951">
        <v>39.339342000000002</v>
      </c>
      <c r="M27" s="35"/>
    </row>
    <row r="28" spans="2:13" s="34" customFormat="1" ht="18" customHeight="1" x14ac:dyDescent="0.25">
      <c r="B28" s="1103"/>
      <c r="C28" s="942" t="s">
        <v>204</v>
      </c>
      <c r="D28" s="943" t="s">
        <v>657</v>
      </c>
      <c r="E28" s="943" t="s">
        <v>15</v>
      </c>
      <c r="F28" s="943" t="s">
        <v>20</v>
      </c>
      <c r="G28" s="943" t="s">
        <v>3</v>
      </c>
      <c r="H28" s="943" t="s">
        <v>451</v>
      </c>
      <c r="I28" s="952">
        <v>45026</v>
      </c>
      <c r="J28" s="952" t="s">
        <v>246</v>
      </c>
      <c r="K28" s="952" t="s">
        <v>246</v>
      </c>
      <c r="L28" s="946">
        <v>4.5</v>
      </c>
      <c r="M28" s="35"/>
    </row>
    <row r="29" spans="2:13" s="34" customFormat="1" ht="18" customHeight="1" x14ac:dyDescent="0.25">
      <c r="B29" s="1103"/>
      <c r="C29" s="947" t="s">
        <v>206</v>
      </c>
      <c r="D29" s="948" t="s">
        <v>40</v>
      </c>
      <c r="E29" s="948" t="s">
        <v>16</v>
      </c>
      <c r="F29" s="948" t="s">
        <v>14</v>
      </c>
      <c r="G29" s="948" t="s">
        <v>1</v>
      </c>
      <c r="H29" s="949" t="s">
        <v>456</v>
      </c>
      <c r="I29" s="950" t="s">
        <v>621</v>
      </c>
      <c r="J29" s="950" t="s">
        <v>246</v>
      </c>
      <c r="K29" s="950" t="s">
        <v>246</v>
      </c>
      <c r="L29" s="951">
        <v>6.25</v>
      </c>
      <c r="M29" s="35"/>
    </row>
    <row r="30" spans="2:13" s="34" customFormat="1" ht="18" customHeight="1" x14ac:dyDescent="0.25">
      <c r="B30" s="1103"/>
      <c r="C30" s="942" t="s">
        <v>189</v>
      </c>
      <c r="D30" s="943" t="s">
        <v>99</v>
      </c>
      <c r="E30" s="943" t="s">
        <v>19</v>
      </c>
      <c r="F30" s="943" t="s">
        <v>20</v>
      </c>
      <c r="G30" s="943" t="s">
        <v>2</v>
      </c>
      <c r="H30" s="944" t="s">
        <v>452</v>
      </c>
      <c r="I30" s="945" t="s">
        <v>621</v>
      </c>
      <c r="J30" s="945" t="s">
        <v>246</v>
      </c>
      <c r="K30" s="945" t="s">
        <v>246</v>
      </c>
      <c r="L30" s="946">
        <v>106.95807787999999</v>
      </c>
      <c r="M30" s="35"/>
    </row>
    <row r="31" spans="2:13" ht="18" customHeight="1" x14ac:dyDescent="0.25">
      <c r="B31" s="1103"/>
      <c r="C31" s="947" t="s">
        <v>471</v>
      </c>
      <c r="D31" s="948" t="s">
        <v>191</v>
      </c>
      <c r="E31" s="948" t="s">
        <v>26</v>
      </c>
      <c r="F31" s="948" t="s">
        <v>14</v>
      </c>
      <c r="G31" s="948" t="s">
        <v>4</v>
      </c>
      <c r="H31" s="949" t="s">
        <v>451</v>
      </c>
      <c r="I31" s="950">
        <v>45323</v>
      </c>
      <c r="J31" s="950" t="s">
        <v>246</v>
      </c>
      <c r="K31" s="950" t="s">
        <v>246</v>
      </c>
      <c r="L31" s="951">
        <v>2.8290000000000002</v>
      </c>
    </row>
    <row r="32" spans="2:13" ht="18" customHeight="1" x14ac:dyDescent="0.25">
      <c r="B32" s="1103"/>
      <c r="C32" s="942" t="s">
        <v>658</v>
      </c>
      <c r="D32" s="943" t="s">
        <v>191</v>
      </c>
      <c r="E32" s="943" t="s">
        <v>25</v>
      </c>
      <c r="F32" s="943" t="s">
        <v>14</v>
      </c>
      <c r="G32" s="943" t="s">
        <v>1</v>
      </c>
      <c r="H32" s="943" t="s">
        <v>451</v>
      </c>
      <c r="I32" s="950" t="s">
        <v>621</v>
      </c>
      <c r="J32" s="950" t="s">
        <v>246</v>
      </c>
      <c r="K32" s="950" t="s">
        <v>246</v>
      </c>
      <c r="L32" s="951">
        <v>2.7890000000000001</v>
      </c>
    </row>
    <row r="33" spans="2:13" ht="18" customHeight="1" thickBot="1" x14ac:dyDescent="0.3">
      <c r="B33" s="1104"/>
      <c r="C33" s="953" t="s">
        <v>190</v>
      </c>
      <c r="D33" s="954" t="s">
        <v>29</v>
      </c>
      <c r="E33" s="954" t="s">
        <v>32</v>
      </c>
      <c r="F33" s="954" t="s">
        <v>14</v>
      </c>
      <c r="G33" s="954" t="s">
        <v>1</v>
      </c>
      <c r="H33" s="954" t="s">
        <v>659</v>
      </c>
      <c r="I33" s="955">
        <v>45484</v>
      </c>
      <c r="J33" s="955" t="s">
        <v>246</v>
      </c>
      <c r="K33" s="955" t="s">
        <v>246</v>
      </c>
      <c r="L33" s="956">
        <v>3.20434872</v>
      </c>
    </row>
    <row r="34" spans="2:13" s="34" customFormat="1" ht="18" customHeight="1" thickTop="1" x14ac:dyDescent="0.25">
      <c r="B34" s="1105" t="s">
        <v>660</v>
      </c>
      <c r="C34" s="957" t="s">
        <v>192</v>
      </c>
      <c r="D34" s="958" t="s">
        <v>193</v>
      </c>
      <c r="E34" s="958" t="s">
        <v>15</v>
      </c>
      <c r="F34" s="958" t="s">
        <v>20</v>
      </c>
      <c r="G34" s="958" t="s">
        <v>271</v>
      </c>
      <c r="H34" s="959" t="s">
        <v>58</v>
      </c>
      <c r="I34" s="960">
        <v>45280</v>
      </c>
      <c r="J34" s="960">
        <v>45343</v>
      </c>
      <c r="K34" s="960" t="s">
        <v>246</v>
      </c>
      <c r="L34" s="961">
        <v>3.5739999999999998</v>
      </c>
      <c r="M34" s="35"/>
    </row>
    <row r="35" spans="2:13" s="34" customFormat="1" ht="18" customHeight="1" x14ac:dyDescent="0.25">
      <c r="B35" s="1106"/>
      <c r="C35" s="962" t="s">
        <v>450</v>
      </c>
      <c r="D35" s="963" t="s">
        <v>43</v>
      </c>
      <c r="E35" s="963" t="s">
        <v>36</v>
      </c>
      <c r="F35" s="963" t="s">
        <v>14</v>
      </c>
      <c r="G35" s="963" t="s">
        <v>1</v>
      </c>
      <c r="H35" s="963" t="s">
        <v>451</v>
      </c>
      <c r="I35" s="964">
        <v>45631</v>
      </c>
      <c r="J35" s="964">
        <v>45819</v>
      </c>
      <c r="K35" s="965" t="s">
        <v>246</v>
      </c>
      <c r="L35" s="966">
        <v>11.3025</v>
      </c>
      <c r="M35" s="35"/>
    </row>
    <row r="36" spans="2:13" s="34" customFormat="1" ht="18" customHeight="1" x14ac:dyDescent="0.25">
      <c r="B36" s="1106"/>
      <c r="C36" s="967" t="s">
        <v>664</v>
      </c>
      <c r="D36" s="968" t="s">
        <v>663</v>
      </c>
      <c r="E36" s="968" t="s">
        <v>19</v>
      </c>
      <c r="F36" s="968" t="s">
        <v>14</v>
      </c>
      <c r="G36" s="968" t="s">
        <v>5</v>
      </c>
      <c r="H36" s="968" t="s">
        <v>185</v>
      </c>
      <c r="I36" s="969">
        <v>45673</v>
      </c>
      <c r="J36" s="969">
        <v>45705</v>
      </c>
      <c r="K36" s="970" t="s">
        <v>246</v>
      </c>
      <c r="L36" s="971">
        <v>2</v>
      </c>
      <c r="M36" s="35"/>
    </row>
    <row r="37" spans="2:13" s="34" customFormat="1" ht="18" customHeight="1" x14ac:dyDescent="0.25">
      <c r="B37" s="1106"/>
      <c r="C37" s="967" t="s">
        <v>628</v>
      </c>
      <c r="D37" s="968" t="s">
        <v>629</v>
      </c>
      <c r="E37" s="968" t="s">
        <v>133</v>
      </c>
      <c r="F37" s="968" t="s">
        <v>14</v>
      </c>
      <c r="G37" s="968" t="s">
        <v>1</v>
      </c>
      <c r="H37" s="968" t="s">
        <v>451</v>
      </c>
      <c r="I37" s="969">
        <v>45574</v>
      </c>
      <c r="J37" s="969">
        <v>45729</v>
      </c>
      <c r="K37" s="970" t="s">
        <v>246</v>
      </c>
      <c r="L37" s="971">
        <v>5.89</v>
      </c>
      <c r="M37" s="35"/>
    </row>
    <row r="38" spans="2:13" s="34" customFormat="1" ht="18" customHeight="1" x14ac:dyDescent="0.25">
      <c r="B38" s="1106"/>
      <c r="C38" s="967" t="s">
        <v>187</v>
      </c>
      <c r="D38" s="968" t="s">
        <v>29</v>
      </c>
      <c r="E38" s="968" t="s">
        <v>26</v>
      </c>
      <c r="F38" s="968" t="s">
        <v>14</v>
      </c>
      <c r="G38" s="968" t="s">
        <v>1</v>
      </c>
      <c r="H38" s="968" t="s">
        <v>451</v>
      </c>
      <c r="I38" s="969">
        <v>45817</v>
      </c>
      <c r="J38" s="969">
        <v>45845</v>
      </c>
      <c r="K38" s="970" t="s">
        <v>246</v>
      </c>
      <c r="L38" s="971">
        <v>3.0340270299999998</v>
      </c>
      <c r="M38" s="35"/>
    </row>
    <row r="39" spans="2:13" s="34" customFormat="1" ht="18" customHeight="1" x14ac:dyDescent="0.25">
      <c r="B39" s="1106"/>
      <c r="C39" s="972" t="s">
        <v>195</v>
      </c>
      <c r="D39" s="973" t="s">
        <v>30</v>
      </c>
      <c r="E39" s="973" t="s">
        <v>27</v>
      </c>
      <c r="F39" s="973" t="s">
        <v>20</v>
      </c>
      <c r="G39" s="973" t="s">
        <v>4</v>
      </c>
      <c r="H39" s="973" t="s">
        <v>451</v>
      </c>
      <c r="I39" s="974">
        <v>45117</v>
      </c>
      <c r="J39" s="974">
        <v>45870</v>
      </c>
      <c r="K39" s="975" t="s">
        <v>246</v>
      </c>
      <c r="L39" s="976">
        <v>2.5</v>
      </c>
      <c r="M39" s="35"/>
    </row>
    <row r="40" spans="2:13" s="34" customFormat="1" ht="18" customHeight="1" x14ac:dyDescent="0.25">
      <c r="B40" s="1106"/>
      <c r="C40" s="977" t="s">
        <v>468</v>
      </c>
      <c r="D40" s="406" t="s">
        <v>469</v>
      </c>
      <c r="E40" s="406" t="s">
        <v>19</v>
      </c>
      <c r="F40" s="406" t="s">
        <v>14</v>
      </c>
      <c r="G40" s="406" t="s">
        <v>1</v>
      </c>
      <c r="H40" s="406" t="s">
        <v>451</v>
      </c>
      <c r="I40" s="407">
        <v>45243</v>
      </c>
      <c r="J40" s="407">
        <v>45287</v>
      </c>
      <c r="K40" s="698" t="s">
        <v>246</v>
      </c>
      <c r="L40" s="408">
        <v>1.0050399999999999</v>
      </c>
      <c r="M40" s="35"/>
    </row>
    <row r="41" spans="2:13" s="34" customFormat="1" ht="18" customHeight="1" x14ac:dyDescent="0.25">
      <c r="B41" s="1106"/>
      <c r="C41" s="977" t="s">
        <v>639</v>
      </c>
      <c r="D41" s="406" t="s">
        <v>640</v>
      </c>
      <c r="E41" s="406" t="s">
        <v>15</v>
      </c>
      <c r="F41" s="406" t="s">
        <v>20</v>
      </c>
      <c r="G41" s="406" t="s">
        <v>1</v>
      </c>
      <c r="H41" s="406" t="s">
        <v>451</v>
      </c>
      <c r="I41" s="407">
        <v>45770</v>
      </c>
      <c r="J41" s="407">
        <v>45784</v>
      </c>
      <c r="K41" s="698" t="s">
        <v>246</v>
      </c>
      <c r="L41" s="408">
        <v>5.63</v>
      </c>
      <c r="M41" s="35"/>
    </row>
    <row r="42" spans="2:13" s="34" customFormat="1" ht="18" customHeight="1" x14ac:dyDescent="0.25">
      <c r="B42" s="1106"/>
      <c r="C42" s="977" t="s">
        <v>60</v>
      </c>
      <c r="D42" s="406" t="s">
        <v>41</v>
      </c>
      <c r="E42" s="406" t="s">
        <v>27</v>
      </c>
      <c r="F42" s="406" t="s">
        <v>14</v>
      </c>
      <c r="G42" s="406" t="s">
        <v>2</v>
      </c>
      <c r="H42" s="406" t="s">
        <v>451</v>
      </c>
      <c r="I42" s="407">
        <v>44651</v>
      </c>
      <c r="J42" s="407">
        <v>44755</v>
      </c>
      <c r="K42" s="698" t="s">
        <v>246</v>
      </c>
      <c r="L42" s="408">
        <v>1.4892000000000001</v>
      </c>
      <c r="M42" s="35"/>
    </row>
    <row r="43" spans="2:13" s="34" customFormat="1" ht="18" customHeight="1" x14ac:dyDescent="0.25">
      <c r="B43" s="1106"/>
      <c r="C43" s="972" t="s">
        <v>200</v>
      </c>
      <c r="D43" s="973" t="s">
        <v>31</v>
      </c>
      <c r="E43" s="973" t="s">
        <v>16</v>
      </c>
      <c r="F43" s="973" t="s">
        <v>14</v>
      </c>
      <c r="G43" s="973" t="s">
        <v>3</v>
      </c>
      <c r="H43" s="973" t="s">
        <v>451</v>
      </c>
      <c r="I43" s="974">
        <v>45226</v>
      </c>
      <c r="J43" s="974">
        <v>45259</v>
      </c>
      <c r="K43" s="975" t="s">
        <v>246</v>
      </c>
      <c r="L43" s="976">
        <v>6.8250000000000002</v>
      </c>
      <c r="M43" s="35"/>
    </row>
    <row r="44" spans="2:13" s="34" customFormat="1" ht="18" customHeight="1" x14ac:dyDescent="0.25">
      <c r="B44" s="1106"/>
      <c r="C44" s="978" t="s">
        <v>459</v>
      </c>
      <c r="D44" s="406" t="s">
        <v>460</v>
      </c>
      <c r="E44" s="406" t="s">
        <v>33</v>
      </c>
      <c r="F44" s="406" t="s">
        <v>14</v>
      </c>
      <c r="G44" s="406" t="s">
        <v>2</v>
      </c>
      <c r="H44" s="406" t="s">
        <v>451</v>
      </c>
      <c r="I44" s="407">
        <v>45470</v>
      </c>
      <c r="J44" s="407">
        <v>45520</v>
      </c>
      <c r="K44" s="698" t="s">
        <v>246</v>
      </c>
      <c r="L44" s="408">
        <v>6.61</v>
      </c>
      <c r="M44" s="35"/>
    </row>
    <row r="45" spans="2:13" s="34" customFormat="1" ht="18" customHeight="1" x14ac:dyDescent="0.25">
      <c r="B45" s="1106"/>
      <c r="C45" s="978" t="s">
        <v>461</v>
      </c>
      <c r="D45" s="406" t="s">
        <v>38</v>
      </c>
      <c r="E45" s="406" t="s">
        <v>36</v>
      </c>
      <c r="F45" s="406" t="s">
        <v>14</v>
      </c>
      <c r="G45" s="406" t="s">
        <v>1</v>
      </c>
      <c r="H45" s="406" t="s">
        <v>451</v>
      </c>
      <c r="I45" s="407">
        <v>45462</v>
      </c>
      <c r="J45" s="407">
        <v>45519</v>
      </c>
      <c r="K45" s="698" t="s">
        <v>246</v>
      </c>
      <c r="L45" s="408">
        <v>1.1868653200000001</v>
      </c>
      <c r="M45" s="35"/>
    </row>
    <row r="46" spans="2:13" s="34" customFormat="1" ht="18" customHeight="1" thickBot="1" x14ac:dyDescent="0.3">
      <c r="B46" s="1107"/>
      <c r="C46" s="697" t="s">
        <v>669</v>
      </c>
      <c r="D46" s="406" t="s">
        <v>670</v>
      </c>
      <c r="E46" s="409" t="s">
        <v>32</v>
      </c>
      <c r="F46" s="409" t="s">
        <v>14</v>
      </c>
      <c r="G46" s="406" t="s">
        <v>1</v>
      </c>
      <c r="H46" s="406" t="s">
        <v>185</v>
      </c>
      <c r="I46" s="407">
        <v>45426</v>
      </c>
      <c r="J46" s="407">
        <v>45607</v>
      </c>
      <c r="K46" s="698" t="s">
        <v>246</v>
      </c>
      <c r="L46" s="408">
        <v>2.33</v>
      </c>
      <c r="M46" s="35"/>
    </row>
    <row r="47" spans="2:13" s="34" customFormat="1" ht="18" customHeight="1" thickTop="1" x14ac:dyDescent="0.25">
      <c r="B47" s="1108" t="s">
        <v>671</v>
      </c>
      <c r="C47" s="979" t="s">
        <v>473</v>
      </c>
      <c r="D47" s="980" t="s">
        <v>474</v>
      </c>
      <c r="E47" s="981" t="s">
        <v>19</v>
      </c>
      <c r="F47" s="981" t="s">
        <v>14</v>
      </c>
      <c r="G47" s="980" t="s">
        <v>5</v>
      </c>
      <c r="H47" s="980" t="s">
        <v>185</v>
      </c>
      <c r="I47" s="982">
        <v>44256</v>
      </c>
      <c r="J47" s="982">
        <v>44291</v>
      </c>
      <c r="K47" s="982">
        <v>44498</v>
      </c>
      <c r="L47" s="983">
        <v>2</v>
      </c>
      <c r="M47" s="35"/>
    </row>
    <row r="48" spans="2:13" s="34" customFormat="1" ht="18" customHeight="1" x14ac:dyDescent="0.25">
      <c r="B48" s="1109"/>
      <c r="C48" s="699" t="s">
        <v>661</v>
      </c>
      <c r="D48" s="31" t="s">
        <v>37</v>
      </c>
      <c r="E48" s="30" t="s">
        <v>26</v>
      </c>
      <c r="F48" s="30" t="s">
        <v>14</v>
      </c>
      <c r="G48" s="31" t="s">
        <v>1</v>
      </c>
      <c r="H48" s="31" t="s">
        <v>185</v>
      </c>
      <c r="I48" s="32">
        <v>45645</v>
      </c>
      <c r="J48" s="32">
        <v>45672</v>
      </c>
      <c r="K48" s="32">
        <v>45720</v>
      </c>
      <c r="L48" s="33">
        <v>2.4264000000000001</v>
      </c>
      <c r="M48" s="35"/>
    </row>
    <row r="49" spans="2:13" s="34" customFormat="1" ht="18" customHeight="1" x14ac:dyDescent="0.25">
      <c r="B49" s="1109"/>
      <c r="C49" s="700" t="s">
        <v>475</v>
      </c>
      <c r="D49" s="411" t="s">
        <v>672</v>
      </c>
      <c r="E49" s="410" t="s">
        <v>32</v>
      </c>
      <c r="F49" s="410" t="s">
        <v>14</v>
      </c>
      <c r="G49" s="411" t="s">
        <v>1</v>
      </c>
      <c r="H49" s="411" t="s">
        <v>185</v>
      </c>
      <c r="I49" s="412">
        <v>45195</v>
      </c>
      <c r="J49" s="412">
        <v>45250</v>
      </c>
      <c r="K49" s="412">
        <v>45336</v>
      </c>
      <c r="L49" s="413">
        <v>2.11</v>
      </c>
      <c r="M49" s="35"/>
    </row>
    <row r="50" spans="2:13" s="34" customFormat="1" ht="18" customHeight="1" x14ac:dyDescent="0.25">
      <c r="B50" s="1109"/>
      <c r="C50" s="700" t="s">
        <v>662</v>
      </c>
      <c r="D50" s="411" t="s">
        <v>663</v>
      </c>
      <c r="E50" s="410" t="s">
        <v>19</v>
      </c>
      <c r="F50" s="410" t="s">
        <v>14</v>
      </c>
      <c r="G50" s="411" t="s">
        <v>5</v>
      </c>
      <c r="H50" s="411" t="s">
        <v>185</v>
      </c>
      <c r="I50" s="412">
        <v>45495</v>
      </c>
      <c r="J50" s="412">
        <v>45531</v>
      </c>
      <c r="K50" s="984">
        <v>45748</v>
      </c>
      <c r="L50" s="413">
        <v>2</v>
      </c>
      <c r="M50" s="35"/>
    </row>
    <row r="51" spans="2:13" s="34" customFormat="1" ht="18" customHeight="1" x14ac:dyDescent="0.25">
      <c r="B51" s="1109"/>
      <c r="C51" s="700" t="s">
        <v>466</v>
      </c>
      <c r="D51" s="411" t="s">
        <v>135</v>
      </c>
      <c r="E51" s="410" t="s">
        <v>36</v>
      </c>
      <c r="F51" s="410" t="s">
        <v>20</v>
      </c>
      <c r="G51" s="411" t="s">
        <v>1</v>
      </c>
      <c r="H51" s="411" t="s">
        <v>451</v>
      </c>
      <c r="I51" s="412">
        <v>45309</v>
      </c>
      <c r="J51" s="412">
        <v>45327</v>
      </c>
      <c r="K51" s="985">
        <v>45882</v>
      </c>
      <c r="L51" s="413">
        <v>3.55</v>
      </c>
      <c r="M51" s="35"/>
    </row>
    <row r="52" spans="2:13" s="34" customFormat="1" ht="18" customHeight="1" x14ac:dyDescent="0.25">
      <c r="B52" s="1109"/>
      <c r="C52" s="700" t="s">
        <v>46</v>
      </c>
      <c r="D52" s="411" t="s">
        <v>31</v>
      </c>
      <c r="E52" s="410" t="s">
        <v>32</v>
      </c>
      <c r="F52" s="410" t="s">
        <v>14</v>
      </c>
      <c r="G52" s="411" t="s">
        <v>3</v>
      </c>
      <c r="H52" s="411" t="s">
        <v>58</v>
      </c>
      <c r="I52" s="412">
        <v>45261</v>
      </c>
      <c r="J52" s="412">
        <v>45310</v>
      </c>
      <c r="K52" s="986">
        <v>45817</v>
      </c>
      <c r="L52" s="413">
        <v>6.9</v>
      </c>
      <c r="M52" s="35"/>
    </row>
    <row r="53" spans="2:13" s="34" customFormat="1" ht="18" customHeight="1" x14ac:dyDescent="0.25">
      <c r="B53" s="1109"/>
      <c r="C53" s="700" t="s">
        <v>467</v>
      </c>
      <c r="D53" s="411" t="s">
        <v>135</v>
      </c>
      <c r="E53" s="410" t="s">
        <v>36</v>
      </c>
      <c r="F53" s="410" t="s">
        <v>20</v>
      </c>
      <c r="G53" s="411" t="s">
        <v>1</v>
      </c>
      <c r="H53" s="411" t="s">
        <v>451</v>
      </c>
      <c r="I53" s="412">
        <v>45336</v>
      </c>
      <c r="J53" s="412">
        <v>45377</v>
      </c>
      <c r="K53" s="985">
        <v>45840</v>
      </c>
      <c r="L53" s="413">
        <v>3.55</v>
      </c>
      <c r="M53" s="35"/>
    </row>
    <row r="54" spans="2:13" s="34" customFormat="1" ht="18" customHeight="1" x14ac:dyDescent="0.25">
      <c r="B54" s="1109"/>
      <c r="C54" s="700" t="s">
        <v>454</v>
      </c>
      <c r="D54" s="411" t="s">
        <v>455</v>
      </c>
      <c r="E54" s="410" t="s">
        <v>45</v>
      </c>
      <c r="F54" s="410" t="s">
        <v>20</v>
      </c>
      <c r="G54" s="411" t="s">
        <v>5</v>
      </c>
      <c r="H54" s="411" t="s">
        <v>456</v>
      </c>
      <c r="I54" s="412">
        <v>45604</v>
      </c>
      <c r="J54" s="412">
        <v>45728</v>
      </c>
      <c r="K54" s="32">
        <v>45775</v>
      </c>
      <c r="L54" s="413">
        <v>3.75</v>
      </c>
      <c r="M54" s="35"/>
    </row>
    <row r="55" spans="2:13" s="34" customFormat="1" ht="18" customHeight="1" x14ac:dyDescent="0.25">
      <c r="B55" s="1109"/>
      <c r="C55" s="700" t="s">
        <v>673</v>
      </c>
      <c r="D55" s="411" t="s">
        <v>37</v>
      </c>
      <c r="E55" s="410" t="s">
        <v>39</v>
      </c>
      <c r="F55" s="410" t="s">
        <v>20</v>
      </c>
      <c r="G55" s="411" t="s">
        <v>1</v>
      </c>
      <c r="H55" s="411" t="s">
        <v>451</v>
      </c>
      <c r="I55" s="412">
        <v>45546</v>
      </c>
      <c r="J55" s="412">
        <v>45565</v>
      </c>
      <c r="K55" s="411" t="s">
        <v>621</v>
      </c>
      <c r="L55" s="413">
        <v>13.3</v>
      </c>
      <c r="M55" s="35"/>
    </row>
    <row r="56" spans="2:13" s="34" customFormat="1" ht="18" customHeight="1" x14ac:dyDescent="0.25">
      <c r="B56" s="1109"/>
      <c r="C56" s="700" t="s">
        <v>630</v>
      </c>
      <c r="D56" s="411" t="s">
        <v>631</v>
      </c>
      <c r="E56" s="410" t="s">
        <v>26</v>
      </c>
      <c r="F56" s="410" t="s">
        <v>14</v>
      </c>
      <c r="G56" s="411" t="s">
        <v>1</v>
      </c>
      <c r="H56" s="411" t="s">
        <v>185</v>
      </c>
      <c r="I56" s="412">
        <v>45700</v>
      </c>
      <c r="J56" s="412">
        <v>45729</v>
      </c>
      <c r="K56" s="985">
        <v>45810</v>
      </c>
      <c r="L56" s="413">
        <v>0.62812900000000005</v>
      </c>
      <c r="M56" s="35"/>
    </row>
    <row r="57" spans="2:13" s="34" customFormat="1" ht="18" customHeight="1" x14ac:dyDescent="0.25">
      <c r="B57" s="1109"/>
      <c r="C57" s="700" t="s">
        <v>632</v>
      </c>
      <c r="D57" s="411" t="s">
        <v>191</v>
      </c>
      <c r="E57" s="410" t="s">
        <v>36</v>
      </c>
      <c r="F57" s="410" t="s">
        <v>14</v>
      </c>
      <c r="G57" s="411" t="s">
        <v>1</v>
      </c>
      <c r="H57" s="411" t="s">
        <v>451</v>
      </c>
      <c r="I57" s="412">
        <v>45812</v>
      </c>
      <c r="J57" s="412">
        <v>45834</v>
      </c>
      <c r="K57" s="411" t="s">
        <v>621</v>
      </c>
      <c r="L57" s="413">
        <v>3.694</v>
      </c>
      <c r="M57" s="35"/>
    </row>
    <row r="58" spans="2:13" s="34" customFormat="1" ht="18" customHeight="1" x14ac:dyDescent="0.25">
      <c r="B58" s="1109"/>
      <c r="C58" s="700" t="s">
        <v>665</v>
      </c>
      <c r="D58" s="411" t="s">
        <v>666</v>
      </c>
      <c r="E58" s="410" t="s">
        <v>28</v>
      </c>
      <c r="F58" s="410" t="s">
        <v>14</v>
      </c>
      <c r="G58" s="411" t="s">
        <v>1</v>
      </c>
      <c r="H58" s="411" t="s">
        <v>185</v>
      </c>
      <c r="I58" s="412">
        <v>45692</v>
      </c>
      <c r="J58" s="412">
        <v>45705</v>
      </c>
      <c r="K58" s="412">
        <v>45723</v>
      </c>
      <c r="L58" s="413">
        <v>1.42</v>
      </c>
      <c r="M58" s="35"/>
    </row>
    <row r="59" spans="2:13" s="34" customFormat="1" ht="18" customHeight="1" x14ac:dyDescent="0.25">
      <c r="B59" s="1109"/>
      <c r="C59" s="700" t="s">
        <v>457</v>
      </c>
      <c r="D59" s="411" t="s">
        <v>31</v>
      </c>
      <c r="E59" s="410" t="s">
        <v>32</v>
      </c>
      <c r="F59" s="410" t="s">
        <v>14</v>
      </c>
      <c r="G59" s="411" t="s">
        <v>3</v>
      </c>
      <c r="H59" s="411" t="s">
        <v>452</v>
      </c>
      <c r="I59" s="412">
        <v>45726</v>
      </c>
      <c r="J59" s="412">
        <v>45777</v>
      </c>
      <c r="K59" s="412" t="s">
        <v>878</v>
      </c>
      <c r="L59" s="413">
        <v>7.7644700000000002</v>
      </c>
      <c r="M59" s="35"/>
    </row>
    <row r="60" spans="2:13" s="34" customFormat="1" ht="18" customHeight="1" x14ac:dyDescent="0.25">
      <c r="B60" s="1109"/>
      <c r="C60" s="700" t="s">
        <v>52</v>
      </c>
      <c r="D60" s="411" t="s">
        <v>477</v>
      </c>
      <c r="E60" s="410" t="s">
        <v>33</v>
      </c>
      <c r="F60" s="410" t="s">
        <v>14</v>
      </c>
      <c r="G60" s="411" t="s">
        <v>2</v>
      </c>
      <c r="H60" s="411" t="s">
        <v>451</v>
      </c>
      <c r="I60" s="412">
        <v>44838</v>
      </c>
      <c r="J60" s="412">
        <v>44859</v>
      </c>
      <c r="K60" s="412">
        <v>45040</v>
      </c>
      <c r="L60" s="413">
        <v>1.5873699999999999</v>
      </c>
      <c r="M60" s="35"/>
    </row>
    <row r="61" spans="2:13" s="34" customFormat="1" ht="18" customHeight="1" x14ac:dyDescent="0.25">
      <c r="B61" s="1109"/>
      <c r="C61" s="700" t="s">
        <v>196</v>
      </c>
      <c r="D61" s="411" t="s">
        <v>31</v>
      </c>
      <c r="E61" s="410" t="s">
        <v>32</v>
      </c>
      <c r="F61" s="410" t="s">
        <v>14</v>
      </c>
      <c r="G61" s="411" t="s">
        <v>1</v>
      </c>
      <c r="H61" s="411" t="s">
        <v>451</v>
      </c>
      <c r="I61" s="412">
        <v>45351</v>
      </c>
      <c r="J61" s="412">
        <v>45376</v>
      </c>
      <c r="K61" s="412">
        <v>45842</v>
      </c>
      <c r="L61" s="413">
        <v>4.37</v>
      </c>
      <c r="M61" s="35"/>
    </row>
    <row r="62" spans="2:13" s="34" customFormat="1" ht="18" customHeight="1" x14ac:dyDescent="0.25">
      <c r="B62" s="1109"/>
      <c r="C62" s="700" t="s">
        <v>667</v>
      </c>
      <c r="D62" s="411" t="s">
        <v>668</v>
      </c>
      <c r="E62" s="410" t="s">
        <v>16</v>
      </c>
      <c r="F62" s="410" t="s">
        <v>14</v>
      </c>
      <c r="G62" s="411" t="s">
        <v>3</v>
      </c>
      <c r="H62" s="411" t="s">
        <v>185</v>
      </c>
      <c r="I62" s="412">
        <v>45498</v>
      </c>
      <c r="J62" s="412">
        <v>45684</v>
      </c>
      <c r="K62" s="412">
        <v>45733</v>
      </c>
      <c r="L62" s="413">
        <v>1.1246</v>
      </c>
      <c r="M62" s="35"/>
    </row>
    <row r="63" spans="2:13" s="34" customFormat="1" ht="18" customHeight="1" x14ac:dyDescent="0.25">
      <c r="B63" s="1109"/>
      <c r="C63" s="700" t="s">
        <v>470</v>
      </c>
      <c r="D63" s="411" t="s">
        <v>463</v>
      </c>
      <c r="E63" s="410" t="s">
        <v>25</v>
      </c>
      <c r="F63" s="410" t="s">
        <v>14</v>
      </c>
      <c r="G63" s="411" t="s">
        <v>1</v>
      </c>
      <c r="H63" s="411" t="s">
        <v>451</v>
      </c>
      <c r="I63" s="412">
        <v>45309</v>
      </c>
      <c r="J63" s="412">
        <v>45330</v>
      </c>
      <c r="K63" s="412">
        <v>45666</v>
      </c>
      <c r="L63" s="413">
        <v>1.242</v>
      </c>
      <c r="M63" s="35"/>
    </row>
    <row r="64" spans="2:13" s="34" customFormat="1" ht="18" customHeight="1" x14ac:dyDescent="0.25">
      <c r="B64" s="1109"/>
      <c r="C64" s="700" t="s">
        <v>674</v>
      </c>
      <c r="D64" s="411" t="s">
        <v>40</v>
      </c>
      <c r="E64" s="410" t="s">
        <v>13</v>
      </c>
      <c r="F64" s="410" t="s">
        <v>14</v>
      </c>
      <c r="G64" s="411" t="s">
        <v>2</v>
      </c>
      <c r="H64" s="411" t="s">
        <v>185</v>
      </c>
      <c r="I64" s="412">
        <v>45460</v>
      </c>
      <c r="J64" s="412">
        <v>45643</v>
      </c>
      <c r="K64" s="412">
        <v>45714</v>
      </c>
      <c r="L64" s="413">
        <v>3.45</v>
      </c>
      <c r="M64" s="35"/>
    </row>
    <row r="65" spans="2:13" s="34" customFormat="1" ht="18" customHeight="1" x14ac:dyDescent="0.25">
      <c r="B65" s="1109"/>
      <c r="C65" s="700" t="s">
        <v>675</v>
      </c>
      <c r="D65" s="411" t="s">
        <v>676</v>
      </c>
      <c r="E65" s="410" t="s">
        <v>25</v>
      </c>
      <c r="F65" s="410" t="s">
        <v>14</v>
      </c>
      <c r="G65" s="411" t="s">
        <v>2</v>
      </c>
      <c r="H65" s="411" t="s">
        <v>185</v>
      </c>
      <c r="I65" s="412">
        <v>45377</v>
      </c>
      <c r="J65" s="412">
        <v>45393</v>
      </c>
      <c r="K65" s="412">
        <v>45741</v>
      </c>
      <c r="L65" s="413">
        <v>1.8375999999999999</v>
      </c>
      <c r="M65" s="35"/>
    </row>
    <row r="66" spans="2:13" s="34" customFormat="1" ht="18" customHeight="1" x14ac:dyDescent="0.25">
      <c r="B66" s="1109"/>
      <c r="C66" s="700" t="s">
        <v>53</v>
      </c>
      <c r="D66" s="411" t="s">
        <v>54</v>
      </c>
      <c r="E66" s="410" t="s">
        <v>22</v>
      </c>
      <c r="F66" s="410" t="s">
        <v>20</v>
      </c>
      <c r="G66" s="411" t="s">
        <v>2</v>
      </c>
      <c r="H66" s="411" t="s">
        <v>55</v>
      </c>
      <c r="I66" s="412">
        <v>45217</v>
      </c>
      <c r="J66" s="412">
        <v>45244</v>
      </c>
      <c r="K66" s="412">
        <v>45720</v>
      </c>
      <c r="L66" s="413">
        <v>9.99315</v>
      </c>
      <c r="M66" s="35"/>
    </row>
    <row r="67" spans="2:13" s="34" customFormat="1" ht="18" customHeight="1" x14ac:dyDescent="0.25">
      <c r="B67" s="1109"/>
      <c r="C67" s="700" t="s">
        <v>221</v>
      </c>
      <c r="D67" s="411" t="s">
        <v>35</v>
      </c>
      <c r="E67" s="410" t="s">
        <v>19</v>
      </c>
      <c r="F67" s="410" t="s">
        <v>14</v>
      </c>
      <c r="G67" s="411" t="s">
        <v>1</v>
      </c>
      <c r="H67" s="411" t="s">
        <v>23</v>
      </c>
      <c r="I67" s="412">
        <v>45091</v>
      </c>
      <c r="J67" s="412">
        <v>45119</v>
      </c>
      <c r="K67" s="412">
        <v>45156</v>
      </c>
      <c r="L67" s="413">
        <v>1.3</v>
      </c>
      <c r="M67" s="35"/>
    </row>
    <row r="68" spans="2:13" s="34" customFormat="1" ht="18" customHeight="1" x14ac:dyDescent="0.25">
      <c r="B68" s="1109"/>
      <c r="C68" s="700" t="s">
        <v>59</v>
      </c>
      <c r="D68" s="411" t="s">
        <v>31</v>
      </c>
      <c r="E68" s="410" t="s">
        <v>32</v>
      </c>
      <c r="F68" s="410" t="s">
        <v>14</v>
      </c>
      <c r="G68" s="411" t="s">
        <v>3</v>
      </c>
      <c r="H68" s="411" t="s">
        <v>451</v>
      </c>
      <c r="I68" s="412">
        <v>44678</v>
      </c>
      <c r="J68" s="412">
        <v>44727</v>
      </c>
      <c r="K68" s="412">
        <v>45140</v>
      </c>
      <c r="L68" s="413">
        <v>6.8250000000000002</v>
      </c>
      <c r="M68" s="35"/>
    </row>
    <row r="69" spans="2:13" s="34" customFormat="1" ht="18" customHeight="1" x14ac:dyDescent="0.25">
      <c r="B69" s="1109"/>
      <c r="C69" s="700" t="s">
        <v>197</v>
      </c>
      <c r="D69" s="411" t="s">
        <v>43</v>
      </c>
      <c r="E69" s="410" t="s">
        <v>36</v>
      </c>
      <c r="F69" s="410" t="s">
        <v>14</v>
      </c>
      <c r="G69" s="411" t="s">
        <v>1</v>
      </c>
      <c r="H69" s="411" t="s">
        <v>451</v>
      </c>
      <c r="I69" s="412">
        <v>45180</v>
      </c>
      <c r="J69" s="412">
        <v>45215</v>
      </c>
      <c r="K69" s="412" t="s">
        <v>621</v>
      </c>
      <c r="L69" s="413">
        <v>2.0110000000000001</v>
      </c>
      <c r="M69" s="35"/>
    </row>
    <row r="70" spans="2:13" s="34" customFormat="1" ht="18" customHeight="1" x14ac:dyDescent="0.25">
      <c r="B70" s="1109"/>
      <c r="C70" s="700" t="s">
        <v>649</v>
      </c>
      <c r="D70" s="411" t="s">
        <v>415</v>
      </c>
      <c r="E70" s="410" t="s">
        <v>45</v>
      </c>
      <c r="F70" s="410" t="s">
        <v>20</v>
      </c>
      <c r="G70" s="411" t="s">
        <v>1</v>
      </c>
      <c r="H70" s="411" t="s">
        <v>650</v>
      </c>
      <c r="I70" s="412">
        <v>45709</v>
      </c>
      <c r="J70" s="412">
        <v>45727</v>
      </c>
      <c r="K70" s="412">
        <v>45782</v>
      </c>
      <c r="L70" s="413">
        <v>15.927194</v>
      </c>
      <c r="M70" s="35"/>
    </row>
    <row r="71" spans="2:13" s="34" customFormat="1" ht="18" customHeight="1" x14ac:dyDescent="0.25">
      <c r="B71" s="1109"/>
      <c r="C71" s="700" t="s">
        <v>458</v>
      </c>
      <c r="D71" s="411" t="s">
        <v>37</v>
      </c>
      <c r="E71" s="410" t="s">
        <v>39</v>
      </c>
      <c r="F71" s="410" t="s">
        <v>20</v>
      </c>
      <c r="G71" s="411" t="s">
        <v>1</v>
      </c>
      <c r="H71" s="411" t="s">
        <v>451</v>
      </c>
      <c r="I71" s="412">
        <v>45464</v>
      </c>
      <c r="J71" s="412">
        <v>45530</v>
      </c>
      <c r="K71" s="411" t="s">
        <v>621</v>
      </c>
      <c r="L71" s="413">
        <v>13.3</v>
      </c>
      <c r="M71" s="35"/>
    </row>
    <row r="72" spans="2:13" s="34" customFormat="1" ht="18" customHeight="1" x14ac:dyDescent="0.25">
      <c r="B72" s="1109"/>
      <c r="C72" s="700" t="s">
        <v>198</v>
      </c>
      <c r="D72" s="411" t="s">
        <v>31</v>
      </c>
      <c r="E72" s="410" t="s">
        <v>27</v>
      </c>
      <c r="F72" s="410" t="s">
        <v>14</v>
      </c>
      <c r="G72" s="411" t="s">
        <v>1</v>
      </c>
      <c r="H72" s="411" t="s">
        <v>58</v>
      </c>
      <c r="I72" s="412">
        <v>45240</v>
      </c>
      <c r="J72" s="412">
        <v>45261</v>
      </c>
      <c r="K72" s="412">
        <v>45716</v>
      </c>
      <c r="L72" s="413">
        <v>6.9</v>
      </c>
      <c r="M72" s="35"/>
    </row>
    <row r="73" spans="2:13" s="34" customFormat="1" ht="18" customHeight="1" x14ac:dyDescent="0.25">
      <c r="B73" s="1109"/>
      <c r="C73" s="700" t="s">
        <v>199</v>
      </c>
      <c r="D73" s="411" t="s">
        <v>666</v>
      </c>
      <c r="E73" s="410" t="s">
        <v>19</v>
      </c>
      <c r="F73" s="410" t="s">
        <v>14</v>
      </c>
      <c r="G73" s="411" t="s">
        <v>1</v>
      </c>
      <c r="H73" s="411" t="s">
        <v>451</v>
      </c>
      <c r="I73" s="412">
        <v>45057</v>
      </c>
      <c r="J73" s="412">
        <v>45075</v>
      </c>
      <c r="K73" s="412">
        <v>45160</v>
      </c>
      <c r="L73" s="413">
        <v>8.5295299999999994</v>
      </c>
      <c r="M73" s="35"/>
    </row>
    <row r="74" spans="2:13" s="34" customFormat="1" ht="18" customHeight="1" x14ac:dyDescent="0.25">
      <c r="B74" s="1109"/>
      <c r="C74" s="700" t="s">
        <v>186</v>
      </c>
      <c r="D74" s="411" t="s">
        <v>478</v>
      </c>
      <c r="E74" s="410" t="s">
        <v>26</v>
      </c>
      <c r="F74" s="410" t="s">
        <v>14</v>
      </c>
      <c r="G74" s="411" t="s">
        <v>1</v>
      </c>
      <c r="H74" s="411" t="s">
        <v>185</v>
      </c>
      <c r="I74" s="412">
        <v>44893</v>
      </c>
      <c r="J74" s="412">
        <v>44909</v>
      </c>
      <c r="K74" s="412">
        <v>44924</v>
      </c>
      <c r="L74" s="413">
        <v>2.3597999999999999</v>
      </c>
      <c r="M74" s="35"/>
    </row>
    <row r="75" spans="2:13" s="34" customFormat="1" ht="18" customHeight="1" x14ac:dyDescent="0.25">
      <c r="B75" s="1109"/>
      <c r="C75" s="700" t="s">
        <v>47</v>
      </c>
      <c r="D75" s="411" t="s">
        <v>38</v>
      </c>
      <c r="E75" s="410" t="s">
        <v>32</v>
      </c>
      <c r="F75" s="410" t="s">
        <v>14</v>
      </c>
      <c r="G75" s="411" t="s">
        <v>1</v>
      </c>
      <c r="H75" s="411" t="s">
        <v>23</v>
      </c>
      <c r="I75" s="412">
        <v>45439</v>
      </c>
      <c r="J75" s="412">
        <v>45454</v>
      </c>
      <c r="K75" s="412">
        <v>45586</v>
      </c>
      <c r="L75" s="413">
        <v>2.5</v>
      </c>
      <c r="M75" s="35"/>
    </row>
    <row r="76" spans="2:13" s="34" customFormat="1" ht="18" customHeight="1" x14ac:dyDescent="0.25">
      <c r="B76" s="1109"/>
      <c r="C76" s="700" t="s">
        <v>48</v>
      </c>
      <c r="D76" s="411" t="s">
        <v>31</v>
      </c>
      <c r="E76" s="410" t="s">
        <v>45</v>
      </c>
      <c r="F76" s="410" t="s">
        <v>20</v>
      </c>
      <c r="G76" s="411" t="s">
        <v>1</v>
      </c>
      <c r="H76" s="411" t="s">
        <v>451</v>
      </c>
      <c r="I76" s="412">
        <v>44552</v>
      </c>
      <c r="J76" s="412">
        <v>44609</v>
      </c>
      <c r="K76" s="412">
        <v>44811</v>
      </c>
      <c r="L76" s="413">
        <v>8.5608000000000004</v>
      </c>
      <c r="M76" s="35"/>
    </row>
    <row r="77" spans="2:13" s="34" customFormat="1" ht="18" customHeight="1" x14ac:dyDescent="0.25">
      <c r="B77" s="1109"/>
      <c r="C77" s="700" t="s">
        <v>462</v>
      </c>
      <c r="D77" s="411" t="s">
        <v>463</v>
      </c>
      <c r="E77" s="410" t="s">
        <v>19</v>
      </c>
      <c r="F77" s="410" t="s">
        <v>14</v>
      </c>
      <c r="G77" s="411" t="s">
        <v>1</v>
      </c>
      <c r="H77" s="411" t="s">
        <v>58</v>
      </c>
      <c r="I77" s="412">
        <v>45594</v>
      </c>
      <c r="J77" s="412">
        <v>45614</v>
      </c>
      <c r="K77" s="412">
        <v>45630</v>
      </c>
      <c r="L77" s="413">
        <v>2.4</v>
      </c>
      <c r="M77" s="35"/>
    </row>
    <row r="78" spans="2:13" s="34" customFormat="1" ht="18" customHeight="1" x14ac:dyDescent="0.25">
      <c r="B78" s="1109"/>
      <c r="C78" s="700" t="s">
        <v>201</v>
      </c>
      <c r="D78" s="31" t="s">
        <v>222</v>
      </c>
      <c r="E78" s="30" t="s">
        <v>33</v>
      </c>
      <c r="F78" s="30" t="s">
        <v>14</v>
      </c>
      <c r="G78" s="31" t="s">
        <v>202</v>
      </c>
      <c r="H78" s="31" t="s">
        <v>451</v>
      </c>
      <c r="I78" s="32">
        <v>45050</v>
      </c>
      <c r="J78" s="32">
        <v>45114</v>
      </c>
      <c r="K78" s="32">
        <v>45540</v>
      </c>
      <c r="L78" s="33">
        <v>5.5996100000000002</v>
      </c>
      <c r="M78" s="35"/>
    </row>
    <row r="79" spans="2:13" s="34" customFormat="1" ht="18" customHeight="1" x14ac:dyDescent="0.25">
      <c r="B79" s="1109"/>
      <c r="C79" s="700" t="s">
        <v>464</v>
      </c>
      <c r="D79" s="411" t="s">
        <v>191</v>
      </c>
      <c r="E79" s="410" t="s">
        <v>25</v>
      </c>
      <c r="F79" s="410" t="s">
        <v>14</v>
      </c>
      <c r="G79" s="411" t="s">
        <v>1</v>
      </c>
      <c r="H79" s="411" t="s">
        <v>451</v>
      </c>
      <c r="I79" s="412">
        <v>45498</v>
      </c>
      <c r="J79" s="412">
        <v>45530</v>
      </c>
      <c r="K79" s="412">
        <v>45719</v>
      </c>
      <c r="L79" s="413">
        <v>4.8608000000000002</v>
      </c>
      <c r="M79" s="35"/>
    </row>
    <row r="80" spans="2:13" s="34" customFormat="1" ht="18" customHeight="1" x14ac:dyDescent="0.25">
      <c r="B80" s="1109"/>
      <c r="C80" s="700" t="s">
        <v>203</v>
      </c>
      <c r="D80" s="411" t="s">
        <v>677</v>
      </c>
      <c r="E80" s="410" t="s">
        <v>15</v>
      </c>
      <c r="F80" s="410" t="s">
        <v>14</v>
      </c>
      <c r="G80" s="411" t="s">
        <v>1</v>
      </c>
      <c r="H80" s="411" t="s">
        <v>451</v>
      </c>
      <c r="I80" s="412">
        <v>45086</v>
      </c>
      <c r="J80" s="412">
        <v>45121</v>
      </c>
      <c r="K80" s="412">
        <v>45316</v>
      </c>
      <c r="L80" s="413">
        <v>28.5</v>
      </c>
      <c r="M80" s="35"/>
    </row>
    <row r="81" spans="2:13" s="34" customFormat="1" ht="18" customHeight="1" x14ac:dyDescent="0.25">
      <c r="B81" s="1109"/>
      <c r="C81" s="700" t="s">
        <v>479</v>
      </c>
      <c r="D81" s="411" t="s">
        <v>135</v>
      </c>
      <c r="E81" s="410" t="s">
        <v>36</v>
      </c>
      <c r="F81" s="410" t="s">
        <v>20</v>
      </c>
      <c r="G81" s="411" t="s">
        <v>1</v>
      </c>
      <c r="H81" s="411" t="s">
        <v>185</v>
      </c>
      <c r="I81" s="412">
        <v>45076</v>
      </c>
      <c r="J81" s="412">
        <v>45097</v>
      </c>
      <c r="K81" s="412">
        <v>45237</v>
      </c>
      <c r="L81" s="413">
        <v>2.0499999999999998</v>
      </c>
      <c r="M81" s="35"/>
    </row>
    <row r="82" spans="2:13" s="34" customFormat="1" ht="18" customHeight="1" x14ac:dyDescent="0.25">
      <c r="B82" s="1109"/>
      <c r="C82" s="700" t="s">
        <v>205</v>
      </c>
      <c r="D82" s="411" t="s">
        <v>678</v>
      </c>
      <c r="E82" s="410" t="s">
        <v>24</v>
      </c>
      <c r="F82" s="410" t="s">
        <v>14</v>
      </c>
      <c r="G82" s="411" t="s">
        <v>1</v>
      </c>
      <c r="H82" s="411" t="s">
        <v>451</v>
      </c>
      <c r="I82" s="412">
        <v>45163</v>
      </c>
      <c r="J82" s="412">
        <v>45243</v>
      </c>
      <c r="K82" s="412">
        <v>45881</v>
      </c>
      <c r="L82" s="413">
        <v>4.0011999999999999</v>
      </c>
      <c r="M82" s="35"/>
    </row>
    <row r="83" spans="2:13" s="34" customFormat="1" ht="18" customHeight="1" x14ac:dyDescent="0.25">
      <c r="B83" s="1109"/>
      <c r="C83" s="700" t="s">
        <v>61</v>
      </c>
      <c r="D83" s="31" t="s">
        <v>42</v>
      </c>
      <c r="E83" s="30" t="s">
        <v>32</v>
      </c>
      <c r="F83" s="30" t="s">
        <v>14</v>
      </c>
      <c r="G83" s="31" t="s">
        <v>1</v>
      </c>
      <c r="H83" s="31" t="s">
        <v>476</v>
      </c>
      <c r="I83" s="32">
        <v>44922</v>
      </c>
      <c r="J83" s="32">
        <v>44965</v>
      </c>
      <c r="K83" s="32">
        <v>45105</v>
      </c>
      <c r="L83" s="33">
        <v>23.3333333</v>
      </c>
      <c r="M83" s="35"/>
    </row>
    <row r="84" spans="2:13" s="34" customFormat="1" ht="18" customHeight="1" x14ac:dyDescent="0.25">
      <c r="B84" s="1109"/>
      <c r="C84" s="700" t="s">
        <v>207</v>
      </c>
      <c r="D84" s="410" t="s">
        <v>480</v>
      </c>
      <c r="E84" s="410" t="s">
        <v>33</v>
      </c>
      <c r="F84" s="410" t="s">
        <v>14</v>
      </c>
      <c r="G84" s="411" t="s">
        <v>2</v>
      </c>
      <c r="H84" s="411" t="s">
        <v>58</v>
      </c>
      <c r="I84" s="412">
        <v>45008</v>
      </c>
      <c r="J84" s="412">
        <v>45036</v>
      </c>
      <c r="K84" s="412">
        <v>45174</v>
      </c>
      <c r="L84" s="413">
        <v>6.3959999999999999</v>
      </c>
      <c r="M84" s="35"/>
    </row>
    <row r="85" spans="2:13" s="34" customFormat="1" ht="18" customHeight="1" thickBot="1" x14ac:dyDescent="0.3">
      <c r="B85" s="1110"/>
      <c r="C85" s="701" t="s">
        <v>472</v>
      </c>
      <c r="D85" s="415" t="s">
        <v>29</v>
      </c>
      <c r="E85" s="414" t="s">
        <v>19</v>
      </c>
      <c r="F85" s="414" t="s">
        <v>14</v>
      </c>
      <c r="G85" s="415" t="s">
        <v>1</v>
      </c>
      <c r="H85" s="415" t="s">
        <v>185</v>
      </c>
      <c r="I85" s="416">
        <v>45148</v>
      </c>
      <c r="J85" s="416">
        <v>45198</v>
      </c>
      <c r="K85" s="416">
        <v>45469</v>
      </c>
      <c r="L85" s="417">
        <v>4.7131150000000002</v>
      </c>
      <c r="M85" s="35"/>
    </row>
    <row r="86" spans="2:13" s="34" customFormat="1" ht="18" customHeight="1" thickTop="1" thickBot="1" x14ac:dyDescent="0.3">
      <c r="C86" s="28"/>
      <c r="D86" s="29"/>
      <c r="E86" s="30"/>
      <c r="F86" s="30"/>
      <c r="G86" s="31"/>
      <c r="H86" s="31"/>
      <c r="I86" s="32"/>
      <c r="L86" s="35"/>
      <c r="M86" s="35"/>
    </row>
    <row r="87" spans="2:13" s="419" customFormat="1" ht="30.75" customHeight="1" thickTop="1" thickBot="1" x14ac:dyDescent="0.3">
      <c r="B87" s="1101" t="s">
        <v>879</v>
      </c>
      <c r="C87" s="1101"/>
      <c r="D87" s="1101"/>
      <c r="E87" s="1101"/>
      <c r="F87" s="1101"/>
      <c r="G87" s="1101"/>
      <c r="H87" s="1101"/>
      <c r="I87" s="1101"/>
      <c r="J87" s="418"/>
      <c r="K87" s="418"/>
      <c r="L87" s="418">
        <f t="shared" ref="L87" si="0">SUM(L6:L85)</f>
        <v>727.54911650999941</v>
      </c>
      <c r="M87" s="420"/>
    </row>
    <row r="88" spans="2:13" ht="15.75" thickTop="1" x14ac:dyDescent="0.25"/>
    <row r="89" spans="2:13" x14ac:dyDescent="0.25">
      <c r="B89" s="421" t="s">
        <v>880</v>
      </c>
    </row>
    <row r="90" spans="2:13" x14ac:dyDescent="0.25">
      <c r="B90" s="421" t="s">
        <v>679</v>
      </c>
    </row>
    <row r="91" spans="2:13" x14ac:dyDescent="0.25">
      <c r="J91" s="422"/>
    </row>
  </sheetData>
  <mergeCells count="5">
    <mergeCell ref="B87:I87"/>
    <mergeCell ref="B6:B33"/>
    <mergeCell ref="B34:B46"/>
    <mergeCell ref="B47:B85"/>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14.1 ACTIVIDAD MINERA</vt:lpstr>
      <vt:lpstr>14. CATASTRO ACTIVIDAD</vt:lpstr>
      <vt:lpstr>14.2 ÁREAS RESTRINGIDAS</vt:lpstr>
      <vt:lpstr>15. RECAUDACIÓN</vt:lpstr>
      <vt:lpstr>CPIM 2025</vt:lpstr>
      <vt:lpstr>CPEM, AGO 2025</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AGO 2025'!Área_de_impresión</vt:lpstr>
      <vt:lpstr>'CPIM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TEMP_DGPSM073</cp:lastModifiedBy>
  <cp:lastPrinted>2022-09-01T14:01:14Z</cp:lastPrinted>
  <dcterms:created xsi:type="dcterms:W3CDTF">2021-02-25T21:18:08Z</dcterms:created>
  <dcterms:modified xsi:type="dcterms:W3CDTF">2025-11-04T22:57:08Z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