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E:\MINISTERIO DE ENERGIA Y MINAS - MINEM\MINEM 2025\BEM 2025\11. BEM noviembre 2025\Consoliidado\"/>
    </mc:Choice>
  </mc:AlternateContent>
  <bookViews>
    <workbookView xWindow="0" yWindow="0" windowWidth="20490" windowHeight="7650" tabRatio="764"/>
  </bookViews>
  <sheets>
    <sheet name="CONTENIDO" sheetId="424" r:id="rId1"/>
    <sheet name="1. PRODUCCIÓN METÁLICA" sheetId="1310" r:id="rId2"/>
    <sheet name="2. PRODUCCIÓN EMPRESAS" sheetId="1311" r:id="rId3"/>
    <sheet name="3. PRODUCCIÓN DEPARTAMENTOS " sheetId="1312" r:id="rId4"/>
    <sheet name="4. NO METÁLICA" sheetId="1313" r:id="rId5"/>
    <sheet name="4.1. NO METÁLICA DEPARTAMENTOS" sheetId="1314" r:id="rId6"/>
    <sheet name="4.2. CARBONÍFERA" sheetId="1315" r:id="rId7"/>
    <sheet name="5. MACROECONÓMICAS" sheetId="1316" r:id="rId8"/>
    <sheet name="6. EXPORTACIONES" sheetId="1328" r:id="rId9"/>
    <sheet name="6.1 EXPORTACIONES PART" sheetId="1329" r:id="rId10"/>
    <sheet name="6.2 EXPORT PRODUCTOS" sheetId="1330" r:id="rId11"/>
    <sheet name="7. INVERSIONES" sheetId="1317" r:id="rId12"/>
    <sheet name="8. INVERSIONES TIPO" sheetId="1318" r:id="rId13"/>
    <sheet name="9. INVERSIONES RUBRO" sheetId="1319" r:id="rId14"/>
    <sheet name="10. EMPLEO" sheetId="1320" r:id="rId15"/>
    <sheet name="11. EMPLEO-GÉNERO" sheetId="1321" r:id="rId16"/>
    <sheet name="12. TRANSFERENCIAS" sheetId="1322" r:id="rId17"/>
    <sheet name="13. TRANSFERENCIAS 2" sheetId="1323" r:id="rId18"/>
    <sheet name="14. CATASTRO ACTIVIDAD" sheetId="1324" r:id="rId19"/>
    <sheet name="14.1 ACTIVIDAD MINERA" sheetId="1326" r:id="rId20"/>
    <sheet name="14.2 ÁREAS RESTRINGIDAS" sheetId="1325" r:id="rId21"/>
    <sheet name="15. RECAUDACIÓN" sheetId="1327" r:id="rId22"/>
    <sheet name="CPIM, OCT 2025" sheetId="1302" r:id="rId23"/>
    <sheet name="CPEM, AGO 2025" sheetId="864" r:id="rId24"/>
  </sheets>
  <definedNames>
    <definedName name="_xlnm._FilterDatabase" localSheetId="14" hidden="1">'10. EMPLEO'!$M$9:$O$18</definedName>
    <definedName name="_xlnm._FilterDatabase" localSheetId="16" hidden="1">'12. TRANSFERENCIAS'!$A$4:$K$4</definedName>
    <definedName name="_xlnm._FilterDatabase" localSheetId="17" hidden="1">'13. TRANSFERENCIAS 2'!$A$5:$K$5</definedName>
    <definedName name="_xlnm._FilterDatabase" localSheetId="2" hidden="1">'2. PRODUCCIÓN EMPRESAS'!$A$5:$E$106</definedName>
    <definedName name="_xlnm._FilterDatabase" localSheetId="3" hidden="1">'3. PRODUCCIÓN DEPARTAMENTOS '!$A$6:$E$116</definedName>
    <definedName name="_xlnm._FilterDatabase" localSheetId="12" hidden="1">'8. INVERSIONES TIPO'!#REF!</definedName>
    <definedName name="_xlnm._FilterDatabase" localSheetId="23" hidden="1">'CPEM, AGO 2025'!$B$4:$J$85</definedName>
    <definedName name="_xlnm._FilterDatabase" localSheetId="22" hidden="1">'CPIM, OCT 2025'!$B$4:$I$69</definedName>
    <definedName name="_xlnm.Print_Area" localSheetId="1">'1. PRODUCCIÓN METÁLICA'!$A$1:$O$72</definedName>
    <definedName name="_xlnm.Print_Area" localSheetId="14">'10. EMPLEO'!$A$1:$O$70</definedName>
    <definedName name="_xlnm.Print_Area" localSheetId="15">'11. EMPLEO-GÉNERO'!$A$1:$Y$23</definedName>
    <definedName name="_xlnm.Print_Area" localSheetId="16">'12. TRANSFERENCIAS'!$A$1:$M$34</definedName>
    <definedName name="_xlnm.Print_Area" localSheetId="17">'13. TRANSFERENCIAS 2'!$A$1:$M$87</definedName>
    <definedName name="_xlnm.Print_Area" localSheetId="18">'14. CATASTRO ACTIVIDAD'!$A$1:$O$61</definedName>
    <definedName name="_xlnm.Print_Area" localSheetId="19">'14.1 ACTIVIDAD MINERA'!$A$1:$E$16</definedName>
    <definedName name="_xlnm.Print_Area" localSheetId="20">'14.2 ÁREAS RESTRINGIDAS'!$A$1:$F$29</definedName>
    <definedName name="_xlnm.Print_Area" localSheetId="21">'15. RECAUDACIÓN'!$A$1:$H$63</definedName>
    <definedName name="_xlnm.Print_Area" localSheetId="2">'2. PRODUCCIÓN EMPRESAS'!$A$1:$I$107</definedName>
    <definedName name="_xlnm.Print_Area" localSheetId="3">'3. PRODUCCIÓN DEPARTAMENTOS '!$A$1:$I$117</definedName>
    <definedName name="_xlnm.Print_Area" localSheetId="4">'4. NO METÁLICA'!$A$1:$J$47</definedName>
    <definedName name="_xlnm.Print_Area" localSheetId="5">'4.1. NO METÁLICA DEPARTAMENTOS'!$A$1:$J$143</definedName>
    <definedName name="_xlnm.Print_Area" localSheetId="6">'4.2. CARBONÍFERA'!$A$1:$J$15</definedName>
    <definedName name="_xlnm.Print_Area" localSheetId="7">'5. MACROECONÓMICAS'!$A$1:$K$60</definedName>
    <definedName name="_xlnm.Print_Area" localSheetId="8">'6. EXPORTACIONES'!$A$1:$L$120</definedName>
    <definedName name="_xlnm.Print_Area" localSheetId="9">'6.1 EXPORTACIONES PART'!$A$1:$X$26</definedName>
    <definedName name="_xlnm.Print_Area" localSheetId="10">'6.2 EXPORT PRODUCTOS'!$A$1:$D$40</definedName>
    <definedName name="_xlnm.Print_Area" localSheetId="11">'7. INVERSIONES'!$A$1:$I$67</definedName>
    <definedName name="_xlnm.Print_Area" localSheetId="12">'8. INVERSIONES TIPO'!$A$1:$I$90</definedName>
    <definedName name="_xlnm.Print_Area" localSheetId="13">'9. INVERSIONES RUBRO'!$A$1:$I$82</definedName>
    <definedName name="_xlnm.Print_Area" localSheetId="0">CONTENIDO!$A$1:$M$58</definedName>
    <definedName name="_xlnm.Print_Area" localSheetId="23">'CPEM, AGO 2025'!$A$1:$M$91</definedName>
    <definedName name="_xlnm.Print_Area" localSheetId="22">'CPIM, OCT 2025'!$A$1:$J$77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OTI_2" localSheetId="1">#REF!</definedName>
    <definedName name="OTI_2" localSheetId="15">#REF!</definedName>
    <definedName name="OTI_2" localSheetId="19">#REF!</definedName>
    <definedName name="OTI_2" localSheetId="21">#REF!</definedName>
    <definedName name="OTI_2" localSheetId="2">#REF!</definedName>
    <definedName name="OTI_2" localSheetId="3">#REF!</definedName>
    <definedName name="OTI_2" localSheetId="7">#REF!</definedName>
    <definedName name="OTI_2" localSheetId="23">#REF!</definedName>
    <definedName name="OTI_2" localSheetId="22">#REF!</definedName>
    <definedName name="OTI_2">#REF!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5" i="1330" l="1"/>
  <c r="C34" i="1330"/>
  <c r="C33" i="1330"/>
  <c r="C32" i="1330"/>
  <c r="C31" i="1330"/>
  <c r="C30" i="1330"/>
  <c r="C29" i="1330"/>
  <c r="C28" i="1330"/>
  <c r="C27" i="1330"/>
  <c r="C26" i="1330"/>
  <c r="B25" i="1330"/>
  <c r="C25" i="1330" s="1"/>
  <c r="B20" i="1330"/>
  <c r="C15" i="1330" s="1"/>
  <c r="C18" i="1330"/>
  <c r="C10" i="1330"/>
  <c r="C9" i="1330"/>
  <c r="B6" i="1330"/>
  <c r="C6" i="1330" s="1"/>
  <c r="C20" i="1330" s="1"/>
  <c r="U23" i="1329"/>
  <c r="T23" i="1329"/>
  <c r="S23" i="1329"/>
  <c r="R23" i="1329"/>
  <c r="Q23" i="1329"/>
  <c r="P23" i="1329"/>
  <c r="O23" i="1329"/>
  <c r="N23" i="1329"/>
  <c r="M23" i="1329"/>
  <c r="L23" i="1329"/>
  <c r="K23" i="1329"/>
  <c r="J23" i="1329"/>
  <c r="I23" i="1329"/>
  <c r="H23" i="1329"/>
  <c r="G23" i="1329"/>
  <c r="F23" i="1329"/>
  <c r="E23" i="1329"/>
  <c r="D23" i="1329"/>
  <c r="C23" i="1329"/>
  <c r="B23" i="1329"/>
  <c r="U21" i="1329"/>
  <c r="T21" i="1329"/>
  <c r="S21" i="1329"/>
  <c r="R21" i="1329"/>
  <c r="Q21" i="1329"/>
  <c r="P21" i="1329"/>
  <c r="O21" i="1329"/>
  <c r="N21" i="1329"/>
  <c r="M21" i="1329"/>
  <c r="L21" i="1329"/>
  <c r="K21" i="1329"/>
  <c r="J21" i="1329"/>
  <c r="I21" i="1329"/>
  <c r="H21" i="1329"/>
  <c r="G21" i="1329"/>
  <c r="F21" i="1329"/>
  <c r="E21" i="1329"/>
  <c r="D21" i="1329"/>
  <c r="C21" i="1329"/>
  <c r="B21" i="1329"/>
  <c r="V18" i="1329"/>
  <c r="V17" i="1329"/>
  <c r="V16" i="1329"/>
  <c r="V15" i="1329"/>
  <c r="V23" i="1329" s="1"/>
  <c r="V14" i="1329"/>
  <c r="V13" i="1329"/>
  <c r="V12" i="1329"/>
  <c r="W12" i="1329" s="1"/>
  <c r="V11" i="1329"/>
  <c r="W11" i="1329" s="1"/>
  <c r="V10" i="1329"/>
  <c r="V9" i="1329"/>
  <c r="V8" i="1329"/>
  <c r="V7" i="1329"/>
  <c r="V6" i="1329"/>
  <c r="V21" i="1329" s="1"/>
  <c r="I101" i="1328"/>
  <c r="H101" i="1328"/>
  <c r="G101" i="1328"/>
  <c r="F101" i="1328"/>
  <c r="E101" i="1328"/>
  <c r="D101" i="1328"/>
  <c r="C101" i="1328"/>
  <c r="B101" i="1328"/>
  <c r="I95" i="1328"/>
  <c r="H95" i="1328"/>
  <c r="G95" i="1328"/>
  <c r="F95" i="1328"/>
  <c r="E95" i="1328"/>
  <c r="D95" i="1328"/>
  <c r="C95" i="1328"/>
  <c r="B95" i="1328"/>
  <c r="I90" i="1328"/>
  <c r="H90" i="1328"/>
  <c r="G90" i="1328"/>
  <c r="F90" i="1328"/>
  <c r="E90" i="1328"/>
  <c r="D90" i="1328"/>
  <c r="C90" i="1328"/>
  <c r="B90" i="1328"/>
  <c r="I75" i="1328"/>
  <c r="H75" i="1328"/>
  <c r="G75" i="1328"/>
  <c r="F75" i="1328"/>
  <c r="E75" i="1328"/>
  <c r="D75" i="1328"/>
  <c r="C75" i="1328"/>
  <c r="B75" i="1328"/>
  <c r="J42" i="1328"/>
  <c r="I42" i="1328"/>
  <c r="H42" i="1328"/>
  <c r="G42" i="1328"/>
  <c r="F42" i="1328"/>
  <c r="E42" i="1328"/>
  <c r="D42" i="1328"/>
  <c r="C42" i="1328"/>
  <c r="B42" i="1328"/>
  <c r="K41" i="1328"/>
  <c r="K42" i="1328" s="1"/>
  <c r="K40" i="1328"/>
  <c r="J36" i="1328"/>
  <c r="I36" i="1328"/>
  <c r="H36" i="1328"/>
  <c r="G36" i="1328"/>
  <c r="F36" i="1328"/>
  <c r="E36" i="1328"/>
  <c r="D36" i="1328"/>
  <c r="C36" i="1328"/>
  <c r="B36" i="1328"/>
  <c r="K35" i="1328"/>
  <c r="K36" i="1328" s="1"/>
  <c r="K34" i="1328"/>
  <c r="J31" i="1328"/>
  <c r="I31" i="1328"/>
  <c r="H31" i="1328"/>
  <c r="G31" i="1328"/>
  <c r="F31" i="1328"/>
  <c r="E31" i="1328"/>
  <c r="D31" i="1328"/>
  <c r="C31" i="1328"/>
  <c r="B31" i="1328"/>
  <c r="K30" i="1328"/>
  <c r="K31" i="1328" s="1"/>
  <c r="K29" i="1328"/>
  <c r="K26" i="1328"/>
  <c r="K25" i="1328"/>
  <c r="K24" i="1328"/>
  <c r="K23" i="1328"/>
  <c r="K22" i="1328"/>
  <c r="K21" i="1328"/>
  <c r="K20" i="1328"/>
  <c r="K19" i="1328"/>
  <c r="K18" i="1328"/>
  <c r="K17" i="1328"/>
  <c r="K16" i="1328"/>
  <c r="J16" i="1328"/>
  <c r="I16" i="1328"/>
  <c r="H16" i="1328"/>
  <c r="G16" i="1328"/>
  <c r="F16" i="1328"/>
  <c r="E16" i="1328"/>
  <c r="D16" i="1328"/>
  <c r="C16" i="1328"/>
  <c r="B16" i="1328"/>
  <c r="K15" i="1328"/>
  <c r="K14" i="1328"/>
  <c r="K13" i="1328"/>
  <c r="K12" i="1328"/>
  <c r="K11" i="1328"/>
  <c r="K10" i="1328"/>
  <c r="K9" i="1328"/>
  <c r="K8" i="1328"/>
  <c r="K7" i="1328"/>
  <c r="K6" i="1328"/>
  <c r="W23" i="1329" l="1"/>
  <c r="W13" i="1329"/>
  <c r="W8" i="1329"/>
  <c r="W16" i="1329"/>
  <c r="W17" i="1329"/>
  <c r="W10" i="1329"/>
  <c r="W14" i="1329"/>
  <c r="W18" i="1329"/>
  <c r="W6" i="1329"/>
  <c r="W7" i="1329"/>
  <c r="W9" i="1329"/>
  <c r="C8" i="1330"/>
  <c r="C16" i="1330"/>
  <c r="W15" i="1329"/>
  <c r="C11" i="1330"/>
  <c r="C12" i="1330"/>
  <c r="C13" i="1330"/>
  <c r="C14" i="1330"/>
  <c r="W21" i="1329" l="1"/>
  <c r="G46" i="1327" l="1"/>
  <c r="D46" i="1327"/>
  <c r="C46" i="1327"/>
  <c r="B46" i="1327"/>
  <c r="G45" i="1327"/>
  <c r="G44" i="1327"/>
  <c r="F41" i="1327"/>
  <c r="E41" i="1327"/>
  <c r="D41" i="1327"/>
  <c r="C41" i="1327"/>
  <c r="B41" i="1327"/>
  <c r="G40" i="1327"/>
  <c r="G41" i="1327" s="1"/>
  <c r="G39" i="1327"/>
  <c r="E36" i="1327"/>
  <c r="D36" i="1327"/>
  <c r="C36" i="1327"/>
  <c r="B36" i="1327"/>
  <c r="G35" i="1327"/>
  <c r="G36" i="1327" s="1"/>
  <c r="G34" i="1327"/>
  <c r="G31" i="1327"/>
  <c r="G30" i="1327"/>
  <c r="G29" i="1327"/>
  <c r="G28" i="1327"/>
  <c r="G27" i="1327"/>
  <c r="G26" i="1327"/>
  <c r="G25" i="1327"/>
  <c r="G24" i="1327"/>
  <c r="G23" i="1327"/>
  <c r="G22" i="1327"/>
  <c r="G21" i="1327"/>
  <c r="F20" i="1327"/>
  <c r="G20" i="1327" s="1"/>
  <c r="E20" i="1327"/>
  <c r="D20" i="1327"/>
  <c r="C20" i="1327"/>
  <c r="B20" i="1327"/>
  <c r="G19" i="1327"/>
  <c r="G18" i="1327"/>
  <c r="G17" i="1327"/>
  <c r="G16" i="1327"/>
  <c r="G15" i="1327"/>
  <c r="G14" i="1327"/>
  <c r="G13" i="1327"/>
  <c r="G12" i="1327"/>
  <c r="G11" i="1327"/>
  <c r="G10" i="1327"/>
  <c r="G9" i="1327"/>
  <c r="G8" i="1327"/>
  <c r="G7" i="1327"/>
  <c r="G6" i="1327"/>
  <c r="C13" i="1326" l="1"/>
  <c r="A13" i="1326"/>
  <c r="D12" i="1326"/>
  <c r="D11" i="1326"/>
  <c r="D10" i="1326"/>
  <c r="D9" i="1326"/>
  <c r="D8" i="1326"/>
  <c r="D7" i="1326"/>
  <c r="D6" i="1326"/>
  <c r="D5" i="1326"/>
  <c r="D13" i="1326" s="1"/>
  <c r="C23" i="1325" l="1"/>
  <c r="E22" i="1325"/>
  <c r="E21" i="1325"/>
  <c r="E20" i="1325"/>
  <c r="E19" i="1325"/>
  <c r="E18" i="1325"/>
  <c r="E17" i="1325"/>
  <c r="E16" i="1325"/>
  <c r="E15" i="1325"/>
  <c r="E14" i="1325"/>
  <c r="E13" i="1325"/>
  <c r="E12" i="1325"/>
  <c r="E11" i="1325"/>
  <c r="E10" i="1325"/>
  <c r="E9" i="1325"/>
  <c r="E8" i="1325"/>
  <c r="E7" i="1325"/>
  <c r="E6" i="1325"/>
  <c r="E5" i="1325"/>
  <c r="N58" i="1324"/>
  <c r="N57" i="1324"/>
  <c r="N56" i="1324"/>
  <c r="N55" i="1324"/>
  <c r="N54" i="1324"/>
  <c r="N53" i="1324"/>
  <c r="N52" i="1324"/>
  <c r="N51" i="1324"/>
  <c r="N50" i="1324"/>
  <c r="N49" i="1324"/>
  <c r="N48" i="1324"/>
  <c r="N47" i="1324"/>
  <c r="N46" i="1324"/>
  <c r="N45" i="1324"/>
  <c r="N44" i="1324"/>
  <c r="N43" i="1324"/>
  <c r="N42" i="1324"/>
  <c r="N40" i="1324"/>
  <c r="N39" i="1324"/>
  <c r="N38" i="1324"/>
  <c r="N37" i="1324"/>
  <c r="N36" i="1324"/>
  <c r="N35" i="1324"/>
  <c r="N34" i="1324"/>
  <c r="N33" i="1324"/>
  <c r="N32" i="1324"/>
  <c r="N31" i="1324"/>
  <c r="N30" i="1324"/>
  <c r="N29" i="1324"/>
  <c r="N28" i="1324"/>
  <c r="N27" i="1324"/>
  <c r="N26" i="1324"/>
  <c r="N25" i="1324"/>
  <c r="N24" i="1324"/>
  <c r="N22" i="1324"/>
  <c r="N21" i="1324"/>
  <c r="N20" i="1324"/>
  <c r="N19" i="1324"/>
  <c r="N18" i="1324"/>
  <c r="N17" i="1324"/>
  <c r="N16" i="1324"/>
  <c r="N15" i="1324"/>
  <c r="N14" i="1324"/>
  <c r="N13" i="1324"/>
  <c r="N12" i="1324"/>
  <c r="N11" i="1324"/>
  <c r="N10" i="1324"/>
  <c r="N9" i="1324"/>
  <c r="N8" i="1324"/>
  <c r="N7" i="1324"/>
  <c r="N6" i="1324"/>
  <c r="L57" i="1323"/>
  <c r="K57" i="1323"/>
  <c r="J57" i="1323"/>
  <c r="I57" i="1323"/>
  <c r="H57" i="1323"/>
  <c r="G57" i="1323"/>
  <c r="F57" i="1323"/>
  <c r="E57" i="1323"/>
  <c r="D57" i="1323"/>
  <c r="C57" i="1323"/>
  <c r="B57" i="1323"/>
  <c r="L31" i="1323"/>
  <c r="K31" i="1323"/>
  <c r="J31" i="1323"/>
  <c r="L5" i="1323"/>
  <c r="K5" i="1323"/>
  <c r="J5" i="1323"/>
  <c r="I5" i="1323"/>
  <c r="H5" i="1323"/>
  <c r="G5" i="1323"/>
  <c r="F5" i="1323"/>
  <c r="E5" i="1323"/>
  <c r="D5" i="1323"/>
  <c r="C5" i="1323"/>
  <c r="B5" i="1323"/>
  <c r="L31" i="1322"/>
  <c r="K31" i="1322"/>
  <c r="J31" i="1322"/>
  <c r="I31" i="1322"/>
  <c r="H31" i="1322"/>
  <c r="G31" i="1322"/>
  <c r="F31" i="1322"/>
  <c r="E31" i="1322"/>
  <c r="D31" i="1322"/>
  <c r="C31" i="1322"/>
  <c r="B31" i="1322"/>
  <c r="R20" i="1321" l="1"/>
  <c r="Q20" i="1321"/>
  <c r="M20" i="1321"/>
  <c r="J20" i="1321"/>
  <c r="I20" i="1321"/>
  <c r="E20" i="1321"/>
  <c r="B20" i="1321"/>
  <c r="X17" i="1321"/>
  <c r="X20" i="1321" s="1"/>
  <c r="W17" i="1321"/>
  <c r="W20" i="1321" s="1"/>
  <c r="V17" i="1321"/>
  <c r="V20" i="1321" s="1"/>
  <c r="U17" i="1321"/>
  <c r="U20" i="1321" s="1"/>
  <c r="T17" i="1321"/>
  <c r="T20" i="1321" s="1"/>
  <c r="S17" i="1321"/>
  <c r="S20" i="1321" s="1"/>
  <c r="R17" i="1321"/>
  <c r="Q17" i="1321"/>
  <c r="P17" i="1321"/>
  <c r="P20" i="1321" s="1"/>
  <c r="O17" i="1321"/>
  <c r="O20" i="1321" s="1"/>
  <c r="N17" i="1321"/>
  <c r="N20" i="1321" s="1"/>
  <c r="M17" i="1321"/>
  <c r="L17" i="1321"/>
  <c r="L20" i="1321" s="1"/>
  <c r="K17" i="1321"/>
  <c r="K20" i="1321" s="1"/>
  <c r="J17" i="1321"/>
  <c r="I17" i="1321"/>
  <c r="H17" i="1321"/>
  <c r="H20" i="1321" s="1"/>
  <c r="G17" i="1321"/>
  <c r="G20" i="1321" s="1"/>
  <c r="F17" i="1321"/>
  <c r="F20" i="1321" s="1"/>
  <c r="E17" i="1321"/>
  <c r="D17" i="1321"/>
  <c r="D20" i="1321" s="1"/>
  <c r="C17" i="1321"/>
  <c r="C20" i="1321" s="1"/>
  <c r="B17" i="1321"/>
  <c r="X14" i="1321"/>
  <c r="W14" i="1321"/>
  <c r="V14" i="1321"/>
  <c r="U14" i="1321"/>
  <c r="T14" i="1321"/>
  <c r="S14" i="1321"/>
  <c r="R14" i="1321"/>
  <c r="Q14" i="1321"/>
  <c r="P14" i="1321"/>
  <c r="O14" i="1321"/>
  <c r="N14" i="1321"/>
  <c r="M14" i="1321"/>
  <c r="L14" i="1321"/>
  <c r="K14" i="1321"/>
  <c r="J14" i="1321"/>
  <c r="I14" i="1321"/>
  <c r="H14" i="1321"/>
  <c r="G14" i="1321"/>
  <c r="F14" i="1321"/>
  <c r="E14" i="1321"/>
  <c r="D14" i="1321"/>
  <c r="C14" i="1321"/>
  <c r="B14" i="1321"/>
  <c r="X9" i="1321"/>
  <c r="W9" i="1321"/>
  <c r="V9" i="1321"/>
  <c r="U9" i="1321"/>
  <c r="T9" i="1321"/>
  <c r="S9" i="1321"/>
  <c r="R9" i="1321"/>
  <c r="Q9" i="1321"/>
  <c r="P9" i="1321"/>
  <c r="O9" i="1321"/>
  <c r="N9" i="1321"/>
  <c r="M9" i="1321"/>
  <c r="L9" i="1321"/>
  <c r="K9" i="1321"/>
  <c r="J9" i="1321"/>
  <c r="I9" i="1321"/>
  <c r="H9" i="1321"/>
  <c r="G9" i="1321"/>
  <c r="F9" i="1321"/>
  <c r="E9" i="1321"/>
  <c r="D9" i="1321"/>
  <c r="C9" i="1321"/>
  <c r="B9" i="1321"/>
  <c r="N67" i="1320"/>
  <c r="N66" i="1320"/>
  <c r="N65" i="1320"/>
  <c r="N64" i="1320"/>
  <c r="N63" i="1320"/>
  <c r="N62" i="1320"/>
  <c r="N61" i="1320"/>
  <c r="N60" i="1320"/>
  <c r="N59" i="1320"/>
  <c r="N58" i="1320"/>
  <c r="N57" i="1320"/>
  <c r="N56" i="1320"/>
  <c r="N55" i="1320"/>
  <c r="N54" i="1320"/>
  <c r="N53" i="1320"/>
  <c r="N52" i="1320"/>
  <c r="N51" i="1320"/>
  <c r="N50" i="1320"/>
  <c r="N49" i="1320"/>
  <c r="N48" i="1320"/>
  <c r="N47" i="1320"/>
  <c r="N46" i="1320"/>
  <c r="N45" i="1320"/>
  <c r="N44" i="1320"/>
  <c r="N43" i="1320"/>
  <c r="N42" i="1320"/>
  <c r="D34" i="1320"/>
  <c r="C34" i="1320"/>
  <c r="B34" i="1320"/>
  <c r="D33" i="1320"/>
  <c r="D32" i="1320"/>
  <c r="H31" i="1320"/>
  <c r="G31" i="1320"/>
  <c r="I29" i="1320"/>
  <c r="I28" i="1320"/>
  <c r="I27" i="1320"/>
  <c r="D27" i="1320"/>
  <c r="I26" i="1320"/>
  <c r="D26" i="1320"/>
  <c r="I25" i="1320"/>
  <c r="D25" i="1320"/>
  <c r="I24" i="1320"/>
  <c r="D24" i="1320"/>
  <c r="I23" i="1320"/>
  <c r="D23" i="1320"/>
  <c r="I22" i="1320"/>
  <c r="D22" i="1320"/>
  <c r="I21" i="1320"/>
  <c r="D21" i="1320"/>
  <c r="I20" i="1320"/>
  <c r="D20" i="1320"/>
  <c r="I19" i="1320"/>
  <c r="D19" i="1320"/>
  <c r="I18" i="1320"/>
  <c r="D18" i="1320"/>
  <c r="I17" i="1320"/>
  <c r="D17" i="1320"/>
  <c r="I16" i="1320"/>
  <c r="C16" i="1320"/>
  <c r="D16" i="1320" s="1"/>
  <c r="B16" i="1320"/>
  <c r="I15" i="1320"/>
  <c r="D15" i="1320"/>
  <c r="I14" i="1320"/>
  <c r="D14" i="1320"/>
  <c r="I13" i="1320"/>
  <c r="D13" i="1320"/>
  <c r="I12" i="1320"/>
  <c r="D12" i="1320"/>
  <c r="I11" i="1320"/>
  <c r="D11" i="1320"/>
  <c r="I10" i="1320"/>
  <c r="D10" i="1320"/>
  <c r="I9" i="1320"/>
  <c r="D9" i="1320"/>
  <c r="I8" i="1320"/>
  <c r="D8" i="1320"/>
  <c r="I7" i="1320"/>
  <c r="D7" i="1320"/>
  <c r="I6" i="1320"/>
  <c r="I31" i="1320" s="1"/>
  <c r="D6" i="1320"/>
  <c r="J21" i="1320" l="1"/>
  <c r="J18" i="1320"/>
  <c r="J26" i="1320"/>
  <c r="J11" i="1320"/>
  <c r="J19" i="1320"/>
  <c r="J12" i="1320"/>
  <c r="J20" i="1320"/>
  <c r="J10" i="1320"/>
  <c r="J28" i="1320"/>
  <c r="J25" i="1320"/>
  <c r="J17" i="1320"/>
  <c r="J15" i="1320"/>
  <c r="J7" i="1320"/>
  <c r="J24" i="1320"/>
  <c r="J16" i="1320"/>
  <c r="J14" i="1320"/>
  <c r="J6" i="1320"/>
  <c r="J29" i="1320"/>
  <c r="J23" i="1320"/>
  <c r="J13" i="1320"/>
  <c r="J22" i="1320"/>
  <c r="J27" i="1320"/>
  <c r="J8" i="1320"/>
  <c r="J9" i="1320"/>
  <c r="J31" i="1320" l="1"/>
  <c r="H79" i="1319" l="1"/>
  <c r="F79" i="1319"/>
  <c r="C79" i="1319"/>
  <c r="D79" i="1319" s="1"/>
  <c r="B79" i="1319"/>
  <c r="G78" i="1319"/>
  <c r="D78" i="1319"/>
  <c r="G76" i="1319"/>
  <c r="D76" i="1319"/>
  <c r="H75" i="1319"/>
  <c r="G74" i="1319"/>
  <c r="D74" i="1319"/>
  <c r="G73" i="1319"/>
  <c r="D73" i="1319"/>
  <c r="G72" i="1319"/>
  <c r="D72" i="1319"/>
  <c r="G71" i="1319"/>
  <c r="G70" i="1319"/>
  <c r="D70" i="1319"/>
  <c r="G69" i="1319"/>
  <c r="D69" i="1319"/>
  <c r="H68" i="1319"/>
  <c r="G68" i="1319"/>
  <c r="D68" i="1319"/>
  <c r="F67" i="1319"/>
  <c r="H77" i="1319" s="1"/>
  <c r="E67" i="1319"/>
  <c r="C67" i="1319"/>
  <c r="D67" i="1319" s="1"/>
  <c r="B67" i="1319"/>
  <c r="G66" i="1319"/>
  <c r="D66" i="1319"/>
  <c r="G65" i="1319"/>
  <c r="D65" i="1319"/>
  <c r="G64" i="1319"/>
  <c r="D64" i="1319"/>
  <c r="G63" i="1319"/>
  <c r="D63" i="1319"/>
  <c r="H62" i="1319"/>
  <c r="G62" i="1319"/>
  <c r="D62" i="1319"/>
  <c r="G60" i="1319"/>
  <c r="D60" i="1319"/>
  <c r="G59" i="1319"/>
  <c r="D59" i="1319"/>
  <c r="G58" i="1319"/>
  <c r="D58" i="1319"/>
  <c r="G57" i="1319"/>
  <c r="D57" i="1319"/>
  <c r="H56" i="1319"/>
  <c r="G56" i="1319"/>
  <c r="F55" i="1319"/>
  <c r="H61" i="1319" s="1"/>
  <c r="E55" i="1319"/>
  <c r="C55" i="1319"/>
  <c r="D55" i="1319" s="1"/>
  <c r="B55" i="1319"/>
  <c r="G54" i="1319"/>
  <c r="D54" i="1319"/>
  <c r="G53" i="1319"/>
  <c r="D53" i="1319"/>
  <c r="G52" i="1319"/>
  <c r="D52" i="1319"/>
  <c r="G51" i="1319"/>
  <c r="D51" i="1319"/>
  <c r="G50" i="1319"/>
  <c r="D50" i="1319"/>
  <c r="H49" i="1319"/>
  <c r="G49" i="1319"/>
  <c r="D49" i="1319"/>
  <c r="G48" i="1319"/>
  <c r="D48" i="1319"/>
  <c r="G47" i="1319"/>
  <c r="D47" i="1319"/>
  <c r="G46" i="1319"/>
  <c r="D46" i="1319"/>
  <c r="G45" i="1319"/>
  <c r="D45" i="1319"/>
  <c r="G44" i="1319"/>
  <c r="D44" i="1319"/>
  <c r="F43" i="1319"/>
  <c r="H48" i="1319" s="1"/>
  <c r="E43" i="1319"/>
  <c r="C43" i="1319"/>
  <c r="D43" i="1319" s="1"/>
  <c r="B43" i="1319"/>
  <c r="G42" i="1319"/>
  <c r="D42" i="1319"/>
  <c r="H41" i="1319"/>
  <c r="G41" i="1319"/>
  <c r="D41" i="1319"/>
  <c r="H40" i="1319"/>
  <c r="G40" i="1319"/>
  <c r="D40" i="1319"/>
  <c r="H39" i="1319"/>
  <c r="G39" i="1319"/>
  <c r="D39" i="1319"/>
  <c r="G38" i="1319"/>
  <c r="D38" i="1319"/>
  <c r="H37" i="1319"/>
  <c r="G37" i="1319"/>
  <c r="D37" i="1319"/>
  <c r="G36" i="1319"/>
  <c r="G35" i="1319"/>
  <c r="D35" i="1319"/>
  <c r="H34" i="1319"/>
  <c r="G34" i="1319"/>
  <c r="D34" i="1319"/>
  <c r="G33" i="1319"/>
  <c r="D33" i="1319"/>
  <c r="H32" i="1319"/>
  <c r="G32" i="1319"/>
  <c r="D32" i="1319"/>
  <c r="G31" i="1319"/>
  <c r="F31" i="1319"/>
  <c r="H36" i="1319" s="1"/>
  <c r="E31" i="1319"/>
  <c r="C31" i="1319"/>
  <c r="D31" i="1319" s="1"/>
  <c r="B31" i="1319"/>
  <c r="H30" i="1319"/>
  <c r="G30" i="1319"/>
  <c r="D30" i="1319"/>
  <c r="G29" i="1319"/>
  <c r="D29" i="1319"/>
  <c r="H28" i="1319"/>
  <c r="G28" i="1319"/>
  <c r="D28" i="1319"/>
  <c r="G27" i="1319"/>
  <c r="D27" i="1319"/>
  <c r="H26" i="1319"/>
  <c r="G25" i="1319"/>
  <c r="D25" i="1319"/>
  <c r="H24" i="1319"/>
  <c r="G24" i="1319"/>
  <c r="D24" i="1319"/>
  <c r="G23" i="1319"/>
  <c r="D23" i="1319"/>
  <c r="H22" i="1319"/>
  <c r="G22" i="1319"/>
  <c r="D22" i="1319"/>
  <c r="G21" i="1319"/>
  <c r="D21" i="1319"/>
  <c r="H20" i="1319"/>
  <c r="G20" i="1319"/>
  <c r="D20" i="1319"/>
  <c r="G19" i="1319"/>
  <c r="F19" i="1319"/>
  <c r="H29" i="1319" s="1"/>
  <c r="E19" i="1319"/>
  <c r="C19" i="1319"/>
  <c r="D19" i="1319" s="1"/>
  <c r="B19" i="1319"/>
  <c r="H18" i="1319"/>
  <c r="G18" i="1319"/>
  <c r="D18" i="1319"/>
  <c r="G17" i="1319"/>
  <c r="D17" i="1319"/>
  <c r="H16" i="1319"/>
  <c r="G16" i="1319"/>
  <c r="D16" i="1319"/>
  <c r="H15" i="1319"/>
  <c r="G15" i="1319"/>
  <c r="D15" i="1319"/>
  <c r="H14" i="1319"/>
  <c r="G14" i="1319"/>
  <c r="D14" i="1319"/>
  <c r="G13" i="1319"/>
  <c r="D13" i="1319"/>
  <c r="H12" i="1319"/>
  <c r="G12" i="1319"/>
  <c r="D12" i="1319"/>
  <c r="G11" i="1319"/>
  <c r="D11" i="1319"/>
  <c r="H10" i="1319"/>
  <c r="G10" i="1319"/>
  <c r="D10" i="1319"/>
  <c r="G9" i="1319"/>
  <c r="D9" i="1319"/>
  <c r="H8" i="1319"/>
  <c r="G8" i="1319"/>
  <c r="D8" i="1319"/>
  <c r="G7" i="1319"/>
  <c r="F7" i="1319"/>
  <c r="H11" i="1319" s="1"/>
  <c r="E7" i="1319"/>
  <c r="E79" i="1319" s="1"/>
  <c r="C7" i="1319"/>
  <c r="D7" i="1319" s="1"/>
  <c r="B7" i="1319"/>
  <c r="H87" i="1318"/>
  <c r="F87" i="1318"/>
  <c r="H84" i="1318" s="1"/>
  <c r="E87" i="1318"/>
  <c r="D87" i="1318"/>
  <c r="C87" i="1318"/>
  <c r="B87" i="1318"/>
  <c r="G86" i="1318"/>
  <c r="D86" i="1318"/>
  <c r="G85" i="1318"/>
  <c r="D85" i="1318"/>
  <c r="G84" i="1318"/>
  <c r="D84" i="1318"/>
  <c r="G83" i="1318"/>
  <c r="D83" i="1318"/>
  <c r="G82" i="1318"/>
  <c r="D82" i="1318"/>
  <c r="G81" i="1318"/>
  <c r="D81" i="1318"/>
  <c r="G80" i="1318"/>
  <c r="D80" i="1318"/>
  <c r="G79" i="1318"/>
  <c r="D79" i="1318"/>
  <c r="G78" i="1318"/>
  <c r="D78" i="1318"/>
  <c r="H77" i="1318"/>
  <c r="G77" i="1318"/>
  <c r="D77" i="1318"/>
  <c r="G76" i="1318"/>
  <c r="D76" i="1318"/>
  <c r="G75" i="1318"/>
  <c r="D75" i="1318"/>
  <c r="G74" i="1318"/>
  <c r="D74" i="1318"/>
  <c r="G73" i="1318"/>
  <c r="D73" i="1318"/>
  <c r="G72" i="1318"/>
  <c r="D72" i="1318"/>
  <c r="G71" i="1318"/>
  <c r="D71" i="1318"/>
  <c r="G70" i="1318"/>
  <c r="D70" i="1318"/>
  <c r="H69" i="1318"/>
  <c r="G69" i="1318"/>
  <c r="D69" i="1318"/>
  <c r="G68" i="1318"/>
  <c r="D68" i="1318"/>
  <c r="G67" i="1318"/>
  <c r="D67" i="1318"/>
  <c r="G66" i="1318"/>
  <c r="D66" i="1318"/>
  <c r="G65" i="1318"/>
  <c r="D65" i="1318"/>
  <c r="G64" i="1318"/>
  <c r="D64" i="1318"/>
  <c r="G63" i="1318"/>
  <c r="D63" i="1318"/>
  <c r="G62" i="1318"/>
  <c r="D62" i="1318"/>
  <c r="H61" i="1318"/>
  <c r="G61" i="1318"/>
  <c r="D61" i="1318"/>
  <c r="G60" i="1318"/>
  <c r="D60" i="1318"/>
  <c r="G59" i="1318"/>
  <c r="D59" i="1318"/>
  <c r="G58" i="1318"/>
  <c r="D58" i="1318"/>
  <c r="G57" i="1318"/>
  <c r="D57" i="1318"/>
  <c r="G56" i="1318"/>
  <c r="D56" i="1318"/>
  <c r="G55" i="1318"/>
  <c r="D55" i="1318"/>
  <c r="G54" i="1318"/>
  <c r="D54" i="1318"/>
  <c r="H53" i="1318"/>
  <c r="G53" i="1318"/>
  <c r="D53" i="1318"/>
  <c r="G52" i="1318"/>
  <c r="D52" i="1318"/>
  <c r="G51" i="1318"/>
  <c r="D51" i="1318"/>
  <c r="G50" i="1318"/>
  <c r="D50" i="1318"/>
  <c r="G49" i="1318"/>
  <c r="D49" i="1318"/>
  <c r="G48" i="1318"/>
  <c r="D48" i="1318"/>
  <c r="G47" i="1318"/>
  <c r="D47" i="1318"/>
  <c r="G46" i="1318"/>
  <c r="D46" i="1318"/>
  <c r="H45" i="1318"/>
  <c r="G45" i="1318"/>
  <c r="D45" i="1318"/>
  <c r="G44" i="1318"/>
  <c r="D44" i="1318"/>
  <c r="G43" i="1318"/>
  <c r="D43" i="1318"/>
  <c r="G42" i="1318"/>
  <c r="D42" i="1318"/>
  <c r="G41" i="1318"/>
  <c r="D41" i="1318"/>
  <c r="G40" i="1318"/>
  <c r="D40" i="1318"/>
  <c r="G39" i="1318"/>
  <c r="D39" i="1318"/>
  <c r="G38" i="1318"/>
  <c r="D38" i="1318"/>
  <c r="H37" i="1318"/>
  <c r="G37" i="1318"/>
  <c r="D37" i="1318"/>
  <c r="G36" i="1318"/>
  <c r="D36" i="1318"/>
  <c r="F31" i="1318"/>
  <c r="H27" i="1318" s="1"/>
  <c r="E31" i="1318"/>
  <c r="C31" i="1318"/>
  <c r="B31" i="1318"/>
  <c r="D31" i="1318" s="1"/>
  <c r="G30" i="1318"/>
  <c r="G29" i="1318"/>
  <c r="D29" i="1318"/>
  <c r="G27" i="1318"/>
  <c r="G25" i="1318"/>
  <c r="D25" i="1318"/>
  <c r="G24" i="1318"/>
  <c r="D24" i="1318"/>
  <c r="G23" i="1318"/>
  <c r="D23" i="1318"/>
  <c r="G22" i="1318"/>
  <c r="D22" i="1318"/>
  <c r="G21" i="1318"/>
  <c r="D21" i="1318"/>
  <c r="G20" i="1318"/>
  <c r="D20" i="1318"/>
  <c r="H19" i="1318"/>
  <c r="G19" i="1318"/>
  <c r="D19" i="1318"/>
  <c r="G18" i="1318"/>
  <c r="D18" i="1318"/>
  <c r="G17" i="1318"/>
  <c r="D17" i="1318"/>
  <c r="G16" i="1318"/>
  <c r="D16" i="1318"/>
  <c r="G15" i="1318"/>
  <c r="D15" i="1318"/>
  <c r="G14" i="1318"/>
  <c r="D14" i="1318"/>
  <c r="G13" i="1318"/>
  <c r="D13" i="1318"/>
  <c r="G12" i="1318"/>
  <c r="D12" i="1318"/>
  <c r="H11" i="1318"/>
  <c r="G11" i="1318"/>
  <c r="D11" i="1318"/>
  <c r="G10" i="1318"/>
  <c r="D10" i="1318"/>
  <c r="G9" i="1318"/>
  <c r="D9" i="1318"/>
  <c r="G8" i="1318"/>
  <c r="D8" i="1318"/>
  <c r="G7" i="1318"/>
  <c r="D7" i="1318"/>
  <c r="G56" i="1317"/>
  <c r="F56" i="1317"/>
  <c r="E56" i="1317"/>
  <c r="D56" i="1317"/>
  <c r="C56" i="1317"/>
  <c r="B56" i="1317"/>
  <c r="H55" i="1317"/>
  <c r="H54" i="1317"/>
  <c r="H56" i="1317" s="1"/>
  <c r="G51" i="1317"/>
  <c r="F51" i="1317"/>
  <c r="E51" i="1317"/>
  <c r="D51" i="1317"/>
  <c r="C51" i="1317"/>
  <c r="B51" i="1317"/>
  <c r="H50" i="1317"/>
  <c r="H49" i="1317"/>
  <c r="H51" i="1317" s="1"/>
  <c r="G46" i="1317"/>
  <c r="F46" i="1317"/>
  <c r="E46" i="1317"/>
  <c r="D46" i="1317"/>
  <c r="C46" i="1317"/>
  <c r="B46" i="1317"/>
  <c r="H45" i="1317"/>
  <c r="H46" i="1317" s="1"/>
  <c r="H44" i="1317"/>
  <c r="H41" i="1317"/>
  <c r="H40" i="1317"/>
  <c r="H39" i="1317"/>
  <c r="H38" i="1317"/>
  <c r="H37" i="1317"/>
  <c r="H36" i="1317"/>
  <c r="H35" i="1317"/>
  <c r="H34" i="1317"/>
  <c r="H33" i="1317"/>
  <c r="H32" i="1317"/>
  <c r="H31" i="1317"/>
  <c r="G30" i="1317"/>
  <c r="F30" i="1317"/>
  <c r="E30" i="1317"/>
  <c r="D30" i="1317"/>
  <c r="C30" i="1317"/>
  <c r="B30" i="1317"/>
  <c r="H30" i="1317" s="1"/>
  <c r="I30" i="1317" s="1"/>
  <c r="H29" i="1317"/>
  <c r="I29" i="1317" s="1"/>
  <c r="H28" i="1317"/>
  <c r="I28" i="1317" s="1"/>
  <c r="H27" i="1317"/>
  <c r="I27" i="1317" s="1"/>
  <c r="H26" i="1317"/>
  <c r="I26" i="1317" s="1"/>
  <c r="H25" i="1317"/>
  <c r="I25" i="1317" s="1"/>
  <c r="H24" i="1317"/>
  <c r="I24" i="1317" s="1"/>
  <c r="H23" i="1317"/>
  <c r="I23" i="1317" s="1"/>
  <c r="H22" i="1317"/>
  <c r="I22" i="1317" s="1"/>
  <c r="H21" i="1317"/>
  <c r="I21" i="1317" s="1"/>
  <c r="H20" i="1317"/>
  <c r="I20" i="1317" s="1"/>
  <c r="H19" i="1317"/>
  <c r="I19" i="1317" s="1"/>
  <c r="H18" i="1317"/>
  <c r="I18" i="1317" s="1"/>
  <c r="H17" i="1317"/>
  <c r="I17" i="1317" s="1"/>
  <c r="H16" i="1317"/>
  <c r="I16" i="1317" s="1"/>
  <c r="H15" i="1317"/>
  <c r="H14" i="1317"/>
  <c r="H13" i="1317"/>
  <c r="H12" i="1317"/>
  <c r="H11" i="1317"/>
  <c r="H10" i="1317"/>
  <c r="H9" i="1317"/>
  <c r="H8" i="1317"/>
  <c r="H7" i="1317"/>
  <c r="H6" i="1317"/>
  <c r="H5" i="1317"/>
  <c r="G79" i="1319" l="1"/>
  <c r="H13" i="1318"/>
  <c r="H21" i="1318"/>
  <c r="H28" i="1318"/>
  <c r="H39" i="1318"/>
  <c r="H47" i="1318"/>
  <c r="H55" i="1318"/>
  <c r="H63" i="1318"/>
  <c r="H71" i="1318"/>
  <c r="H79" i="1318"/>
  <c r="H51" i="1319"/>
  <c r="H58" i="1319"/>
  <c r="H64" i="1319"/>
  <c r="H71" i="1319"/>
  <c r="H8" i="1318"/>
  <c r="H16" i="1318"/>
  <c r="H24" i="1318"/>
  <c r="H42" i="1318"/>
  <c r="H50" i="1318"/>
  <c r="H58" i="1318"/>
  <c r="H66" i="1318"/>
  <c r="H74" i="1318"/>
  <c r="H82" i="1318"/>
  <c r="H9" i="1319"/>
  <c r="H17" i="1319"/>
  <c r="H21" i="1319"/>
  <c r="H19" i="1319" s="1"/>
  <c r="H27" i="1319"/>
  <c r="H42" i="1319"/>
  <c r="H46" i="1319"/>
  <c r="H54" i="1319"/>
  <c r="H74" i="1319"/>
  <c r="H78" i="1319"/>
  <c r="H48" i="1318"/>
  <c r="H64" i="1318"/>
  <c r="G87" i="1318"/>
  <c r="H52" i="1319"/>
  <c r="H65" i="1319"/>
  <c r="H69" i="1319"/>
  <c r="H72" i="1319"/>
  <c r="H9" i="1318"/>
  <c r="H17" i="1318"/>
  <c r="H25" i="1318"/>
  <c r="H43" i="1318"/>
  <c r="H51" i="1318"/>
  <c r="H59" i="1318"/>
  <c r="H67" i="1318"/>
  <c r="H75" i="1318"/>
  <c r="H83" i="1318"/>
  <c r="H47" i="1319"/>
  <c r="G67" i="1319"/>
  <c r="H85" i="1318"/>
  <c r="H14" i="1318"/>
  <c r="H22" i="1318"/>
  <c r="H29" i="1318"/>
  <c r="G31" i="1318"/>
  <c r="H40" i="1318"/>
  <c r="H56" i="1318"/>
  <c r="H72" i="1318"/>
  <c r="H80" i="1318"/>
  <c r="H44" i="1319"/>
  <c r="H59" i="1319"/>
  <c r="H12" i="1318"/>
  <c r="H20" i="1318"/>
  <c r="H26" i="1318"/>
  <c r="H30" i="1318"/>
  <c r="H38" i="1318"/>
  <c r="H46" i="1318"/>
  <c r="H54" i="1318"/>
  <c r="H62" i="1318"/>
  <c r="H70" i="1318"/>
  <c r="H78" i="1318"/>
  <c r="H86" i="1318"/>
  <c r="H13" i="1319"/>
  <c r="H7" i="1319" s="1"/>
  <c r="H25" i="1319"/>
  <c r="H35" i="1319"/>
  <c r="H38" i="1319"/>
  <c r="H50" i="1319"/>
  <c r="H57" i="1319"/>
  <c r="H55" i="1319" s="1"/>
  <c r="H63" i="1319"/>
  <c r="H76" i="1319"/>
  <c r="H7" i="1318"/>
  <c r="H15" i="1318"/>
  <c r="H23" i="1318"/>
  <c r="H41" i="1318"/>
  <c r="H49" i="1318"/>
  <c r="H57" i="1318"/>
  <c r="H65" i="1318"/>
  <c r="H73" i="1318"/>
  <c r="H81" i="1318"/>
  <c r="H45" i="1319"/>
  <c r="H53" i="1319"/>
  <c r="H60" i="1319"/>
  <c r="H66" i="1319"/>
  <c r="H70" i="1319"/>
  <c r="H67" i="1319" s="1"/>
  <c r="H73" i="1319"/>
  <c r="H10" i="1318"/>
  <c r="H18" i="1318"/>
  <c r="H36" i="1318"/>
  <c r="H44" i="1318"/>
  <c r="H52" i="1318"/>
  <c r="H60" i="1318"/>
  <c r="H68" i="1318"/>
  <c r="H76" i="1318"/>
  <c r="H23" i="1319"/>
  <c r="H33" i="1319"/>
  <c r="H31" i="1319" s="1"/>
  <c r="G43" i="1319"/>
  <c r="G55" i="1319"/>
  <c r="H31" i="1318" l="1"/>
  <c r="H43" i="1319"/>
  <c r="I12" i="1315" l="1"/>
  <c r="I11" i="1315" s="1"/>
  <c r="H12" i="1315"/>
  <c r="D12" i="1315"/>
  <c r="G11" i="1315"/>
  <c r="H11" i="1315" s="1"/>
  <c r="F11" i="1315"/>
  <c r="D11" i="1315"/>
  <c r="C11" i="1315"/>
  <c r="B11" i="1315"/>
  <c r="I10" i="1315"/>
  <c r="H10" i="1315"/>
  <c r="D10" i="1315"/>
  <c r="H9" i="1315"/>
  <c r="D9" i="1315"/>
  <c r="H8" i="1315"/>
  <c r="D8" i="1315"/>
  <c r="H7" i="1315"/>
  <c r="D7" i="1315"/>
  <c r="H6" i="1315"/>
  <c r="G6" i="1315"/>
  <c r="I8" i="1315" s="1"/>
  <c r="F6" i="1315"/>
  <c r="D6" i="1315"/>
  <c r="C6" i="1315"/>
  <c r="B6" i="1315"/>
  <c r="G140" i="1314"/>
  <c r="F140" i="1314"/>
  <c r="C140" i="1314"/>
  <c r="B140" i="1314"/>
  <c r="G138" i="1314"/>
  <c r="F138" i="1314"/>
  <c r="C138" i="1314"/>
  <c r="B138" i="1314"/>
  <c r="H137" i="1314"/>
  <c r="D137" i="1314"/>
  <c r="G136" i="1314"/>
  <c r="H136" i="1314" s="1"/>
  <c r="F136" i="1314"/>
  <c r="C136" i="1314"/>
  <c r="B136" i="1314"/>
  <c r="D136" i="1314" s="1"/>
  <c r="I135" i="1314"/>
  <c r="I134" i="1314" s="1"/>
  <c r="G134" i="1314"/>
  <c r="F134" i="1314"/>
  <c r="C134" i="1314"/>
  <c r="B134" i="1314"/>
  <c r="H133" i="1314"/>
  <c r="D133" i="1314"/>
  <c r="G132" i="1314"/>
  <c r="H132" i="1314" s="1"/>
  <c r="F132" i="1314"/>
  <c r="C132" i="1314"/>
  <c r="B132" i="1314"/>
  <c r="D132" i="1314" s="1"/>
  <c r="I131" i="1314"/>
  <c r="I130" i="1314" s="1"/>
  <c r="H131" i="1314"/>
  <c r="H130" i="1314"/>
  <c r="G130" i="1314"/>
  <c r="F130" i="1314"/>
  <c r="C130" i="1314"/>
  <c r="B130" i="1314"/>
  <c r="I129" i="1314"/>
  <c r="I128" i="1314" s="1"/>
  <c r="H129" i="1314"/>
  <c r="D129" i="1314"/>
  <c r="H128" i="1314"/>
  <c r="G128" i="1314"/>
  <c r="F128" i="1314"/>
  <c r="C128" i="1314"/>
  <c r="D128" i="1314" s="1"/>
  <c r="B128" i="1314"/>
  <c r="H127" i="1314"/>
  <c r="H126" i="1314"/>
  <c r="D126" i="1314"/>
  <c r="H125" i="1314"/>
  <c r="G125" i="1314"/>
  <c r="I127" i="1314" s="1"/>
  <c r="F125" i="1314"/>
  <c r="D125" i="1314"/>
  <c r="C125" i="1314"/>
  <c r="B125" i="1314"/>
  <c r="H124" i="1314"/>
  <c r="D124" i="1314"/>
  <c r="G123" i="1314"/>
  <c r="H123" i="1314" s="1"/>
  <c r="F123" i="1314"/>
  <c r="C123" i="1314"/>
  <c r="B123" i="1314"/>
  <c r="D123" i="1314" s="1"/>
  <c r="I122" i="1314"/>
  <c r="H120" i="1314"/>
  <c r="D120" i="1314"/>
  <c r="H119" i="1314"/>
  <c r="H118" i="1314"/>
  <c r="G118" i="1314"/>
  <c r="I121" i="1314" s="1"/>
  <c r="F118" i="1314"/>
  <c r="D118" i="1314"/>
  <c r="C118" i="1314"/>
  <c r="B118" i="1314"/>
  <c r="I116" i="1314"/>
  <c r="H116" i="1314"/>
  <c r="I115" i="1314"/>
  <c r="H115" i="1314"/>
  <c r="D115" i="1314"/>
  <c r="G114" i="1314"/>
  <c r="H114" i="1314" s="1"/>
  <c r="F114" i="1314"/>
  <c r="D114" i="1314"/>
  <c r="C114" i="1314"/>
  <c r="B114" i="1314"/>
  <c r="H112" i="1314"/>
  <c r="D112" i="1314"/>
  <c r="G111" i="1314"/>
  <c r="I112" i="1314" s="1"/>
  <c r="I111" i="1314" s="1"/>
  <c r="F111" i="1314"/>
  <c r="C111" i="1314"/>
  <c r="D111" i="1314" s="1"/>
  <c r="B111" i="1314"/>
  <c r="H110" i="1314"/>
  <c r="H109" i="1314"/>
  <c r="G108" i="1314"/>
  <c r="H108" i="1314" s="1"/>
  <c r="F108" i="1314"/>
  <c r="C108" i="1314"/>
  <c r="B108" i="1314"/>
  <c r="I107" i="1314"/>
  <c r="H107" i="1314"/>
  <c r="D107" i="1314"/>
  <c r="H106" i="1314"/>
  <c r="D106" i="1314"/>
  <c r="I105" i="1314"/>
  <c r="H105" i="1314"/>
  <c r="D105" i="1314"/>
  <c r="G104" i="1314"/>
  <c r="I106" i="1314" s="1"/>
  <c r="I104" i="1314" s="1"/>
  <c r="F104" i="1314"/>
  <c r="H104" i="1314" s="1"/>
  <c r="D104" i="1314"/>
  <c r="C104" i="1314"/>
  <c r="B104" i="1314"/>
  <c r="H103" i="1314"/>
  <c r="G102" i="1314"/>
  <c r="H102" i="1314" s="1"/>
  <c r="F102" i="1314"/>
  <c r="C102" i="1314"/>
  <c r="B102" i="1314"/>
  <c r="I101" i="1314"/>
  <c r="I100" i="1314" s="1"/>
  <c r="H101" i="1314"/>
  <c r="D101" i="1314"/>
  <c r="H100" i="1314"/>
  <c r="G100" i="1314"/>
  <c r="F100" i="1314"/>
  <c r="C100" i="1314"/>
  <c r="D100" i="1314" s="1"/>
  <c r="B100" i="1314"/>
  <c r="I99" i="1314"/>
  <c r="H99" i="1314"/>
  <c r="D99" i="1314"/>
  <c r="H98" i="1314"/>
  <c r="D98" i="1314"/>
  <c r="H97" i="1314"/>
  <c r="D97" i="1314"/>
  <c r="H96" i="1314"/>
  <c r="D96" i="1314"/>
  <c r="G95" i="1314"/>
  <c r="I96" i="1314" s="1"/>
  <c r="F95" i="1314"/>
  <c r="C95" i="1314"/>
  <c r="B95" i="1314"/>
  <c r="D95" i="1314" s="1"/>
  <c r="I93" i="1314"/>
  <c r="H93" i="1314"/>
  <c r="D93" i="1314"/>
  <c r="I92" i="1314"/>
  <c r="H92" i="1314"/>
  <c r="I91" i="1314"/>
  <c r="H91" i="1314"/>
  <c r="I90" i="1314"/>
  <c r="H90" i="1314"/>
  <c r="G90" i="1314"/>
  <c r="F90" i="1314"/>
  <c r="C90" i="1314"/>
  <c r="B90" i="1314"/>
  <c r="I89" i="1314"/>
  <c r="H88" i="1314"/>
  <c r="G87" i="1314"/>
  <c r="I88" i="1314" s="1"/>
  <c r="I87" i="1314" s="1"/>
  <c r="F87" i="1314"/>
  <c r="H87" i="1314" s="1"/>
  <c r="C87" i="1314"/>
  <c r="B87" i="1314"/>
  <c r="H86" i="1314"/>
  <c r="D86" i="1314"/>
  <c r="G85" i="1314"/>
  <c r="I86" i="1314" s="1"/>
  <c r="I85" i="1314" s="1"/>
  <c r="F85" i="1314"/>
  <c r="C85" i="1314"/>
  <c r="B85" i="1314"/>
  <c r="D85" i="1314" s="1"/>
  <c r="H84" i="1314"/>
  <c r="G83" i="1314"/>
  <c r="I84" i="1314" s="1"/>
  <c r="I83" i="1314" s="1"/>
  <c r="F83" i="1314"/>
  <c r="C83" i="1314"/>
  <c r="B83" i="1314"/>
  <c r="I80" i="1314"/>
  <c r="H80" i="1314"/>
  <c r="D80" i="1314"/>
  <c r="I79" i="1314"/>
  <c r="H79" i="1314"/>
  <c r="D79" i="1314"/>
  <c r="H78" i="1314"/>
  <c r="D78" i="1314"/>
  <c r="H77" i="1314"/>
  <c r="D77" i="1314"/>
  <c r="I76" i="1314"/>
  <c r="H76" i="1314"/>
  <c r="D76" i="1314"/>
  <c r="H75" i="1314"/>
  <c r="G75" i="1314"/>
  <c r="I78" i="1314" s="1"/>
  <c r="F75" i="1314"/>
  <c r="C75" i="1314"/>
  <c r="D75" i="1314" s="1"/>
  <c r="B75" i="1314"/>
  <c r="H74" i="1314"/>
  <c r="D74" i="1314"/>
  <c r="H73" i="1314"/>
  <c r="D73" i="1314"/>
  <c r="I72" i="1314"/>
  <c r="H72" i="1314"/>
  <c r="D72" i="1314"/>
  <c r="H71" i="1314"/>
  <c r="G71" i="1314"/>
  <c r="I74" i="1314" s="1"/>
  <c r="F71" i="1314"/>
  <c r="C71" i="1314"/>
  <c r="D71" i="1314" s="1"/>
  <c r="B71" i="1314"/>
  <c r="H69" i="1314"/>
  <c r="D69" i="1314"/>
  <c r="H68" i="1314"/>
  <c r="D68" i="1314"/>
  <c r="G67" i="1314"/>
  <c r="I70" i="1314" s="1"/>
  <c r="F67" i="1314"/>
  <c r="C67" i="1314"/>
  <c r="B67" i="1314"/>
  <c r="D67" i="1314" s="1"/>
  <c r="I66" i="1314"/>
  <c r="I65" i="1314" s="1"/>
  <c r="H66" i="1314"/>
  <c r="D66" i="1314"/>
  <c r="H65" i="1314"/>
  <c r="G65" i="1314"/>
  <c r="F65" i="1314"/>
  <c r="C65" i="1314"/>
  <c r="D65" i="1314" s="1"/>
  <c r="B65" i="1314"/>
  <c r="H64" i="1314"/>
  <c r="D64" i="1314"/>
  <c r="H63" i="1314"/>
  <c r="D63" i="1314"/>
  <c r="I62" i="1314"/>
  <c r="H62" i="1314"/>
  <c r="D62" i="1314"/>
  <c r="I61" i="1314"/>
  <c r="H61" i="1314"/>
  <c r="D61" i="1314"/>
  <c r="H60" i="1314"/>
  <c r="D60" i="1314"/>
  <c r="I59" i="1314"/>
  <c r="H59" i="1314"/>
  <c r="D59" i="1314"/>
  <c r="G58" i="1314"/>
  <c r="I64" i="1314" s="1"/>
  <c r="F58" i="1314"/>
  <c r="H58" i="1314" s="1"/>
  <c r="D58" i="1314"/>
  <c r="C58" i="1314"/>
  <c r="B58" i="1314"/>
  <c r="I57" i="1314"/>
  <c r="I56" i="1314"/>
  <c r="H56" i="1314"/>
  <c r="D56" i="1314"/>
  <c r="I55" i="1314"/>
  <c r="H55" i="1314"/>
  <c r="D55" i="1314"/>
  <c r="H54" i="1314"/>
  <c r="D54" i="1314"/>
  <c r="I53" i="1314"/>
  <c r="H53" i="1314"/>
  <c r="D53" i="1314"/>
  <c r="G52" i="1314"/>
  <c r="I54" i="1314" s="1"/>
  <c r="I52" i="1314" s="1"/>
  <c r="F52" i="1314"/>
  <c r="H52" i="1314" s="1"/>
  <c r="D52" i="1314"/>
  <c r="C52" i="1314"/>
  <c r="B52" i="1314"/>
  <c r="I50" i="1314"/>
  <c r="H50" i="1314"/>
  <c r="D50" i="1314"/>
  <c r="H49" i="1314"/>
  <c r="G48" i="1314"/>
  <c r="I49" i="1314" s="1"/>
  <c r="I48" i="1314" s="1"/>
  <c r="F48" i="1314"/>
  <c r="H48" i="1314" s="1"/>
  <c r="D48" i="1314"/>
  <c r="C48" i="1314"/>
  <c r="B48" i="1314"/>
  <c r="I47" i="1314"/>
  <c r="H47" i="1314"/>
  <c r="D47" i="1314"/>
  <c r="H46" i="1314"/>
  <c r="D46" i="1314"/>
  <c r="I45" i="1314"/>
  <c r="H45" i="1314"/>
  <c r="D45" i="1314"/>
  <c r="H44" i="1314"/>
  <c r="D44" i="1314"/>
  <c r="I43" i="1314"/>
  <c r="H43" i="1314"/>
  <c r="D43" i="1314"/>
  <c r="H42" i="1314"/>
  <c r="G42" i="1314"/>
  <c r="I44" i="1314" s="1"/>
  <c r="F42" i="1314"/>
  <c r="C42" i="1314"/>
  <c r="D42" i="1314" s="1"/>
  <c r="B42" i="1314"/>
  <c r="I41" i="1314"/>
  <c r="H41" i="1314"/>
  <c r="D41" i="1314"/>
  <c r="I40" i="1314"/>
  <c r="H40" i="1314"/>
  <c r="D40" i="1314"/>
  <c r="I39" i="1314"/>
  <c r="H39" i="1314"/>
  <c r="D39" i="1314"/>
  <c r="H38" i="1314"/>
  <c r="D38" i="1314"/>
  <c r="H37" i="1314"/>
  <c r="D37" i="1314"/>
  <c r="I36" i="1314"/>
  <c r="H36" i="1314"/>
  <c r="D36" i="1314"/>
  <c r="H35" i="1314"/>
  <c r="G35" i="1314"/>
  <c r="I38" i="1314" s="1"/>
  <c r="F35" i="1314"/>
  <c r="C35" i="1314"/>
  <c r="D35" i="1314" s="1"/>
  <c r="B35" i="1314"/>
  <c r="H34" i="1314"/>
  <c r="D34" i="1314"/>
  <c r="H33" i="1314"/>
  <c r="H32" i="1314"/>
  <c r="D32" i="1314"/>
  <c r="H31" i="1314"/>
  <c r="D31" i="1314"/>
  <c r="H30" i="1314"/>
  <c r="D30" i="1314"/>
  <c r="H29" i="1314"/>
  <c r="D29" i="1314"/>
  <c r="H28" i="1314"/>
  <c r="D28" i="1314"/>
  <c r="G27" i="1314"/>
  <c r="I34" i="1314" s="1"/>
  <c r="F27" i="1314"/>
  <c r="C27" i="1314"/>
  <c r="D27" i="1314" s="1"/>
  <c r="B27" i="1314"/>
  <c r="I25" i="1314"/>
  <c r="H25" i="1314"/>
  <c r="I24" i="1314"/>
  <c r="I23" i="1314"/>
  <c r="H23" i="1314"/>
  <c r="H22" i="1314"/>
  <c r="D22" i="1314"/>
  <c r="I21" i="1314"/>
  <c r="H21" i="1314"/>
  <c r="D21" i="1314"/>
  <c r="G20" i="1314"/>
  <c r="I22" i="1314" s="1"/>
  <c r="I20" i="1314" s="1"/>
  <c r="F20" i="1314"/>
  <c r="H20" i="1314" s="1"/>
  <c r="D20" i="1314"/>
  <c r="C20" i="1314"/>
  <c r="B20" i="1314"/>
  <c r="H19" i="1314"/>
  <c r="D19" i="1314"/>
  <c r="H18" i="1314"/>
  <c r="D18" i="1314"/>
  <c r="H17" i="1314"/>
  <c r="D17" i="1314"/>
  <c r="I16" i="1314"/>
  <c r="H16" i="1314"/>
  <c r="D16" i="1314"/>
  <c r="H15" i="1314"/>
  <c r="D15" i="1314"/>
  <c r="G14" i="1314"/>
  <c r="I18" i="1314" s="1"/>
  <c r="F14" i="1314"/>
  <c r="C14" i="1314"/>
  <c r="D14" i="1314" s="1"/>
  <c r="B14" i="1314"/>
  <c r="I13" i="1314"/>
  <c r="H13" i="1314"/>
  <c r="D13" i="1314"/>
  <c r="I12" i="1314"/>
  <c r="G12" i="1314"/>
  <c r="F12" i="1314"/>
  <c r="H12" i="1314" s="1"/>
  <c r="D12" i="1314"/>
  <c r="C12" i="1314"/>
  <c r="B12" i="1314"/>
  <c r="H11" i="1314"/>
  <c r="D11" i="1314"/>
  <c r="H10" i="1314"/>
  <c r="D10" i="1314"/>
  <c r="H9" i="1314"/>
  <c r="D9" i="1314"/>
  <c r="H8" i="1314"/>
  <c r="D8" i="1314"/>
  <c r="H7" i="1314"/>
  <c r="D7" i="1314"/>
  <c r="G6" i="1314"/>
  <c r="I10" i="1314" s="1"/>
  <c r="F6" i="1314"/>
  <c r="C6" i="1314"/>
  <c r="D6" i="1314" s="1"/>
  <c r="B6" i="1314"/>
  <c r="H44" i="1313"/>
  <c r="D44" i="1313"/>
  <c r="I43" i="1313"/>
  <c r="I42" i="1313" s="1"/>
  <c r="H43" i="1313"/>
  <c r="D43" i="1313"/>
  <c r="H42" i="1313"/>
  <c r="G42" i="1313"/>
  <c r="I44" i="1313" s="1"/>
  <c r="F42" i="1313"/>
  <c r="C42" i="1313"/>
  <c r="D42" i="1313" s="1"/>
  <c r="B42" i="1313"/>
  <c r="H39" i="1313"/>
  <c r="D39" i="1313"/>
  <c r="H37" i="1313"/>
  <c r="D37" i="1313"/>
  <c r="I36" i="1313"/>
  <c r="H36" i="1313"/>
  <c r="I35" i="1313"/>
  <c r="H35" i="1313"/>
  <c r="D35" i="1313"/>
  <c r="H34" i="1313"/>
  <c r="D34" i="1313"/>
  <c r="I33" i="1313"/>
  <c r="H33" i="1313"/>
  <c r="D33" i="1313"/>
  <c r="H32" i="1313"/>
  <c r="D32" i="1313"/>
  <c r="H31" i="1313"/>
  <c r="D31" i="1313"/>
  <c r="H30" i="1313"/>
  <c r="D30" i="1313"/>
  <c r="H29" i="1313"/>
  <c r="H28" i="1313"/>
  <c r="D28" i="1313"/>
  <c r="H27" i="1313"/>
  <c r="H26" i="1313"/>
  <c r="D26" i="1313"/>
  <c r="H25" i="1313"/>
  <c r="D25" i="1313"/>
  <c r="H24" i="1313"/>
  <c r="H23" i="1313"/>
  <c r="H22" i="1313"/>
  <c r="D22" i="1313"/>
  <c r="I21" i="1313"/>
  <c r="H21" i="1313"/>
  <c r="I20" i="1313"/>
  <c r="H20" i="1313"/>
  <c r="D20" i="1313"/>
  <c r="H19" i="1313"/>
  <c r="D19" i="1313"/>
  <c r="I18" i="1313"/>
  <c r="H18" i="1313"/>
  <c r="D18" i="1313"/>
  <c r="H17" i="1313"/>
  <c r="D17" i="1313"/>
  <c r="H16" i="1313"/>
  <c r="D16" i="1313"/>
  <c r="H15" i="1313"/>
  <c r="D15" i="1313"/>
  <c r="H14" i="1313"/>
  <c r="D14" i="1313"/>
  <c r="I13" i="1313"/>
  <c r="H13" i="1313"/>
  <c r="D13" i="1313"/>
  <c r="I12" i="1313"/>
  <c r="H12" i="1313"/>
  <c r="D12" i="1313"/>
  <c r="H11" i="1313"/>
  <c r="D11" i="1313"/>
  <c r="I10" i="1313"/>
  <c r="H10" i="1313"/>
  <c r="D10" i="1313"/>
  <c r="I9" i="1313"/>
  <c r="H9" i="1313"/>
  <c r="D9" i="1313"/>
  <c r="H8" i="1313"/>
  <c r="D8" i="1313"/>
  <c r="H7" i="1313"/>
  <c r="D7" i="1313"/>
  <c r="G6" i="1313"/>
  <c r="I39" i="1313" s="1"/>
  <c r="F6" i="1313"/>
  <c r="C6" i="1313"/>
  <c r="B6" i="1313"/>
  <c r="D6" i="1313" s="1"/>
  <c r="I75" i="1314" l="1"/>
  <c r="I114" i="1314"/>
  <c r="I8" i="1314"/>
  <c r="I8" i="1313"/>
  <c r="I16" i="1313"/>
  <c r="I25" i="1313"/>
  <c r="I31" i="1313"/>
  <c r="H6" i="1314"/>
  <c r="I11" i="1314"/>
  <c r="H83" i="1314"/>
  <c r="I97" i="1314"/>
  <c r="I95" i="1314" s="1"/>
  <c r="I103" i="1314"/>
  <c r="I102" i="1314" s="1"/>
  <c r="I109" i="1314"/>
  <c r="I108" i="1314" s="1"/>
  <c r="H6" i="1313"/>
  <c r="I11" i="1313"/>
  <c r="I19" i="1313"/>
  <c r="I22" i="1313"/>
  <c r="I34" i="1313"/>
  <c r="I37" i="1313"/>
  <c r="I46" i="1314"/>
  <c r="I42" i="1314" s="1"/>
  <c r="I60" i="1314"/>
  <c r="I58" i="1314" s="1"/>
  <c r="I68" i="1314"/>
  <c r="H85" i="1314"/>
  <c r="H95" i="1314"/>
  <c r="I117" i="1314"/>
  <c r="I124" i="1314"/>
  <c r="I123" i="1314" s="1"/>
  <c r="I133" i="1314"/>
  <c r="I132" i="1314" s="1"/>
  <c r="I137" i="1314"/>
  <c r="I136" i="1314" s="1"/>
  <c r="I9" i="1315"/>
  <c r="I28" i="1313"/>
  <c r="H14" i="1314"/>
  <c r="I19" i="1314"/>
  <c r="H27" i="1314"/>
  <c r="I32" i="1314"/>
  <c r="H111" i="1314"/>
  <c r="I14" i="1313"/>
  <c r="I29" i="1313"/>
  <c r="I38" i="1313"/>
  <c r="I9" i="1314"/>
  <c r="I17" i="1314"/>
  <c r="I30" i="1314"/>
  <c r="I33" i="1314"/>
  <c r="I37" i="1314"/>
  <c r="I35" i="1314" s="1"/>
  <c r="I63" i="1314"/>
  <c r="I73" i="1314"/>
  <c r="I71" i="1314" s="1"/>
  <c r="I77" i="1314"/>
  <c r="I110" i="1314"/>
  <c r="I119" i="1314"/>
  <c r="I29" i="1314"/>
  <c r="I17" i="1313"/>
  <c r="I23" i="1313"/>
  <c r="I26" i="1313"/>
  <c r="I32" i="1313"/>
  <c r="I98" i="1314"/>
  <c r="I126" i="1314"/>
  <c r="I125" i="1314" s="1"/>
  <c r="I7" i="1315"/>
  <c r="I7" i="1314"/>
  <c r="I15" i="1314"/>
  <c r="I28" i="1314"/>
  <c r="I27" i="1314" s="1"/>
  <c r="I69" i="1314"/>
  <c r="I7" i="1313"/>
  <c r="I6" i="1313" s="1"/>
  <c r="I15" i="1313"/>
  <c r="I24" i="1313"/>
  <c r="I27" i="1313"/>
  <c r="I30" i="1313"/>
  <c r="I31" i="1314"/>
  <c r="H67" i="1314"/>
  <c r="I120" i="1314"/>
  <c r="I14" i="1314" l="1"/>
  <c r="I6" i="1314"/>
  <c r="I6" i="1315"/>
  <c r="I118" i="1314"/>
  <c r="I67" i="1314"/>
  <c r="G115" i="1312" l="1"/>
  <c r="D115" i="1312"/>
  <c r="F114" i="1312"/>
  <c r="H115" i="1312" s="1"/>
  <c r="H114" i="1312" s="1"/>
  <c r="E114" i="1312"/>
  <c r="C114" i="1312"/>
  <c r="D114" i="1312" s="1"/>
  <c r="B114" i="1312"/>
  <c r="G113" i="1312"/>
  <c r="D113" i="1312"/>
  <c r="G112" i="1312"/>
  <c r="D112" i="1312"/>
  <c r="G111" i="1312"/>
  <c r="D111" i="1312"/>
  <c r="G110" i="1312"/>
  <c r="F110" i="1312"/>
  <c r="H111" i="1312" s="1"/>
  <c r="E110" i="1312"/>
  <c r="D110" i="1312"/>
  <c r="C110" i="1312"/>
  <c r="B110" i="1312"/>
  <c r="G109" i="1312"/>
  <c r="D109" i="1312"/>
  <c r="H108" i="1312"/>
  <c r="G108" i="1312"/>
  <c r="D108" i="1312"/>
  <c r="F107" i="1312"/>
  <c r="G107" i="1312" s="1"/>
  <c r="E107" i="1312"/>
  <c r="D107" i="1312"/>
  <c r="C107" i="1312"/>
  <c r="B107" i="1312"/>
  <c r="G106" i="1312"/>
  <c r="D106" i="1312"/>
  <c r="G105" i="1312"/>
  <c r="D105" i="1312"/>
  <c r="H104" i="1312"/>
  <c r="G104" i="1312"/>
  <c r="D104" i="1312"/>
  <c r="F103" i="1312"/>
  <c r="G103" i="1312" s="1"/>
  <c r="E103" i="1312"/>
  <c r="D103" i="1312"/>
  <c r="C103" i="1312"/>
  <c r="B103" i="1312"/>
  <c r="G102" i="1312"/>
  <c r="D102" i="1312"/>
  <c r="G101" i="1312"/>
  <c r="H100" i="1312"/>
  <c r="G100" i="1312"/>
  <c r="D100" i="1312"/>
  <c r="G99" i="1312"/>
  <c r="D99" i="1312"/>
  <c r="G98" i="1312"/>
  <c r="D98" i="1312"/>
  <c r="H97" i="1312"/>
  <c r="G97" i="1312"/>
  <c r="D97" i="1312"/>
  <c r="F96" i="1312"/>
  <c r="G96" i="1312" s="1"/>
  <c r="E96" i="1312"/>
  <c r="D96" i="1312"/>
  <c r="C96" i="1312"/>
  <c r="B96" i="1312"/>
  <c r="H95" i="1312"/>
  <c r="G95" i="1312"/>
  <c r="D95" i="1312"/>
  <c r="H94" i="1312"/>
  <c r="G94" i="1312"/>
  <c r="D94" i="1312"/>
  <c r="H93" i="1312"/>
  <c r="G93" i="1312"/>
  <c r="D93" i="1312"/>
  <c r="G92" i="1312"/>
  <c r="D92" i="1312"/>
  <c r="H91" i="1312"/>
  <c r="H90" i="1312" s="1"/>
  <c r="G91" i="1312"/>
  <c r="D91" i="1312"/>
  <c r="G90" i="1312"/>
  <c r="F90" i="1312"/>
  <c r="H92" i="1312" s="1"/>
  <c r="E90" i="1312"/>
  <c r="C90" i="1312"/>
  <c r="B90" i="1312"/>
  <c r="D90" i="1312" s="1"/>
  <c r="H89" i="1312"/>
  <c r="H88" i="1312"/>
  <c r="H87" i="1312" s="1"/>
  <c r="G88" i="1312"/>
  <c r="D88" i="1312"/>
  <c r="F87" i="1312"/>
  <c r="E87" i="1312"/>
  <c r="G87" i="1312" s="1"/>
  <c r="C87" i="1312"/>
  <c r="D87" i="1312" s="1"/>
  <c r="B87" i="1312"/>
  <c r="G86" i="1312"/>
  <c r="D86" i="1312"/>
  <c r="F85" i="1312"/>
  <c r="H86" i="1312" s="1"/>
  <c r="H85" i="1312" s="1"/>
  <c r="E85" i="1312"/>
  <c r="G85" i="1312" s="1"/>
  <c r="D85" i="1312"/>
  <c r="C85" i="1312"/>
  <c r="B85" i="1312"/>
  <c r="G83" i="1312"/>
  <c r="D83" i="1312"/>
  <c r="H82" i="1312"/>
  <c r="G82" i="1312"/>
  <c r="G81" i="1312"/>
  <c r="D81" i="1312"/>
  <c r="G80" i="1312"/>
  <c r="D80" i="1312"/>
  <c r="H79" i="1312"/>
  <c r="G79" i="1312"/>
  <c r="D79" i="1312"/>
  <c r="G78" i="1312"/>
  <c r="D78" i="1312"/>
  <c r="H77" i="1312"/>
  <c r="G77" i="1312"/>
  <c r="D77" i="1312"/>
  <c r="G76" i="1312"/>
  <c r="D76" i="1312"/>
  <c r="G75" i="1312"/>
  <c r="D75" i="1312"/>
  <c r="G74" i="1312"/>
  <c r="D74" i="1312"/>
  <c r="G73" i="1312"/>
  <c r="D73" i="1312"/>
  <c r="F72" i="1312"/>
  <c r="H81" i="1312" s="1"/>
  <c r="E72" i="1312"/>
  <c r="G72" i="1312" s="1"/>
  <c r="D72" i="1312"/>
  <c r="C72" i="1312"/>
  <c r="B72" i="1312"/>
  <c r="G70" i="1312"/>
  <c r="G69" i="1312"/>
  <c r="D69" i="1312"/>
  <c r="G68" i="1312"/>
  <c r="D68" i="1312"/>
  <c r="G67" i="1312"/>
  <c r="G66" i="1312"/>
  <c r="D66" i="1312"/>
  <c r="G65" i="1312"/>
  <c r="D65" i="1312"/>
  <c r="G64" i="1312"/>
  <c r="D64" i="1312"/>
  <c r="G63" i="1312"/>
  <c r="D63" i="1312"/>
  <c r="G62" i="1312"/>
  <c r="D62" i="1312"/>
  <c r="G61" i="1312"/>
  <c r="D61" i="1312"/>
  <c r="H60" i="1312"/>
  <c r="G60" i="1312"/>
  <c r="D60" i="1312"/>
  <c r="G59" i="1312"/>
  <c r="D59" i="1312"/>
  <c r="G58" i="1312"/>
  <c r="D58" i="1312"/>
  <c r="G57" i="1312"/>
  <c r="D57" i="1312"/>
  <c r="G56" i="1312"/>
  <c r="D56" i="1312"/>
  <c r="G55" i="1312"/>
  <c r="D55" i="1312"/>
  <c r="G54" i="1312"/>
  <c r="D54" i="1312"/>
  <c r="F53" i="1312"/>
  <c r="H62" i="1312" s="1"/>
  <c r="E53" i="1312"/>
  <c r="G53" i="1312" s="1"/>
  <c r="D53" i="1312"/>
  <c r="C53" i="1312"/>
  <c r="B53" i="1312"/>
  <c r="G52" i="1312"/>
  <c r="D52" i="1312"/>
  <c r="H50" i="1312"/>
  <c r="G50" i="1312"/>
  <c r="G49" i="1312"/>
  <c r="D49" i="1312"/>
  <c r="G48" i="1312"/>
  <c r="D48" i="1312"/>
  <c r="H47" i="1312"/>
  <c r="G47" i="1312"/>
  <c r="D47" i="1312"/>
  <c r="G46" i="1312"/>
  <c r="D46" i="1312"/>
  <c r="G45" i="1312"/>
  <c r="D45" i="1312"/>
  <c r="G44" i="1312"/>
  <c r="D44" i="1312"/>
  <c r="G43" i="1312"/>
  <c r="D43" i="1312"/>
  <c r="G42" i="1312"/>
  <c r="D42" i="1312"/>
  <c r="G41" i="1312"/>
  <c r="D41" i="1312"/>
  <c r="F40" i="1312"/>
  <c r="H49" i="1312" s="1"/>
  <c r="E40" i="1312"/>
  <c r="G40" i="1312" s="1"/>
  <c r="D40" i="1312"/>
  <c r="C40" i="1312"/>
  <c r="B40" i="1312"/>
  <c r="G38" i="1312"/>
  <c r="D38" i="1312"/>
  <c r="H37" i="1312"/>
  <c r="G37" i="1312"/>
  <c r="D37" i="1312"/>
  <c r="G36" i="1312"/>
  <c r="D36" i="1312"/>
  <c r="G35" i="1312"/>
  <c r="D35" i="1312"/>
  <c r="G34" i="1312"/>
  <c r="D34" i="1312"/>
  <c r="G33" i="1312"/>
  <c r="D33" i="1312"/>
  <c r="G32" i="1312"/>
  <c r="D32" i="1312"/>
  <c r="G31" i="1312"/>
  <c r="D31" i="1312"/>
  <c r="G30" i="1312"/>
  <c r="D30" i="1312"/>
  <c r="H29" i="1312"/>
  <c r="G29" i="1312"/>
  <c r="D29" i="1312"/>
  <c r="G28" i="1312"/>
  <c r="D28" i="1312"/>
  <c r="G27" i="1312"/>
  <c r="D27" i="1312"/>
  <c r="G26" i="1312"/>
  <c r="D26" i="1312"/>
  <c r="G25" i="1312"/>
  <c r="D25" i="1312"/>
  <c r="G24" i="1312"/>
  <c r="D24" i="1312"/>
  <c r="G23" i="1312"/>
  <c r="D23" i="1312"/>
  <c r="F22" i="1312"/>
  <c r="H31" i="1312" s="1"/>
  <c r="E22" i="1312"/>
  <c r="D22" i="1312"/>
  <c r="C22" i="1312"/>
  <c r="B22" i="1312"/>
  <c r="H21" i="1312"/>
  <c r="G21" i="1312"/>
  <c r="D21" i="1312"/>
  <c r="H20" i="1312"/>
  <c r="G20" i="1312"/>
  <c r="H19" i="1312"/>
  <c r="G19" i="1312"/>
  <c r="D19" i="1312"/>
  <c r="H18" i="1312"/>
  <c r="G18" i="1312"/>
  <c r="D18" i="1312"/>
  <c r="H17" i="1312"/>
  <c r="G17" i="1312"/>
  <c r="D17" i="1312"/>
  <c r="G16" i="1312"/>
  <c r="D16" i="1312"/>
  <c r="H15" i="1312"/>
  <c r="G15" i="1312"/>
  <c r="D15" i="1312"/>
  <c r="H14" i="1312"/>
  <c r="G14" i="1312"/>
  <c r="D14" i="1312"/>
  <c r="G13" i="1312"/>
  <c r="D13" i="1312"/>
  <c r="H12" i="1312"/>
  <c r="G12" i="1312"/>
  <c r="D12" i="1312"/>
  <c r="H11" i="1312"/>
  <c r="G11" i="1312"/>
  <c r="D11" i="1312"/>
  <c r="H10" i="1312"/>
  <c r="G10" i="1312"/>
  <c r="D10" i="1312"/>
  <c r="H9" i="1312"/>
  <c r="G9" i="1312"/>
  <c r="D9" i="1312"/>
  <c r="G8" i="1312"/>
  <c r="D8" i="1312"/>
  <c r="H7" i="1312"/>
  <c r="G7" i="1312"/>
  <c r="D7" i="1312"/>
  <c r="G6" i="1312"/>
  <c r="F6" i="1312"/>
  <c r="H16" i="1312" s="1"/>
  <c r="E6" i="1312"/>
  <c r="C6" i="1312"/>
  <c r="B6" i="1312"/>
  <c r="D6" i="1312" s="1"/>
  <c r="H104" i="1311"/>
  <c r="H103" i="1311" s="1"/>
  <c r="G104" i="1311"/>
  <c r="D104" i="1311"/>
  <c r="F103" i="1311"/>
  <c r="G103" i="1311" s="1"/>
  <c r="E103" i="1311"/>
  <c r="C103" i="1311"/>
  <c r="D103" i="1311" s="1"/>
  <c r="B103" i="1311"/>
  <c r="G102" i="1311"/>
  <c r="D102" i="1311"/>
  <c r="G101" i="1311"/>
  <c r="D101" i="1311"/>
  <c r="G100" i="1311"/>
  <c r="D100" i="1311"/>
  <c r="G99" i="1311"/>
  <c r="D99" i="1311"/>
  <c r="F98" i="1311"/>
  <c r="H99" i="1311" s="1"/>
  <c r="E98" i="1311"/>
  <c r="D98" i="1311"/>
  <c r="C98" i="1311"/>
  <c r="B98" i="1311"/>
  <c r="G97" i="1311"/>
  <c r="D97" i="1311"/>
  <c r="G96" i="1311"/>
  <c r="D96" i="1311"/>
  <c r="G95" i="1311"/>
  <c r="D95" i="1311"/>
  <c r="F94" i="1311"/>
  <c r="H95" i="1311" s="1"/>
  <c r="E94" i="1311"/>
  <c r="D94" i="1311"/>
  <c r="C94" i="1311"/>
  <c r="B94" i="1311"/>
  <c r="H92" i="1311"/>
  <c r="G92" i="1311"/>
  <c r="D92" i="1311"/>
  <c r="H91" i="1311"/>
  <c r="G91" i="1311"/>
  <c r="H90" i="1311"/>
  <c r="G90" i="1311"/>
  <c r="D90" i="1311"/>
  <c r="G89" i="1311"/>
  <c r="D89" i="1311"/>
  <c r="H88" i="1311"/>
  <c r="G88" i="1311"/>
  <c r="D88" i="1311"/>
  <c r="F87" i="1311"/>
  <c r="G87" i="1311" s="1"/>
  <c r="E87" i="1311"/>
  <c r="C87" i="1311"/>
  <c r="D87" i="1311" s="1"/>
  <c r="B87" i="1311"/>
  <c r="G85" i="1311"/>
  <c r="G84" i="1311"/>
  <c r="D84" i="1311"/>
  <c r="G83" i="1311"/>
  <c r="H82" i="1311"/>
  <c r="G82" i="1311"/>
  <c r="D82" i="1311"/>
  <c r="G81" i="1311"/>
  <c r="D81" i="1311"/>
  <c r="G80" i="1311"/>
  <c r="D80" i="1311"/>
  <c r="G79" i="1311"/>
  <c r="D79" i="1311"/>
  <c r="F78" i="1311"/>
  <c r="H84" i="1311" s="1"/>
  <c r="E78" i="1311"/>
  <c r="D78" i="1311"/>
  <c r="C78" i="1311"/>
  <c r="B78" i="1311"/>
  <c r="G77" i="1311"/>
  <c r="D77" i="1311"/>
  <c r="H76" i="1311"/>
  <c r="G76" i="1311"/>
  <c r="D76" i="1311"/>
  <c r="H75" i="1311"/>
  <c r="G75" i="1311"/>
  <c r="D75" i="1311"/>
  <c r="G74" i="1311"/>
  <c r="D74" i="1311"/>
  <c r="H73" i="1311"/>
  <c r="G73" i="1311"/>
  <c r="D73" i="1311"/>
  <c r="F72" i="1311"/>
  <c r="H74" i="1311" s="1"/>
  <c r="E72" i="1311"/>
  <c r="C72" i="1311"/>
  <c r="B72" i="1311"/>
  <c r="D72" i="1311" s="1"/>
  <c r="G70" i="1311"/>
  <c r="D70" i="1311"/>
  <c r="F69" i="1311"/>
  <c r="H70" i="1311" s="1"/>
  <c r="E69" i="1311"/>
  <c r="G69" i="1311" s="1"/>
  <c r="D69" i="1311"/>
  <c r="C69" i="1311"/>
  <c r="B69" i="1311"/>
  <c r="G68" i="1311"/>
  <c r="D68" i="1311"/>
  <c r="H67" i="1311"/>
  <c r="G67" i="1311"/>
  <c r="D67" i="1311"/>
  <c r="F66" i="1311"/>
  <c r="H68" i="1311" s="1"/>
  <c r="E66" i="1311"/>
  <c r="C66" i="1311"/>
  <c r="D66" i="1311" s="1"/>
  <c r="B66" i="1311"/>
  <c r="H65" i="1311"/>
  <c r="G65" i="1311"/>
  <c r="D65" i="1311"/>
  <c r="G64" i="1311"/>
  <c r="D64" i="1311"/>
  <c r="H63" i="1311"/>
  <c r="G63" i="1311"/>
  <c r="D63" i="1311"/>
  <c r="G62" i="1311"/>
  <c r="D62" i="1311"/>
  <c r="G61" i="1311"/>
  <c r="D61" i="1311"/>
  <c r="H60" i="1311"/>
  <c r="G60" i="1311"/>
  <c r="D60" i="1311"/>
  <c r="G59" i="1311"/>
  <c r="D59" i="1311"/>
  <c r="H58" i="1311"/>
  <c r="G58" i="1311"/>
  <c r="D58" i="1311"/>
  <c r="H57" i="1311"/>
  <c r="G57" i="1311"/>
  <c r="D57" i="1311"/>
  <c r="G56" i="1311"/>
  <c r="D56" i="1311"/>
  <c r="H55" i="1311"/>
  <c r="G55" i="1311"/>
  <c r="D55" i="1311"/>
  <c r="F54" i="1311"/>
  <c r="H62" i="1311" s="1"/>
  <c r="E54" i="1311"/>
  <c r="C54" i="1311"/>
  <c r="D54" i="1311" s="1"/>
  <c r="B54" i="1311"/>
  <c r="H53" i="1311"/>
  <c r="G53" i="1311"/>
  <c r="D53" i="1311"/>
  <c r="G52" i="1311"/>
  <c r="D52" i="1311"/>
  <c r="H51" i="1311"/>
  <c r="G51" i="1311"/>
  <c r="D51" i="1311"/>
  <c r="G50" i="1311"/>
  <c r="D50" i="1311"/>
  <c r="G49" i="1311"/>
  <c r="D49" i="1311"/>
  <c r="H48" i="1311"/>
  <c r="G48" i="1311"/>
  <c r="D48" i="1311"/>
  <c r="G47" i="1311"/>
  <c r="D47" i="1311"/>
  <c r="H46" i="1311"/>
  <c r="G46" i="1311"/>
  <c r="D46" i="1311"/>
  <c r="H45" i="1311"/>
  <c r="G45" i="1311"/>
  <c r="D45" i="1311"/>
  <c r="G44" i="1311"/>
  <c r="D44" i="1311"/>
  <c r="H43" i="1311"/>
  <c r="G43" i="1311"/>
  <c r="D43" i="1311"/>
  <c r="F42" i="1311"/>
  <c r="H50" i="1311" s="1"/>
  <c r="E42" i="1311"/>
  <c r="C42" i="1311"/>
  <c r="D42" i="1311" s="1"/>
  <c r="B42" i="1311"/>
  <c r="H41" i="1311"/>
  <c r="G41" i="1311"/>
  <c r="D41" i="1311"/>
  <c r="G40" i="1311"/>
  <c r="D40" i="1311"/>
  <c r="H39" i="1311"/>
  <c r="G39" i="1311"/>
  <c r="D39" i="1311"/>
  <c r="G38" i="1311"/>
  <c r="D38" i="1311"/>
  <c r="G37" i="1311"/>
  <c r="D37" i="1311"/>
  <c r="H36" i="1311"/>
  <c r="G36" i="1311"/>
  <c r="D36" i="1311"/>
  <c r="G35" i="1311"/>
  <c r="D35" i="1311"/>
  <c r="H34" i="1311"/>
  <c r="G34" i="1311"/>
  <c r="D34" i="1311"/>
  <c r="H33" i="1311"/>
  <c r="G33" i="1311"/>
  <c r="D33" i="1311"/>
  <c r="G32" i="1311"/>
  <c r="D32" i="1311"/>
  <c r="H31" i="1311"/>
  <c r="G31" i="1311"/>
  <c r="D31" i="1311"/>
  <c r="F30" i="1311"/>
  <c r="H38" i="1311" s="1"/>
  <c r="E30" i="1311"/>
  <c r="C30" i="1311"/>
  <c r="D30" i="1311" s="1"/>
  <c r="B30" i="1311"/>
  <c r="H29" i="1311"/>
  <c r="G29" i="1311"/>
  <c r="D29" i="1311"/>
  <c r="G28" i="1311"/>
  <c r="D28" i="1311"/>
  <c r="H27" i="1311"/>
  <c r="G27" i="1311"/>
  <c r="D27" i="1311"/>
  <c r="G26" i="1311"/>
  <c r="D26" i="1311"/>
  <c r="G25" i="1311"/>
  <c r="D25" i="1311"/>
  <c r="H24" i="1311"/>
  <c r="G24" i="1311"/>
  <c r="D24" i="1311"/>
  <c r="G23" i="1311"/>
  <c r="D23" i="1311"/>
  <c r="H22" i="1311"/>
  <c r="G22" i="1311"/>
  <c r="D22" i="1311"/>
  <c r="H21" i="1311"/>
  <c r="G21" i="1311"/>
  <c r="D21" i="1311"/>
  <c r="G20" i="1311"/>
  <c r="D20" i="1311"/>
  <c r="H19" i="1311"/>
  <c r="G19" i="1311"/>
  <c r="D19" i="1311"/>
  <c r="F18" i="1311"/>
  <c r="H26" i="1311" s="1"/>
  <c r="E18" i="1311"/>
  <c r="C18" i="1311"/>
  <c r="D18" i="1311" s="1"/>
  <c r="B18" i="1311"/>
  <c r="H17" i="1311"/>
  <c r="G17" i="1311"/>
  <c r="D17" i="1311"/>
  <c r="G16" i="1311"/>
  <c r="D16" i="1311"/>
  <c r="H15" i="1311"/>
  <c r="G15" i="1311"/>
  <c r="D15" i="1311"/>
  <c r="G14" i="1311"/>
  <c r="D14" i="1311"/>
  <c r="G13" i="1311"/>
  <c r="D13" i="1311"/>
  <c r="H12" i="1311"/>
  <c r="G12" i="1311"/>
  <c r="D12" i="1311"/>
  <c r="G11" i="1311"/>
  <c r="D11" i="1311"/>
  <c r="H10" i="1311"/>
  <c r="G10" i="1311"/>
  <c r="D10" i="1311"/>
  <c r="H9" i="1311"/>
  <c r="G9" i="1311"/>
  <c r="D9" i="1311"/>
  <c r="G8" i="1311"/>
  <c r="D8" i="1311"/>
  <c r="H7" i="1311"/>
  <c r="G7" i="1311"/>
  <c r="D7" i="1311"/>
  <c r="F6" i="1311"/>
  <c r="H14" i="1311" s="1"/>
  <c r="E6" i="1311"/>
  <c r="C6" i="1311"/>
  <c r="D6" i="1311" s="1"/>
  <c r="B6" i="1311"/>
  <c r="N57" i="1310"/>
  <c r="M57" i="1310"/>
  <c r="L57" i="1310"/>
  <c r="K57" i="1310"/>
  <c r="J57" i="1310"/>
  <c r="I57" i="1310"/>
  <c r="H57" i="1310"/>
  <c r="G57" i="1310"/>
  <c r="F57" i="1310"/>
  <c r="E57" i="1310"/>
  <c r="D57" i="1310"/>
  <c r="C57" i="1310"/>
  <c r="B57" i="1310"/>
  <c r="N52" i="1310"/>
  <c r="M52" i="1310"/>
  <c r="L52" i="1310"/>
  <c r="K52" i="1310"/>
  <c r="J52" i="1310"/>
  <c r="I52" i="1310"/>
  <c r="H52" i="1310"/>
  <c r="G52" i="1310"/>
  <c r="F52" i="1310"/>
  <c r="E52" i="1310"/>
  <c r="D52" i="1310"/>
  <c r="C52" i="1310"/>
  <c r="B52" i="1310"/>
  <c r="N47" i="1310"/>
  <c r="M47" i="1310"/>
  <c r="L47" i="1310"/>
  <c r="K47" i="1310"/>
  <c r="J47" i="1310"/>
  <c r="I47" i="1310"/>
  <c r="H47" i="1310"/>
  <c r="G47" i="1310"/>
  <c r="F47" i="1310"/>
  <c r="E47" i="1310"/>
  <c r="D47" i="1310"/>
  <c r="C47" i="1310"/>
  <c r="B47" i="1310"/>
  <c r="O31" i="1310"/>
  <c r="N31" i="1310"/>
  <c r="M31" i="1310"/>
  <c r="L31" i="1310"/>
  <c r="K31" i="1310"/>
  <c r="J31" i="1310"/>
  <c r="I31" i="1310"/>
  <c r="H31" i="1310"/>
  <c r="G31" i="1310"/>
  <c r="F31" i="1310"/>
  <c r="E31" i="1310"/>
  <c r="D31" i="1310"/>
  <c r="C31" i="1310"/>
  <c r="B31" i="1310"/>
  <c r="O30" i="1310"/>
  <c r="O29" i="1310"/>
  <c r="O28" i="1310"/>
  <c r="O27" i="1310"/>
  <c r="O26" i="1310"/>
  <c r="O25" i="1310"/>
  <c r="O24" i="1310"/>
  <c r="O23" i="1310"/>
  <c r="O22" i="1310"/>
  <c r="O21" i="1310"/>
  <c r="O20" i="1310"/>
  <c r="O19" i="1310"/>
  <c r="O18" i="1310"/>
  <c r="O17" i="1310"/>
  <c r="H66" i="1311" l="1"/>
  <c r="H94" i="1311"/>
  <c r="H96" i="1312"/>
  <c r="H71" i="1311"/>
  <c r="H69" i="1311" s="1"/>
  <c r="H79" i="1311"/>
  <c r="H85" i="1311"/>
  <c r="H102" i="1311"/>
  <c r="H26" i="1312"/>
  <c r="H34" i="1312"/>
  <c r="H44" i="1312"/>
  <c r="H57" i="1312"/>
  <c r="H65" i="1312"/>
  <c r="H68" i="1312"/>
  <c r="H76" i="1312"/>
  <c r="H99" i="1312"/>
  <c r="H102" i="1312"/>
  <c r="H106" i="1312"/>
  <c r="H96" i="1311"/>
  <c r="H100" i="1311"/>
  <c r="H98" i="1311" s="1"/>
  <c r="H24" i="1312"/>
  <c r="H32" i="1312"/>
  <c r="H42" i="1312"/>
  <c r="H51" i="1312"/>
  <c r="H55" i="1312"/>
  <c r="H63" i="1312"/>
  <c r="H74" i="1312"/>
  <c r="H112" i="1312"/>
  <c r="H110" i="1312" s="1"/>
  <c r="H80" i="1311"/>
  <c r="H83" i="1311"/>
  <c r="G94" i="1311"/>
  <c r="G98" i="1311"/>
  <c r="G22" i="1312"/>
  <c r="H27" i="1312"/>
  <c r="H35" i="1312"/>
  <c r="H45" i="1312"/>
  <c r="H58" i="1312"/>
  <c r="H66" i="1312"/>
  <c r="H69" i="1312"/>
  <c r="G114" i="1312"/>
  <c r="H13" i="1311"/>
  <c r="H25" i="1311"/>
  <c r="H37" i="1311"/>
  <c r="H49" i="1311"/>
  <c r="H61" i="1311"/>
  <c r="G78" i="1311"/>
  <c r="H30" i="1312"/>
  <c r="H38" i="1312"/>
  <c r="H48" i="1312"/>
  <c r="H61" i="1312"/>
  <c r="H80" i="1312"/>
  <c r="H83" i="1312"/>
  <c r="H89" i="1311"/>
  <c r="H87" i="1311" s="1"/>
  <c r="H97" i="1311"/>
  <c r="H101" i="1311"/>
  <c r="H25" i="1312"/>
  <c r="H33" i="1312"/>
  <c r="H39" i="1312"/>
  <c r="H43" i="1312"/>
  <c r="H52" i="1312"/>
  <c r="H56" i="1312"/>
  <c r="H64" i="1312"/>
  <c r="H67" i="1312"/>
  <c r="H70" i="1312"/>
  <c r="H75" i="1312"/>
  <c r="H84" i="1312"/>
  <c r="H98" i="1312"/>
  <c r="H101" i="1312"/>
  <c r="H105" i="1312"/>
  <c r="H103" i="1312" s="1"/>
  <c r="H109" i="1312"/>
  <c r="H107" i="1312" s="1"/>
  <c r="H113" i="1312"/>
  <c r="H16" i="1311"/>
  <c r="H28" i="1311"/>
  <c r="H32" i="1311"/>
  <c r="H30" i="1311" s="1"/>
  <c r="H44" i="1311"/>
  <c r="H42" i="1311" s="1"/>
  <c r="G6" i="1311"/>
  <c r="H11" i="1311"/>
  <c r="G18" i="1311"/>
  <c r="H23" i="1311"/>
  <c r="G30" i="1311"/>
  <c r="H35" i="1311"/>
  <c r="G42" i="1311"/>
  <c r="H47" i="1311"/>
  <c r="G54" i="1311"/>
  <c r="H59" i="1311"/>
  <c r="G66" i="1311"/>
  <c r="G72" i="1311"/>
  <c r="H77" i="1311"/>
  <c r="H72" i="1311" s="1"/>
  <c r="H81" i="1311"/>
  <c r="H13" i="1312"/>
  <c r="H28" i="1312"/>
  <c r="H36" i="1312"/>
  <c r="H46" i="1312"/>
  <c r="H59" i="1312"/>
  <c r="H78" i="1312"/>
  <c r="H8" i="1311"/>
  <c r="H6" i="1311" s="1"/>
  <c r="H20" i="1311"/>
  <c r="H18" i="1311" s="1"/>
  <c r="H40" i="1311"/>
  <c r="H52" i="1311"/>
  <c r="H56" i="1311"/>
  <c r="H54" i="1311" s="1"/>
  <c r="H64" i="1311"/>
  <c r="H8" i="1312"/>
  <c r="H6" i="1312" s="1"/>
  <c r="H23" i="1312"/>
  <c r="H41" i="1312"/>
  <c r="H54" i="1312"/>
  <c r="H73" i="1312"/>
  <c r="H72" i="1312" l="1"/>
  <c r="H53" i="1312"/>
  <c r="H40" i="1312"/>
  <c r="H22" i="1312"/>
  <c r="H78" i="1311"/>
  <c r="I71" i="1302" l="1"/>
  <c r="L87" i="864" l="1"/>
</calcChain>
</file>

<file path=xl/sharedStrings.xml><?xml version="1.0" encoding="utf-8"?>
<sst xmlns="http://schemas.openxmlformats.org/spreadsheetml/2006/main" count="2511" uniqueCount="948">
  <si>
    <t>TOTAL</t>
  </si>
  <si>
    <t>Cobre</t>
  </si>
  <si>
    <t>Oro</t>
  </si>
  <si>
    <t>Zinc</t>
  </si>
  <si>
    <t>Plata</t>
  </si>
  <si>
    <t>Hierro</t>
  </si>
  <si>
    <t>ETAPA</t>
  </si>
  <si>
    <t>PROYECTO</t>
  </si>
  <si>
    <t>OPERADOR</t>
  </si>
  <si>
    <t>TIPO DE EXPLORACIÓN</t>
  </si>
  <si>
    <t>PRODUCTO PRINCIPAL</t>
  </si>
  <si>
    <t>IGA</t>
  </si>
  <si>
    <t>FECHA DE APROBACIÓN DEL IGA</t>
  </si>
  <si>
    <t>La Libertad</t>
  </si>
  <si>
    <t>Greenfield</t>
  </si>
  <si>
    <t>Pasco</t>
  </si>
  <si>
    <t>Lima</t>
  </si>
  <si>
    <t>2da MEIAsd</t>
  </si>
  <si>
    <t>Amazonas</t>
  </si>
  <si>
    <t>Arequipa</t>
  </si>
  <si>
    <t>Brownfield</t>
  </si>
  <si>
    <t>Minera Yanacocha S.R.L.</t>
  </si>
  <si>
    <t>Cajamarca</t>
  </si>
  <si>
    <t>1era MEIAsd</t>
  </si>
  <si>
    <t>Huánuco</t>
  </si>
  <si>
    <t>Huancavelica</t>
  </si>
  <si>
    <t>Moquegua</t>
  </si>
  <si>
    <t>Ayacucho</t>
  </si>
  <si>
    <t>Junín</t>
  </si>
  <si>
    <t>Vale Exploration Perú S.A.C.</t>
  </si>
  <si>
    <t>Compañía Minera Ares S.A.C.</t>
  </si>
  <si>
    <t>Nexa Resources Perú S.A.A.</t>
  </si>
  <si>
    <t>Áncash</t>
  </si>
  <si>
    <t>Puno</t>
  </si>
  <si>
    <t>Compañía Minera Chungar S.A.C.</t>
  </si>
  <si>
    <t>Camino Resources S.A.C.</t>
  </si>
  <si>
    <t>Apurímac</t>
  </si>
  <si>
    <t>Hudbay Perú S.A.C.</t>
  </si>
  <si>
    <t>Minera Peñoles de Perú S.A.</t>
  </si>
  <si>
    <t>Cusco</t>
  </si>
  <si>
    <t>Minsur S.A.</t>
  </si>
  <si>
    <t>Sumitomo Metal Mining Perú S.A.</t>
  </si>
  <si>
    <t>Chakana Resources S.A.C.</t>
  </si>
  <si>
    <t>Rio Tinto Mining and Exploration S.A.C.</t>
  </si>
  <si>
    <t>Tacna</t>
  </si>
  <si>
    <t>Ica</t>
  </si>
  <si>
    <t>AZULMINA</t>
  </si>
  <si>
    <t>PUCAJIRCA</t>
  </si>
  <si>
    <t>PUCASALLA</t>
  </si>
  <si>
    <t>CORVINÓN</t>
  </si>
  <si>
    <t>DORITA</t>
  </si>
  <si>
    <t>Sociedad Minera Reliquias S.A.C.</t>
  </si>
  <si>
    <t>GABÁN</t>
  </si>
  <si>
    <t>LA ZANJA</t>
  </si>
  <si>
    <t>Minera La Zanja S.R.L.</t>
  </si>
  <si>
    <t>10ma MEIAsd</t>
  </si>
  <si>
    <t>LEZARD</t>
  </si>
  <si>
    <t>Black Swan Minerals S.A.C.</t>
  </si>
  <si>
    <t>1ra MDIA</t>
  </si>
  <si>
    <t>LOS PERDIDOS II</t>
  </si>
  <si>
    <t>MISCANTHUS</t>
  </si>
  <si>
    <t>SOLEDAD</t>
  </si>
  <si>
    <t>Boletín Estadístico Minero (BEM)</t>
  </si>
  <si>
    <t>Producción metálica</t>
  </si>
  <si>
    <t>Volumen de la producción minera metálica</t>
  </si>
  <si>
    <t>1. PRODUCCIÓN METÁLICA'!A1</t>
  </si>
  <si>
    <t>Producción minera metálica según empresa</t>
  </si>
  <si>
    <t>2. PRODUCCIÓN EMPRESAS'!A1</t>
  </si>
  <si>
    <t>4. NO METÁLICA'!A1</t>
  </si>
  <si>
    <t>4.2. CARBONÍFERA'!A1</t>
  </si>
  <si>
    <t>Principales indicadores macroeconómicos</t>
  </si>
  <si>
    <t>5. MACROECONÓMICAS'!A1</t>
  </si>
  <si>
    <t>Exportaciones</t>
  </si>
  <si>
    <t>Exportaciones metálicas</t>
  </si>
  <si>
    <t>Estructura del valor de las exportaciones peruanas</t>
  </si>
  <si>
    <t>Valor de exportaciones de principales productos mineros</t>
  </si>
  <si>
    <t>6. EXPORTACIONES'!A1</t>
  </si>
  <si>
    <t>6.1 EXPORTACIONES PART'!A1</t>
  </si>
  <si>
    <t>6.2 EXPORT PRODUCTOS'!A1</t>
  </si>
  <si>
    <t>Inversiones</t>
  </si>
  <si>
    <t>Inversiones mineras según empresa</t>
  </si>
  <si>
    <t xml:space="preserve">Inversiones mineras </t>
  </si>
  <si>
    <t>Inversiones mineras según rubro de inversión</t>
  </si>
  <si>
    <t>7. INVERSIONES'!A1</t>
  </si>
  <si>
    <t>8. INVERSIONES TIPO'!A1</t>
  </si>
  <si>
    <t>9. INVERSIONES RUBRO'!A1</t>
  </si>
  <si>
    <t>Empleo</t>
  </si>
  <si>
    <t>Empleo según tipo de empleador</t>
  </si>
  <si>
    <t>10. EMPLEO'!A1</t>
  </si>
  <si>
    <t>Transferencias mineras</t>
  </si>
  <si>
    <t>Transferencias por tipo de recursos (Canon Minero, Regalías Mineras y Derecho de Vigencia y Penalidad)</t>
  </si>
  <si>
    <t>Petitorios, catastro y actividad minera</t>
  </si>
  <si>
    <t>Cantidad de solicitudes de petitorios mineros a nivel nacional</t>
  </si>
  <si>
    <t>Actividad minera</t>
  </si>
  <si>
    <t>Áreas restringidas a la minería</t>
  </si>
  <si>
    <t>Recaudación fiscal del subsector minero</t>
  </si>
  <si>
    <t>ETAPA DE AVANCE</t>
  </si>
  <si>
    <t>San Gabriel</t>
  </si>
  <si>
    <t>Compañía de Minas Buenaventura S.A.A.</t>
  </si>
  <si>
    <t>Romina</t>
  </si>
  <si>
    <t>FACTIBILIDAD</t>
  </si>
  <si>
    <t>Corani</t>
  </si>
  <si>
    <t>Bear Creek Mining S.A.C.</t>
  </si>
  <si>
    <t>INGENIERÍA DE DETALLE</t>
  </si>
  <si>
    <t>Magistral</t>
  </si>
  <si>
    <t>Nexa Resources Perú. S.A.A.</t>
  </si>
  <si>
    <t>Reposición Antamina</t>
  </si>
  <si>
    <t>Compañía Minera Antamina S.A.</t>
  </si>
  <si>
    <t>Yanacocha Sulfuros</t>
  </si>
  <si>
    <t>Zafranal</t>
  </si>
  <si>
    <t>Compañía Minera Zafranal S.A.C.</t>
  </si>
  <si>
    <t>Ampliación Ilo</t>
  </si>
  <si>
    <t>CONCEPTUAL</t>
  </si>
  <si>
    <t>Los Chancas</t>
  </si>
  <si>
    <t>PRE-FACTIBILIDAD</t>
  </si>
  <si>
    <t>Trapiche</t>
  </si>
  <si>
    <t>El Molle Verde S.A.C.</t>
  </si>
  <si>
    <t>Michiquillay</t>
  </si>
  <si>
    <t>P.D.</t>
  </si>
  <si>
    <t>Ampliación Bayóvar</t>
  </si>
  <si>
    <t>Compañía Minera Miski Mayo S.R.L.</t>
  </si>
  <si>
    <t>Piura</t>
  </si>
  <si>
    <t>Ampliación Cuajone</t>
  </si>
  <si>
    <t>Ampliación Pachapaqui</t>
  </si>
  <si>
    <t>ICM Pachapaqui S.A.C.</t>
  </si>
  <si>
    <t>Antilla</t>
  </si>
  <si>
    <t>Panoro Apurímac S.A.</t>
  </si>
  <si>
    <t>Ariana Operaciones Mineras S.A.C.</t>
  </si>
  <si>
    <t>Ayawilca</t>
  </si>
  <si>
    <t>Tinka Resources S.A.C.</t>
  </si>
  <si>
    <t>Cañariaco</t>
  </si>
  <si>
    <t>Cañariaco Copper Perú S.A.</t>
  </si>
  <si>
    <t>Lambayeque</t>
  </si>
  <si>
    <t>Cañón Florida</t>
  </si>
  <si>
    <t>Minera Las Bambas S.A.</t>
  </si>
  <si>
    <t>Conga</t>
  </si>
  <si>
    <t>Cotabambas</t>
  </si>
  <si>
    <t>Don Javier</t>
  </si>
  <si>
    <t xml:space="preserve">Junefield Group S.A. </t>
  </si>
  <si>
    <t>El Galeno</t>
  </si>
  <si>
    <t>Lumina Copper S.A.C.</t>
  </si>
  <si>
    <t>Haquira</t>
  </si>
  <si>
    <t>Minera Antares Perú S.A.C.</t>
  </si>
  <si>
    <t>Hierro Apurímac</t>
  </si>
  <si>
    <t>Apurímac Ferrum S.A.C.</t>
  </si>
  <si>
    <t>Hilarión</t>
  </si>
  <si>
    <t>Integración Coroccohuayco</t>
  </si>
  <si>
    <t>Compañía Minera Antapaccay S.A.</t>
  </si>
  <si>
    <t>La Arena S.A.</t>
  </si>
  <si>
    <t>La Granja</t>
  </si>
  <si>
    <t>Los Calatos</t>
  </si>
  <si>
    <t>Minera Hampton Perú S.A.C</t>
  </si>
  <si>
    <t>Ollachea</t>
  </si>
  <si>
    <t>Minera Kuri Kullu S.A.</t>
  </si>
  <si>
    <t>Pampa de Pongo</t>
  </si>
  <si>
    <t>Jinzhao Mining Perú S.A.</t>
  </si>
  <si>
    <t>Planta de Cobre Río Seco</t>
  </si>
  <si>
    <t>Procesadora Industrial Río Seco S.A.</t>
  </si>
  <si>
    <t>Pukaqaqa</t>
  </si>
  <si>
    <t>Quechua</t>
  </si>
  <si>
    <t>Compañía Minera Quechua S.A.</t>
  </si>
  <si>
    <t>Reposición Inmaculada</t>
  </si>
  <si>
    <t xml:space="preserve">Compañía Minera Ares S.A.C </t>
  </si>
  <si>
    <t>Reposición Raura</t>
  </si>
  <si>
    <t>Compañía Minera Raura S.A.</t>
  </si>
  <si>
    <t xml:space="preserve"> Compañía Minera Coimolache S.A.</t>
  </si>
  <si>
    <t>Río Blanco</t>
  </si>
  <si>
    <t>Rio Blanco Copper S.A.</t>
  </si>
  <si>
    <t>San Luis</t>
  </si>
  <si>
    <t>Reliant Ventures S.A.C.</t>
  </si>
  <si>
    <t>Tía María</t>
  </si>
  <si>
    <t>PROYECTOS</t>
  </si>
  <si>
    <t>Empleo según género y tipo de empleador</t>
  </si>
  <si>
    <t>11. EMPLEO-GÉNERO'!A1</t>
  </si>
  <si>
    <t>12. TRANSFERENCIAS'!A1</t>
  </si>
  <si>
    <t>13. TRANSFERENCIAS 2'!A1</t>
  </si>
  <si>
    <t>14. CATASTRO ACTIVIDAD'!A1</t>
  </si>
  <si>
    <t>14.1 ACTIVIDAD MINERA'!A1</t>
  </si>
  <si>
    <t>14.2 ÁREAS RESTRINGIDAS'!A1</t>
  </si>
  <si>
    <t>15. RECAUDACIÓN'!A1</t>
  </si>
  <si>
    <t>DEPARTAMENTO</t>
  </si>
  <si>
    <t>INVERSIÓN GLOBAL 
(US$ MILLONES)</t>
  </si>
  <si>
    <t>FTA</t>
  </si>
  <si>
    <t>PAMPA ESPERANZA</t>
  </si>
  <si>
    <t>CHASKA</t>
  </si>
  <si>
    <t>PICHA</t>
  </si>
  <si>
    <t>TAMBOMAYO</t>
  </si>
  <si>
    <t>UMAMI</t>
  </si>
  <si>
    <t>Teck Perú S.A.</t>
  </si>
  <si>
    <t>ALPAMARCA</t>
  </si>
  <si>
    <t>Nexa Resources Atacocha S.A.A.</t>
  </si>
  <si>
    <t>BERENGUELA</t>
  </si>
  <si>
    <t>CONDORILLO</t>
  </si>
  <si>
    <t>HUARANGAYOC</t>
  </si>
  <si>
    <t>MARA</t>
  </si>
  <si>
    <t>MÓNICA LOURDES</t>
  </si>
  <si>
    <t>OASIS</t>
  </si>
  <si>
    <t>PATACANCHA</t>
  </si>
  <si>
    <t>QUELCAYA</t>
  </si>
  <si>
    <t>Litio</t>
  </si>
  <si>
    <t>QUICAY II</t>
  </si>
  <si>
    <t>SARA</t>
  </si>
  <si>
    <t>SILVIA</t>
  </si>
  <si>
    <t>SUMAC WAYRA</t>
  </si>
  <si>
    <t>USICAYOS</t>
  </si>
  <si>
    <t>PERIODO</t>
  </si>
  <si>
    <t>Ene.</t>
  </si>
  <si>
    <t>Feb.</t>
  </si>
  <si>
    <t>3. PRODUCCIÓN DEPARTAMENTOS'!A1</t>
  </si>
  <si>
    <t>4.1. NO METÁLICA DEPARTAMENTOS'!A1</t>
  </si>
  <si>
    <t>Producción minera metálica según departamento</t>
  </si>
  <si>
    <t>Inversiones mineras según departamento</t>
  </si>
  <si>
    <t>Empleo según departamento</t>
  </si>
  <si>
    <t>Transferencias de recursos mineros generados por la minería</t>
  </si>
  <si>
    <t>Fosfatos</t>
  </si>
  <si>
    <t>Ariana</t>
  </si>
  <si>
    <t>Fecha de inicio pendiente de determinación por factores asociados a decisiones empresariales, asuntos sociales, entre otros.</t>
  </si>
  <si>
    <t>LOS CHAPITOS</t>
  </si>
  <si>
    <t>Macusani Yellowcake S.A.C.</t>
  </si>
  <si>
    <t>Tabla 15</t>
  </si>
  <si>
    <t>RECAUDACIÓN FISCAL DEL SUBSECTOR MINERO* (Millones de soles)</t>
  </si>
  <si>
    <t>Regalías Mineras</t>
  </si>
  <si>
    <t>Regalías Mineras 
Ley Nº 29788</t>
  </si>
  <si>
    <t>Gravamen Especial 
a la Minería</t>
  </si>
  <si>
    <t>TOTAL 
RECAUDADO</t>
  </si>
  <si>
    <t>EVOLUCIÓN ANUAL DE LA RECAUDACIÓN FISCAL DEL SUBSECTOR MINERO
(Millones de soles)</t>
  </si>
  <si>
    <t>% DEL PERÚ</t>
  </si>
  <si>
    <t>EXPLORACIÓN</t>
  </si>
  <si>
    <t>Tabla 05</t>
  </si>
  <si>
    <t>PRINCIPALES INDICADORES MACROECONÓMICOS</t>
  </si>
  <si>
    <t xml:space="preserve">PBI   </t>
  </si>
  <si>
    <t>INFLACIÓN</t>
  </si>
  <si>
    <t>TIPO DE CAMBIO *</t>
  </si>
  <si>
    <t>EXPORTACIONES</t>
  </si>
  <si>
    <t>EXPORT. MIN.**</t>
  </si>
  <si>
    <t>IMPORTACIONES</t>
  </si>
  <si>
    <t>BALANZA COMERCIAL</t>
  </si>
  <si>
    <t>Var.% anual</t>
  </si>
  <si>
    <t>Soles por US$</t>
  </si>
  <si>
    <t>Millones US$</t>
  </si>
  <si>
    <t>* Promedio del tipo de cambio interbancario. 
** Incluye valor de exportaciones metálicas y no metálicas.  
Nd: No disponible a la fecha.
Fuente: BCRP, Cuadros Estadísticos Mensuales. Elaborado por el Ministerio de Energía y Minas. 
Información disponible a la fecha de elaboración de este boletín.</t>
  </si>
  <si>
    <t>+</t>
  </si>
  <si>
    <t>-</t>
  </si>
  <si>
    <t>JUNÍN</t>
  </si>
  <si>
    <t>LIMA</t>
  </si>
  <si>
    <t>AREQUIPA</t>
  </si>
  <si>
    <t>CAJAMARCA</t>
  </si>
  <si>
    <t>OTROS</t>
  </si>
  <si>
    <t>PIURA</t>
  </si>
  <si>
    <t>MOQUEGUA</t>
  </si>
  <si>
    <t>CALLAO</t>
  </si>
  <si>
    <t>ICA</t>
  </si>
  <si>
    <t>LORETO</t>
  </si>
  <si>
    <t>LAMBAYEQUE</t>
  </si>
  <si>
    <t>TACNA</t>
  </si>
  <si>
    <t>ÁNCASH</t>
  </si>
  <si>
    <t>PUNO</t>
  </si>
  <si>
    <t>SAN MARTÍN</t>
  </si>
  <si>
    <t>LA LIBERTAD</t>
  </si>
  <si>
    <t>AYACUCHO</t>
  </si>
  <si>
    <t>AMAZONAS</t>
  </si>
  <si>
    <t>HUÁNUCO</t>
  </si>
  <si>
    <t>HUANCAVELICA</t>
  </si>
  <si>
    <t>CUSCO</t>
  </si>
  <si>
    <t>PASCO</t>
  </si>
  <si>
    <t>HIERRO</t>
  </si>
  <si>
    <t>Var%</t>
  </si>
  <si>
    <t>Plomo</t>
  </si>
  <si>
    <t>Estaño</t>
  </si>
  <si>
    <t>Enero</t>
  </si>
  <si>
    <t>Var. %</t>
  </si>
  <si>
    <t>VARIACIÓN RESPECTO AL MES ANTERIOR</t>
  </si>
  <si>
    <t>Part. %</t>
  </si>
  <si>
    <t>SOCIEDAD MINERA CERRO VERDE S.A.A.</t>
  </si>
  <si>
    <t>COMPAÑIA MINERA ANTAMINA S.A.</t>
  </si>
  <si>
    <t>SOUTHERN PERU COPPER CORPORATION SUCURSAL DEL PERU</t>
  </si>
  <si>
    <t>ANGLO AMERICAN QUELLAVECO S.A.</t>
  </si>
  <si>
    <t>MINERA LAS BAMBAS S.A.</t>
  </si>
  <si>
    <t>MINERA CHINALCO PERU S.A.</t>
  </si>
  <si>
    <t>COMPAÑIA MINERA ANTAPACCAY S.A.</t>
  </si>
  <si>
    <t>MARCOBRE S.A.C.</t>
  </si>
  <si>
    <t>HUDBAY PERU S.A.C.</t>
  </si>
  <si>
    <t>SOCIEDAD MINERA EL BROCAL S.A.A.</t>
  </si>
  <si>
    <t>MINERA YANACOCHA S.R.L.</t>
  </si>
  <si>
    <t>COMPAÑIA MINERA PODEROSA S.A.</t>
  </si>
  <si>
    <t>CONSORCIO MINERO HORIZONTE S.R.L.</t>
  </si>
  <si>
    <t>MINERA AURIFERA RETAMAS S.A.</t>
  </si>
  <si>
    <t>SHAHUINDO S.A.C.</t>
  </si>
  <si>
    <t>COMPAÑIA MINERA ARES S.A.C.</t>
  </si>
  <si>
    <t>COMPAÑIA DE MINAS BUENAVENTURA S.A.A.</t>
  </si>
  <si>
    <t>VOLCAN COMPAÑIA MINERA S.A.A.</t>
  </si>
  <si>
    <t>NEXA RESOURCES PERU S.A.A.</t>
  </si>
  <si>
    <t>NEXA RESOURCES EL PORVENIR S.A.C.</t>
  </si>
  <si>
    <t>COMPAÑIA MINERA CHUNGAR S.A.C.</t>
  </si>
  <si>
    <t>MINERA SHOUXIN PERU S.A.</t>
  </si>
  <si>
    <t>CATALINA HUANCA SOCIEDAD MINERA S.A.C.</t>
  </si>
  <si>
    <t>COMPAÑIA MINERA KOLPA S.A.</t>
  </si>
  <si>
    <t>PAN AMERICAN SILVER HUARON S.A.</t>
  </si>
  <si>
    <t>COMPAÑIA MINERA LINCUNA S.A.</t>
  </si>
  <si>
    <t>NEXA RESOURCES ATACOCHA S.A.A.</t>
  </si>
  <si>
    <t>SHOUGANG HIERRO PERU S.A.A.</t>
  </si>
  <si>
    <t>MINSUR S.A.</t>
  </si>
  <si>
    <t>APURÍMAC</t>
  </si>
  <si>
    <t>MADRE DE DIOS</t>
  </si>
  <si>
    <t>INVERSIONES MINERAS (US$)</t>
  </si>
  <si>
    <t>PLANTA BENEFICIO</t>
  </si>
  <si>
    <t>EQUIPAMIENTO MINERO</t>
  </si>
  <si>
    <t>INFRAESTRUCTURA</t>
  </si>
  <si>
    <t>DESARROLLO Y PREPARACIÓN</t>
  </si>
  <si>
    <t>EVOLUCIÓN ANUAL DE LAS INVERSIONES MINERAS
(US$ MILLONES)</t>
  </si>
  <si>
    <t>SEGÚN DEPARTAMENTO</t>
  </si>
  <si>
    <t>SEGÚN EMPRESA</t>
  </si>
  <si>
    <t>EMPRESA</t>
  </si>
  <si>
    <t>JINZHAO MINING PERU S.A.</t>
  </si>
  <si>
    <t>COMPAÑIA MINERA CONDESTABLE S.A.</t>
  </si>
  <si>
    <t>COMPAÑIA MINERA RAURA S.A.</t>
  </si>
  <si>
    <t>EMPRESA MINERA LOS QUENUALES S.A.</t>
  </si>
  <si>
    <t>SOCIEDAD MINERA CORONA S.A.</t>
  </si>
  <si>
    <t>S.M.R.L. SANTA BARBARA DE TRUJILLO</t>
  </si>
  <si>
    <t>SUMMA GOLD CORPORATION S.A.C.</t>
  </si>
  <si>
    <t>COMPAÑIA MINERA ZAFRANAL S.A.C.</t>
  </si>
  <si>
    <t>Total</t>
  </si>
  <si>
    <t>SEGÚN RUBRO DE INVERSIÓN</t>
  </si>
  <si>
    <t>RUBRO / EMPRESA</t>
  </si>
  <si>
    <t>Tabla 14</t>
  </si>
  <si>
    <t>PETITORIOS, CATASTRO Y ACTIVIDAD MINERA</t>
  </si>
  <si>
    <t>CANTIDAD DE SOLICITUDES DE PETITORIOS MINEROS A NIVEL NACIONAL*</t>
  </si>
  <si>
    <t>Año</t>
  </si>
  <si>
    <t>ENE</t>
  </si>
  <si>
    <t>FEB</t>
  </si>
  <si>
    <t>MAR</t>
  </si>
  <si>
    <t>ABR</t>
  </si>
  <si>
    <t>MAY</t>
  </si>
  <si>
    <t>JUN</t>
  </si>
  <si>
    <t>JUL</t>
  </si>
  <si>
    <t>AGO</t>
  </si>
  <si>
    <t>SET</t>
  </si>
  <si>
    <t>OCT</t>
  </si>
  <si>
    <t>NOV</t>
  </si>
  <si>
    <t>DIC</t>
  </si>
  <si>
    <t>SOLICITUDES DE PETITORIOS MINEROS A NIVEL NACIONAL *</t>
  </si>
  <si>
    <t>TÍTULOS DE CONCESIONES OTORGADAS POR INGEMMET *</t>
  </si>
  <si>
    <t>TÍTULOS DE CONCESIONES OTORGADAS POR INGEMMET (HECTÁREAS)*</t>
  </si>
  <si>
    <t>Tabla 14.2</t>
  </si>
  <si>
    <t>N°</t>
  </si>
  <si>
    <t>TIPO DE ÁREA RESTRINGIDA</t>
  </si>
  <si>
    <t>HECTÁREAS</t>
  </si>
  <si>
    <t>SITIO RAMSAR (humedales de importancia internacional)</t>
  </si>
  <si>
    <t>RESERVA TERRITORIAL</t>
  </si>
  <si>
    <t>ZONA URBANA</t>
  </si>
  <si>
    <t>PUERTO Y/O AEROPUERTO</t>
  </si>
  <si>
    <t>RED VIAL NACIONAL</t>
  </si>
  <si>
    <t>PAISAJE CULTURAL</t>
  </si>
  <si>
    <t>ZONA DE RIESGO NO MITIGABLE (alto riesgo de habitabilidad - ley 30556)</t>
  </si>
  <si>
    <t>****</t>
  </si>
  <si>
    <t>Territorio Perú (Has según IGN)</t>
  </si>
  <si>
    <t>Tabla 10</t>
  </si>
  <si>
    <t>EMPLEO DIRECTO EN MINERÍA</t>
  </si>
  <si>
    <t>SEGÚN TIPO DE EMPLEADOR (PROMEDIO)</t>
  </si>
  <si>
    <t>COMPAÑÍA</t>
  </si>
  <si>
    <t>CONTRATISTAS</t>
  </si>
  <si>
    <t xml:space="preserve">ACCIDENTES MORTALES EN EL SECTOR MINERO
</t>
  </si>
  <si>
    <t xml:space="preserve">AÑO         </t>
  </si>
  <si>
    <t>ENE.</t>
  </si>
  <si>
    <t>FEB.</t>
  </si>
  <si>
    <t>MAR.</t>
  </si>
  <si>
    <t>ABR.</t>
  </si>
  <si>
    <t>MAY.</t>
  </si>
  <si>
    <t>JUN.</t>
  </si>
  <si>
    <t>JUL.</t>
  </si>
  <si>
    <t>AGO.</t>
  </si>
  <si>
    <t>Tabla 11</t>
  </si>
  <si>
    <t>SEGÚN GÉNERO</t>
  </si>
  <si>
    <t>Género</t>
  </si>
  <si>
    <t>Varones</t>
  </si>
  <si>
    <t xml:space="preserve">Mujeres </t>
  </si>
  <si>
    <t>Total trabajadores</t>
  </si>
  <si>
    <t>SEGÚN GÉNERO Y TIPO DE EMPLEADOR</t>
  </si>
  <si>
    <t>Empleador/Género</t>
  </si>
  <si>
    <t>Compañía</t>
  </si>
  <si>
    <t>Contratista</t>
  </si>
  <si>
    <t xml:space="preserve">Varones </t>
  </si>
  <si>
    <t>Extracción minera no metálica y carbonífera</t>
  </si>
  <si>
    <t>Extracción minera no metálica según departamento</t>
  </si>
  <si>
    <t>Extracción minera carbonífera según departamento</t>
  </si>
  <si>
    <t>INGRESOS TRIBUTARIOS</t>
  </si>
  <si>
    <t>INGRESOS NO TRIBUTARIOS</t>
  </si>
  <si>
    <t>Minería Metálica</t>
  </si>
  <si>
    <t>Minería No Metálica</t>
  </si>
  <si>
    <t>VARONES</t>
  </si>
  <si>
    <t>MUJERES</t>
  </si>
  <si>
    <t>TOTAL TRABAJADORES</t>
  </si>
  <si>
    <t>Extracción no metálica</t>
  </si>
  <si>
    <t>(*) Información disponible a la fecha de elaboración de este boletín</t>
  </si>
  <si>
    <t>EMPRESA ADMINISTRADORA CERRO S.A.C.</t>
  </si>
  <si>
    <t>MINERA LA GRANJA S.A.C.</t>
  </si>
  <si>
    <t xml:space="preserve">(*) Información disponible a la fecha de elaboración de este boletín. </t>
  </si>
  <si>
    <t>INICIO / FIN DE EJECUCIÓN</t>
  </si>
  <si>
    <t>PUESTA EN MARCHA OPERATIVA</t>
  </si>
  <si>
    <t>2022 / 2025</t>
  </si>
  <si>
    <t>EJECUCIÓN</t>
  </si>
  <si>
    <t>2023 / 2042</t>
  </si>
  <si>
    <t>2024 / 2029</t>
  </si>
  <si>
    <t>Ampliación Huancapetí</t>
  </si>
  <si>
    <t>Compañía Minera Lincuna S.A.</t>
  </si>
  <si>
    <t>2025 / 2028</t>
  </si>
  <si>
    <t>2025 / 2033</t>
  </si>
  <si>
    <t>Coimolache Sulfuros</t>
  </si>
  <si>
    <t xml:space="preserve">Cobre </t>
  </si>
  <si>
    <t>Mina Justa Subterránea</t>
  </si>
  <si>
    <t>Marcobre S.A.C.</t>
  </si>
  <si>
    <t>Ampliación Huachocolpa</t>
  </si>
  <si>
    <t xml:space="preserve">Compañía Minera Kolpa S.A. </t>
  </si>
  <si>
    <t>Antilla Copper S.A.</t>
  </si>
  <si>
    <t>EJECUCIÓN*</t>
  </si>
  <si>
    <t>Minera La Granja S.A.C.</t>
  </si>
  <si>
    <t>Reposición Colquijirca</t>
  </si>
  <si>
    <t>Sociedad Minera El Brocal S.A.A.</t>
  </si>
  <si>
    <t>Reposición Ferrobamba</t>
  </si>
  <si>
    <t>COTIZACIONES DE LOS PRINCIPALES METALES</t>
  </si>
  <si>
    <t xml:space="preserve">COBRE </t>
  </si>
  <si>
    <t xml:space="preserve">ORO </t>
  </si>
  <si>
    <t xml:space="preserve">ZINC </t>
  </si>
  <si>
    <t xml:space="preserve">PLATA </t>
  </si>
  <si>
    <t xml:space="preserve">PLOMO </t>
  </si>
  <si>
    <t xml:space="preserve">ESTAÑO </t>
  </si>
  <si>
    <t xml:space="preserve">MOLIBDENO </t>
  </si>
  <si>
    <t>MANGANESO**</t>
  </si>
  <si>
    <t>Ctvs.US$/lb</t>
  </si>
  <si>
    <t>US$/oz tr</t>
  </si>
  <si>
    <t>US$/TM*</t>
  </si>
  <si>
    <t>US$/lb</t>
  </si>
  <si>
    <t>LME</t>
  </si>
  <si>
    <t>LBMA</t>
  </si>
  <si>
    <t>London Fix</t>
  </si>
  <si>
    <t>S&amp;P</t>
  </si>
  <si>
    <t>* Tonelada métrica seca.
**Precio del compuesto Mn32%-Fe20%.
Nd: No disponible a la fecha.
Fuente: Bolsa de Metales de Londres, Standard &amp; Poor's Capital IQ. Elaborado por el Ministerio de Energía y Minas. 
Información disponible a la fecha de elaboración de este boletín.</t>
  </si>
  <si>
    <t>INVERSIÓN CAPEX
US$ MILLONES</t>
  </si>
  <si>
    <t>P.D.: Por definir</t>
  </si>
  <si>
    <t>Cabe señalar que este documento recopila la información pública más actualizada disponible sobre la evolución de los proyectos listados. En algunos casos, a falta de referencias públicas y oficiales, la información se basa en estimaciones de los autores y no compromete en ningún sentido a las compañías titulares de dichos proyectos.</t>
  </si>
  <si>
    <t>EJECUCIÓN: Etapa en la que se encuentran los proyectos que ya iniciaron o están por iniciar la ejecución de las inversiones principales para el desarrollo del Proyecto Minero, después de obtener los permisos y/o autorizaciones necesarias.</t>
  </si>
  <si>
    <t>* El proyecto Ariana del titular Ariana Operaciones Mineras S.A.C. se encuentra en la etapa de ejecución suspendida.</t>
  </si>
  <si>
    <t>PBI MINERO METÁLICO</t>
  </si>
  <si>
    <t>Nd</t>
  </si>
  <si>
    <t>EL MOLLE VERDE S.A.C.</t>
  </si>
  <si>
    <t>ANTAPATA</t>
  </si>
  <si>
    <t>DIA</t>
  </si>
  <si>
    <t>4ta MEIAsd</t>
  </si>
  <si>
    <t>Aftermath Silver Peru S.A.C.</t>
  </si>
  <si>
    <t>C.P.S. Nº 1</t>
  </si>
  <si>
    <t>Shougang Hierro Perú S.A.A.</t>
  </si>
  <si>
    <t>EIAsd</t>
  </si>
  <si>
    <t>EL PADRINO</t>
  </si>
  <si>
    <t>MARÍA REYNA</t>
  </si>
  <si>
    <t>PINAYA</t>
  </si>
  <si>
    <t>Kaizen Discovery Perú S.A.C.</t>
  </si>
  <si>
    <t>QANQAWA</t>
  </si>
  <si>
    <t>QOYA - CHULLO</t>
  </si>
  <si>
    <t>BHP World Exploration Inc. Sucursal del Perú</t>
  </si>
  <si>
    <t>QUELLOPUNTA</t>
  </si>
  <si>
    <t>ROMINA 2</t>
  </si>
  <si>
    <t>AZULCCACCA</t>
  </si>
  <si>
    <t>BORDEBAMBA</t>
  </si>
  <si>
    <t>ESPERANZA</t>
  </si>
  <si>
    <t>Amaru Resources S.A.C.</t>
  </si>
  <si>
    <t>HUATANA</t>
  </si>
  <si>
    <t>TASSA</t>
  </si>
  <si>
    <t>WILLAY</t>
  </si>
  <si>
    <t>ACHATAYHUA</t>
  </si>
  <si>
    <t>Achatayhua Metals Perú S.A.C.</t>
  </si>
  <si>
    <t>ANTARUMI</t>
  </si>
  <si>
    <t>1ra MEIAsd</t>
  </si>
  <si>
    <t>Winshear de Perú S.A.C.</t>
  </si>
  <si>
    <t>Pampa Esperanza Resources S.A.C.</t>
  </si>
  <si>
    <t>SALLAHUE NORTE</t>
  </si>
  <si>
    <t>Palamina S.A.C</t>
  </si>
  <si>
    <t>Tabla 12</t>
  </si>
  <si>
    <t>TRANSFERENCIA DE RECURSOS (CANON MINERO, REGALÍAS MINERAS Y DERECHO DE VIGENCIA Y PENALIDAD) 
GENERADOS POR LA MINERÍA  (Soles)*</t>
  </si>
  <si>
    <t>DEPARTAMENTOS</t>
  </si>
  <si>
    <t xml:space="preserve">  ÁNCASH</t>
  </si>
  <si>
    <t xml:space="preserve">  AREQUIPA</t>
  </si>
  <si>
    <t xml:space="preserve">  ICA</t>
  </si>
  <si>
    <t xml:space="preserve">  TACNA</t>
  </si>
  <si>
    <t xml:space="preserve">  CUSCO</t>
  </si>
  <si>
    <t xml:space="preserve">  MOQUEGUA</t>
  </si>
  <si>
    <t xml:space="preserve">  LA LIBERTAD</t>
  </si>
  <si>
    <t xml:space="preserve">  APURÍMAC</t>
  </si>
  <si>
    <t xml:space="preserve">  CAJAMARCA</t>
  </si>
  <si>
    <t xml:space="preserve">  JUNÍN</t>
  </si>
  <si>
    <t xml:space="preserve">  PUNO</t>
  </si>
  <si>
    <t xml:space="preserve">  LIMA</t>
  </si>
  <si>
    <t xml:space="preserve">  AYACUCHO</t>
  </si>
  <si>
    <t xml:space="preserve">  PASCO</t>
  </si>
  <si>
    <t xml:space="preserve">  PIURA</t>
  </si>
  <si>
    <t xml:space="preserve">  HUANCAVELICA</t>
  </si>
  <si>
    <t xml:space="preserve">  MADRE DE DIOS</t>
  </si>
  <si>
    <t xml:space="preserve">  SAN MARTÍN</t>
  </si>
  <si>
    <t xml:space="preserve">  HUÁNUCO</t>
  </si>
  <si>
    <t xml:space="preserve">  LAMBAYEQUE</t>
  </si>
  <si>
    <t xml:space="preserve">  AMAZONAS</t>
  </si>
  <si>
    <t xml:space="preserve">  LORETO</t>
  </si>
  <si>
    <t xml:space="preserve">  TUMBES</t>
  </si>
  <si>
    <t xml:space="preserve">  UCAYALI</t>
  </si>
  <si>
    <t xml:space="preserve">  CALLAO</t>
  </si>
  <si>
    <t>Tabla 13</t>
  </si>
  <si>
    <t>TRANSFERENCIA DE RECURSOS (CANON MINERO, REGALÍAS MINERAS Y DERECHO DE VIGENCIA Y PENALIDAD) 
GENERADOS POR LA MINERÍA (Soles)*</t>
  </si>
  <si>
    <t>CANON MINERO***</t>
  </si>
  <si>
    <t>DERECHO DE VIGENCIA Y PENALIDAD</t>
  </si>
  <si>
    <t>*** Incluye Canon Regional para Cajamarca y adelanto del Canon Minero que se aprobó en la Cuarta Disposición Complementaria Final del Decreto Legislativo N° 1441, del Sistema Nacional de Tesorería.</t>
  </si>
  <si>
    <t>**** Incluye Regalías Contractuales Mineras.</t>
  </si>
  <si>
    <t>REGALÍAS MINERAS****</t>
  </si>
  <si>
    <t>PROYECTO ESPECIAL - HIDRAULICOS</t>
  </si>
  <si>
    <t>COMPAÑIA MINERA MISKI MAYO S.R.L.</t>
  </si>
  <si>
    <t>PART. %</t>
  </si>
  <si>
    <t>TSI</t>
  </si>
  <si>
    <t>Tabla 07</t>
  </si>
  <si>
    <t>Tabla 08</t>
  </si>
  <si>
    <t>Tabla 09</t>
  </si>
  <si>
    <t>Fuente: Instituto Geológico Minero y Metalúrgico (INGEMMET)</t>
  </si>
  <si>
    <t>SOBREANDES S.A.C.</t>
  </si>
  <si>
    <t>EMPLEO SEGÚN GÉNERO Y TIPO DE EMPLEADOR</t>
  </si>
  <si>
    <t>UCAYALI</t>
  </si>
  <si>
    <t>Tabla 04</t>
  </si>
  <si>
    <t>EXTRACCIÓN MINERA NO METÁLICA Y CARBONÍFERA*</t>
  </si>
  <si>
    <t>RECURSO EXTRAÍDO</t>
  </si>
  <si>
    <t>VAR. %</t>
  </si>
  <si>
    <t>NO METÁLICO (TM)</t>
  </si>
  <si>
    <t>CALIZA / DOLOMITA</t>
  </si>
  <si>
    <t>FOSFATOS</t>
  </si>
  <si>
    <t>ARENA (GRUESA/FINA)</t>
  </si>
  <si>
    <t>CALCITA</t>
  </si>
  <si>
    <t>PIEDRA (CONSTRUCCIÓN)</t>
  </si>
  <si>
    <t>PUZOLANA</t>
  </si>
  <si>
    <t>SAL</t>
  </si>
  <si>
    <t>ARCILLAS</t>
  </si>
  <si>
    <t>CONCHUELAS</t>
  </si>
  <si>
    <t>ANDALUCITA</t>
  </si>
  <si>
    <t>TRAVERTINO</t>
  </si>
  <si>
    <t>YESO</t>
  </si>
  <si>
    <t>DIATOMITAS</t>
  </si>
  <si>
    <t>GRANITO</t>
  </si>
  <si>
    <t>BENTONITA</t>
  </si>
  <si>
    <t>PIROFILITA</t>
  </si>
  <si>
    <t>ARENISCA / CUARCITA</t>
  </si>
  <si>
    <t>ANDESITA</t>
  </si>
  <si>
    <t>DOLOMITA</t>
  </si>
  <si>
    <t>BARITINA</t>
  </si>
  <si>
    <t>TALCO</t>
  </si>
  <si>
    <t>FELDESPATOS</t>
  </si>
  <si>
    <t>PIEDRA LAJA</t>
  </si>
  <si>
    <t>GRANODIORITA ORNAMENTAL</t>
  </si>
  <si>
    <t>SULFATOS</t>
  </si>
  <si>
    <t>CARBONÍFERA  (TM)</t>
  </si>
  <si>
    <t>CARBÓN ANTRACITA</t>
  </si>
  <si>
    <t>CARBÓN BITUMINOSO</t>
  </si>
  <si>
    <t>(*) Información preliminar</t>
  </si>
  <si>
    <t>Tabla 4.1</t>
  </si>
  <si>
    <t>EXTRACCIÓN MINERA NO METÁLICA SEGÚN DEPARTAMENTO*</t>
  </si>
  <si>
    <t xml:space="preserve">RECURSO EXTRAÍDO / DEPARTAMENTO </t>
  </si>
  <si>
    <t>VAR %</t>
  </si>
  <si>
    <t>CALIZA / DOLOMITA (TM)</t>
  </si>
  <si>
    <t>FOSFATOS (TM)</t>
  </si>
  <si>
    <t>HORMIGÓN (TM)</t>
  </si>
  <si>
    <t>ARENA (GRUESA/FINA) (TM)</t>
  </si>
  <si>
    <t>CALCITA (TM)</t>
  </si>
  <si>
    <t>PUZOLANA (TM)</t>
  </si>
  <si>
    <t>SAL (TM)</t>
  </si>
  <si>
    <t>ARCILLAS (TM)</t>
  </si>
  <si>
    <t>CONCHUELAS (TM)</t>
  </si>
  <si>
    <t>ANDALUCITA (TM)</t>
  </si>
  <si>
    <t>TRAVERTINO (TM)</t>
  </si>
  <si>
    <t>SÍLICE (TM)</t>
  </si>
  <si>
    <t>YESO (TM)</t>
  </si>
  <si>
    <t>DIATOMITAS (TM)</t>
  </si>
  <si>
    <t>GRANITO (TM)</t>
  </si>
  <si>
    <t>BENTONITA (TM)</t>
  </si>
  <si>
    <t>PIROFILITA (TM)</t>
  </si>
  <si>
    <t>ARENISCA / CUARCITA (TM)</t>
  </si>
  <si>
    <t>ANDESITA (TM)</t>
  </si>
  <si>
    <t>CAOLÍN (TM)</t>
  </si>
  <si>
    <t>DOLOMITA (TM)</t>
  </si>
  <si>
    <t>BARITINA (TM)</t>
  </si>
  <si>
    <t>TALCO (TM)</t>
  </si>
  <si>
    <t>FELDESPATOS (TM)</t>
  </si>
  <si>
    <t>PIEDRA LAJA  (TM)</t>
  </si>
  <si>
    <t>GRANODIORITA ORNAMENTAL (TM)</t>
  </si>
  <si>
    <t>SULFATOS (TM)</t>
  </si>
  <si>
    <t>ÓNIX (TM)</t>
  </si>
  <si>
    <t>Tabla 4.2</t>
  </si>
  <si>
    <t>EXTRACCIÓN MINERA DE CARBÓN SEGÚN DEPARTAMENTO*</t>
  </si>
  <si>
    <t>RECURSO EXTRAÍDO / DEPARTAMENTO</t>
  </si>
  <si>
    <t xml:space="preserve"> (*) Información preliminar</t>
  </si>
  <si>
    <t>2025*</t>
  </si>
  <si>
    <t>2025**</t>
  </si>
  <si>
    <t>NORCOBRE S.A.C.</t>
  </si>
  <si>
    <t>MINERA CASTOR S.A.C.</t>
  </si>
  <si>
    <t>COMPAÑIA MINERA ARGENTUM S.A.</t>
  </si>
  <si>
    <t>Tabla 14.1</t>
  </si>
  <si>
    <t>CANTIDAD</t>
  </si>
  <si>
    <t>SITUACIÓN</t>
  </si>
  <si>
    <t>HECTÁREAS(**)</t>
  </si>
  <si>
    <t>EXPLOTACIÓN</t>
  </si>
  <si>
    <t>BENEFICIO</t>
  </si>
  <si>
    <t>CATEO Y PROSPECCIÓN</t>
  </si>
  <si>
    <t>PREPARACIÓN Y DESARROLLO*</t>
  </si>
  <si>
    <t>CIERRE PROGRESIVO*</t>
  </si>
  <si>
    <t>CIERRE FINAL*</t>
  </si>
  <si>
    <t>CIERRE POST-CIERRE (DEFINITIVO)</t>
  </si>
  <si>
    <t xml:space="preserve"> Información disponible a la fecha de elaboración de este boletín.
(*) Mediante R.D. N°0043-2020-MINEM/DGM, se reemplazó la situación "Construcción" al nombre de "Preparación y Desarrollo", asimismo se añadieron las situaciones "Cierre Final" y "Cierre Progresivo". De esta manera, las situaciones reportadas se encuentran alineadas a la Ley General de Minería y los procedimientos de autorizaciones mineras de la Dirección General de Minería.
(**) Hectáreas otorgadas totales destinadas a las unidades mineras que se encuentran en alguna de las situaciones descritas en el presente cuadro.</t>
  </si>
  <si>
    <t>COQUINA</t>
  </si>
  <si>
    <t>COQUINA (TM)</t>
  </si>
  <si>
    <t>CONCESIONES y/o UNIDADES ECONÓMICAS ADMINISTRATIVAS (UEAs) EN ACTIVIDAD</t>
  </si>
  <si>
    <t>FECHA DE CONCLUSIÓN DE LA CONSULTA PRELIMINAR</t>
  </si>
  <si>
    <t>FECHA DE AUTORIZACIÓN DEL INICIO DE ACTIVIDADES DE EXPLORACIÓN</t>
  </si>
  <si>
    <t>INSTRUMENTO DE GESTIÓN AMBIENTAL</t>
  </si>
  <si>
    <t>ACCOPATA</t>
  </si>
  <si>
    <t>En evaluación</t>
  </si>
  <si>
    <t>ANTILLA</t>
  </si>
  <si>
    <t>ANY CENTRO</t>
  </si>
  <si>
    <t>Ayor S.A.C.</t>
  </si>
  <si>
    <t>ANY ESTE</t>
  </si>
  <si>
    <t>AYAWILCA</t>
  </si>
  <si>
    <t>MEIAsd</t>
  </si>
  <si>
    <t>CAÑARIACO</t>
  </si>
  <si>
    <t>Cañariaco Copper Perú S.A.C</t>
  </si>
  <si>
    <t>CHANCHO AL PALO</t>
  </si>
  <si>
    <t>Westminster Perú S.A.C.</t>
  </si>
  <si>
    <t>COBREORCO</t>
  </si>
  <si>
    <t>COTABAMBAS</t>
  </si>
  <si>
    <t>Panoro Apurimac S.A.</t>
  </si>
  <si>
    <t>3ra MEIAsd</t>
  </si>
  <si>
    <t>EL GALENO</t>
  </si>
  <si>
    <t>6ta MEIAsd</t>
  </si>
  <si>
    <t>HAQUIRA</t>
  </si>
  <si>
    <t>HUARON</t>
  </si>
  <si>
    <t>Pan American Silver Huaron S.A.</t>
  </si>
  <si>
    <t>ISIBILLA</t>
  </si>
  <si>
    <t>Macusani Uranium S.A.C.</t>
  </si>
  <si>
    <t>Uranio</t>
  </si>
  <si>
    <t>KOLPA</t>
  </si>
  <si>
    <t>Compañía Minera Kolpa S.A.</t>
  </si>
  <si>
    <t>LACSHA</t>
  </si>
  <si>
    <t>Zafiro Mining S.A.C.</t>
  </si>
  <si>
    <t>LAS BAMBAS</t>
  </si>
  <si>
    <t>MARCOBRE</t>
  </si>
  <si>
    <t>8va MEIAsd</t>
  </si>
  <si>
    <t>NEAR MINE</t>
  </si>
  <si>
    <t>Consorcio Minero Horizonte S.R.L.</t>
  </si>
  <si>
    <t>Kiwanda S.A.C.</t>
  </si>
  <si>
    <t>QUENAMARI</t>
  </si>
  <si>
    <t>QUILLA</t>
  </si>
  <si>
    <t>SAN GABRIEL</t>
  </si>
  <si>
    <t>Nexa Resources El Porvenir S.A.C.</t>
  </si>
  <si>
    <t>TINA</t>
  </si>
  <si>
    <t>MFTA</t>
  </si>
  <si>
    <t>CONSULTA PRELIMINAR</t>
  </si>
  <si>
    <t>ANKA</t>
  </si>
  <si>
    <t>ASUMAN FE</t>
  </si>
  <si>
    <t>Total Genius Iron Mining S.A.C.</t>
  </si>
  <si>
    <t>ATOLLADERO HASRET FE</t>
  </si>
  <si>
    <t>DAYLETTE</t>
  </si>
  <si>
    <t>Minera Anaconda Perú S.A.</t>
  </si>
  <si>
    <t>HUARO</t>
  </si>
  <si>
    <t>Minera Cuculi S.A.C.</t>
  </si>
  <si>
    <t>YANANTA</t>
  </si>
  <si>
    <t>Perú Fortescue S.A.C.</t>
  </si>
  <si>
    <t>AUTORIZACIÓN DE EXPLORACIÓN</t>
  </si>
  <si>
    <t>Sobreandes S.A.C.</t>
  </si>
  <si>
    <t>CABALLITO</t>
  </si>
  <si>
    <t>LA COLORADA</t>
  </si>
  <si>
    <t>LA ESTRELLA</t>
  </si>
  <si>
    <t>Cappex Exploraciones S.A.C.</t>
  </si>
  <si>
    <t>Corporación Minera Centauro S.A.C.</t>
  </si>
  <si>
    <t>Darwin Perú S.A.C.</t>
  </si>
  <si>
    <t>Elaborado por la Dirección General de Promoción y Sostenibilidad Minera.</t>
  </si>
  <si>
    <t>Febrero</t>
  </si>
  <si>
    <t>EXPORTACIONES METÁLICAS</t>
  </si>
  <si>
    <t>VALOR DE LAS EXPORTACIONES METÁLICAS (US$ MILLONES)</t>
  </si>
  <si>
    <t>COBRE</t>
  </si>
  <si>
    <t>ORO</t>
  </si>
  <si>
    <t>ZINC</t>
  </si>
  <si>
    <t>PLATA</t>
  </si>
  <si>
    <t>PLOMO</t>
  </si>
  <si>
    <t>ESTAÑO</t>
  </si>
  <si>
    <t>MOLIBDENO</t>
  </si>
  <si>
    <t xml:space="preserve">VARIACIÓN RESPECTO AL MES ANTERIOR* EN MILLONES DE US$ </t>
  </si>
  <si>
    <t>EVOLUCIÓN DE LAS EXPORTACIONES MINERAS METÁLICAS / US$ MILLONES</t>
  </si>
  <si>
    <t>VOLUMEN DE LAS EXPORTACIONES METÁLICAS</t>
  </si>
  <si>
    <t>(Miles toneladas)</t>
  </si>
  <si>
    <t>(Miles oz tr)</t>
  </si>
  <si>
    <t>(Millones oz tr)</t>
  </si>
  <si>
    <t>(Millones toneladas)</t>
  </si>
  <si>
    <t xml:space="preserve">VARIACIÓN RESPECTO AL MES ANTERIOR * VOLUMEN </t>
  </si>
  <si>
    <t>VARIACIÓN INTERANUAL DE LAS EXPORTACIONES MINERAS METÁLICAS (VOLUMEN (*))/ VAR%</t>
  </si>
  <si>
    <t>Tabla 6.1</t>
  </si>
  <si>
    <t>ESTRUCTURA DEL VALOR DE LAS EXPORTACIONES PERUANAS (MILLONES DE US$)</t>
  </si>
  <si>
    <t>RUBRO</t>
  </si>
  <si>
    <t>Part%</t>
  </si>
  <si>
    <t>Ene</t>
  </si>
  <si>
    <t>Mineros Metálicos</t>
  </si>
  <si>
    <t>Petróleo y gas natural</t>
  </si>
  <si>
    <t>Pesqueros (Export. Trad.)</t>
  </si>
  <si>
    <t>Agrícolas</t>
  </si>
  <si>
    <t>Agropecuarios</t>
  </si>
  <si>
    <t>Pesqueros (Export. No Trad.)</t>
  </si>
  <si>
    <t>Textiles</t>
  </si>
  <si>
    <t>Maderas y papeles</t>
  </si>
  <si>
    <t>Químicos</t>
  </si>
  <si>
    <t>Minerales no metálicos</t>
  </si>
  <si>
    <t>Sidero-metalúrgicos y joyería</t>
  </si>
  <si>
    <t>Metal-mecánicos</t>
  </si>
  <si>
    <t>Otros</t>
  </si>
  <si>
    <t>TOTAL EXPORTACIONES</t>
  </si>
  <si>
    <t>TOTAL EXPORTACIONES MINERAS</t>
  </si>
  <si>
    <t>Tabla 6.2</t>
  </si>
  <si>
    <t>VALOR DE EXPORTACIONES DE PRINCIPALES PRODUCTOS MINEROS (Millones de US$)</t>
  </si>
  <si>
    <t>Productos Metálicos</t>
  </si>
  <si>
    <t>Molibdeno</t>
  </si>
  <si>
    <t>PARTICIPACIÓN DE PRODUCTOS MINEROS EN EL VALOR DE EXPORTACIONES NACIONALES (Millones de US$)</t>
  </si>
  <si>
    <t>TOTAL PROD. MINEROS</t>
  </si>
  <si>
    <t>Minerales No Metálicos</t>
  </si>
  <si>
    <t>TOTAL EXPORTACIONES NACIONALES</t>
  </si>
  <si>
    <t>Tabla 06</t>
  </si>
  <si>
    <t>MINERA BOROO MISQUICHILCA S.A.</t>
  </si>
  <si>
    <t>Mar.</t>
  </si>
  <si>
    <t>Marzo</t>
  </si>
  <si>
    <t>2024 / 2026</t>
  </si>
  <si>
    <t>Reposición San Rafael</t>
  </si>
  <si>
    <t>2025 / 2036</t>
  </si>
  <si>
    <t>2025 / 2027</t>
  </si>
  <si>
    <t>Southern Perú Copper Corporation</t>
  </si>
  <si>
    <t>2025 / 2029</t>
  </si>
  <si>
    <t>2026 / 2032</t>
  </si>
  <si>
    <t>Ampliación Huarón</t>
  </si>
  <si>
    <t>Pan American Silver Huarón S.A.C.</t>
  </si>
  <si>
    <t>2026 / 2053</t>
  </si>
  <si>
    <t>Optimización Cerro Verde</t>
  </si>
  <si>
    <t>Sociedad Minera Cerro Verde S.A.A.</t>
  </si>
  <si>
    <t>2026 / P.D.</t>
  </si>
  <si>
    <t>2027 / 2028</t>
  </si>
  <si>
    <t>2027 / 2029</t>
  </si>
  <si>
    <t>2027 / 2031</t>
  </si>
  <si>
    <t>2029 / 2034</t>
  </si>
  <si>
    <t>Ampliación Cobriza</t>
  </si>
  <si>
    <t>Operadores Concentrados Peruanos S.A.C.</t>
  </si>
  <si>
    <t>Ampliación Contonga</t>
  </si>
  <si>
    <t>Norcobre S.A.C.</t>
  </si>
  <si>
    <t>Ampliación Esperanza</t>
  </si>
  <si>
    <t>Compañía Minera Caraveli S.A.C.</t>
  </si>
  <si>
    <t>Ampliación Quellaveco</t>
  </si>
  <si>
    <t>Anglo American Quellaveco S.A.</t>
  </si>
  <si>
    <t>Ampliación Recuperada</t>
  </si>
  <si>
    <t>Recuperada S.A.C.</t>
  </si>
  <si>
    <t>Ampliación Shougang</t>
  </si>
  <si>
    <t>Shougang Hierro Peru S.A.A.</t>
  </si>
  <si>
    <t>Ampliación Yauricocha</t>
  </si>
  <si>
    <t>Sociedad Minera Corona S.A.</t>
  </si>
  <si>
    <t>Katy</t>
  </si>
  <si>
    <t>Cultinor S.A.C.</t>
  </si>
  <si>
    <t>Optimización Cajamarquilla</t>
  </si>
  <si>
    <t>Nexa Resources Cajamarquilla S.A.</t>
  </si>
  <si>
    <t>Optimización Constancia</t>
  </si>
  <si>
    <t>Optimización Julcani</t>
  </si>
  <si>
    <t>Optimización Pallancata</t>
  </si>
  <si>
    <t>Optimización Pucamarca</t>
  </si>
  <si>
    <t>Olympic Precious Metals Ltd.</t>
  </si>
  <si>
    <t>Reaprovechamiento Quiruvilca</t>
  </si>
  <si>
    <t>Atom Enviromental II S.A.C.</t>
  </si>
  <si>
    <t>Reposición Cerro de Pasco</t>
  </si>
  <si>
    <t>Empresa Administradora Cerro S.A.C.</t>
  </si>
  <si>
    <t>Reposición Shahuindo</t>
  </si>
  <si>
    <t>Shahuindo S.A.C.</t>
  </si>
  <si>
    <t>CMC CRITICAL MINERALS CORPORATION S.A.C.</t>
  </si>
  <si>
    <t>Feb</t>
  </si>
  <si>
    <t>PIZARRA</t>
  </si>
  <si>
    <t>PIZARRA (TM)</t>
  </si>
  <si>
    <t>Abr.</t>
  </si>
  <si>
    <t>Mar</t>
  </si>
  <si>
    <t>Abril</t>
  </si>
  <si>
    <t>SITIO HISTORICO DE BATALLA</t>
  </si>
  <si>
    <t>May.</t>
  </si>
  <si>
    <t>Abr</t>
  </si>
  <si>
    <t>Mayo</t>
  </si>
  <si>
    <t>LA ARENA S.A.</t>
  </si>
  <si>
    <t>ÁREA NATURAL - USO INDIRECTO</t>
  </si>
  <si>
    <t>CLASIFICACIÓN DIVERSA (gasoductos, oleoductos,  otros)</t>
  </si>
  <si>
    <t xml:space="preserve">CONCESIÓN FORESTAL </t>
  </si>
  <si>
    <t>ECOSISTEMAS FRÁGILES</t>
  </si>
  <si>
    <t>ÁREA DE DEFENSA NACIONAL</t>
  </si>
  <si>
    <t>RESERVA INDÍGENA</t>
  </si>
  <si>
    <t>ZONA ARQUEOLÓGICA</t>
  </si>
  <si>
    <t xml:space="preserve">ÁREA DE NO ADMISIÓN DE PETITORIOS </t>
  </si>
  <si>
    <t>ÁREA DE NO ADMISIÓN DE PETITORIOS INGEMMET</t>
  </si>
  <si>
    <t>Tabla 01</t>
  </si>
  <si>
    <t>VOLUMEN DE LA PRODUCCIÓN MINERA METÁLICA</t>
  </si>
  <si>
    <t>ORO*</t>
  </si>
  <si>
    <t>ARSÉNICO</t>
  </si>
  <si>
    <t>BISMUTO</t>
  </si>
  <si>
    <t>CADMIO</t>
  </si>
  <si>
    <t>MANGANESO</t>
  </si>
  <si>
    <t>MAGNESIO</t>
  </si>
  <si>
    <t>TMF</t>
  </si>
  <si>
    <t>g finos</t>
  </si>
  <si>
    <t>kg finos</t>
  </si>
  <si>
    <t>N/D</t>
  </si>
  <si>
    <t>EVOLUCIÓN ANUAL DE LA PRODUCCIÓN DE COBRE
(MILES DE TMF)</t>
  </si>
  <si>
    <t>Tabla 02</t>
  </si>
  <si>
    <t>PRODUCCIÓN MINERA METÁLICA SEGÚN EMPRESA</t>
  </si>
  <si>
    <t>PRODUCTO / EMPRESA</t>
  </si>
  <si>
    <t>COBRE (TMF)</t>
  </si>
  <si>
    <t>ORO** (g finos)</t>
  </si>
  <si>
    <t>PALTARUMI S.A.C.</t>
  </si>
  <si>
    <t>GOLD FIELDS LA CIMA S.A.</t>
  </si>
  <si>
    <t>MINERA VETA DORADA S.A.C.</t>
  </si>
  <si>
    <t>ZINC (TMF)</t>
  </si>
  <si>
    <t>PLATA (kg finos)</t>
  </si>
  <si>
    <t>PLOMO (TMF)</t>
  </si>
  <si>
    <t>MINERA BATEAS S.A.C.</t>
  </si>
  <si>
    <t>HIERRO (TMF)</t>
  </si>
  <si>
    <t>ESTAÑO (TMF)</t>
  </si>
  <si>
    <t>MOLIBDENO (TMF)</t>
  </si>
  <si>
    <t>ARSÉNICO (TMF)</t>
  </si>
  <si>
    <t>SOCIEDAD MINERA ANDEREAL S.A.C.</t>
  </si>
  <si>
    <t>GLORE PERU S.A.C</t>
  </si>
  <si>
    <t>EL PACIFICO DORADO S.A.C.</t>
  </si>
  <si>
    <t>BISMUTO (TMF)</t>
  </si>
  <si>
    <t>CADMIO (TMF)</t>
  </si>
  <si>
    <t>MANGANESO (TMF)</t>
  </si>
  <si>
    <t>MAGNESIO (TMF)</t>
  </si>
  <si>
    <t>Tabla 03</t>
  </si>
  <si>
    <t>PRODUCCIÓN MINERA METÁLICA SEGÚN DEPARTAMENTO</t>
  </si>
  <si>
    <t>PRODUCTO / DEPARTAMENTO</t>
  </si>
  <si>
    <t>COBRE / TMF</t>
  </si>
  <si>
    <t>ORO* / G FINOS</t>
  </si>
  <si>
    <t>ZINC / TMF</t>
  </si>
  <si>
    <t>PLATA / KG FINOS</t>
  </si>
  <si>
    <t>PLOMO / TMF</t>
  </si>
  <si>
    <t>HIERRO / TMF</t>
  </si>
  <si>
    <t>ESTAÑO / TMF</t>
  </si>
  <si>
    <t>MOLIBDENO / TMF</t>
  </si>
  <si>
    <t>ARSÉNICO / TMF</t>
  </si>
  <si>
    <t>BISMUTO / TMF</t>
  </si>
  <si>
    <t>CADMIO / TMF</t>
  </si>
  <si>
    <t>MANGANESO / TMF</t>
  </si>
  <si>
    <t>MAGNESIO / TMF</t>
  </si>
  <si>
    <t>ARAGONITO</t>
  </si>
  <si>
    <t>ARAGONITO (TM)</t>
  </si>
  <si>
    <t>Jun.</t>
  </si>
  <si>
    <t>May</t>
  </si>
  <si>
    <t>Junio</t>
  </si>
  <si>
    <t>MINERA CRC SOCIEDAD ANONIMA CERRADA</t>
  </si>
  <si>
    <t>Jul.</t>
  </si>
  <si>
    <t>Jun</t>
  </si>
  <si>
    <t>Julio</t>
  </si>
  <si>
    <t>MÁRMOL (TM)</t>
  </si>
  <si>
    <t>OTROS (2024: 3 titulares mineros, 2025: 3 titulares mineros)</t>
  </si>
  <si>
    <t>OTROS** (2024: 3 departamentos, 2025: 3 departamentos)</t>
  </si>
  <si>
    <t>BORATOS / ULEXITA</t>
  </si>
  <si>
    <t>BORATOS / ULEXITA (TM)</t>
  </si>
  <si>
    <t>Ago.</t>
  </si>
  <si>
    <t>Jul</t>
  </si>
  <si>
    <t>Cartera de Proyectos de Exploración Minera, actualización agosto 2025</t>
  </si>
  <si>
    <t>No requiere</t>
  </si>
  <si>
    <t>TOTAL ( 80 proyectos)</t>
  </si>
  <si>
    <t>Fecha de consulta: 25 de agosto de 2025.</t>
  </si>
  <si>
    <t>PERÚ: CARTERA DE PROYECTOS DE EXPLORACIÓN MINERA, ACTUALIZACIÓN AGOSTO 2025</t>
  </si>
  <si>
    <t>CPEM, AGO 2025'!A1</t>
  </si>
  <si>
    <t>Agosto</t>
  </si>
  <si>
    <t>Setiembre</t>
  </si>
  <si>
    <t>Set. 2025</t>
  </si>
  <si>
    <t>SILICATOS</t>
  </si>
  <si>
    <t>SILICATOS (TM)</t>
  </si>
  <si>
    <t>Set.</t>
  </si>
  <si>
    <t>Ago</t>
  </si>
  <si>
    <t>HORMIGÓN</t>
  </si>
  <si>
    <t>SÍLICE</t>
  </si>
  <si>
    <t>CAOLÍN</t>
  </si>
  <si>
    <t>MÁRMOL</t>
  </si>
  <si>
    <t>ÓNIX</t>
  </si>
  <si>
    <t>Oct.</t>
  </si>
  <si>
    <t>Set</t>
  </si>
  <si>
    <t>Octubre</t>
  </si>
  <si>
    <t>Oct. 2024</t>
  </si>
  <si>
    <t>Oct. 2025</t>
  </si>
  <si>
    <t>Ene-Oct 2024</t>
  </si>
  <si>
    <t>Ene-Oct 2025</t>
  </si>
  <si>
    <t>PERÚ: CARTERA DE PROYECTOS DE INVERSIÓN MINERA, EDICIÓN 2025 - ACTUALIZACIÓN OCTUBRE</t>
  </si>
  <si>
    <t>2029 / P.D.</t>
  </si>
  <si>
    <t>La Arena Sulfuros</t>
  </si>
  <si>
    <t>Cartera de Proyectos de Inversión Minera, actualización octubre 2025</t>
  </si>
  <si>
    <t>CPIM, OCT 2025'!A1</t>
  </si>
  <si>
    <t>OTROS (2024: 50 titulares mineros, 2025: 47 titulares mineros)</t>
  </si>
  <si>
    <t>OTROS (2024: 34 titulares mineros, 2025: 30 titulares mineros)</t>
  </si>
  <si>
    <t>OTROS (2024: 33 titulares mineros, 2025: 30 titulares mineros)</t>
  </si>
  <si>
    <t>Fuente: Instituto Geológico Minero y Metalúrgico (INGEMMET) /  Fecha de consulta: 05 de diciembre de 2025.</t>
  </si>
  <si>
    <t>Según ESTAMIN Noviembre 2025</t>
  </si>
  <si>
    <t>Edición Nº 11 - 2025</t>
  </si>
  <si>
    <t>2025
(Ene-Nov)</t>
  </si>
  <si>
    <t>Noviembre</t>
  </si>
  <si>
    <t>VARIACIÓN INTERANUAL / NOVIEMBRE</t>
  </si>
  <si>
    <t>Nov. 2024</t>
  </si>
  <si>
    <t>Nov. 2025</t>
  </si>
  <si>
    <t>VARIACIÓN INTERANUAL ACUMULADA / ENERO-NOVIEMBRE</t>
  </si>
  <si>
    <t>Ene-Nov 2024</t>
  </si>
  <si>
    <t>Ene-Nov 2025</t>
  </si>
  <si>
    <r>
      <t>Fuente:  Dirección de Gestión Minera</t>
    </r>
    <r>
      <rPr>
        <sz val="10"/>
        <color theme="1"/>
        <rFont val="Calibri"/>
        <family val="2"/>
      </rPr>
      <t>, DGM/  Fecha de consulta: 29 de diciembre de 2025.</t>
    </r>
    <r>
      <rPr>
        <sz val="10"/>
        <color rgb="FF000000"/>
        <rFont val="Calibri"/>
        <family val="2"/>
      </rPr>
      <t xml:space="preserve">
Elaboración: Dirección General de Promoción y Sostenibilidad Minera, DGPSM.
(*) Información preliminar. Incluye producción aurífera estimada de mineros artesanales de Madre de Dios, Puno, Piura y Arequipa.
N/D: Información no disponible</t>
    </r>
  </si>
  <si>
    <t>Fuente:  Dirección de Gestión Minera, DGM/  Fecha de consulta: 29 de diciembre de 2025.
Elaboración: Dirección General de Promoción y Sostenibilidad Minera, DGPSM.
(*) Información preliminar. Incluye producción aurífera estimada de mineros artesanales de Madre de Dios, Puno, Piura y Arequipa.</t>
  </si>
  <si>
    <t>NOVIEMBRE</t>
  </si>
  <si>
    <t>ENERO - NOVIEMBRE</t>
  </si>
  <si>
    <t>OTROS (2024: 270 titulares mineros, 2025: 274 titulares mineros)</t>
  </si>
  <si>
    <t>OTROS (2024: 89 titulares mineros, 2025: 81 titulares mineros)</t>
  </si>
  <si>
    <t>Fuente:  Dirección de Gestión Minera, DGM/  Fecha de consulta: 29 de diciembre de 2025.
Elaboración: Dirección de Promoción y Sostenibilidad Minera, DGPSM.
(*)Incluye producción cuprífera por proceso de flotación (TMF), lixiviación y electro-obtención (TM). 
(**) Información preliminar. Incluye producción aurífera estimada de mineros artesanales de Madre de Dios, Puno, Piura y Arequipa.</t>
  </si>
  <si>
    <r>
      <t xml:space="preserve">Fuente:  Dirección de Gestión Minera, DGM/  Fecha de consulta: 29 de diciembre de 2025.
Elaboración: Dirección de Promoción y Sostenibilidad Minera, DGPSM.
(*) </t>
    </r>
    <r>
      <rPr>
        <i/>
        <sz val="10"/>
        <color theme="1"/>
        <rFont val="Calibri"/>
        <family val="2"/>
        <scheme val="minor"/>
      </rPr>
      <t xml:space="preserve">Información preliminar. Incluye producción aurífera estimada de mineros artesanales de Madre de Dios, Puno, Piura y Arequipa.
</t>
    </r>
    <r>
      <rPr>
        <sz val="10"/>
        <color theme="1"/>
        <rFont val="Calibri"/>
        <family val="2"/>
        <scheme val="minor"/>
      </rPr>
      <t xml:space="preserve">(**) </t>
    </r>
    <r>
      <rPr>
        <i/>
        <sz val="10"/>
        <color theme="1"/>
        <rFont val="Calibri"/>
        <family val="2"/>
        <scheme val="minor"/>
      </rPr>
      <t>Contempla la producción metálica de molibdeno de los departamentos de Apurímac, Cusco y Junín (el titular Minera Chinalco Perú S.A. es el único que reporta molibdeno como subproducto dentro del proceso de flotación en planta para la obtención de cobre como su producto principal. Es importante mencionar que, para efectos estadísticos se está contemplando tanto la producción de producto principal como subproducto; no obstante, se precisa que Minera Chinalco Perú S.A no produce ni comercializa molibdeno).</t>
    </r>
  </si>
  <si>
    <t>Fuente: Dirección de Gestión Minera, DGM / Fecha de consulta: 29 de diciembre de 2025.
Elaboración: Dirección General de Promoción y Sostenibilidad Minera, DGPSM.</t>
  </si>
  <si>
    <t>Fuente: Dirección de Gestión Minera, DGM / Fecha de consulta: 29 de diciembre de 2025.
Elaboración: Dirección General de Promoción y Sostenibilidad Minera, DGPSM.                                                                                                                                 
 (*) Información preliminar</t>
  </si>
  <si>
    <t>Nov.</t>
  </si>
  <si>
    <t>2025
(ene-nov)</t>
  </si>
  <si>
    <t>Fuente: Dirección General de Minería, DGM - Ministerio de Energía y Minas.
Elaboración: Dirección General de Promoción y Sostenibilidad Minera, DGPSM.
- Información proporcionada por los Titulares Mineros a través del ESTAMIN.
- Las cifras han sido ajustadas a lo reportado por los Titulares Mineros al 29 de diciembre de 2025.</t>
  </si>
  <si>
    <t>OTROS (2024: 303 titulares mineros, 2025: 279 titulares mineros)</t>
  </si>
  <si>
    <t>OTROS (2024: 87 titulares mineros, 2025: 86 titulares mineros)</t>
  </si>
  <si>
    <t>OTROS (2024: 146 titulares mineros, 2025: 139 titulares mineros)</t>
  </si>
  <si>
    <t>OTROS (2024: 213 titulares mineros, 2025: 200 titulares mineros)</t>
  </si>
  <si>
    <t>OTROS (2024: 175 titulares mineros, 2025: 159 titulares mineros)</t>
  </si>
  <si>
    <t>OTROS (2024: 152 titulares mineros, 2025: 135 titulares mineros)</t>
  </si>
  <si>
    <t>OTROS (2024: 132 titulares mineros, 2025: 127 titulares mineros)</t>
  </si>
  <si>
    <t>SEGÚN DEPARTAMENTO Y GÉNERO - NOVIEMBRE 2025</t>
  </si>
  <si>
    <t>Variación Interanual - Noviembre</t>
  </si>
  <si>
    <t>Fuente: Dirección General de Minería - Ministerio de Energía y Minas.
- 2015-2019:  Información proporcionada por los Titulares Mineros a través de la Declaración Anual Consolidada (DAC).
- 2020-2025:  Información proporcionada por los Titulares Mineros a través del Declaración Estadística Mensual (ESTAMIN).
* Las cifras han sido ajustadas a lo reportado por los Titulares Mineros al 29 de diciembre de 2025.</t>
  </si>
  <si>
    <t>SEP</t>
  </si>
  <si>
    <t>Fuente: Dirección General de Minería - Ministerio de Energía y Minas.
 *Las cifras han sido ajustadas a lo reportado por los Titulares Mineros al 30 de diciembre de 2025.</t>
  </si>
  <si>
    <t>Fuente: Dirección General de Minería - Ministerio de Energía y Minas.
Información proporcionada por los Titulares Mineros a través del Declaración Estadística Mensual (ESTAMIN).
* Las cifras han sido ajustadas a lo reportado por los Titulares Mineros al 29 de diciembre de 2025.</t>
  </si>
  <si>
    <t xml:space="preserve">*Se considera las transferencias a los gobiernos locales, regionales y nacionales (universidades públicas).
Fuente: MEF - Portal de Transparencia Económica, Instituto Geológico Minero y Metalúrgico (INGEMMET). Elaborado por el Ministerio de Energía y Minas. 
** Fecha de consulta: 05 de enero de 2026
   Canon Minero 2025
   Regalías Mineras 2025 
   Derecho de Vigencia y Penalidad - Datos a octubre 2025    </t>
  </si>
  <si>
    <t xml:space="preserve">*Se considera las transferencias a los gobiernos locales, regionales y nacionales (universidades públicas).
Fuente: MEF - Portal de Transparencia Económica, Instituto Geológico Minero y Metalúrgico (INGEMMET). Elaborado por el Ministerio de Energía y Minas. 
** Fecha de consulta:  05 de enero de 2026
   Canon Minero 2025
   Regalías Mineras  2025 
   Derecho de Vigencia y Penalidad - Datos a octubre 2025                                                                                                                                                                                                                                                  </t>
  </si>
  <si>
    <t>ÁREAS RESTRINGIDAS A LA MINERÍA - NOVIEMBRE 2025</t>
  </si>
  <si>
    <r>
      <t>ACTIVIDAD MINERA - NOVIEMBRE</t>
    </r>
    <r>
      <rPr>
        <b/>
        <sz val="12"/>
        <rFont val="Calibri"/>
        <family val="2"/>
      </rPr>
      <t xml:space="preserve"> 2025</t>
    </r>
  </si>
  <si>
    <t>Fuente:  Declaración Estadística Mensual (ESTAMIN) - Ministerio de Energía y Minas.   /    Fecha de consulta: 29 de diciembre de 2025.</t>
  </si>
  <si>
    <t>2025 
(ene-nov)</t>
  </si>
  <si>
    <t>VARIACIÓN INTERANUAL ACUMULADA / ENERO - NOVIEMBRE</t>
  </si>
  <si>
    <t>Fuente: SUNAT, Nota Tributaria. Elaborado por Ministerio de Energía y Minas.
Fecha de consulta: 16 de diciembre de 2025.
* Incluye Ingresos Tributarios y No Tributarios mineros recaudados por SUNAT.</t>
  </si>
  <si>
    <t>2025 
(Ene - Oct)</t>
  </si>
  <si>
    <t>VARIACIÓN INTERANUAL * EN MILLONES DE US$ / OCTUBRE</t>
  </si>
  <si>
    <t>VARIACIÓN INTERANUAL ACUMULADA* EN MILLONES DE US$ / ENERO-OCTUBRE</t>
  </si>
  <si>
    <t>VARIACIÓN INTERANUAL * VOLUMEN /OCTUBRE</t>
  </si>
  <si>
    <t>VARIACIÓN INTERANUAL ACUMULADA * VOLUMEN / ENERO-OCTUBRE</t>
  </si>
  <si>
    <t>Fuente: BCRP, Cuadros Estadísticos Mensuales. Elaborado por el Ministerio de Energía y Minas
Fecha de consulta:  14 de diciembre de 2025.
* El cuadro contiene datos publicados por el Banco Central de Reserva del Perú. Los volúmenes para cada mineral se especifican a continuación:
. COBRE: Se considera las partidas arancelarias que corresponden a “Minerales de cobre y sus concentrados” y “Cátodos y secciones de cátodos de cobre refinado”.
. ORO: Se considera “Minerales de oro y sus concentrados”, así como “Refinados de oro”. Incluye estimación de exportaciones de oro no registradas por Aduanas.
. ZINC: Se considera “Minerales de zinc y sus concentrados” y “Zinc refinado”.
. HIERRO: Se considera “Hierro pellets” y “Hierro lodos y tortas”.
. PLATA: Se considera plata refinada y la partida “plata y sus concentrados”.
El volumen es calculado en base a la información que envía Aduanas en kg y se transforman a la unidades de referencia (es decir, de kilos a onzas troy, o de kilos a toneladas). En el caso del cobre y otros metales, en los que se considera concentrados, los volúmenes se ajustan por una ley promedio. Información disponible a la fecha de elaboración de este boletín.</t>
  </si>
  <si>
    <t>Oct</t>
  </si>
  <si>
    <t>Fuente: BCRP, Cuadros Estadísticos Mensuales. Elaborado por el Ministerio de Energía y Minas.
Fecha de consulta: 14 de diciembre de 2025.</t>
  </si>
  <si>
    <t>Fuente: BCRP, Cuadros Estadísticos Mensuales. Elaborado por el Ministerio de Energía y Minas
Fecha de consulta: 14 de diciembre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</si>
</sst>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7">
    <numFmt numFmtId="43" formatCode="_-* #,##0.00_-;\-* #,##0.00_-;_-* &quot;-&quot;??_-;_-@_-"/>
    <numFmt numFmtId="164" formatCode="_(* #,##0.00_);_(* \(#,##0.00\);_(* &quot;-&quot;??_);_(@_)"/>
    <numFmt numFmtId="165" formatCode="_ * #,##0.00_ ;_ * \-#,##0.00_ ;_ * &quot;-&quot;??_ ;_ @_ "/>
    <numFmt numFmtId="166" formatCode="0.0%"/>
    <numFmt numFmtId="167" formatCode="_-* #,##0.00\ _€_-;\-* #,##0.00\ _€_-;_-* &quot;-&quot;??\ _€_-;_-@_-"/>
    <numFmt numFmtId="168" formatCode="#,##0.0"/>
    <numFmt numFmtId="169" formatCode="_-* #,##0.00\ _P_t_s_-;\-* #,##0.00\ _P_t_s_-;_-* &quot;-&quot;??\ _P_t_s_-;_-@_-"/>
    <numFmt numFmtId="170" formatCode="_-* #,##0_-;\-* #,##0_-;_-* &quot;-&quot;??_-;_-@_-"/>
    <numFmt numFmtId="171" formatCode="_ * #,##0.0_ ;_ * \-#,##0.0_ ;_ * &quot;-&quot;??_ ;_ @_ "/>
    <numFmt numFmtId="172" formatCode="_-* #,##0.0_-;\-* #,##0.0_-;_-* &quot;-&quot;??_-;_-@_-"/>
    <numFmt numFmtId="173" formatCode="#,##0.0,,"/>
    <numFmt numFmtId="174" formatCode="_ * #,##0.0000_ ;_ * \-#,##0.0000_ ;_ * &quot;-&quot;??_ ;_ @_ "/>
    <numFmt numFmtId="175" formatCode="_ * #,##0_ ;_ * \-#,##0_ ;_ * &quot;-&quot;??_ ;_ @_ "/>
    <numFmt numFmtId="176" formatCode="0.000%"/>
    <numFmt numFmtId="177" formatCode="0.0000%"/>
    <numFmt numFmtId="178" formatCode="#,##0_ ;\-#,##0\ "/>
    <numFmt numFmtId="179" formatCode="0.000"/>
    <numFmt numFmtId="180" formatCode="#,##0;[Red]#,##0"/>
    <numFmt numFmtId="181" formatCode="[$-1010409]###,##0"/>
    <numFmt numFmtId="182" formatCode="0.00000%"/>
    <numFmt numFmtId="183" formatCode="_-* #,##0.00_-;\-* #,##0.00_-;_-* &quot;-&quot;??_-;_-@"/>
    <numFmt numFmtId="184" formatCode="0.0"/>
    <numFmt numFmtId="185" formatCode="_ * #,##0.000_ ;_ * \-#,##0.000_ ;_ * &quot;-&quot;??_ ;_ @_ "/>
    <numFmt numFmtId="186" formatCode="_-* #,##0.000000_-;\-* #,##0.000000_-;_-* &quot;-&quot;??_-;_-@_-"/>
    <numFmt numFmtId="187" formatCode="#,##0.000"/>
    <numFmt numFmtId="188" formatCode="#,##0.0;\-#,##0.0"/>
    <numFmt numFmtId="189" formatCode="_-* #,##0.000_-;\-* #,##0.000_-;_-* &quot;-&quot;??_-;_-@_-"/>
  </numFmts>
  <fonts count="89" x14ac:knownFonts="1">
    <font>
      <sz val="11"/>
      <color theme="1"/>
      <name val="Calibri"/>
      <family val="2"/>
      <scheme val="minor"/>
    </font>
    <font>
      <sz val="11"/>
      <color theme="1"/>
      <name val="Calibri"/>
      <family val="2"/>
      <scheme val="minor"/>
    </font>
    <font>
      <sz val="11"/>
      <color rgb="FF000000"/>
      <name val="Calibri"/>
      <family val="2"/>
    </font>
    <font>
      <sz val="10"/>
      <name val="Calibri"/>
      <family val="2"/>
      <scheme val="minor"/>
    </font>
    <font>
      <sz val="10"/>
      <color theme="1"/>
      <name val="Calibri"/>
      <family val="2"/>
      <scheme val="minor"/>
    </font>
    <font>
      <sz val="10"/>
      <name val="Arial"/>
      <family val="2"/>
    </font>
    <font>
      <sz val="9"/>
      <color theme="1"/>
      <name val="Calibri"/>
      <family val="2"/>
      <scheme val="minor"/>
    </font>
    <font>
      <sz val="11"/>
      <color rgb="FF9C0006"/>
      <name val="Calibri"/>
      <family val="2"/>
      <scheme val="minor"/>
    </font>
    <font>
      <sz val="8"/>
      <name val="Arial"/>
      <family val="2"/>
    </font>
    <font>
      <sz val="11"/>
      <name val="Calibri"/>
      <family val="2"/>
    </font>
    <font>
      <sz val="11"/>
      <name val="Calibri"/>
      <family val="2"/>
    </font>
    <font>
      <b/>
      <sz val="18"/>
      <name val="Century Gothic"/>
      <family val="2"/>
    </font>
    <font>
      <sz val="14"/>
      <name val="Century Gothic"/>
      <family val="2"/>
    </font>
    <font>
      <u/>
      <sz val="11"/>
      <color theme="10"/>
      <name val="Calibri"/>
      <family val="2"/>
      <scheme val="minor"/>
    </font>
    <font>
      <sz val="11"/>
      <color theme="1"/>
      <name val="Century Gothic"/>
      <family val="2"/>
    </font>
    <font>
      <b/>
      <sz val="14"/>
      <color rgb="FF00519E"/>
      <name val="Century Gothic"/>
      <family val="2"/>
    </font>
    <font>
      <sz val="10"/>
      <color theme="0"/>
      <name val="Calibri"/>
      <family val="2"/>
      <scheme val="minor"/>
    </font>
    <font>
      <b/>
      <sz val="10"/>
      <color rgb="FF000000"/>
      <name val="Calibri"/>
      <family val="2"/>
    </font>
    <font>
      <b/>
      <sz val="12"/>
      <color rgb="FF000000"/>
      <name val="Calibri"/>
      <family val="2"/>
    </font>
    <font>
      <sz val="11"/>
      <color theme="1"/>
      <name val="Calibri"/>
      <family val="2"/>
      <scheme val="minor"/>
    </font>
    <font>
      <b/>
      <sz val="10"/>
      <color theme="1"/>
      <name val="Calibri"/>
      <family val="2"/>
      <scheme val="minor"/>
    </font>
    <font>
      <sz val="10"/>
      <color rgb="FF000000"/>
      <name val="Calibri"/>
      <family val="2"/>
    </font>
    <font>
      <sz val="10"/>
      <color theme="1"/>
      <name val="Calibri"/>
      <family val="2"/>
    </font>
    <font>
      <sz val="11"/>
      <color theme="1"/>
      <name val="Calibri Light"/>
      <family val="2"/>
      <scheme val="major"/>
    </font>
    <font>
      <b/>
      <sz val="11"/>
      <color rgb="FF00B050"/>
      <name val="Calibri Light"/>
      <family val="2"/>
      <scheme val="major"/>
    </font>
    <font>
      <sz val="11"/>
      <color rgb="FF00B050"/>
      <name val="Calibri Light"/>
      <family val="2"/>
      <scheme val="major"/>
    </font>
    <font>
      <b/>
      <sz val="11"/>
      <color theme="5" tint="-0.249977111117893"/>
      <name val="Calibri Light"/>
      <family val="2"/>
      <scheme val="major"/>
    </font>
    <font>
      <sz val="11"/>
      <color theme="5" tint="-0.249977111117893"/>
      <name val="Calibri Light"/>
      <family val="2"/>
      <scheme val="major"/>
    </font>
    <font>
      <b/>
      <sz val="11"/>
      <color rgb="FF305496"/>
      <name val="Calibri Light"/>
      <family val="2"/>
      <scheme val="major"/>
    </font>
    <font>
      <sz val="11"/>
      <color rgb="FF305496"/>
      <name val="Calibri Light"/>
      <family val="2"/>
      <scheme val="major"/>
    </font>
    <font>
      <b/>
      <sz val="22"/>
      <color theme="3" tint="-0.499984740745262"/>
      <name val="Calibri Light"/>
      <family val="2"/>
      <scheme val="major"/>
    </font>
    <font>
      <b/>
      <sz val="22"/>
      <color theme="1"/>
      <name val="Calibri Light"/>
      <family val="2"/>
      <scheme val="major"/>
    </font>
    <font>
      <b/>
      <sz val="22"/>
      <color rgb="FF002060"/>
      <name val="Calibri Light"/>
      <family val="2"/>
      <scheme val="major"/>
    </font>
    <font>
      <b/>
      <sz val="10"/>
      <color indexed="8"/>
      <name val="Calibri"/>
      <family val="2"/>
    </font>
    <font>
      <sz val="10"/>
      <color rgb="FFFFFFFF"/>
      <name val="Calibri"/>
      <family val="2"/>
    </font>
    <font>
      <i/>
      <sz val="10"/>
      <color rgb="FF000000"/>
      <name val="Calibri"/>
      <family val="2"/>
    </font>
    <font>
      <sz val="7"/>
      <color theme="1"/>
      <name val="Arial"/>
      <family val="2"/>
    </font>
    <font>
      <b/>
      <sz val="11"/>
      <color theme="1"/>
      <name val="Calibri"/>
      <family val="2"/>
      <scheme val="minor"/>
    </font>
    <font>
      <b/>
      <sz val="10"/>
      <name val="Calibri"/>
      <family val="2"/>
    </font>
    <font>
      <sz val="10"/>
      <name val="Calibri"/>
      <family val="2"/>
    </font>
    <font>
      <b/>
      <sz val="10"/>
      <color rgb="FFFFFFFF"/>
      <name val="Calibri"/>
      <family val="2"/>
    </font>
    <font>
      <b/>
      <sz val="10"/>
      <name val="Calibri"/>
      <family val="2"/>
      <scheme val="minor"/>
    </font>
    <font>
      <b/>
      <sz val="12"/>
      <name val="Calibri"/>
      <family val="2"/>
      <scheme val="minor"/>
    </font>
    <font>
      <b/>
      <sz val="10"/>
      <color theme="0"/>
      <name val="Calibri"/>
      <family val="2"/>
      <scheme val="minor"/>
    </font>
    <font>
      <b/>
      <i/>
      <sz val="10"/>
      <color theme="0" tint="-0.499984740745262"/>
      <name val="Calibri"/>
      <family val="2"/>
      <scheme val="minor"/>
    </font>
    <font>
      <i/>
      <sz val="10"/>
      <color theme="1"/>
      <name val="Calibri"/>
      <family val="2"/>
      <scheme val="minor"/>
    </font>
    <font>
      <b/>
      <sz val="12"/>
      <color theme="1"/>
      <name val="Calibri"/>
      <family val="2"/>
      <scheme val="minor"/>
    </font>
    <font>
      <i/>
      <sz val="10"/>
      <color theme="0"/>
      <name val="Calibri"/>
      <family val="2"/>
      <scheme val="minor"/>
    </font>
    <font>
      <b/>
      <sz val="9"/>
      <color theme="1"/>
      <name val="Calibri"/>
      <family val="2"/>
      <scheme val="minor"/>
    </font>
    <font>
      <sz val="11"/>
      <color theme="0"/>
      <name val="Calibri"/>
      <family val="2"/>
      <scheme val="minor"/>
    </font>
    <font>
      <sz val="10"/>
      <color theme="0" tint="-0.499984740745262"/>
      <name val="Calibri"/>
      <family val="2"/>
      <scheme val="minor"/>
    </font>
    <font>
      <b/>
      <sz val="10"/>
      <color theme="0" tint="-4.9989318521683403E-2"/>
      <name val="Calibri"/>
      <family val="2"/>
      <scheme val="minor"/>
    </font>
    <font>
      <i/>
      <sz val="10"/>
      <name val="Calibri"/>
      <family val="2"/>
      <scheme val="minor"/>
    </font>
    <font>
      <b/>
      <sz val="10"/>
      <color theme="1"/>
      <name val="Calibri"/>
      <family val="2"/>
    </font>
    <font>
      <sz val="12"/>
      <name val="Calibri"/>
      <family val="2"/>
    </font>
    <font>
      <i/>
      <sz val="10"/>
      <color theme="1"/>
      <name val="Calibri"/>
      <family val="2"/>
    </font>
    <font>
      <sz val="10"/>
      <color rgb="FFFF0000"/>
      <name val="Calibri"/>
      <family val="2"/>
    </font>
    <font>
      <sz val="8"/>
      <color rgb="FF4D5156"/>
      <name val="Arial"/>
      <family val="2"/>
    </font>
    <font>
      <i/>
      <sz val="10"/>
      <name val="Calibri"/>
      <family val="2"/>
    </font>
    <font>
      <sz val="16"/>
      <color rgb="FF000000"/>
      <name val="Calibri"/>
      <family val="2"/>
    </font>
    <font>
      <b/>
      <sz val="10"/>
      <color rgb="FFFFFFFF"/>
      <name val="Calibri Light"/>
      <family val="2"/>
      <scheme val="major"/>
    </font>
    <font>
      <sz val="10"/>
      <color rgb="FF000000"/>
      <name val="Calibri Light"/>
      <family val="2"/>
      <scheme val="major"/>
    </font>
    <font>
      <b/>
      <sz val="10"/>
      <color rgb="FF000000"/>
      <name val="Calibri Light"/>
      <family val="2"/>
      <scheme val="major"/>
    </font>
    <font>
      <sz val="10"/>
      <color theme="1"/>
      <name val="Calibri Light"/>
      <family val="2"/>
      <scheme val="major"/>
    </font>
    <font>
      <b/>
      <sz val="10"/>
      <color theme="1"/>
      <name val="Calibri Light"/>
      <family val="2"/>
      <scheme val="major"/>
    </font>
    <font>
      <i/>
      <sz val="10"/>
      <color theme="1"/>
      <name val="Calibri Light"/>
      <family val="2"/>
      <scheme val="major"/>
    </font>
    <font>
      <b/>
      <sz val="12"/>
      <color theme="0"/>
      <name val="Calibri Light"/>
      <family val="2"/>
      <scheme val="major"/>
    </font>
    <font>
      <sz val="14"/>
      <color theme="1"/>
      <name val="Calibri Light"/>
      <family val="2"/>
      <scheme val="major"/>
    </font>
    <font>
      <i/>
      <sz val="11"/>
      <color theme="1"/>
      <name val="Calibri Light"/>
      <family val="2"/>
      <scheme val="major"/>
    </font>
    <font>
      <u/>
      <sz val="11"/>
      <color theme="8" tint="-0.249977111117893"/>
      <name val="Century Gothic"/>
      <family val="2"/>
    </font>
    <font>
      <sz val="11"/>
      <color theme="8" tint="-0.249977111117893"/>
      <name val="Century Gothic"/>
      <family val="2"/>
    </font>
    <font>
      <sz val="8"/>
      <color rgb="FF000000"/>
      <name val="Arial"/>
      <family val="2"/>
    </font>
    <font>
      <sz val="9"/>
      <name val="Calibri"/>
      <family val="2"/>
      <scheme val="minor"/>
    </font>
    <font>
      <sz val="11"/>
      <name val="Calibri"/>
      <family val="2"/>
      <scheme val="minor"/>
    </font>
    <font>
      <u/>
      <sz val="11"/>
      <color theme="10"/>
      <name val="Century Gothic"/>
      <family val="2"/>
    </font>
    <font>
      <sz val="10"/>
      <name val="Arial"/>
      <family val="2"/>
    </font>
    <font>
      <b/>
      <sz val="12"/>
      <name val="Calibri"/>
      <family val="2"/>
    </font>
    <font>
      <sz val="9"/>
      <color rgb="FFFF0000"/>
      <name val="Calibri"/>
      <family val="2"/>
      <scheme val="minor"/>
    </font>
    <font>
      <b/>
      <sz val="11"/>
      <color rgb="FF305496"/>
      <name val="Calibri Light"/>
      <family val="1"/>
      <scheme val="major"/>
    </font>
    <font>
      <sz val="11"/>
      <color rgb="FFC00000"/>
      <name val="Calibri Light"/>
      <family val="2"/>
      <scheme val="major"/>
    </font>
    <font>
      <b/>
      <sz val="11"/>
      <color rgb="FF963634"/>
      <name val="Calibri Light"/>
      <family val="2"/>
      <scheme val="major"/>
    </font>
    <font>
      <sz val="11"/>
      <color rgb="FF963634"/>
      <name val="Calibri Light"/>
      <family val="2"/>
      <scheme val="major"/>
    </font>
    <font>
      <b/>
      <sz val="11"/>
      <color theme="5" tint="-0.249977111117893"/>
      <name val="Calibri Light"/>
      <family val="1"/>
      <scheme val="major"/>
    </font>
    <font>
      <b/>
      <sz val="11"/>
      <color rgb="FF00B050"/>
      <name val="Calibri Light"/>
      <family val="1"/>
      <scheme val="major"/>
    </font>
    <font>
      <sz val="7"/>
      <color rgb="FF000000"/>
      <name val="Arial"/>
      <family val="2"/>
    </font>
    <font>
      <b/>
      <sz val="16"/>
      <color rgb="FF000000"/>
      <name val="Calibri"/>
      <family val="2"/>
    </font>
    <font>
      <sz val="10"/>
      <color theme="0"/>
      <name val="Calibri"/>
      <family val="2"/>
    </font>
    <font>
      <sz val="11"/>
      <color rgb="FFFF0000"/>
      <name val="Calibri"/>
      <family val="2"/>
      <scheme val="minor"/>
    </font>
    <font>
      <sz val="10"/>
      <name val="Calibri Light"/>
      <family val="2"/>
      <scheme val="major"/>
    </font>
  </fonts>
  <fills count="32">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FFFF"/>
        <bgColor rgb="FFFFFFFF"/>
      </patternFill>
    </fill>
    <fill>
      <patternFill patternType="solid">
        <fgColor rgb="FFC3A560"/>
        <bgColor indexed="64"/>
      </patternFill>
    </fill>
    <fill>
      <patternFill patternType="solid">
        <fgColor rgb="FF0081B0"/>
        <bgColor indexed="64"/>
      </patternFill>
    </fill>
    <fill>
      <patternFill patternType="solid">
        <fgColor rgb="FF7F7F7F"/>
        <bgColor rgb="FF7F7F7F"/>
      </patternFill>
    </fill>
    <fill>
      <patternFill patternType="solid">
        <fgColor theme="0" tint="-0.14999847407452621"/>
        <bgColor indexed="64"/>
      </patternFill>
    </fill>
    <fill>
      <patternFill patternType="solid">
        <fgColor theme="0"/>
        <bgColor rgb="FFFFFFFF"/>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0" tint="-0.34998626667073579"/>
        <bgColor indexed="64"/>
      </patternFill>
    </fill>
    <fill>
      <patternFill patternType="solid">
        <fgColor indexed="65"/>
        <bgColor indexed="64"/>
      </patternFill>
    </fill>
    <fill>
      <patternFill patternType="solid">
        <fgColor theme="0" tint="-0.499984740745262"/>
        <bgColor rgb="FFC00000"/>
      </patternFill>
    </fill>
    <fill>
      <patternFill patternType="solid">
        <fgColor theme="0"/>
        <bgColor rgb="FF7F7F7F"/>
      </patternFill>
    </fill>
    <fill>
      <patternFill patternType="solid">
        <fgColor rgb="FFFFFFFF"/>
        <bgColor indexed="64"/>
      </patternFill>
    </fill>
    <fill>
      <patternFill patternType="solid">
        <fgColor rgb="FFD8D8D8"/>
        <bgColor rgb="FFD8D8D8"/>
      </patternFill>
    </fill>
    <fill>
      <patternFill patternType="solid">
        <fgColor theme="0" tint="-0.499984740745262"/>
        <bgColor theme="4" tint="0.79998168889431442"/>
      </patternFill>
    </fill>
    <fill>
      <patternFill patternType="solid">
        <fgColor rgb="FFFFFF00"/>
        <bgColor indexed="64"/>
      </patternFill>
    </fill>
    <fill>
      <patternFill patternType="solid">
        <fgColor theme="2" tint="-9.9978637043366805E-2"/>
        <bgColor rgb="FFFFFFFF"/>
      </patternFill>
    </fill>
    <fill>
      <patternFill patternType="solid">
        <fgColor rgb="FFF2F2F2"/>
        <bgColor rgb="FF000000"/>
      </patternFill>
    </fill>
    <fill>
      <patternFill patternType="solid">
        <fgColor rgb="FFFFFFFF"/>
        <bgColor rgb="FF000000"/>
      </patternFill>
    </fill>
    <fill>
      <patternFill patternType="solid">
        <fgColor rgb="FFD9D9D9"/>
        <bgColor rgb="FF000000"/>
      </patternFill>
    </fill>
    <fill>
      <patternFill patternType="solid">
        <fgColor rgb="FF808080"/>
        <bgColor indexed="64"/>
      </patternFill>
    </fill>
    <fill>
      <patternFill patternType="solid">
        <fgColor rgb="FFF2F2F2"/>
        <bgColor rgb="FFF2F2F2"/>
      </patternFill>
    </fill>
    <fill>
      <patternFill patternType="solid">
        <fgColor rgb="FFF2F2F2"/>
        <bgColor rgb="FFFFFFFF"/>
      </patternFill>
    </fill>
    <fill>
      <patternFill patternType="solid">
        <fgColor rgb="FFD9D9D9"/>
        <bgColor rgb="FFFFFFFF"/>
      </patternFill>
    </fill>
    <fill>
      <patternFill patternType="solid">
        <fgColor theme="0" tint="-0.14999847407452621"/>
        <bgColor rgb="FFFFFFFF"/>
      </patternFill>
    </fill>
    <fill>
      <patternFill patternType="solid">
        <fgColor theme="1" tint="0.34998626667073579"/>
        <bgColor indexed="64"/>
      </patternFill>
    </fill>
  </fills>
  <borders count="77">
    <border>
      <left/>
      <right/>
      <top/>
      <bottom/>
      <diagonal/>
    </border>
    <border>
      <left/>
      <right/>
      <top style="thin">
        <color indexed="64"/>
      </top>
      <bottom style="thin">
        <color indexed="64"/>
      </bottom>
      <diagonal/>
    </border>
    <border>
      <left/>
      <right/>
      <top/>
      <bottom style="thin">
        <color indexed="64"/>
      </bottom>
      <diagonal/>
    </border>
    <border>
      <left/>
      <right/>
      <top style="thin">
        <color rgb="FF000000"/>
      </top>
      <bottom style="thin">
        <color rgb="FF000000"/>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ashed">
        <color indexed="64"/>
      </left>
      <right style="dashed">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rgb="FF002060"/>
      </bottom>
      <diagonal/>
    </border>
    <border>
      <left/>
      <right/>
      <top/>
      <bottom style="medium">
        <color rgb="FF5B9BD5"/>
      </bottom>
      <diagonal/>
    </border>
    <border>
      <left/>
      <right/>
      <top style="medium">
        <color rgb="FF5B9BD5"/>
      </top>
      <bottom style="medium">
        <color rgb="FF5B9BD5"/>
      </bottom>
      <diagonal/>
    </border>
    <border>
      <left/>
      <right/>
      <top style="medium">
        <color rgb="FF5B9BD5"/>
      </top>
      <bottom/>
      <diagonal/>
    </border>
    <border>
      <left/>
      <right/>
      <top style="medium">
        <color rgb="FF000000"/>
      </top>
      <bottom style="medium">
        <color rgb="FF000000"/>
      </bottom>
      <diagonal/>
    </border>
    <border>
      <left/>
      <right/>
      <top style="thin">
        <color rgb="FF000000"/>
      </top>
      <bottom/>
      <diagonal/>
    </border>
    <border>
      <left/>
      <right/>
      <top/>
      <bottom style="thin">
        <color rgb="FF000000"/>
      </bottom>
      <diagonal/>
    </border>
    <border>
      <left/>
      <right/>
      <top style="thin">
        <color indexed="64"/>
      </top>
      <bottom style="medium">
        <color rgb="FF5B9BD5"/>
      </bottom>
      <diagonal/>
    </border>
    <border>
      <left style="medium">
        <color indexed="64"/>
      </left>
      <right style="medium">
        <color indexed="64"/>
      </right>
      <top style="thin">
        <color indexed="64"/>
      </top>
      <bottom style="medium">
        <color indexed="64"/>
      </bottom>
      <diagonal/>
    </border>
    <border>
      <left/>
      <right/>
      <top style="thick">
        <color rgb="FF534A51"/>
      </top>
      <bottom/>
      <diagonal/>
    </border>
    <border>
      <left/>
      <right/>
      <top style="thick">
        <color rgb="FF534A51"/>
      </top>
      <bottom style="thin">
        <color rgb="FF534A51"/>
      </bottom>
      <diagonal/>
    </border>
    <border>
      <left/>
      <right/>
      <top style="thin">
        <color rgb="FF534A51"/>
      </top>
      <bottom style="thin">
        <color rgb="FF534A51"/>
      </bottom>
      <diagonal/>
    </border>
    <border>
      <left/>
      <right/>
      <top/>
      <bottom style="thick">
        <color rgb="FF534A51"/>
      </bottom>
      <diagonal/>
    </border>
    <border>
      <left/>
      <right/>
      <top style="thick">
        <color rgb="FF534A51"/>
      </top>
      <bottom style="thick">
        <color rgb="FF534A51"/>
      </bottom>
      <diagonal/>
    </border>
    <border>
      <left/>
      <right style="thin">
        <color theme="1"/>
      </right>
      <top/>
      <bottom/>
      <diagonal/>
    </border>
    <border>
      <left style="thin">
        <color indexed="64"/>
      </left>
      <right style="thin">
        <color indexed="64"/>
      </right>
      <top/>
      <bottom style="thin">
        <color indexed="64"/>
      </bottom>
      <diagonal/>
    </border>
    <border>
      <left/>
      <right/>
      <top/>
      <bottom style="thin">
        <color rgb="FF534A51"/>
      </bottom>
      <diagonal/>
    </border>
    <border>
      <left/>
      <right/>
      <top style="thin">
        <color rgb="FF534A51"/>
      </top>
      <bottom style="thin">
        <color indexed="64"/>
      </bottom>
      <diagonal/>
    </border>
    <border>
      <left/>
      <right/>
      <top style="thin">
        <color rgb="FF534A51"/>
      </top>
      <bottom/>
      <diagonal/>
    </border>
    <border>
      <left/>
      <right/>
      <top style="thin">
        <color indexed="64"/>
      </top>
      <bottom style="thin">
        <color rgb="FF534A51"/>
      </bottom>
      <diagonal/>
    </border>
    <border>
      <left/>
      <right/>
      <top style="thin">
        <color rgb="FF534A51"/>
      </top>
      <bottom style="thick">
        <color theme="1"/>
      </bottom>
      <diagonal/>
    </border>
    <border>
      <left style="medium">
        <color indexed="64"/>
      </left>
      <right style="medium">
        <color indexed="64"/>
      </right>
      <top/>
      <bottom style="thin">
        <color indexed="64"/>
      </bottom>
      <diagonal/>
    </border>
    <border>
      <left/>
      <right/>
      <top style="medium">
        <color rgb="FF5B9BD5"/>
      </top>
      <bottom style="thin">
        <color indexed="64"/>
      </bottom>
      <diagonal/>
    </border>
    <border>
      <left/>
      <right style="dashed">
        <color indexed="64"/>
      </right>
      <top/>
      <bottom/>
      <diagonal/>
    </border>
    <border>
      <left style="thin">
        <color rgb="FFAAAAAA"/>
      </left>
      <right style="thin">
        <color rgb="FFAAAAAA"/>
      </right>
      <top style="thin">
        <color rgb="FFAAAAAA"/>
      </top>
      <bottom style="thin">
        <color rgb="FFAAAAAA"/>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right/>
      <top style="thick">
        <color rgb="FF534A51"/>
      </top>
      <bottom style="thin">
        <color indexed="64"/>
      </bottom>
      <diagonal/>
    </border>
    <border>
      <left style="thin">
        <color indexed="64"/>
      </left>
      <right/>
      <top style="thin">
        <color theme="1"/>
      </top>
      <bottom style="thin">
        <color theme="1"/>
      </bottom>
      <diagonal/>
    </border>
    <border>
      <left/>
      <right/>
      <top style="thin">
        <color theme="1"/>
      </top>
      <bottom style="thin">
        <color theme="1"/>
      </bottom>
      <diagonal/>
    </border>
  </borders>
  <cellStyleXfs count="33">
    <xf numFmtId="0" fontId="0" fillId="0" borderId="0"/>
    <xf numFmtId="9" fontId="1" fillId="0" borderId="0" applyFont="0" applyFill="0" applyBorder="0" applyAlignment="0" applyProtection="0"/>
    <xf numFmtId="0" fontId="2" fillId="0" borderId="0"/>
    <xf numFmtId="43" fontId="1" fillId="0" borderId="0" applyFont="0" applyFill="0" applyBorder="0" applyAlignment="0" applyProtection="0"/>
    <xf numFmtId="165"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5" fillId="0" borderId="0"/>
    <xf numFmtId="0" fontId="6" fillId="2" borderId="0">
      <alignment horizontal="left"/>
    </xf>
    <xf numFmtId="164" fontId="1" fillId="0" borderId="0" applyFont="0" applyFill="0" applyBorder="0" applyAlignment="0" applyProtection="0"/>
    <xf numFmtId="9" fontId="2" fillId="0" borderId="0" applyFont="0" applyFill="0" applyBorder="0" applyAlignment="0" applyProtection="0"/>
    <xf numFmtId="0" fontId="2" fillId="0" borderId="0"/>
    <xf numFmtId="43" fontId="5" fillId="0" borderId="0" applyFont="0" applyFill="0" applyBorder="0" applyAlignment="0" applyProtection="0"/>
    <xf numFmtId="0" fontId="2" fillId="0" borderId="0"/>
    <xf numFmtId="0" fontId="2" fillId="0" borderId="0"/>
    <xf numFmtId="167" fontId="1" fillId="0" borderId="0" applyFont="0" applyFill="0" applyBorder="0" applyAlignment="0" applyProtection="0"/>
    <xf numFmtId="0" fontId="2" fillId="0" borderId="0"/>
    <xf numFmtId="164" fontId="1" fillId="0" borderId="0" applyFont="0" applyFill="0" applyBorder="0" applyAlignment="0" applyProtection="0"/>
    <xf numFmtId="43" fontId="1" fillId="0" borderId="0" applyFont="0" applyFill="0" applyBorder="0" applyAlignment="0" applyProtection="0"/>
    <xf numFmtId="169" fontId="8" fillId="0" borderId="0" applyFont="0" applyFill="0" applyBorder="0" applyAlignment="0" applyProtection="0"/>
    <xf numFmtId="0" fontId="10" fillId="0" borderId="0"/>
    <xf numFmtId="0" fontId="9" fillId="0" borderId="0"/>
    <xf numFmtId="0" fontId="1" fillId="0" borderId="0"/>
    <xf numFmtId="0" fontId="13" fillId="0" borderId="0" applyNumberFormat="0" applyFill="0" applyBorder="0" applyAlignment="0" applyProtection="0"/>
    <xf numFmtId="0" fontId="19" fillId="0" borderId="0"/>
    <xf numFmtId="0" fontId="1" fillId="0" borderId="0"/>
    <xf numFmtId="0" fontId="7" fillId="3" borderId="0" applyNumberFormat="0" applyBorder="0" applyAlignment="0" applyProtection="0"/>
    <xf numFmtId="43" fontId="1" fillId="0" borderId="0" applyFont="0" applyFill="0" applyBorder="0" applyAlignment="0" applyProtection="0"/>
    <xf numFmtId="43" fontId="2" fillId="0" borderId="0" applyFont="0" applyFill="0" applyBorder="0" applyAlignment="0" applyProtection="0"/>
    <xf numFmtId="0" fontId="75" fillId="0" borderId="0" applyBorder="0"/>
    <xf numFmtId="0" fontId="5" fillId="0" borderId="0" applyBorder="0"/>
    <xf numFmtId="43" fontId="1" fillId="0" borderId="0" applyFont="0" applyFill="0" applyBorder="0" applyAlignment="0" applyProtection="0"/>
  </cellStyleXfs>
  <cellXfs count="1136">
    <xf numFmtId="0" fontId="0" fillId="0" borderId="0" xfId="0"/>
    <xf numFmtId="0" fontId="0" fillId="2" borderId="0" xfId="0" applyFill="1"/>
    <xf numFmtId="0" fontId="6" fillId="2" borderId="0" xfId="9" applyAlignment="1">
      <alignment horizontal="center"/>
    </xf>
    <xf numFmtId="0" fontId="6" fillId="2" borderId="0" xfId="9">
      <alignment horizontal="left"/>
    </xf>
    <xf numFmtId="0" fontId="0" fillId="0" borderId="0" xfId="0" applyAlignment="1">
      <alignment vertical="center"/>
    </xf>
    <xf numFmtId="0" fontId="2" fillId="0" borderId="0" xfId="5"/>
    <xf numFmtId="0" fontId="4" fillId="2" borderId="0" xfId="0" applyFont="1" applyFill="1"/>
    <xf numFmtId="0" fontId="4" fillId="2" borderId="0" xfId="0" applyFont="1" applyFill="1" applyAlignment="1">
      <alignment horizontal="left"/>
    </xf>
    <xf numFmtId="0" fontId="4" fillId="2" borderId="0" xfId="0" applyFont="1" applyFill="1" applyAlignment="1">
      <alignment horizontal="center"/>
    </xf>
    <xf numFmtId="0" fontId="4" fillId="0" borderId="0" xfId="0" applyFont="1"/>
    <xf numFmtId="166" fontId="4" fillId="2" borderId="0" xfId="1" applyNumberFormat="1" applyFont="1" applyFill="1"/>
    <xf numFmtId="0" fontId="14" fillId="2" borderId="0" xfId="0" applyFont="1" applyFill="1"/>
    <xf numFmtId="49" fontId="15" fillId="2" borderId="0" xfId="23" applyNumberFormat="1" applyFont="1" applyFill="1" applyAlignment="1">
      <alignment horizontal="left" vertical="center"/>
    </xf>
    <xf numFmtId="49" fontId="11" fillId="2" borderId="0" xfId="23" applyNumberFormat="1" applyFont="1" applyFill="1" applyAlignment="1">
      <alignment vertical="center"/>
    </xf>
    <xf numFmtId="49" fontId="12" fillId="2" borderId="0" xfId="23" applyNumberFormat="1" applyFont="1" applyFill="1" applyAlignment="1">
      <alignment vertical="center"/>
    </xf>
    <xf numFmtId="0" fontId="0" fillId="2" borderId="0" xfId="0" applyFill="1" applyAlignment="1">
      <alignment horizontal="center"/>
    </xf>
    <xf numFmtId="0" fontId="0" fillId="2" borderId="0" xfId="0" applyFill="1" applyAlignment="1">
      <alignment horizontal="left"/>
    </xf>
    <xf numFmtId="170" fontId="4" fillId="2" borderId="0" xfId="19" applyNumberFormat="1" applyFont="1" applyFill="1"/>
    <xf numFmtId="0" fontId="17" fillId="4" borderId="0" xfId="5" applyFont="1" applyFill="1" applyAlignment="1">
      <alignment horizontal="left"/>
    </xf>
    <xf numFmtId="0" fontId="21" fillId="4" borderId="0" xfId="5" applyFont="1" applyFill="1" applyAlignment="1">
      <alignment horizontal="center"/>
    </xf>
    <xf numFmtId="0" fontId="2" fillId="4" borderId="0" xfId="5" applyFill="1"/>
    <xf numFmtId="0" fontId="18" fillId="4" borderId="0" xfId="5" applyFont="1" applyFill="1" applyAlignment="1">
      <alignment horizontal="left"/>
    </xf>
    <xf numFmtId="0" fontId="22" fillId="0" borderId="0" xfId="0" applyFont="1"/>
    <xf numFmtId="0" fontId="14" fillId="0" borderId="0" xfId="0" applyFont="1"/>
    <xf numFmtId="0" fontId="23" fillId="0" borderId="0" xfId="26" applyFont="1" applyAlignment="1">
      <alignment vertical="center"/>
    </xf>
    <xf numFmtId="14" fontId="23" fillId="0" borderId="0" xfId="26" applyNumberFormat="1" applyFont="1" applyAlignment="1">
      <alignment vertical="center"/>
    </xf>
    <xf numFmtId="0" fontId="23" fillId="0" borderId="0" xfId="26" applyFont="1" applyAlignment="1">
      <alignment horizontal="center" vertical="center"/>
    </xf>
    <xf numFmtId="14" fontId="23" fillId="0" borderId="0" xfId="26" applyNumberFormat="1" applyFont="1" applyAlignment="1">
      <alignment horizontal="center" vertical="center"/>
    </xf>
    <xf numFmtId="0" fontId="24" fillId="2" borderId="0" xfId="26" applyFont="1" applyFill="1" applyAlignment="1">
      <alignment horizontal="left" vertical="center"/>
    </xf>
    <xf numFmtId="0" fontId="25" fillId="2" borderId="0" xfId="26" applyFont="1" applyFill="1" applyAlignment="1">
      <alignment horizontal="left" vertical="center"/>
    </xf>
    <xf numFmtId="3" fontId="25" fillId="2" borderId="0" xfId="26" applyNumberFormat="1" applyFont="1" applyFill="1" applyAlignment="1">
      <alignment horizontal="center" vertical="center"/>
    </xf>
    <xf numFmtId="0" fontId="25" fillId="2" borderId="0" xfId="26" applyFont="1" applyFill="1" applyAlignment="1">
      <alignment horizontal="center" vertical="center"/>
    </xf>
    <xf numFmtId="14" fontId="25" fillId="2" borderId="0" xfId="26" applyNumberFormat="1" applyFont="1" applyFill="1" applyAlignment="1">
      <alignment horizontal="center" vertical="center"/>
    </xf>
    <xf numFmtId="168" fontId="25" fillId="2" borderId="0" xfId="26" applyNumberFormat="1" applyFont="1" applyFill="1" applyAlignment="1">
      <alignment horizontal="center" vertical="center"/>
    </xf>
    <xf numFmtId="0" fontId="23" fillId="2" borderId="0" xfId="26" applyFont="1" applyFill="1" applyAlignment="1">
      <alignment vertical="center"/>
    </xf>
    <xf numFmtId="14" fontId="23" fillId="2" borderId="0" xfId="26" applyNumberFormat="1" applyFont="1" applyFill="1" applyAlignment="1">
      <alignment vertical="center"/>
    </xf>
    <xf numFmtId="0" fontId="21" fillId="4" borderId="0" xfId="5" applyFont="1" applyFill="1" applyAlignment="1">
      <alignment horizontal="left"/>
    </xf>
    <xf numFmtId="171" fontId="21" fillId="0" borderId="0" xfId="5" applyNumberFormat="1" applyFont="1" applyAlignment="1">
      <alignment horizontal="center"/>
    </xf>
    <xf numFmtId="171" fontId="21" fillId="4" borderId="0" xfId="5" applyNumberFormat="1" applyFont="1" applyFill="1" applyAlignment="1">
      <alignment horizontal="center"/>
    </xf>
    <xf numFmtId="171" fontId="21" fillId="4" borderId="0" xfId="5" applyNumberFormat="1" applyFont="1" applyFill="1" applyAlignment="1">
      <alignment horizontal="center" vertical="center"/>
    </xf>
    <xf numFmtId="165" fontId="2" fillId="4" borderId="0" xfId="5" applyNumberFormat="1" applyFill="1"/>
    <xf numFmtId="173" fontId="36" fillId="2" borderId="0" xfId="20" applyNumberFormat="1" applyFont="1" applyFill="1" applyAlignment="1">
      <alignment horizontal="right"/>
    </xf>
    <xf numFmtId="171" fontId="21" fillId="4" borderId="0" xfId="5" applyNumberFormat="1" applyFont="1" applyFill="1" applyAlignment="1">
      <alignment vertical="center"/>
    </xf>
    <xf numFmtId="0" fontId="2" fillId="4" borderId="0" xfId="5" applyFill="1" applyAlignment="1">
      <alignment horizontal="left"/>
    </xf>
    <xf numFmtId="165" fontId="2" fillId="4" borderId="0" xfId="5" applyNumberFormat="1" applyFill="1" applyAlignment="1">
      <alignment horizontal="center"/>
    </xf>
    <xf numFmtId="0" fontId="33" fillId="0" borderId="0" xfId="0" applyFont="1" applyAlignment="1">
      <alignment vertical="center" wrapText="1"/>
    </xf>
    <xf numFmtId="173" fontId="36" fillId="2" borderId="0" xfId="19" applyNumberFormat="1" applyFont="1" applyFill="1" applyAlignment="1">
      <alignment horizontal="right"/>
    </xf>
    <xf numFmtId="43" fontId="2" fillId="2" borderId="0" xfId="19" applyFont="1" applyFill="1" applyAlignment="1">
      <alignment horizontal="center"/>
    </xf>
    <xf numFmtId="0" fontId="2" fillId="9" borderId="0" xfId="5" applyFill="1" applyAlignment="1">
      <alignment horizontal="center"/>
    </xf>
    <xf numFmtId="0" fontId="2" fillId="4" borderId="0" xfId="5" applyFill="1" applyAlignment="1">
      <alignment horizontal="center"/>
    </xf>
    <xf numFmtId="0" fontId="2" fillId="9" borderId="0" xfId="5" applyFill="1" applyAlignment="1">
      <alignment vertical="center"/>
    </xf>
    <xf numFmtId="0" fontId="2" fillId="2" borderId="0" xfId="5" applyFill="1" applyAlignment="1">
      <alignment horizontal="center"/>
    </xf>
    <xf numFmtId="0" fontId="17" fillId="4" borderId="0" xfId="2" applyFont="1" applyFill="1"/>
    <xf numFmtId="0" fontId="41" fillId="2" borderId="0" xfId="0" applyFont="1" applyFill="1" applyAlignment="1">
      <alignment horizontal="left"/>
    </xf>
    <xf numFmtId="0" fontId="42" fillId="2" borderId="0" xfId="0" applyFont="1" applyFill="1" applyAlignment="1">
      <alignment horizontal="left"/>
    </xf>
    <xf numFmtId="0" fontId="4" fillId="0" borderId="0" xfId="0" applyFont="1" applyAlignment="1">
      <alignment horizontal="center"/>
    </xf>
    <xf numFmtId="0" fontId="20" fillId="2" borderId="0" xfId="0" applyFont="1" applyFill="1" applyAlignment="1">
      <alignment horizontal="left"/>
    </xf>
    <xf numFmtId="0" fontId="43" fillId="10" borderId="0" xfId="0" applyFont="1" applyFill="1" applyAlignment="1">
      <alignment horizontal="left"/>
    </xf>
    <xf numFmtId="0" fontId="43" fillId="10" borderId="0" xfId="0" applyFont="1" applyFill="1" applyAlignment="1">
      <alignment horizontal="center"/>
    </xf>
    <xf numFmtId="0" fontId="44" fillId="2" borderId="4" xfId="0" applyFont="1" applyFill="1" applyBorder="1" applyAlignment="1">
      <alignment horizontal="left"/>
    </xf>
    <xf numFmtId="0" fontId="44" fillId="2" borderId="4" xfId="0" applyFont="1" applyFill="1" applyBorder="1" applyAlignment="1">
      <alignment horizontal="center"/>
    </xf>
    <xf numFmtId="10" fontId="4" fillId="2" borderId="0" xfId="1" applyNumberFormat="1" applyFont="1" applyFill="1" applyAlignment="1">
      <alignment horizontal="center" vertical="center"/>
    </xf>
    <xf numFmtId="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4" fontId="4" fillId="2" borderId="0" xfId="0" applyNumberFormat="1" applyFont="1" applyFill="1"/>
    <xf numFmtId="0" fontId="20" fillId="11" borderId="1" xfId="0" applyFont="1" applyFill="1" applyBorder="1" applyAlignment="1">
      <alignment horizontal="left"/>
    </xf>
    <xf numFmtId="0" fontId="20" fillId="11" borderId="1" xfId="0" applyFont="1" applyFill="1" applyBorder="1" applyAlignment="1">
      <alignment horizontal="left" vertical="center"/>
    </xf>
    <xf numFmtId="0" fontId="45" fillId="2" borderId="0" xfId="0" applyFont="1" applyFill="1" applyAlignment="1">
      <alignment horizontal="left" indent="1"/>
    </xf>
    <xf numFmtId="3" fontId="4" fillId="2" borderId="0" xfId="0" applyNumberFormat="1" applyFont="1" applyFill="1"/>
    <xf numFmtId="10" fontId="4" fillId="0" borderId="0" xfId="0" applyNumberFormat="1" applyFont="1" applyAlignment="1">
      <alignment horizontal="center"/>
    </xf>
    <xf numFmtId="10" fontId="4" fillId="2" borderId="0" xfId="1" applyNumberFormat="1" applyFont="1" applyFill="1" applyAlignment="1">
      <alignment horizontal="center"/>
    </xf>
    <xf numFmtId="4" fontId="4" fillId="2" borderId="0" xfId="0" applyNumberFormat="1" applyFont="1" applyFill="1" applyAlignment="1">
      <alignment horizontal="center"/>
    </xf>
    <xf numFmtId="0" fontId="3" fillId="2" borderId="0" xfId="9" applyFont="1">
      <alignment horizontal="left"/>
    </xf>
    <xf numFmtId="0" fontId="16" fillId="2" borderId="0" xfId="9" applyFont="1">
      <alignment horizontal="left"/>
    </xf>
    <xf numFmtId="175" fontId="0" fillId="0" borderId="0" xfId="0" applyNumberFormat="1"/>
    <xf numFmtId="0" fontId="46" fillId="2" borderId="0" xfId="0" applyFont="1" applyFill="1" applyAlignment="1">
      <alignment horizontal="left"/>
    </xf>
    <xf numFmtId="0" fontId="43" fillId="10" borderId="0" xfId="0" applyFont="1" applyFill="1" applyAlignment="1">
      <alignment horizontal="left" vertical="center"/>
    </xf>
    <xf numFmtId="0" fontId="43" fillId="10" borderId="0" xfId="0" applyFont="1" applyFill="1" applyAlignment="1">
      <alignment horizontal="right" vertical="center"/>
    </xf>
    <xf numFmtId="0" fontId="0" fillId="2" borderId="0" xfId="0" applyFill="1" applyAlignment="1">
      <alignment vertical="center"/>
    </xf>
    <xf numFmtId="0" fontId="4" fillId="2" borderId="0" xfId="0" applyFont="1" applyFill="1" applyAlignment="1">
      <alignment horizontal="left" indent="1"/>
    </xf>
    <xf numFmtId="170" fontId="4" fillId="2" borderId="0" xfId="19" applyNumberFormat="1" applyFont="1" applyFill="1" applyAlignment="1">
      <alignment horizontal="center" vertical="center"/>
    </xf>
    <xf numFmtId="3" fontId="0" fillId="2" borderId="0" xfId="0" applyNumberFormat="1" applyFill="1"/>
    <xf numFmtId="172" fontId="43" fillId="10" borderId="0" xfId="19" applyNumberFormat="1" applyFont="1" applyFill="1" applyAlignment="1">
      <alignment horizontal="center" vertical="center"/>
    </xf>
    <xf numFmtId="0" fontId="4" fillId="0" borderId="0" xfId="0" applyFont="1" applyAlignment="1">
      <alignment horizontal="left" indent="1"/>
    </xf>
    <xf numFmtId="172" fontId="4" fillId="0" borderId="0" xfId="19" applyNumberFormat="1" applyFont="1" applyFill="1" applyAlignment="1">
      <alignment horizontal="center"/>
    </xf>
    <xf numFmtId="172" fontId="4" fillId="2" borderId="0" xfId="19" applyNumberFormat="1" applyFont="1" applyFill="1" applyAlignment="1">
      <alignment horizontal="center"/>
    </xf>
    <xf numFmtId="0" fontId="20" fillId="0" borderId="0" xfId="0" applyFont="1" applyAlignment="1">
      <alignment vertical="center"/>
    </xf>
    <xf numFmtId="0" fontId="20" fillId="0" borderId="1" xfId="0" applyFont="1" applyBorder="1" applyAlignment="1">
      <alignment horizontal="left"/>
    </xf>
    <xf numFmtId="166" fontId="20" fillId="0" borderId="1" xfId="0" applyNumberFormat="1" applyFont="1" applyBorder="1" applyAlignment="1">
      <alignment horizontal="right" vertical="center"/>
    </xf>
    <xf numFmtId="0" fontId="20" fillId="0" borderId="0" xfId="0" applyFont="1" applyAlignment="1">
      <alignment horizontal="left"/>
    </xf>
    <xf numFmtId="166" fontId="20" fillId="0" borderId="0" xfId="0" applyNumberFormat="1" applyFont="1" applyAlignment="1">
      <alignment horizontal="right" vertical="center"/>
    </xf>
    <xf numFmtId="14" fontId="0" fillId="2" borderId="0" xfId="0" applyNumberFormat="1" applyFill="1" applyAlignment="1">
      <alignment horizontal="left"/>
    </xf>
    <xf numFmtId="0" fontId="16" fillId="10" borderId="0" xfId="0" applyFont="1" applyFill="1" applyAlignment="1">
      <alignment horizontal="left"/>
    </xf>
    <xf numFmtId="0" fontId="16" fillId="10" borderId="0" xfId="0" applyFont="1" applyFill="1" applyAlignment="1">
      <alignment horizontal="center" vertical="center"/>
    </xf>
    <xf numFmtId="0" fontId="4" fillId="2" borderId="0" xfId="0" applyFont="1" applyFill="1" applyAlignment="1">
      <alignment horizontal="right" vertical="center"/>
    </xf>
    <xf numFmtId="168" fontId="4" fillId="2" borderId="0" xfId="0" applyNumberFormat="1" applyFont="1" applyFill="1" applyAlignment="1">
      <alignment horizontal="center"/>
    </xf>
    <xf numFmtId="172" fontId="4" fillId="2" borderId="0" xfId="0" applyNumberFormat="1" applyFont="1" applyFill="1" applyAlignment="1">
      <alignment horizontal="center"/>
    </xf>
    <xf numFmtId="43" fontId="4" fillId="2" borderId="0" xfId="19" applyFont="1" applyFill="1" applyAlignment="1">
      <alignment horizontal="center"/>
    </xf>
    <xf numFmtId="0" fontId="20" fillId="0" borderId="1" xfId="0" applyFont="1" applyBorder="1" applyAlignment="1">
      <alignment horizontal="left" indent="1"/>
    </xf>
    <xf numFmtId="0" fontId="20" fillId="0" borderId="0" xfId="0" applyFont="1" applyAlignment="1">
      <alignment horizontal="left" indent="1"/>
    </xf>
    <xf numFmtId="10" fontId="20" fillId="0" borderId="0" xfId="0" applyNumberFormat="1" applyFont="1" applyAlignment="1">
      <alignment horizontal="center"/>
    </xf>
    <xf numFmtId="0" fontId="20" fillId="2" borderId="1" xfId="0" applyFont="1" applyFill="1" applyBorder="1" applyAlignment="1">
      <alignment horizontal="left" indent="1"/>
    </xf>
    <xf numFmtId="166" fontId="20" fillId="2" borderId="1" xfId="0" applyNumberFormat="1" applyFont="1" applyFill="1" applyBorder="1" applyAlignment="1">
      <alignment horizontal="right" vertical="center"/>
    </xf>
    <xf numFmtId="0" fontId="0" fillId="2" borderId="1" xfId="0" applyFill="1" applyBorder="1" applyAlignment="1">
      <alignment horizontal="center"/>
    </xf>
    <xf numFmtId="0" fontId="41" fillId="2" borderId="0" xfId="0" applyFont="1" applyFill="1"/>
    <xf numFmtId="0" fontId="43" fillId="13" borderId="0" xfId="9" applyFont="1" applyFill="1" applyAlignment="1">
      <alignment horizontal="left" vertical="center"/>
    </xf>
    <xf numFmtId="0" fontId="43" fillId="13" borderId="0" xfId="9" applyFont="1" applyFill="1" applyAlignment="1">
      <alignment horizontal="center" vertical="center"/>
    </xf>
    <xf numFmtId="0" fontId="6" fillId="2" borderId="0" xfId="9" applyAlignment="1">
      <alignment horizontal="left" vertical="center"/>
    </xf>
    <xf numFmtId="0" fontId="47" fillId="13" borderId="0" xfId="9" applyFont="1" applyFill="1">
      <alignment horizontal="left"/>
    </xf>
    <xf numFmtId="0" fontId="47" fillId="13" borderId="0" xfId="9" applyFont="1" applyFill="1" applyAlignment="1">
      <alignment horizontal="center"/>
    </xf>
    <xf numFmtId="0" fontId="47" fillId="13" borderId="0" xfId="9" applyFont="1" applyFill="1" applyAlignment="1">
      <alignment horizontal="center" vertical="center"/>
    </xf>
    <xf numFmtId="3" fontId="4" fillId="8" borderId="0" xfId="9" applyNumberFormat="1" applyFont="1" applyFill="1">
      <alignment horizontal="left"/>
    </xf>
    <xf numFmtId="3" fontId="4" fillId="8" borderId="0" xfId="9" applyNumberFormat="1" applyFont="1" applyFill="1" applyAlignment="1">
      <alignment horizontal="right"/>
    </xf>
    <xf numFmtId="178" fontId="4" fillId="8" borderId="0" xfId="4" applyNumberFormat="1" applyFont="1" applyFill="1" applyBorder="1" applyAlignment="1">
      <alignment horizontal="right"/>
    </xf>
    <xf numFmtId="178" fontId="4" fillId="8" borderId="11" xfId="4" applyNumberFormat="1" applyFont="1" applyFill="1" applyBorder="1" applyAlignment="1">
      <alignment horizontal="center"/>
    </xf>
    <xf numFmtId="166" fontId="4" fillId="8" borderId="0" xfId="1" applyNumberFormat="1" applyFont="1" applyFill="1" applyBorder="1" applyAlignment="1">
      <alignment horizontal="center"/>
    </xf>
    <xf numFmtId="43" fontId="6" fillId="2" borderId="0" xfId="19" applyFont="1" applyFill="1" applyAlignment="1">
      <alignment horizontal="left"/>
    </xf>
    <xf numFmtId="43" fontId="6" fillId="2" borderId="0" xfId="9" applyNumberFormat="1">
      <alignment horizontal="left"/>
    </xf>
    <xf numFmtId="3" fontId="4" fillId="2" borderId="0" xfId="9" applyNumberFormat="1" applyFont="1">
      <alignment horizontal="left"/>
    </xf>
    <xf numFmtId="3" fontId="4" fillId="2" borderId="0" xfId="9" applyNumberFormat="1" applyFont="1" applyAlignment="1">
      <alignment horizontal="right"/>
    </xf>
    <xf numFmtId="178" fontId="4" fillId="2" borderId="0" xfId="4" applyNumberFormat="1" applyFont="1" applyFill="1" applyBorder="1" applyAlignment="1">
      <alignment horizontal="right"/>
    </xf>
    <xf numFmtId="166" fontId="4" fillId="0" borderId="0" xfId="1" applyNumberFormat="1" applyFont="1" applyFill="1" applyBorder="1" applyAlignment="1">
      <alignment horizontal="center"/>
    </xf>
    <xf numFmtId="0" fontId="5" fillId="0" borderId="0" xfId="8"/>
    <xf numFmtId="178" fontId="4" fillId="0" borderId="0" xfId="4" applyNumberFormat="1" applyFont="1" applyFill="1" applyBorder="1" applyAlignment="1">
      <alignment horizontal="right"/>
    </xf>
    <xf numFmtId="0" fontId="6" fillId="0" borderId="0" xfId="9" applyFill="1">
      <alignment horizontal="left"/>
    </xf>
    <xf numFmtId="10" fontId="6" fillId="0" borderId="0" xfId="1" applyNumberFormat="1" applyFont="1" applyFill="1" applyBorder="1" applyAlignment="1">
      <alignment horizontal="center"/>
    </xf>
    <xf numFmtId="3" fontId="4" fillId="2" borderId="0" xfId="9" applyNumberFormat="1" applyFont="1" applyAlignment="1">
      <alignment horizontal="center"/>
    </xf>
    <xf numFmtId="0" fontId="4" fillId="2" borderId="0" xfId="9" applyFont="1" applyAlignment="1">
      <alignment horizontal="center"/>
    </xf>
    <xf numFmtId="178" fontId="4" fillId="2" borderId="0" xfId="4" applyNumberFormat="1" applyFont="1" applyFill="1" applyAlignment="1">
      <alignment horizontal="center"/>
    </xf>
    <xf numFmtId="166" fontId="4" fillId="2" borderId="0" xfId="1" applyNumberFormat="1" applyFont="1" applyFill="1" applyBorder="1" applyAlignment="1">
      <alignment horizontal="center"/>
    </xf>
    <xf numFmtId="166" fontId="4" fillId="2" borderId="0" xfId="1" applyNumberFormat="1" applyFont="1" applyFill="1" applyAlignment="1">
      <alignment horizontal="center"/>
    </xf>
    <xf numFmtId="3" fontId="20" fillId="2" borderId="1" xfId="9" applyNumberFormat="1" applyFont="1" applyBorder="1">
      <alignment horizontal="left"/>
    </xf>
    <xf numFmtId="3" fontId="20" fillId="2" borderId="1" xfId="9" applyNumberFormat="1" applyFont="1" applyBorder="1" applyAlignment="1">
      <alignment horizontal="right"/>
    </xf>
    <xf numFmtId="166" fontId="20" fillId="2" borderId="1" xfId="1" applyNumberFormat="1" applyFont="1" applyFill="1" applyBorder="1" applyAlignment="1">
      <alignment horizontal="center"/>
    </xf>
    <xf numFmtId="3" fontId="44" fillId="2" borderId="0" xfId="9" applyNumberFormat="1" applyFont="1">
      <alignment horizontal="left"/>
    </xf>
    <xf numFmtId="3" fontId="20" fillId="2" borderId="0" xfId="9" applyNumberFormat="1" applyFont="1" applyAlignment="1">
      <alignment horizontal="right"/>
    </xf>
    <xf numFmtId="3" fontId="20" fillId="2" borderId="0" xfId="9" applyNumberFormat="1" applyFont="1" applyAlignment="1">
      <alignment horizontal="center"/>
    </xf>
    <xf numFmtId="0" fontId="4" fillId="2" borderId="0" xfId="9" applyFont="1">
      <alignment horizontal="left"/>
    </xf>
    <xf numFmtId="166" fontId="6" fillId="2" borderId="0" xfId="9" applyNumberFormat="1">
      <alignment horizontal="left"/>
    </xf>
    <xf numFmtId="3" fontId="20" fillId="2" borderId="1" xfId="9" applyNumberFormat="1" applyFont="1" applyBorder="1" applyAlignment="1">
      <alignment horizontal="left" vertical="center" wrapText="1"/>
    </xf>
    <xf numFmtId="3" fontId="20" fillId="2" borderId="1" xfId="9" applyNumberFormat="1" applyFont="1" applyBorder="1" applyAlignment="1">
      <alignment horizontal="right" vertical="center"/>
    </xf>
    <xf numFmtId="0" fontId="4" fillId="2" borderId="1" xfId="9" applyFont="1" applyBorder="1">
      <alignment horizontal="left"/>
    </xf>
    <xf numFmtId="170" fontId="0" fillId="0" borderId="0" xfId="19" applyNumberFormat="1" applyFont="1" applyFill="1" applyBorder="1" applyAlignment="1">
      <alignment vertical="center"/>
    </xf>
    <xf numFmtId="170" fontId="0" fillId="0" borderId="0" xfId="19" applyNumberFormat="1" applyFont="1"/>
    <xf numFmtId="43" fontId="0" fillId="0" borderId="0" xfId="19" applyFont="1"/>
    <xf numFmtId="0" fontId="43" fillId="10" borderId="0" xfId="9" applyFont="1" applyFill="1" applyAlignment="1">
      <alignment horizontal="left" vertical="center"/>
    </xf>
    <xf numFmtId="17" fontId="43" fillId="10" borderId="0" xfId="9" applyNumberFormat="1" applyFont="1" applyFill="1" applyAlignment="1">
      <alignment horizontal="center" vertical="center"/>
    </xf>
    <xf numFmtId="0" fontId="43" fillId="10" borderId="0" xfId="9" applyFont="1" applyFill="1" applyAlignment="1">
      <alignment horizontal="center" vertical="center"/>
    </xf>
    <xf numFmtId="0" fontId="44" fillId="2" borderId="0" xfId="9" applyFont="1">
      <alignment horizontal="left"/>
    </xf>
    <xf numFmtId="0" fontId="43" fillId="2" borderId="0" xfId="9" applyFont="1" applyAlignment="1">
      <alignment horizontal="center"/>
    </xf>
    <xf numFmtId="0" fontId="20" fillId="2" borderId="0" xfId="9" applyFont="1">
      <alignment horizontal="left"/>
    </xf>
    <xf numFmtId="166" fontId="20" fillId="2" borderId="15" xfId="1" applyNumberFormat="1" applyFont="1" applyFill="1" applyBorder="1" applyAlignment="1">
      <alignment horizontal="center"/>
    </xf>
    <xf numFmtId="166" fontId="4" fillId="2" borderId="15" xfId="9" applyNumberFormat="1" applyFont="1" applyBorder="1" applyAlignment="1">
      <alignment horizontal="center"/>
    </xf>
    <xf numFmtId="178" fontId="4" fillId="2" borderId="16" xfId="4" applyNumberFormat="1" applyFont="1" applyFill="1" applyBorder="1" applyAlignment="1">
      <alignment horizontal="center"/>
    </xf>
    <xf numFmtId="166" fontId="4" fillId="2" borderId="17" xfId="1" applyNumberFormat="1" applyFont="1" applyFill="1" applyBorder="1" applyAlignment="1">
      <alignment horizontal="center"/>
    </xf>
    <xf numFmtId="178" fontId="4" fillId="2" borderId="18" xfId="4" applyNumberFormat="1" applyFont="1" applyFill="1" applyBorder="1" applyAlignment="1">
      <alignment horizontal="center"/>
    </xf>
    <xf numFmtId="3" fontId="20" fillId="2" borderId="0" xfId="9" applyNumberFormat="1" applyFont="1">
      <alignment horizontal="left"/>
    </xf>
    <xf numFmtId="3" fontId="41" fillId="0" borderId="20" xfId="9" applyNumberFormat="1" applyFont="1" applyFill="1" applyBorder="1" applyAlignment="1">
      <alignment horizontal="center"/>
    </xf>
    <xf numFmtId="166" fontId="20" fillId="2" borderId="20" xfId="1" applyNumberFormat="1" applyFont="1" applyFill="1" applyBorder="1" applyAlignment="1">
      <alignment horizontal="center"/>
    </xf>
    <xf numFmtId="3" fontId="20" fillId="2" borderId="1" xfId="9" applyNumberFormat="1" applyFont="1" applyBorder="1" applyAlignment="1">
      <alignment horizontal="center"/>
    </xf>
    <xf numFmtId="3" fontId="48" fillId="2" borderId="0" xfId="9" applyNumberFormat="1" applyFont="1">
      <alignment horizontal="left"/>
    </xf>
    <xf numFmtId="3" fontId="48" fillId="2" borderId="0" xfId="9" applyNumberFormat="1" applyFont="1" applyAlignment="1">
      <alignment horizontal="center"/>
    </xf>
    <xf numFmtId="43" fontId="48" fillId="2" borderId="0" xfId="19" applyFont="1" applyFill="1" applyBorder="1" applyAlignment="1">
      <alignment horizontal="center"/>
    </xf>
    <xf numFmtId="0" fontId="20" fillId="2" borderId="0" xfId="9" applyFont="1" applyAlignment="1">
      <alignment horizontal="center"/>
    </xf>
    <xf numFmtId="178" fontId="20" fillId="11" borderId="21" xfId="9" applyNumberFormat="1" applyFont="1" applyFill="1" applyBorder="1" applyAlignment="1">
      <alignment horizontal="center"/>
    </xf>
    <xf numFmtId="166" fontId="20" fillId="11" borderId="22" xfId="1" applyNumberFormat="1" applyFont="1" applyFill="1" applyBorder="1" applyAlignment="1">
      <alignment horizontal="center"/>
    </xf>
    <xf numFmtId="166" fontId="4" fillId="2" borderId="23" xfId="1" applyNumberFormat="1" applyFont="1" applyFill="1" applyBorder="1" applyAlignment="1">
      <alignment horizontal="center"/>
    </xf>
    <xf numFmtId="10" fontId="0" fillId="0" borderId="0" xfId="0" applyNumberFormat="1"/>
    <xf numFmtId="166" fontId="4" fillId="2" borderId="24" xfId="1" applyNumberFormat="1" applyFont="1" applyFill="1" applyBorder="1" applyAlignment="1">
      <alignment horizontal="center"/>
    </xf>
    <xf numFmtId="0" fontId="45" fillId="0" borderId="0" xfId="0" applyFont="1" applyAlignment="1">
      <alignment wrapText="1"/>
    </xf>
    <xf numFmtId="0" fontId="45" fillId="0" borderId="0" xfId="0" applyFont="1" applyAlignment="1">
      <alignment horizontal="left" wrapText="1"/>
    </xf>
    <xf numFmtId="0" fontId="4" fillId="2" borderId="0" xfId="0" applyFont="1" applyFill="1" applyAlignment="1">
      <alignment horizontal="center" vertical="center" wrapText="1"/>
    </xf>
    <xf numFmtId="166" fontId="20" fillId="8" borderId="31" xfId="1" applyNumberFormat="1" applyFont="1" applyFill="1" applyBorder="1" applyAlignment="1">
      <alignment horizontal="right" vertical="center"/>
    </xf>
    <xf numFmtId="175" fontId="4" fillId="2" borderId="16" xfId="4" applyNumberFormat="1" applyFont="1" applyFill="1" applyBorder="1" applyAlignment="1">
      <alignment horizontal="center" vertical="center"/>
    </xf>
    <xf numFmtId="175" fontId="4" fillId="2" borderId="0" xfId="4" applyNumberFormat="1" applyFont="1" applyFill="1" applyBorder="1" applyAlignment="1">
      <alignment horizontal="center" vertical="center"/>
    </xf>
    <xf numFmtId="166" fontId="4" fillId="2" borderId="23" xfId="1" applyNumberFormat="1" applyFont="1" applyFill="1" applyBorder="1" applyAlignment="1">
      <alignment horizontal="center" vertical="center"/>
    </xf>
    <xf numFmtId="166" fontId="4" fillId="2" borderId="23" xfId="1" applyNumberFormat="1" applyFont="1" applyFill="1" applyBorder="1" applyAlignment="1">
      <alignment horizontal="right" vertical="center"/>
    </xf>
    <xf numFmtId="175" fontId="3" fillId="2" borderId="16" xfId="4" applyNumberFormat="1" applyFont="1" applyFill="1" applyBorder="1" applyAlignment="1">
      <alignment horizontal="center" vertical="center"/>
    </xf>
    <xf numFmtId="0" fontId="16" fillId="10" borderId="0" xfId="0" applyFont="1" applyFill="1" applyAlignment="1">
      <alignment horizontal="center" vertical="center" wrapText="1"/>
    </xf>
    <xf numFmtId="0" fontId="34" fillId="10" borderId="0" xfId="0" applyFont="1" applyFill="1" applyAlignment="1">
      <alignment horizontal="center" vertical="center" wrapText="1"/>
    </xf>
    <xf numFmtId="175" fontId="49" fillId="2" borderId="0" xfId="4" applyNumberFormat="1" applyFont="1" applyFill="1"/>
    <xf numFmtId="0" fontId="20" fillId="8" borderId="0" xfId="0" applyFont="1" applyFill="1" applyAlignment="1">
      <alignment horizontal="left" vertical="center" wrapText="1"/>
    </xf>
    <xf numFmtId="3" fontId="20" fillId="8" borderId="0" xfId="0" applyNumberFormat="1" applyFont="1" applyFill="1" applyAlignment="1">
      <alignment vertical="center"/>
    </xf>
    <xf numFmtId="0" fontId="4" fillId="2" borderId="0" xfId="0" applyFont="1" applyFill="1" applyAlignment="1">
      <alignment vertical="center"/>
    </xf>
    <xf numFmtId="2" fontId="4" fillId="2" borderId="0" xfId="9" applyNumberFormat="1" applyFont="1" applyAlignment="1">
      <alignment horizontal="left" indent="1"/>
    </xf>
    <xf numFmtId="1" fontId="4" fillId="2" borderId="0" xfId="0" applyNumberFormat="1" applyFont="1" applyFill="1"/>
    <xf numFmtId="3" fontId="4" fillId="2" borderId="0" xfId="0" applyNumberFormat="1" applyFont="1" applyFill="1" applyAlignment="1">
      <alignment horizontal="right"/>
    </xf>
    <xf numFmtId="0" fontId="20" fillId="8" borderId="1" xfId="0" applyFont="1" applyFill="1" applyBorder="1" applyAlignment="1">
      <alignment horizontal="left"/>
    </xf>
    <xf numFmtId="166" fontId="20" fillId="8" borderId="1" xfId="0" applyNumberFormat="1" applyFont="1" applyFill="1" applyBorder="1"/>
    <xf numFmtId="3" fontId="3" fillId="2" borderId="0" xfId="9" applyNumberFormat="1" applyFont="1" applyAlignment="1">
      <alignment horizontal="right" vertical="center"/>
    </xf>
    <xf numFmtId="0" fontId="4" fillId="2" borderId="1" xfId="0" applyFont="1" applyFill="1" applyBorder="1"/>
    <xf numFmtId="0" fontId="41" fillId="2" borderId="0" xfId="0" applyFont="1" applyFill="1" applyAlignment="1">
      <alignment horizontal="left" vertical="center"/>
    </xf>
    <xf numFmtId="166" fontId="4" fillId="2" borderId="0" xfId="1" applyNumberFormat="1" applyFont="1" applyFill="1" applyAlignment="1">
      <alignment vertical="center"/>
    </xf>
    <xf numFmtId="0" fontId="46" fillId="2" borderId="0" xfId="0" applyFont="1" applyFill="1" applyAlignment="1">
      <alignment horizontal="left" vertical="center"/>
    </xf>
    <xf numFmtId="0" fontId="20" fillId="2" borderId="0" xfId="0" applyFont="1" applyFill="1" applyAlignment="1">
      <alignment horizontal="left" vertical="center"/>
    </xf>
    <xf numFmtId="0" fontId="20" fillId="2" borderId="0" xfId="0" applyFont="1" applyFill="1" applyAlignment="1">
      <alignment vertical="center"/>
    </xf>
    <xf numFmtId="0" fontId="4" fillId="0" borderId="0" xfId="9" applyFont="1" applyFill="1" applyAlignment="1">
      <alignment horizontal="left" vertical="center"/>
    </xf>
    <xf numFmtId="0" fontId="4" fillId="0" borderId="0" xfId="0" applyFont="1" applyAlignment="1">
      <alignment vertical="center"/>
    </xf>
    <xf numFmtId="0" fontId="43" fillId="10" borderId="21" xfId="9" applyFont="1" applyFill="1" applyBorder="1" applyAlignment="1">
      <alignment horizontal="left" vertical="center"/>
    </xf>
    <xf numFmtId="0" fontId="43" fillId="10" borderId="21" xfId="4" applyNumberFormat="1" applyFont="1" applyFill="1" applyBorder="1" applyAlignment="1">
      <alignment horizontal="center" vertical="center"/>
    </xf>
    <xf numFmtId="0" fontId="43" fillId="10" borderId="29" xfId="4" applyNumberFormat="1" applyFont="1" applyFill="1" applyBorder="1" applyAlignment="1">
      <alignment horizontal="center" vertical="center"/>
    </xf>
    <xf numFmtId="166" fontId="43" fillId="10" borderId="29" xfId="1" applyNumberFormat="1" applyFont="1" applyFill="1" applyBorder="1" applyAlignment="1">
      <alignment horizontal="center" vertical="center"/>
    </xf>
    <xf numFmtId="175" fontId="3" fillId="2" borderId="0" xfId="4" applyNumberFormat="1" applyFont="1" applyFill="1" applyBorder="1" applyAlignment="1">
      <alignment horizontal="center" vertical="center"/>
    </xf>
    <xf numFmtId="166" fontId="3" fillId="2" borderId="0" xfId="1" applyNumberFormat="1" applyFont="1" applyFill="1" applyBorder="1" applyAlignment="1">
      <alignment horizontal="center" vertical="center"/>
    </xf>
    <xf numFmtId="166" fontId="3" fillId="2" borderId="17" xfId="1" applyNumberFormat="1" applyFont="1" applyFill="1" applyBorder="1" applyAlignment="1">
      <alignment horizontal="right" vertical="center"/>
    </xf>
    <xf numFmtId="175" fontId="4" fillId="2" borderId="0" xfId="4" applyNumberFormat="1" applyFont="1" applyFill="1" applyAlignment="1">
      <alignment vertical="center"/>
    </xf>
    <xf numFmtId="0" fontId="4" fillId="2" borderId="0" xfId="0" applyFont="1" applyFill="1" applyAlignment="1">
      <alignment horizontal="left" vertical="center"/>
    </xf>
    <xf numFmtId="170" fontId="4" fillId="2" borderId="16" xfId="19" applyNumberFormat="1" applyFont="1" applyFill="1" applyBorder="1" applyAlignment="1">
      <alignment horizontal="center" vertical="center"/>
    </xf>
    <xf numFmtId="0" fontId="4" fillId="0" borderId="0" xfId="0" applyFont="1" applyAlignment="1">
      <alignment horizontal="left" vertical="center"/>
    </xf>
    <xf numFmtId="0" fontId="41" fillId="12" borderId="28" xfId="0" applyFont="1" applyFill="1" applyBorder="1" applyAlignment="1">
      <alignment vertical="center" wrapText="1"/>
    </xf>
    <xf numFmtId="170" fontId="20" fillId="12" borderId="27" xfId="19" applyNumberFormat="1" applyFont="1" applyFill="1" applyBorder="1" applyAlignment="1">
      <alignment horizontal="center" vertical="center"/>
    </xf>
    <xf numFmtId="170" fontId="20" fillId="12" borderId="28" xfId="19" applyNumberFormat="1" applyFont="1" applyFill="1" applyBorder="1" applyAlignment="1">
      <alignment horizontal="center" vertical="center"/>
    </xf>
    <xf numFmtId="166" fontId="20" fillId="12" borderId="34" xfId="1" applyNumberFormat="1" applyFont="1" applyFill="1" applyBorder="1" applyAlignment="1">
      <alignment horizontal="right" vertical="center"/>
    </xf>
    <xf numFmtId="175" fontId="4" fillId="2" borderId="0" xfId="4" applyNumberFormat="1" applyFont="1" applyFill="1"/>
    <xf numFmtId="166" fontId="43" fillId="10" borderId="22" xfId="1" applyNumberFormat="1" applyFont="1" applyFill="1" applyBorder="1" applyAlignment="1">
      <alignment horizontal="center" vertical="center"/>
    </xf>
    <xf numFmtId="175" fontId="20" fillId="8" borderId="30" xfId="4" applyNumberFormat="1" applyFont="1" applyFill="1" applyBorder="1" applyAlignment="1">
      <alignment horizontal="right"/>
    </xf>
    <xf numFmtId="175" fontId="4" fillId="2" borderId="16" xfId="4" applyNumberFormat="1" applyFont="1" applyFill="1" applyBorder="1" applyAlignment="1">
      <alignment horizontal="right"/>
    </xf>
    <xf numFmtId="175" fontId="4" fillId="2" borderId="0" xfId="4" applyNumberFormat="1" applyFont="1" applyFill="1" applyBorder="1" applyAlignment="1">
      <alignment horizontal="right"/>
    </xf>
    <xf numFmtId="166" fontId="4" fillId="2" borderId="17" xfId="1" applyNumberFormat="1" applyFont="1" applyFill="1" applyBorder="1" applyAlignment="1">
      <alignment horizontal="right" vertical="center"/>
    </xf>
    <xf numFmtId="175" fontId="20" fillId="8" borderId="1" xfId="4" applyNumberFormat="1" applyFont="1" applyFill="1" applyBorder="1" applyAlignment="1">
      <alignment horizontal="right"/>
    </xf>
    <xf numFmtId="166" fontId="20" fillId="8" borderId="33" xfId="1" applyNumberFormat="1" applyFont="1" applyFill="1" applyBorder="1" applyAlignment="1">
      <alignment horizontal="right" vertical="center"/>
    </xf>
    <xf numFmtId="0" fontId="3" fillId="2" borderId="0" xfId="0" applyFont="1" applyFill="1" applyAlignment="1">
      <alignment horizontal="right"/>
    </xf>
    <xf numFmtId="0" fontId="42" fillId="2" borderId="0" xfId="0" applyFont="1" applyFill="1"/>
    <xf numFmtId="0" fontId="43" fillId="10" borderId="0" xfId="0" applyFont="1" applyFill="1" applyAlignment="1">
      <alignment horizontal="right"/>
    </xf>
    <xf numFmtId="0" fontId="41" fillId="8" borderId="21" xfId="0" applyFont="1" applyFill="1" applyBorder="1" applyAlignment="1">
      <alignment horizontal="left"/>
    </xf>
    <xf numFmtId="0" fontId="41" fillId="8" borderId="29" xfId="0" applyFont="1" applyFill="1" applyBorder="1" applyAlignment="1">
      <alignment horizontal="right"/>
    </xf>
    <xf numFmtId="0" fontId="41" fillId="8" borderId="22" xfId="0" applyFont="1" applyFill="1" applyBorder="1" applyAlignment="1">
      <alignment horizontal="right"/>
    </xf>
    <xf numFmtId="0" fontId="3" fillId="2" borderId="0" xfId="0" applyFont="1" applyFill="1" applyAlignment="1">
      <alignment horizontal="left"/>
    </xf>
    <xf numFmtId="175" fontId="3" fillId="2" borderId="0" xfId="18" applyNumberFormat="1" applyFont="1" applyFill="1" applyAlignment="1">
      <alignment horizontal="right"/>
    </xf>
    <xf numFmtId="0" fontId="41" fillId="8" borderId="21" xfId="0" applyFont="1" applyFill="1" applyBorder="1"/>
    <xf numFmtId="0" fontId="3" fillId="8" borderId="29" xfId="0" applyFont="1" applyFill="1" applyBorder="1" applyAlignment="1">
      <alignment horizontal="right"/>
    </xf>
    <xf numFmtId="0" fontId="3" fillId="8" borderId="22" xfId="0" applyFont="1" applyFill="1" applyBorder="1" applyAlignment="1">
      <alignment horizontal="right"/>
    </xf>
    <xf numFmtId="178" fontId="3" fillId="2" borderId="0" xfId="18" applyNumberFormat="1" applyFont="1" applyFill="1" applyAlignment="1">
      <alignment horizontal="right"/>
    </xf>
    <xf numFmtId="178" fontId="3" fillId="0" borderId="0" xfId="18" applyNumberFormat="1" applyFont="1" applyFill="1" applyAlignment="1">
      <alignment horizontal="right"/>
    </xf>
    <xf numFmtId="175" fontId="3" fillId="0" borderId="0" xfId="18" applyNumberFormat="1" applyFont="1" applyFill="1" applyAlignment="1">
      <alignment horizontal="right"/>
    </xf>
    <xf numFmtId="0" fontId="3" fillId="2" borderId="5" xfId="0" applyFont="1" applyFill="1" applyBorder="1" applyAlignment="1">
      <alignment horizontal="right"/>
    </xf>
    <xf numFmtId="0" fontId="52" fillId="2" borderId="2" xfId="0" applyFont="1" applyFill="1" applyBorder="1"/>
    <xf numFmtId="0" fontId="3" fillId="2" borderId="2" xfId="0" applyFont="1" applyFill="1" applyBorder="1" applyAlignment="1">
      <alignment horizontal="right"/>
    </xf>
    <xf numFmtId="0" fontId="38" fillId="4" borderId="0" xfId="17" applyFont="1" applyFill="1"/>
    <xf numFmtId="0" fontId="18" fillId="4" borderId="0" xfId="17" applyFont="1" applyFill="1" applyAlignment="1">
      <alignment horizontal="left"/>
    </xf>
    <xf numFmtId="0" fontId="17" fillId="4" borderId="0" xfId="17" applyFont="1" applyFill="1" applyAlignment="1">
      <alignment horizontal="left"/>
    </xf>
    <xf numFmtId="0" fontId="53" fillId="14" borderId="36" xfId="0" applyFont="1" applyFill="1" applyBorder="1" applyAlignment="1">
      <alignment horizontal="center" vertical="center"/>
    </xf>
    <xf numFmtId="179" fontId="53" fillId="14" borderId="6" xfId="0" applyNumberFormat="1" applyFont="1" applyFill="1" applyBorder="1" applyAlignment="1">
      <alignment horizontal="center" vertical="center" wrapText="1"/>
    </xf>
    <xf numFmtId="0" fontId="53" fillId="0" borderId="37" xfId="0" applyFont="1" applyBorder="1" applyAlignment="1">
      <alignment horizontal="center" vertical="center"/>
    </xf>
    <xf numFmtId="0" fontId="38" fillId="15" borderId="37" xfId="0" applyFont="1" applyFill="1" applyBorder="1" applyAlignment="1">
      <alignment horizontal="left" vertical="center"/>
    </xf>
    <xf numFmtId="179" fontId="38" fillId="8" borderId="6" xfId="4" applyNumberFormat="1" applyFont="1" applyFill="1" applyBorder="1" applyAlignment="1">
      <alignment horizontal="center" vertical="center"/>
    </xf>
    <xf numFmtId="1" fontId="22" fillId="0" borderId="0" xfId="1" applyNumberFormat="1" applyFont="1"/>
    <xf numFmtId="3" fontId="22" fillId="0" borderId="0" xfId="0" applyNumberFormat="1" applyFont="1"/>
    <xf numFmtId="0" fontId="53" fillId="0" borderId="6" xfId="0" applyFont="1" applyBorder="1" applyAlignment="1">
      <alignment horizontal="center" vertical="center"/>
    </xf>
    <xf numFmtId="0" fontId="38" fillId="15" borderId="13" xfId="0" applyFont="1" applyFill="1" applyBorder="1" applyAlignment="1">
      <alignment horizontal="left" vertical="center"/>
    </xf>
    <xf numFmtId="0" fontId="38" fillId="15" borderId="5" xfId="0" applyFont="1" applyFill="1" applyBorder="1" applyAlignment="1">
      <alignment horizontal="left" vertical="center"/>
    </xf>
    <xf numFmtId="0" fontId="53" fillId="15" borderId="5" xfId="0" applyFont="1" applyFill="1" applyBorder="1" applyAlignment="1">
      <alignment horizontal="left" vertical="center"/>
    </xf>
    <xf numFmtId="0" fontId="38" fillId="15" borderId="5" xfId="0" applyFont="1" applyFill="1" applyBorder="1" applyAlignment="1">
      <alignment horizontal="left" vertical="center" wrapText="1"/>
    </xf>
    <xf numFmtId="3" fontId="54" fillId="0" borderId="0" xfId="0" applyNumberFormat="1" applyFont="1" applyAlignment="1">
      <alignment horizontal="center"/>
    </xf>
    <xf numFmtId="3" fontId="38" fillId="15" borderId="6" xfId="4" applyNumberFormat="1" applyFont="1" applyFill="1" applyBorder="1" applyAlignment="1">
      <alignment horizontal="center" vertical="center"/>
    </xf>
    <xf numFmtId="175" fontId="38" fillId="15" borderId="6" xfId="4" applyNumberFormat="1" applyFont="1" applyFill="1" applyBorder="1" applyAlignment="1">
      <alignment horizontal="center" vertical="center"/>
    </xf>
    <xf numFmtId="171" fontId="38" fillId="8" borderId="6" xfId="4" applyNumberFormat="1" applyFont="1" applyFill="1" applyBorder="1" applyAlignment="1">
      <alignment horizontal="center" vertical="center"/>
    </xf>
    <xf numFmtId="3" fontId="39" fillId="0" borderId="0" xfId="0" applyNumberFormat="1" applyFont="1" applyAlignment="1">
      <alignment horizontal="center"/>
    </xf>
    <xf numFmtId="0" fontId="22" fillId="0" borderId="0" xfId="0" applyFont="1" applyAlignment="1">
      <alignment vertical="center"/>
    </xf>
    <xf numFmtId="0" fontId="41" fillId="2" borderId="0" xfId="0" applyFont="1" applyFill="1" applyAlignment="1">
      <alignment vertical="center" wrapText="1"/>
    </xf>
    <xf numFmtId="0" fontId="41" fillId="2" borderId="0" xfId="0" applyFont="1" applyFill="1" applyAlignment="1">
      <alignment vertical="center"/>
    </xf>
    <xf numFmtId="0" fontId="50" fillId="2" borderId="0" xfId="0" applyFont="1" applyFill="1"/>
    <xf numFmtId="0" fontId="20" fillId="2" borderId="0" xfId="0" applyFont="1" applyFill="1" applyAlignment="1">
      <alignment horizontal="left" vertical="center" wrapText="1"/>
    </xf>
    <xf numFmtId="175" fontId="4" fillId="2" borderId="0" xfId="4" applyNumberFormat="1" applyFont="1" applyFill="1" applyBorder="1"/>
    <xf numFmtId="0" fontId="43" fillId="10" borderId="0" xfId="0" applyFont="1" applyFill="1" applyAlignment="1">
      <alignment horizontal="center" vertical="center" wrapText="1"/>
    </xf>
    <xf numFmtId="170" fontId="0" fillId="0" borderId="0" xfId="0" applyNumberFormat="1"/>
    <xf numFmtId="166" fontId="4" fillId="2" borderId="0" xfId="1" applyNumberFormat="1" applyFont="1" applyFill="1" applyBorder="1" applyAlignment="1">
      <alignment horizontal="right"/>
    </xf>
    <xf numFmtId="0" fontId="4" fillId="0" borderId="0" xfId="0" applyFont="1" applyAlignment="1">
      <alignment horizontal="left"/>
    </xf>
    <xf numFmtId="166" fontId="0" fillId="2" borderId="0" xfId="1" applyNumberFormat="1" applyFont="1" applyFill="1" applyBorder="1"/>
    <xf numFmtId="0" fontId="4" fillId="2" borderId="0" xfId="0" applyFont="1" applyFill="1" applyAlignment="1">
      <alignment horizontal="left" vertical="center" indent="1"/>
    </xf>
    <xf numFmtId="3" fontId="4" fillId="2" borderId="0" xfId="0" applyNumberFormat="1" applyFont="1" applyFill="1" applyAlignment="1">
      <alignment vertical="center" wrapText="1"/>
    </xf>
    <xf numFmtId="170" fontId="0" fillId="2" borderId="0" xfId="19" applyNumberFormat="1" applyFont="1" applyFill="1" applyBorder="1"/>
    <xf numFmtId="10" fontId="4" fillId="2" borderId="0" xfId="1" applyNumberFormat="1" applyFont="1" applyFill="1" applyBorder="1" applyAlignment="1">
      <alignment horizontal="right"/>
    </xf>
    <xf numFmtId="176" fontId="4" fillId="2" borderId="0" xfId="1" applyNumberFormat="1" applyFont="1" applyFill="1" applyBorder="1" applyAlignment="1">
      <alignment horizontal="right"/>
    </xf>
    <xf numFmtId="17" fontId="4" fillId="2" borderId="0" xfId="0" applyNumberFormat="1" applyFont="1" applyFill="1" applyAlignment="1">
      <alignment horizontal="left" vertical="center"/>
    </xf>
    <xf numFmtId="0" fontId="20" fillId="2" borderId="1" xfId="0" applyFont="1" applyFill="1" applyBorder="1" applyAlignment="1">
      <alignment horizontal="left" vertical="center"/>
    </xf>
    <xf numFmtId="3" fontId="20" fillId="2" borderId="1" xfId="0" applyNumberFormat="1" applyFont="1" applyFill="1" applyBorder="1"/>
    <xf numFmtId="180" fontId="20" fillId="2" borderId="1" xfId="0" applyNumberFormat="1" applyFont="1" applyFill="1" applyBorder="1"/>
    <xf numFmtId="166" fontId="20" fillId="2" borderId="1" xfId="1" applyNumberFormat="1" applyFont="1" applyFill="1" applyBorder="1" applyAlignment="1">
      <alignment horizontal="right"/>
    </xf>
    <xf numFmtId="10" fontId="4" fillId="2" borderId="0" xfId="1" applyNumberFormat="1" applyFont="1" applyFill="1" applyBorder="1"/>
    <xf numFmtId="170" fontId="43" fillId="10" borderId="0" xfId="19" applyNumberFormat="1" applyFont="1" applyFill="1" applyAlignment="1">
      <alignment horizontal="center" vertical="center" wrapText="1"/>
    </xf>
    <xf numFmtId="0" fontId="41" fillId="2" borderId="0" xfId="0" applyFont="1" applyFill="1" applyAlignment="1">
      <alignment horizontal="center" vertical="top" wrapText="1"/>
    </xf>
    <xf numFmtId="1" fontId="3" fillId="2" borderId="0" xfId="19" applyNumberFormat="1" applyFont="1" applyFill="1" applyAlignment="1">
      <alignment horizontal="center" vertical="center" wrapText="1"/>
    </xf>
    <xf numFmtId="1" fontId="4" fillId="2" borderId="0" xfId="19" applyNumberFormat="1" applyFont="1" applyFill="1" applyAlignment="1">
      <alignment horizontal="center" vertical="center"/>
    </xf>
    <xf numFmtId="1" fontId="20" fillId="2" borderId="0" xfId="19" applyNumberFormat="1" applyFont="1" applyFill="1" applyAlignment="1">
      <alignment horizontal="center" vertical="center"/>
    </xf>
    <xf numFmtId="181" fontId="4" fillId="2" borderId="0" xfId="0" applyNumberFormat="1" applyFont="1" applyFill="1"/>
    <xf numFmtId="0" fontId="41" fillId="2" borderId="1" xfId="0" applyFont="1" applyFill="1" applyBorder="1" applyAlignment="1">
      <alignment horizontal="center" vertical="top" wrapText="1"/>
    </xf>
    <xf numFmtId="1" fontId="41" fillId="2" borderId="1" xfId="19" applyNumberFormat="1" applyFont="1" applyFill="1" applyBorder="1" applyAlignment="1">
      <alignment horizontal="center" vertical="center" wrapText="1"/>
    </xf>
    <xf numFmtId="0" fontId="43" fillId="10" borderId="0" xfId="0" applyFont="1" applyFill="1" applyAlignment="1">
      <alignment horizontal="left" vertical="center" wrapText="1"/>
    </xf>
    <xf numFmtId="17" fontId="40" fillId="16" borderId="0" xfId="2" applyNumberFormat="1" applyFont="1" applyFill="1" applyAlignment="1">
      <alignment horizontal="center"/>
    </xf>
    <xf numFmtId="3" fontId="20" fillId="0" borderId="0" xfId="0" applyNumberFormat="1" applyFont="1" applyAlignment="1">
      <alignment horizontal="left" vertical="center" indent="1"/>
    </xf>
    <xf numFmtId="3" fontId="4" fillId="0" borderId="0" xfId="0" applyNumberFormat="1" applyFont="1" applyAlignment="1">
      <alignment horizontal="center" vertical="center"/>
    </xf>
    <xf numFmtId="0" fontId="17" fillId="4" borderId="0" xfId="2" applyFont="1" applyFill="1" applyAlignment="1">
      <alignment horizontal="left" indent="1"/>
    </xf>
    <xf numFmtId="0" fontId="17" fillId="4" borderId="3" xfId="2" applyFont="1" applyFill="1" applyBorder="1"/>
    <xf numFmtId="3" fontId="20" fillId="0" borderId="1" xfId="0" applyNumberFormat="1" applyFont="1" applyBorder="1" applyAlignment="1">
      <alignment horizontal="center" vertical="center"/>
    </xf>
    <xf numFmtId="3" fontId="17" fillId="4" borderId="0" xfId="2" applyNumberFormat="1" applyFont="1" applyFill="1" applyAlignment="1">
      <alignment horizontal="center"/>
    </xf>
    <xf numFmtId="0" fontId="21" fillId="4" borderId="0" xfId="2" applyFont="1" applyFill="1" applyAlignment="1">
      <alignment horizontal="left" indent="3"/>
    </xf>
    <xf numFmtId="3" fontId="21" fillId="4" borderId="0" xfId="2" applyNumberFormat="1" applyFont="1" applyFill="1" applyAlignment="1">
      <alignment horizontal="center"/>
    </xf>
    <xf numFmtId="0" fontId="21" fillId="0" borderId="0" xfId="2" applyFont="1" applyAlignment="1">
      <alignment horizontal="left" indent="3"/>
    </xf>
    <xf numFmtId="3" fontId="21" fillId="0" borderId="0" xfId="2" applyNumberFormat="1" applyFont="1" applyAlignment="1">
      <alignment horizontal="center"/>
    </xf>
    <xf numFmtId="0" fontId="17" fillId="0" borderId="0" xfId="2" applyFont="1" applyAlignment="1">
      <alignment horizontal="left" indent="1"/>
    </xf>
    <xf numFmtId="3" fontId="17" fillId="0" borderId="0" xfId="2" applyNumberFormat="1" applyFont="1" applyAlignment="1">
      <alignment horizontal="center"/>
    </xf>
    <xf numFmtId="3" fontId="17" fillId="4" borderId="3" xfId="2" applyNumberFormat="1" applyFont="1" applyFill="1" applyBorder="1" applyAlignment="1">
      <alignment horizontal="center"/>
    </xf>
    <xf numFmtId="0" fontId="40" fillId="7" borderId="6" xfId="5" applyFont="1" applyFill="1" applyBorder="1" applyAlignment="1">
      <alignment vertical="center"/>
    </xf>
    <xf numFmtId="0" fontId="34" fillId="7" borderId="12" xfId="5" applyFont="1" applyFill="1" applyBorder="1" applyAlignment="1">
      <alignment horizontal="center" vertical="center" wrapText="1"/>
    </xf>
    <xf numFmtId="0" fontId="34" fillId="7" borderId="13" xfId="5" applyFont="1" applyFill="1" applyBorder="1" applyAlignment="1">
      <alignment horizontal="center" vertical="center" wrapText="1"/>
    </xf>
    <xf numFmtId="0" fontId="34" fillId="7" borderId="12" xfId="5" applyFont="1" applyFill="1" applyBorder="1" applyAlignment="1">
      <alignment horizontal="center" vertical="center"/>
    </xf>
    <xf numFmtId="0" fontId="34" fillId="7" borderId="1" xfId="5" applyFont="1" applyFill="1" applyBorder="1" applyAlignment="1">
      <alignment horizontal="center" vertical="center" wrapText="1"/>
    </xf>
    <xf numFmtId="0" fontId="21" fillId="0" borderId="39" xfId="5" applyFont="1" applyBorder="1" applyAlignment="1">
      <alignment horizontal="left"/>
    </xf>
    <xf numFmtId="171" fontId="21" fillId="0" borderId="7" xfId="5" applyNumberFormat="1" applyFont="1" applyBorder="1" applyAlignment="1">
      <alignment horizontal="right"/>
    </xf>
    <xf numFmtId="171" fontId="21" fillId="0" borderId="8" xfId="5" applyNumberFormat="1" applyFont="1" applyBorder="1" applyAlignment="1">
      <alignment horizontal="right"/>
    </xf>
    <xf numFmtId="171" fontId="21" fillId="0" borderId="7" xfId="5" applyNumberFormat="1" applyFont="1" applyBorder="1" applyAlignment="1">
      <alignment horizontal="center"/>
    </xf>
    <xf numFmtId="171" fontId="21" fillId="0" borderId="8" xfId="5" applyNumberFormat="1" applyFont="1" applyBorder="1" applyAlignment="1">
      <alignment horizontal="center"/>
    </xf>
    <xf numFmtId="0" fontId="21" fillId="4" borderId="39" xfId="5" applyFont="1" applyFill="1" applyBorder="1" applyAlignment="1">
      <alignment horizontal="left"/>
    </xf>
    <xf numFmtId="171" fontId="21" fillId="4" borderId="7" xfId="5" applyNumberFormat="1" applyFont="1" applyFill="1" applyBorder="1" applyAlignment="1">
      <alignment horizontal="right"/>
    </xf>
    <xf numFmtId="171" fontId="21" fillId="4" borderId="8" xfId="5" applyNumberFormat="1" applyFont="1" applyFill="1" applyBorder="1" applyAlignment="1">
      <alignment horizontal="right"/>
    </xf>
    <xf numFmtId="171" fontId="21" fillId="4" borderId="7" xfId="5" applyNumberFormat="1" applyFont="1" applyFill="1" applyBorder="1" applyAlignment="1">
      <alignment horizontal="center"/>
    </xf>
    <xf numFmtId="171" fontId="21" fillId="4" borderId="8" xfId="5" applyNumberFormat="1" applyFont="1" applyFill="1" applyBorder="1" applyAlignment="1">
      <alignment horizontal="center"/>
    </xf>
    <xf numFmtId="171" fontId="21" fillId="4" borderId="7" xfId="5" applyNumberFormat="1" applyFont="1" applyFill="1" applyBorder="1" applyAlignment="1">
      <alignment horizontal="center" vertical="center"/>
    </xf>
    <xf numFmtId="171" fontId="21" fillId="4" borderId="8" xfId="5" applyNumberFormat="1" applyFont="1" applyFill="1" applyBorder="1" applyAlignment="1">
      <alignment horizontal="center" vertical="center"/>
    </xf>
    <xf numFmtId="171" fontId="21" fillId="4" borderId="7" xfId="19" applyNumberFormat="1" applyFont="1" applyFill="1" applyBorder="1" applyAlignment="1">
      <alignment horizontal="right"/>
    </xf>
    <xf numFmtId="171" fontId="21" fillId="4" borderId="8" xfId="19" applyNumberFormat="1" applyFont="1" applyFill="1" applyBorder="1" applyAlignment="1">
      <alignment horizontal="right"/>
    </xf>
    <xf numFmtId="171" fontId="21" fillId="4" borderId="39" xfId="5" applyNumberFormat="1" applyFont="1" applyFill="1" applyBorder="1" applyAlignment="1">
      <alignment horizontal="center" vertical="center"/>
    </xf>
    <xf numFmtId="166" fontId="20" fillId="2" borderId="5" xfId="1" applyNumberFormat="1" applyFont="1" applyFill="1" applyBorder="1" applyAlignment="1">
      <alignment horizontal="center" vertical="center"/>
    </xf>
    <xf numFmtId="0" fontId="43" fillId="10" borderId="0" xfId="0" applyFont="1" applyFill="1" applyAlignment="1">
      <alignment horizontal="center" vertical="center"/>
    </xf>
    <xf numFmtId="0" fontId="40" fillId="7" borderId="42" xfId="5" applyFont="1" applyFill="1" applyBorder="1" applyAlignment="1">
      <alignment horizontal="center" vertical="center"/>
    </xf>
    <xf numFmtId="0" fontId="3" fillId="0" borderId="16" xfId="9" applyFont="1" applyFill="1" applyBorder="1" applyAlignment="1">
      <alignment horizontal="left" indent="1"/>
    </xf>
    <xf numFmtId="172" fontId="21" fillId="4" borderId="0" xfId="19" applyNumberFormat="1" applyFont="1" applyFill="1" applyBorder="1" applyAlignment="1">
      <alignment horizontal="right" vertical="center"/>
    </xf>
    <xf numFmtId="174" fontId="21" fillId="4" borderId="0" xfId="5" applyNumberFormat="1" applyFont="1" applyFill="1" applyAlignment="1">
      <alignment vertical="center"/>
    </xf>
    <xf numFmtId="166" fontId="20" fillId="8" borderId="1" xfId="0" applyNumberFormat="1" applyFont="1" applyFill="1" applyBorder="1" applyAlignment="1">
      <alignment horizontal="right"/>
    </xf>
    <xf numFmtId="0" fontId="20" fillId="11" borderId="1" xfId="0" applyFont="1" applyFill="1" applyBorder="1"/>
    <xf numFmtId="166" fontId="20" fillId="8" borderId="1" xfId="0" applyNumberFormat="1" applyFont="1" applyFill="1" applyBorder="1" applyAlignment="1">
      <alignment horizontal="right" vertical="center"/>
    </xf>
    <xf numFmtId="0" fontId="50" fillId="2" borderId="0" xfId="0" applyFont="1" applyFill="1" applyAlignment="1">
      <alignment horizontal="left"/>
    </xf>
    <xf numFmtId="3" fontId="50" fillId="2" borderId="0" xfId="0" applyNumberFormat="1" applyFont="1" applyFill="1" applyAlignment="1">
      <alignment horizontal="center"/>
    </xf>
    <xf numFmtId="10" fontId="50" fillId="2" borderId="0" xfId="0" applyNumberFormat="1" applyFont="1" applyFill="1" applyAlignment="1">
      <alignment horizontal="center"/>
    </xf>
    <xf numFmtId="3" fontId="50" fillId="2" borderId="0" xfId="1" applyNumberFormat="1" applyFont="1" applyFill="1" applyAlignment="1">
      <alignment horizontal="center"/>
    </xf>
    <xf numFmtId="168" fontId="4" fillId="2" borderId="0" xfId="9" applyNumberFormat="1" applyFont="1" applyAlignment="1">
      <alignment horizontal="center"/>
    </xf>
    <xf numFmtId="0" fontId="20" fillId="11" borderId="1" xfId="9" applyFont="1" applyFill="1" applyBorder="1">
      <alignment horizontal="left"/>
    </xf>
    <xf numFmtId="168" fontId="20" fillId="11" borderId="1" xfId="9" applyNumberFormat="1" applyFont="1" applyFill="1" applyBorder="1" applyAlignment="1">
      <alignment horizontal="center"/>
    </xf>
    <xf numFmtId="0" fontId="38" fillId="4" borderId="0" xfId="2" applyFont="1" applyFill="1"/>
    <xf numFmtId="0" fontId="39" fillId="4" borderId="0" xfId="2" applyFont="1" applyFill="1" applyAlignment="1">
      <alignment horizontal="right"/>
    </xf>
    <xf numFmtId="0" fontId="21" fillId="9" borderId="0" xfId="2" applyFont="1" applyFill="1"/>
    <xf numFmtId="0" fontId="2" fillId="2" borderId="0" xfId="2" applyFill="1"/>
    <xf numFmtId="0" fontId="18" fillId="4" borderId="0" xfId="2" applyFont="1" applyFill="1" applyAlignment="1">
      <alignment horizontal="left"/>
    </xf>
    <xf numFmtId="0" fontId="56" fillId="4" borderId="0" xfId="2" applyFont="1" applyFill="1"/>
    <xf numFmtId="3" fontId="21" fillId="4" borderId="0" xfId="2" applyNumberFormat="1" applyFont="1" applyFill="1"/>
    <xf numFmtId="0" fontId="40" fillId="7" borderId="0" xfId="2" applyFont="1" applyFill="1" applyAlignment="1">
      <alignment horizontal="center" wrapText="1"/>
    </xf>
    <xf numFmtId="3" fontId="40" fillId="7" borderId="0" xfId="2" applyNumberFormat="1" applyFont="1" applyFill="1" applyAlignment="1">
      <alignment horizontal="center" wrapText="1"/>
    </xf>
    <xf numFmtId="0" fontId="17" fillId="19" borderId="0" xfId="2" applyFont="1" applyFill="1" applyAlignment="1">
      <alignment horizontal="center" wrapText="1"/>
    </xf>
    <xf numFmtId="3" fontId="17" fillId="19" borderId="0" xfId="2" applyNumberFormat="1" applyFont="1" applyFill="1" applyAlignment="1">
      <alignment horizontal="center" wrapText="1"/>
    </xf>
    <xf numFmtId="10" fontId="17" fillId="19" borderId="0" xfId="2" applyNumberFormat="1" applyFont="1" applyFill="1" applyAlignment="1">
      <alignment horizontal="center" wrapText="1"/>
    </xf>
    <xf numFmtId="3" fontId="2" fillId="2" borderId="0" xfId="2" applyNumberFormat="1" applyFill="1" applyAlignment="1">
      <alignment horizontal="left"/>
    </xf>
    <xf numFmtId="10" fontId="2" fillId="2" borderId="0" xfId="1" applyNumberFormat="1" applyFont="1" applyFill="1" applyAlignment="1">
      <alignment horizontal="left"/>
    </xf>
    <xf numFmtId="3" fontId="21" fillId="2" borderId="0" xfId="2" applyNumberFormat="1" applyFont="1" applyFill="1" applyAlignment="1">
      <alignment horizontal="center" wrapText="1"/>
    </xf>
    <xf numFmtId="0" fontId="9" fillId="0" borderId="0" xfId="22"/>
    <xf numFmtId="0" fontId="21" fillId="2" borderId="0" xfId="2" applyFont="1" applyFill="1" applyAlignment="1">
      <alignment horizontal="center" wrapText="1"/>
    </xf>
    <xf numFmtId="10" fontId="21" fillId="2" borderId="0" xfId="2" applyNumberFormat="1" applyFont="1" applyFill="1" applyAlignment="1">
      <alignment horizontal="center" wrapText="1"/>
    </xf>
    <xf numFmtId="3" fontId="17" fillId="4" borderId="3" xfId="2" applyNumberFormat="1" applyFont="1" applyFill="1" applyBorder="1" applyAlignment="1">
      <alignment horizontal="center" vertical="center" wrapText="1"/>
    </xf>
    <xf numFmtId="0" fontId="17" fillId="4" borderId="3" xfId="2" applyFont="1" applyFill="1" applyBorder="1" applyAlignment="1">
      <alignment horizontal="center" vertical="center" wrapText="1"/>
    </xf>
    <xf numFmtId="10" fontId="17" fillId="4" borderId="3" xfId="2" applyNumberFormat="1" applyFont="1" applyFill="1" applyBorder="1" applyAlignment="1">
      <alignment horizontal="center" vertical="center" wrapText="1"/>
    </xf>
    <xf numFmtId="0" fontId="21" fillId="4" borderId="0" xfId="2" applyFont="1" applyFill="1" applyAlignment="1">
      <alignment horizontal="center"/>
    </xf>
    <xf numFmtId="0" fontId="21" fillId="4" borderId="0" xfId="2" applyFont="1" applyFill="1"/>
    <xf numFmtId="170" fontId="59" fillId="4" borderId="0" xfId="19" applyNumberFormat="1" applyFont="1" applyFill="1" applyAlignment="1">
      <alignment horizontal="center" vertical="center"/>
    </xf>
    <xf numFmtId="0" fontId="17" fillId="4" borderId="0" xfId="2" applyFont="1" applyFill="1" applyAlignment="1">
      <alignment horizontal="center"/>
    </xf>
    <xf numFmtId="3" fontId="17" fillId="4" borderId="0" xfId="2" applyNumberFormat="1" applyFont="1" applyFill="1"/>
    <xf numFmtId="0" fontId="35" fillId="0" borderId="0" xfId="2" applyFont="1" applyAlignment="1">
      <alignment horizontal="left"/>
    </xf>
    <xf numFmtId="0" fontId="2" fillId="0" borderId="0" xfId="2"/>
    <xf numFmtId="0" fontId="23" fillId="0" borderId="0" xfId="0" applyFont="1"/>
    <xf numFmtId="0" fontId="60" fillId="6" borderId="0" xfId="0" applyFont="1" applyFill="1" applyAlignment="1">
      <alignment horizontal="center" vertical="center" wrapText="1"/>
    </xf>
    <xf numFmtId="0" fontId="60" fillId="6" borderId="0" xfId="0" applyFont="1" applyFill="1" applyAlignment="1">
      <alignment vertical="center" wrapText="1"/>
    </xf>
    <xf numFmtId="0" fontId="61" fillId="18" borderId="44" xfId="0" applyFont="1" applyFill="1" applyBorder="1" applyAlignment="1">
      <alignment horizontal="center" vertical="center"/>
    </xf>
    <xf numFmtId="0" fontId="62" fillId="18" borderId="44" xfId="0" applyFont="1" applyFill="1" applyBorder="1" applyAlignment="1">
      <alignment vertical="center"/>
    </xf>
    <xf numFmtId="0" fontId="61" fillId="18" borderId="44" xfId="0" applyFont="1" applyFill="1" applyBorder="1" applyAlignment="1">
      <alignment vertical="center"/>
    </xf>
    <xf numFmtId="0" fontId="63" fillId="0" borderId="0" xfId="0" applyFont="1" applyAlignment="1">
      <alignment horizontal="center" vertical="center"/>
    </xf>
    <xf numFmtId="0" fontId="64" fillId="0" borderId="0" xfId="0" applyFont="1" applyAlignment="1">
      <alignment vertical="center"/>
    </xf>
    <xf numFmtId="0" fontId="63" fillId="0" borderId="0" xfId="0" applyFont="1" applyAlignment="1">
      <alignment vertical="center"/>
    </xf>
    <xf numFmtId="0" fontId="63" fillId="0" borderId="1" xfId="0" applyFont="1" applyBorder="1" applyAlignment="1">
      <alignment horizontal="center" vertical="center"/>
    </xf>
    <xf numFmtId="0" fontId="64" fillId="0" borderId="1" xfId="0" applyFont="1" applyBorder="1" applyAlignment="1">
      <alignment vertical="center"/>
    </xf>
    <xf numFmtId="0" fontId="63" fillId="0" borderId="1" xfId="0" applyFont="1" applyBorder="1" applyAlignment="1">
      <alignment vertical="center"/>
    </xf>
    <xf numFmtId="0" fontId="63" fillId="0" borderId="43" xfId="0" applyFont="1" applyBorder="1" applyAlignment="1">
      <alignment horizontal="center" vertical="center" wrapText="1"/>
    </xf>
    <xf numFmtId="0" fontId="64" fillId="0" borderId="43" xfId="0" applyFont="1" applyBorder="1" applyAlignment="1">
      <alignment vertical="center"/>
    </xf>
    <xf numFmtId="0" fontId="63" fillId="0" borderId="43" xfId="0" applyFont="1" applyBorder="1" applyAlignment="1">
      <alignment vertical="center"/>
    </xf>
    <xf numFmtId="0" fontId="63" fillId="0" borderId="43" xfId="0" applyFont="1" applyBorder="1" applyAlignment="1">
      <alignment horizontal="center" vertical="center"/>
    </xf>
    <xf numFmtId="0" fontId="63" fillId="0" borderId="1" xfId="0" applyFont="1" applyBorder="1" applyAlignment="1">
      <alignment horizontal="center" vertical="center" wrapText="1"/>
    </xf>
    <xf numFmtId="0" fontId="63" fillId="0" borderId="2" xfId="0" applyFont="1" applyBorder="1" applyAlignment="1">
      <alignment horizontal="center" vertical="center" wrapText="1"/>
    </xf>
    <xf numFmtId="0" fontId="64" fillId="0" borderId="2" xfId="0" applyFont="1" applyBorder="1" applyAlignment="1">
      <alignment vertical="center"/>
    </xf>
    <xf numFmtId="0" fontId="63" fillId="0" borderId="2" xfId="0" applyFont="1" applyBorder="1" applyAlignment="1">
      <alignment vertical="center"/>
    </xf>
    <xf numFmtId="0" fontId="63" fillId="0" borderId="2" xfId="0" applyFont="1" applyBorder="1" applyAlignment="1">
      <alignment horizontal="center" vertical="center"/>
    </xf>
    <xf numFmtId="0" fontId="63" fillId="0" borderId="0" xfId="0" applyFont="1" applyAlignment="1">
      <alignment horizontal="center" vertical="center" wrapText="1"/>
    </xf>
    <xf numFmtId="0" fontId="63" fillId="0" borderId="49" xfId="0" applyFont="1" applyBorder="1" applyAlignment="1">
      <alignment horizontal="center" vertical="center" wrapText="1"/>
    </xf>
    <xf numFmtId="0" fontId="63" fillId="0" borderId="49" xfId="0" applyFont="1" applyBorder="1" applyAlignment="1">
      <alignment horizontal="center" vertical="center"/>
    </xf>
    <xf numFmtId="0" fontId="64" fillId="0" borderId="49" xfId="0" applyFont="1" applyBorder="1" applyAlignment="1">
      <alignment vertical="center"/>
    </xf>
    <xf numFmtId="0" fontId="63" fillId="0" borderId="49" xfId="0" applyFont="1" applyBorder="1" applyAlignment="1">
      <alignment vertical="center"/>
    </xf>
    <xf numFmtId="0" fontId="61" fillId="18" borderId="0" xfId="0" applyFont="1" applyFill="1" applyAlignment="1">
      <alignment vertical="center"/>
    </xf>
    <xf numFmtId="0" fontId="62" fillId="18" borderId="46" xfId="0" applyFont="1" applyFill="1" applyBorder="1" applyAlignment="1">
      <alignment vertical="center"/>
    </xf>
    <xf numFmtId="0" fontId="62" fillId="18" borderId="46" xfId="0" applyFont="1" applyFill="1" applyBorder="1" applyAlignment="1">
      <alignment horizontal="center" vertical="center"/>
    </xf>
    <xf numFmtId="10" fontId="3" fillId="2" borderId="23" xfId="1" applyNumberFormat="1" applyFont="1" applyFill="1" applyBorder="1" applyAlignment="1">
      <alignment horizontal="right" vertical="center"/>
    </xf>
    <xf numFmtId="175" fontId="4" fillId="0" borderId="0" xfId="0" applyNumberFormat="1" applyFont="1"/>
    <xf numFmtId="10" fontId="3" fillId="2" borderId="17" xfId="1" applyNumberFormat="1" applyFont="1" applyFill="1" applyBorder="1" applyAlignment="1">
      <alignment horizontal="right" vertical="center"/>
    </xf>
    <xf numFmtId="172" fontId="21" fillId="4" borderId="0" xfId="19" applyNumberFormat="1" applyFont="1" applyFill="1" applyBorder="1" applyAlignment="1">
      <alignment vertical="center"/>
    </xf>
    <xf numFmtId="0" fontId="66" fillId="5" borderId="0" xfId="26" applyFont="1" applyFill="1" applyAlignment="1">
      <alignment horizontal="center" vertical="center" wrapText="1"/>
    </xf>
    <xf numFmtId="0" fontId="27" fillId="2" borderId="53" xfId="26" applyFont="1" applyFill="1" applyBorder="1" applyAlignment="1">
      <alignment horizontal="center" vertical="center"/>
    </xf>
    <xf numFmtId="14" fontId="27" fillId="2" borderId="53" xfId="26" applyNumberFormat="1" applyFont="1" applyFill="1" applyBorder="1" applyAlignment="1">
      <alignment horizontal="center" vertical="center"/>
    </xf>
    <xf numFmtId="168" fontId="27" fillId="2" borderId="53" xfId="26" applyNumberFormat="1" applyFont="1" applyFill="1" applyBorder="1" applyAlignment="1">
      <alignment horizontal="center" vertical="center"/>
    </xf>
    <xf numFmtId="3" fontId="27" fillId="2" borderId="53" xfId="26" applyNumberFormat="1" applyFont="1" applyFill="1" applyBorder="1" applyAlignment="1">
      <alignment horizontal="center" vertical="center"/>
    </xf>
    <xf numFmtId="3" fontId="25" fillId="2" borderId="53" xfId="26" applyNumberFormat="1" applyFont="1" applyFill="1" applyBorder="1" applyAlignment="1">
      <alignment horizontal="center" vertical="center"/>
    </xf>
    <xf numFmtId="0" fontId="25" fillId="2" borderId="53" xfId="26" applyFont="1" applyFill="1" applyBorder="1" applyAlignment="1">
      <alignment horizontal="center" vertical="center"/>
    </xf>
    <xf numFmtId="14" fontId="25" fillId="2" borderId="53" xfId="26" applyNumberFormat="1" applyFont="1" applyFill="1" applyBorder="1" applyAlignment="1">
      <alignment horizontal="center" vertical="center"/>
    </xf>
    <xf numFmtId="168" fontId="25" fillId="2" borderId="53" xfId="26" applyNumberFormat="1" applyFont="1" applyFill="1" applyBorder="1" applyAlignment="1">
      <alignment horizontal="center" vertical="center"/>
    </xf>
    <xf numFmtId="3" fontId="25" fillId="2" borderId="54" xfId="26" applyNumberFormat="1" applyFont="1" applyFill="1" applyBorder="1" applyAlignment="1">
      <alignment horizontal="center" vertical="center"/>
    </xf>
    <xf numFmtId="0" fontId="25" fillId="2" borderId="54" xfId="26" applyFont="1" applyFill="1" applyBorder="1" applyAlignment="1">
      <alignment horizontal="center" vertical="center"/>
    </xf>
    <xf numFmtId="14" fontId="25" fillId="2" borderId="54" xfId="26" applyNumberFormat="1" applyFont="1" applyFill="1" applyBorder="1" applyAlignment="1">
      <alignment horizontal="center" vertical="center"/>
    </xf>
    <xf numFmtId="168" fontId="25" fillId="2" borderId="54" xfId="26" applyNumberFormat="1" applyFont="1" applyFill="1" applyBorder="1" applyAlignment="1">
      <alignment horizontal="center" vertical="center"/>
    </xf>
    <xf numFmtId="168" fontId="31" fillId="2" borderId="55" xfId="26" applyNumberFormat="1" applyFont="1" applyFill="1" applyBorder="1" applyAlignment="1">
      <alignment horizontal="center" vertical="center"/>
    </xf>
    <xf numFmtId="0" fontId="67" fillId="0" borderId="0" xfId="26" applyFont="1" applyAlignment="1">
      <alignment vertical="center"/>
    </xf>
    <xf numFmtId="14" fontId="67" fillId="0" borderId="0" xfId="26" applyNumberFormat="1" applyFont="1" applyAlignment="1">
      <alignment vertical="center"/>
    </xf>
    <xf numFmtId="0" fontId="68" fillId="0" borderId="0" xfId="26" applyFont="1" applyAlignment="1">
      <alignment vertical="center"/>
    </xf>
    <xf numFmtId="168" fontId="23" fillId="0" borderId="0" xfId="26" applyNumberFormat="1" applyFont="1" applyAlignment="1">
      <alignment vertical="center"/>
    </xf>
    <xf numFmtId="0" fontId="69" fillId="2" borderId="0" xfId="24" quotePrefix="1" applyFont="1" applyFill="1"/>
    <xf numFmtId="0" fontId="70" fillId="2" borderId="0" xfId="0" applyFont="1" applyFill="1"/>
    <xf numFmtId="0" fontId="4" fillId="2" borderId="0" xfId="9" applyFont="1" applyAlignment="1">
      <alignment horizontal="right"/>
    </xf>
    <xf numFmtId="0" fontId="43" fillId="10" borderId="0" xfId="9" applyFont="1" applyFill="1" applyAlignment="1"/>
    <xf numFmtId="0" fontId="43" fillId="10" borderId="0" xfId="9" applyFont="1" applyFill="1" applyAlignment="1">
      <alignment horizontal="right"/>
    </xf>
    <xf numFmtId="0" fontId="43" fillId="10" borderId="0" xfId="9" applyFont="1" applyFill="1" applyAlignment="1">
      <alignment horizontal="right" wrapText="1"/>
    </xf>
    <xf numFmtId="0" fontId="4" fillId="0" borderId="0" xfId="9" applyFont="1" applyFill="1" applyAlignment="1"/>
    <xf numFmtId="3" fontId="4" fillId="0" borderId="0" xfId="9" applyNumberFormat="1" applyFont="1" applyFill="1" applyAlignment="1">
      <alignment horizontal="right"/>
    </xf>
    <xf numFmtId="166" fontId="4" fillId="0" borderId="0" xfId="1" applyNumberFormat="1" applyFont="1" applyFill="1" applyAlignment="1">
      <alignment horizontal="right"/>
    </xf>
    <xf numFmtId="3" fontId="6" fillId="2" borderId="0" xfId="9" applyNumberFormat="1">
      <alignment horizontal="left"/>
    </xf>
    <xf numFmtId="0" fontId="4" fillId="2" borderId="2" xfId="9" applyFont="1" applyBorder="1">
      <alignment horizontal="left"/>
    </xf>
    <xf numFmtId="0" fontId="20" fillId="0" borderId="0" xfId="9" applyFont="1" applyFill="1" applyAlignment="1"/>
    <xf numFmtId="0" fontId="4" fillId="2" borderId="12" xfId="9" applyFont="1" applyBorder="1">
      <alignment horizontal="left"/>
    </xf>
    <xf numFmtId="1" fontId="4" fillId="2" borderId="1" xfId="9" applyNumberFormat="1" applyFont="1" applyBorder="1">
      <alignment horizontal="left"/>
    </xf>
    <xf numFmtId="0" fontId="6" fillId="2" borderId="1" xfId="9" applyBorder="1">
      <alignment horizontal="left"/>
    </xf>
    <xf numFmtId="0" fontId="52" fillId="0" borderId="2" xfId="0" applyFont="1" applyBorder="1" applyAlignment="1">
      <alignment horizontal="left" vertical="top" wrapText="1"/>
    </xf>
    <xf numFmtId="0" fontId="4" fillId="2" borderId="0" xfId="9" applyFont="1" applyAlignment="1"/>
    <xf numFmtId="0" fontId="6" fillId="0" borderId="0" xfId="9" applyFill="1" applyAlignment="1">
      <alignment horizontal="center"/>
    </xf>
    <xf numFmtId="4" fontId="71" fillId="0" borderId="0" xfId="0" applyNumberFormat="1" applyFont="1"/>
    <xf numFmtId="9" fontId="6" fillId="2" borderId="0" xfId="1" applyFont="1" applyFill="1" applyAlignment="1">
      <alignment horizontal="left"/>
    </xf>
    <xf numFmtId="0" fontId="46" fillId="2" borderId="0" xfId="0" applyFont="1" applyFill="1" applyAlignment="1">
      <alignment horizontal="left" wrapText="1"/>
    </xf>
    <xf numFmtId="175" fontId="6" fillId="2" borderId="0" xfId="4" applyNumberFormat="1" applyFont="1" applyFill="1" applyAlignment="1">
      <alignment horizontal="left"/>
    </xf>
    <xf numFmtId="0" fontId="72" fillId="2" borderId="0" xfId="9" applyFont="1">
      <alignment horizontal="left"/>
    </xf>
    <xf numFmtId="4" fontId="8" fillId="0" borderId="0" xfId="0" applyNumberFormat="1" applyFont="1"/>
    <xf numFmtId="0" fontId="20" fillId="8" borderId="21" xfId="9" applyFont="1" applyFill="1" applyBorder="1" applyAlignment="1"/>
    <xf numFmtId="3" fontId="20" fillId="8" borderId="29" xfId="9" applyNumberFormat="1" applyFont="1" applyFill="1" applyBorder="1" applyAlignment="1">
      <alignment horizontal="right"/>
    </xf>
    <xf numFmtId="3" fontId="3" fillId="0" borderId="0" xfId="9" applyNumberFormat="1" applyFont="1" applyFill="1" applyAlignment="1">
      <alignment horizontal="right"/>
    </xf>
    <xf numFmtId="0" fontId="20" fillId="8" borderId="21" xfId="9" applyFont="1" applyFill="1" applyBorder="1">
      <alignment horizontal="left"/>
    </xf>
    <xf numFmtId="3" fontId="20" fillId="8" borderId="29" xfId="9" applyNumberFormat="1" applyFont="1" applyFill="1" applyBorder="1" applyAlignment="1">
      <alignment horizontal="right" vertical="center"/>
    </xf>
    <xf numFmtId="3" fontId="4" fillId="0" borderId="0" xfId="4" applyNumberFormat="1" applyFont="1" applyFill="1" applyAlignment="1">
      <alignment horizontal="right"/>
    </xf>
    <xf numFmtId="4" fontId="73" fillId="0" borderId="0" xfId="0" applyNumberFormat="1" applyFont="1" applyAlignment="1">
      <alignment horizontal="left"/>
    </xf>
    <xf numFmtId="4" fontId="0" fillId="0" borderId="0" xfId="0" applyNumberFormat="1" applyAlignment="1">
      <alignment horizontal="left"/>
    </xf>
    <xf numFmtId="4" fontId="6" fillId="2" borderId="0" xfId="9" applyNumberFormat="1">
      <alignment horizontal="left"/>
    </xf>
    <xf numFmtId="3" fontId="4" fillId="0" borderId="0" xfId="4" applyNumberFormat="1" applyFont="1" applyFill="1" applyBorder="1" applyAlignment="1">
      <alignment horizontal="right"/>
    </xf>
    <xf numFmtId="3" fontId="4" fillId="2" borderId="0" xfId="4" applyNumberFormat="1" applyFont="1" applyFill="1" applyAlignment="1">
      <alignment horizontal="right"/>
    </xf>
    <xf numFmtId="0" fontId="20" fillId="8" borderId="21" xfId="9" applyFont="1" applyFill="1" applyBorder="1" applyAlignment="1">
      <alignment horizontal="left" wrapText="1"/>
    </xf>
    <xf numFmtId="43" fontId="73" fillId="0" borderId="0" xfId="19" applyFont="1"/>
    <xf numFmtId="0" fontId="45" fillId="2" borderId="0" xfId="9" applyFont="1" applyAlignment="1">
      <alignment vertical="top"/>
    </xf>
    <xf numFmtId="0" fontId="45" fillId="2" borderId="2" xfId="9" applyFont="1" applyBorder="1" applyAlignment="1">
      <alignment horizontal="left" vertical="top"/>
    </xf>
    <xf numFmtId="3" fontId="4" fillId="2" borderId="2" xfId="9" applyNumberFormat="1" applyFont="1" applyBorder="1" applyAlignment="1">
      <alignment horizontal="right"/>
    </xf>
    <xf numFmtId="9" fontId="6" fillId="2" borderId="2" xfId="1" applyFont="1" applyFill="1" applyBorder="1" applyAlignment="1">
      <alignment horizontal="left"/>
    </xf>
    <xf numFmtId="0" fontId="6" fillId="2" borderId="2" xfId="9" applyBorder="1">
      <alignment horizontal="left"/>
    </xf>
    <xf numFmtId="3" fontId="6" fillId="2" borderId="0" xfId="9" applyNumberFormat="1" applyAlignment="1">
      <alignment horizontal="right"/>
    </xf>
    <xf numFmtId="0" fontId="74" fillId="2" borderId="0" xfId="24" quotePrefix="1" applyFont="1" applyFill="1"/>
    <xf numFmtId="3" fontId="41" fillId="2" borderId="14" xfId="9" applyNumberFormat="1" applyFont="1" applyBorder="1" applyAlignment="1">
      <alignment horizontal="center"/>
    </xf>
    <xf numFmtId="0" fontId="4" fillId="2" borderId="14" xfId="9" applyFont="1" applyBorder="1" applyAlignment="1">
      <alignment horizontal="center"/>
    </xf>
    <xf numFmtId="3" fontId="0" fillId="0" borderId="0" xfId="0" applyNumberFormat="1"/>
    <xf numFmtId="3" fontId="4" fillId="2" borderId="0" xfId="4" applyNumberFormat="1" applyFont="1" applyFill="1" applyBorder="1" applyAlignment="1">
      <alignment horizontal="right"/>
    </xf>
    <xf numFmtId="0" fontId="3" fillId="0" borderId="16" xfId="4" applyNumberFormat="1" applyFont="1" applyFill="1" applyBorder="1" applyAlignment="1">
      <alignment horizontal="left" vertical="center"/>
    </xf>
    <xf numFmtId="0" fontId="3" fillId="0" borderId="16" xfId="9" applyFont="1" applyFill="1" applyBorder="1" applyAlignment="1">
      <alignment horizontal="left" vertical="center"/>
    </xf>
    <xf numFmtId="0" fontId="4" fillId="0" borderId="16" xfId="9" applyFont="1" applyFill="1" applyBorder="1" applyAlignment="1">
      <alignment horizontal="left" vertical="center"/>
    </xf>
    <xf numFmtId="175" fontId="4" fillId="0" borderId="0" xfId="4" applyNumberFormat="1" applyFont="1" applyFill="1" applyBorder="1" applyAlignment="1">
      <alignment horizontal="right"/>
    </xf>
    <xf numFmtId="175" fontId="4" fillId="0" borderId="16" xfId="4" applyNumberFormat="1" applyFont="1" applyFill="1" applyBorder="1" applyAlignment="1">
      <alignment horizontal="right"/>
    </xf>
    <xf numFmtId="0" fontId="43" fillId="10" borderId="0" xfId="10" applyNumberFormat="1" applyFont="1" applyFill="1" applyBorder="1" applyAlignment="1">
      <alignment horizontal="center" vertical="center"/>
    </xf>
    <xf numFmtId="175" fontId="3" fillId="0" borderId="0" xfId="10" applyNumberFormat="1" applyFont="1" applyFill="1" applyBorder="1" applyAlignment="1">
      <alignment horizontal="center" vertical="center"/>
    </xf>
    <xf numFmtId="175" fontId="41" fillId="8" borderId="0" xfId="10" applyNumberFormat="1" applyFont="1" applyFill="1" applyBorder="1" applyAlignment="1">
      <alignment horizontal="center" vertical="center"/>
    </xf>
    <xf numFmtId="0" fontId="3" fillId="0" borderId="2" xfId="9" applyFont="1" applyFill="1" applyBorder="1" applyAlignment="1">
      <alignment horizontal="left" vertical="center" wrapText="1"/>
    </xf>
    <xf numFmtId="0" fontId="41" fillId="2" borderId="0" xfId="12" applyFont="1" applyFill="1"/>
    <xf numFmtId="0" fontId="4" fillId="0" borderId="0" xfId="12" applyFont="1"/>
    <xf numFmtId="0" fontId="42" fillId="2" borderId="0" xfId="12" applyFont="1" applyFill="1" applyAlignment="1">
      <alignment horizontal="left"/>
    </xf>
    <xf numFmtId="0" fontId="4" fillId="0" borderId="0" xfId="12" applyFont="1" applyAlignment="1">
      <alignment horizontal="center"/>
    </xf>
    <xf numFmtId="0" fontId="43" fillId="20" borderId="0" xfId="12" applyFont="1" applyFill="1" applyAlignment="1">
      <alignment horizontal="left"/>
    </xf>
    <xf numFmtId="0" fontId="43" fillId="20" borderId="0" xfId="12" applyFont="1" applyFill="1" applyAlignment="1">
      <alignment horizontal="center" vertical="center" wrapText="1"/>
    </xf>
    <xf numFmtId="0" fontId="43" fillId="20" borderId="8" xfId="12" applyFont="1" applyFill="1" applyBorder="1" applyAlignment="1">
      <alignment horizontal="center" vertical="center" wrapText="1"/>
    </xf>
    <xf numFmtId="0" fontId="20" fillId="12" borderId="0" xfId="12" applyFont="1" applyFill="1" applyAlignment="1">
      <alignment horizontal="left"/>
    </xf>
    <xf numFmtId="175" fontId="20" fillId="12" borderId="7" xfId="12" applyNumberFormat="1" applyFont="1" applyFill="1" applyBorder="1" applyAlignment="1">
      <alignment horizontal="center" vertical="center" wrapText="1"/>
    </xf>
    <xf numFmtId="175" fontId="20" fillId="12" borderId="0" xfId="12" applyNumberFormat="1" applyFont="1" applyFill="1" applyAlignment="1">
      <alignment horizontal="center" vertical="center" wrapText="1"/>
    </xf>
    <xf numFmtId="166" fontId="20" fillId="12" borderId="8" xfId="11" applyNumberFormat="1" applyFont="1" applyFill="1" applyBorder="1" applyAlignment="1">
      <alignment horizontal="center" vertical="center" wrapText="1"/>
    </xf>
    <xf numFmtId="166" fontId="20" fillId="12" borderId="0" xfId="11" applyNumberFormat="1" applyFont="1" applyFill="1" applyAlignment="1">
      <alignment horizontal="center" vertical="center" wrapText="1"/>
    </xf>
    <xf numFmtId="175" fontId="4" fillId="0" borderId="7" xfId="12" applyNumberFormat="1" applyFont="1" applyBorder="1" applyAlignment="1">
      <alignment horizontal="center" vertical="center" wrapText="1"/>
    </xf>
    <xf numFmtId="175" fontId="4" fillId="0" borderId="0" xfId="12" applyNumberFormat="1" applyFont="1" applyAlignment="1">
      <alignment horizontal="center" vertical="center" wrapText="1"/>
    </xf>
    <xf numFmtId="170" fontId="3" fillId="0" borderId="7" xfId="0" applyNumberFormat="1" applyFont="1" applyBorder="1"/>
    <xf numFmtId="166" fontId="4" fillId="0" borderId="0" xfId="11" applyNumberFormat="1" applyFont="1" applyFill="1" applyAlignment="1">
      <alignment horizontal="center" vertical="center" wrapText="1"/>
    </xf>
    <xf numFmtId="0" fontId="4" fillId="0" borderId="8" xfId="12" applyFont="1" applyBorder="1"/>
    <xf numFmtId="0" fontId="4" fillId="21" borderId="0" xfId="12" applyFont="1" applyFill="1"/>
    <xf numFmtId="0" fontId="3" fillId="0" borderId="0" xfId="12" applyFont="1"/>
    <xf numFmtId="175" fontId="3" fillId="0" borderId="7" xfId="12" applyNumberFormat="1" applyFont="1" applyBorder="1" applyAlignment="1">
      <alignment horizontal="center" vertical="center" wrapText="1"/>
    </xf>
    <xf numFmtId="175" fontId="3" fillId="0" borderId="0" xfId="12" applyNumberFormat="1" applyFont="1" applyAlignment="1">
      <alignment horizontal="center" vertical="center" wrapText="1"/>
    </xf>
    <xf numFmtId="166" fontId="3" fillId="0" borderId="8" xfId="11" applyNumberFormat="1" applyFont="1" applyBorder="1" applyAlignment="1">
      <alignment horizontal="center" vertical="center" wrapText="1"/>
    </xf>
    <xf numFmtId="0" fontId="3" fillId="0" borderId="0" xfId="12" applyFont="1" applyAlignment="1">
      <alignment vertical="center"/>
    </xf>
    <xf numFmtId="170" fontId="4" fillId="0" borderId="0" xfId="19" applyNumberFormat="1" applyFont="1"/>
    <xf numFmtId="0" fontId="43" fillId="10" borderId="0" xfId="12" applyFont="1" applyFill="1" applyAlignment="1">
      <alignment horizontal="left" vertical="center" wrapText="1"/>
    </xf>
    <xf numFmtId="0" fontId="43" fillId="10" borderId="7" xfId="12" applyFont="1" applyFill="1" applyBorder="1" applyAlignment="1">
      <alignment horizontal="center" vertical="center" wrapText="1"/>
    </xf>
    <xf numFmtId="0" fontId="43" fillId="10" borderId="0" xfId="12" applyFont="1" applyFill="1" applyAlignment="1">
      <alignment horizontal="center" vertical="center" wrapText="1"/>
    </xf>
    <xf numFmtId="0" fontId="43" fillId="10" borderId="8" xfId="12" applyFont="1" applyFill="1" applyBorder="1" applyAlignment="1">
      <alignment horizontal="center" vertical="center" wrapText="1"/>
    </xf>
    <xf numFmtId="0" fontId="2" fillId="0" borderId="0" xfId="12"/>
    <xf numFmtId="0" fontId="41" fillId="12" borderId="0" xfId="12" applyFont="1" applyFill="1" applyAlignment="1">
      <alignment horizontal="left" vertical="center" wrapText="1"/>
    </xf>
    <xf numFmtId="175" fontId="41" fillId="12" borderId="7" xfId="13" applyNumberFormat="1" applyFont="1" applyFill="1" applyBorder="1" applyAlignment="1">
      <alignment horizontal="center" vertical="center" wrapText="1"/>
    </xf>
    <xf numFmtId="175" fontId="41" fillId="12" borderId="0" xfId="13" applyNumberFormat="1" applyFont="1" applyFill="1" applyBorder="1" applyAlignment="1">
      <alignment horizontal="center" vertical="center" wrapText="1"/>
    </xf>
    <xf numFmtId="166" fontId="41" fillId="12" borderId="8" xfId="11" applyNumberFormat="1" applyFont="1" applyFill="1" applyBorder="1" applyAlignment="1">
      <alignment horizontal="center" vertical="center" wrapText="1"/>
    </xf>
    <xf numFmtId="166" fontId="41" fillId="12" borderId="0" xfId="11" applyNumberFormat="1" applyFont="1" applyFill="1" applyBorder="1" applyAlignment="1">
      <alignment horizontal="center" vertical="center" wrapText="1"/>
    </xf>
    <xf numFmtId="0" fontId="4" fillId="0" borderId="0" xfId="12" applyFont="1" applyAlignment="1">
      <alignment horizontal="left" vertical="center" wrapText="1"/>
    </xf>
    <xf numFmtId="175" fontId="3" fillId="0" borderId="7" xfId="13" applyNumberFormat="1" applyFont="1" applyBorder="1" applyAlignment="1">
      <alignment horizontal="center" vertical="center" wrapText="1"/>
    </xf>
    <xf numFmtId="175" fontId="3" fillId="0" borderId="0" xfId="13" applyNumberFormat="1" applyFont="1" applyBorder="1" applyAlignment="1">
      <alignment horizontal="center" vertical="center" wrapText="1"/>
    </xf>
    <xf numFmtId="166" fontId="3" fillId="0" borderId="0" xfId="11" applyNumberFormat="1" applyFont="1" applyBorder="1" applyAlignment="1">
      <alignment horizontal="center" vertical="center" wrapText="1"/>
    </xf>
    <xf numFmtId="0" fontId="3" fillId="0" borderId="0" xfId="12" applyFont="1" applyAlignment="1">
      <alignment horizontal="left" vertical="center" wrapText="1"/>
    </xf>
    <xf numFmtId="0" fontId="20" fillId="12" borderId="0" xfId="12" applyFont="1" applyFill="1" applyAlignment="1">
      <alignment horizontal="left" vertical="center" wrapText="1"/>
    </xf>
    <xf numFmtId="175" fontId="20" fillId="12" borderId="7" xfId="13" applyNumberFormat="1" applyFont="1" applyFill="1" applyBorder="1" applyAlignment="1">
      <alignment horizontal="center" vertical="center" wrapText="1"/>
    </xf>
    <xf numFmtId="175" fontId="20" fillId="12" borderId="0" xfId="13" applyNumberFormat="1" applyFont="1" applyFill="1" applyBorder="1" applyAlignment="1">
      <alignment horizontal="center" vertical="center" wrapText="1"/>
    </xf>
    <xf numFmtId="166" fontId="20" fillId="12" borderId="0" xfId="11" applyNumberFormat="1" applyFont="1" applyFill="1" applyBorder="1" applyAlignment="1">
      <alignment horizontal="center" vertical="center" wrapText="1"/>
    </xf>
    <xf numFmtId="175" fontId="4" fillId="0" borderId="9" xfId="13" applyNumberFormat="1" applyFont="1" applyBorder="1" applyAlignment="1">
      <alignment horizontal="center" vertical="center" wrapText="1"/>
    </xf>
    <xf numFmtId="175" fontId="4" fillId="0" borderId="2" xfId="13" applyNumberFormat="1" applyFont="1" applyBorder="1" applyAlignment="1">
      <alignment horizontal="center" vertical="center" wrapText="1"/>
    </xf>
    <xf numFmtId="166" fontId="4" fillId="0" borderId="2" xfId="11" applyNumberFormat="1" applyFont="1" applyBorder="1" applyAlignment="1">
      <alignment horizontal="center" vertical="center" wrapText="1"/>
    </xf>
    <xf numFmtId="166" fontId="4" fillId="0" borderId="10" xfId="11" applyNumberFormat="1" applyFont="1" applyBorder="1" applyAlignment="1">
      <alignment horizontal="center" vertical="center" wrapText="1"/>
    </xf>
    <xf numFmtId="0" fontId="2" fillId="0" borderId="0" xfId="12" applyAlignment="1">
      <alignment vertical="center"/>
    </xf>
    <xf numFmtId="0" fontId="3" fillId="2" borderId="2" xfId="9" applyFont="1" applyBorder="1" applyAlignment="1">
      <alignment horizontal="left" vertical="top"/>
    </xf>
    <xf numFmtId="3" fontId="3" fillId="2" borderId="2" xfId="9" applyNumberFormat="1" applyFont="1" applyBorder="1" applyAlignment="1">
      <alignment horizontal="left" vertical="top"/>
    </xf>
    <xf numFmtId="0" fontId="2" fillId="0" borderId="2" xfId="12" applyBorder="1"/>
    <xf numFmtId="3" fontId="4" fillId="2" borderId="0" xfId="4" applyNumberFormat="1" applyFont="1" applyFill="1" applyBorder="1" applyAlignment="1">
      <alignment horizontal="center" vertical="center" wrapText="1"/>
    </xf>
    <xf numFmtId="3" fontId="4" fillId="2" borderId="0" xfId="19" applyNumberFormat="1" applyFont="1" applyFill="1" applyBorder="1" applyAlignment="1">
      <alignment horizontal="center" vertical="center" wrapText="1"/>
    </xf>
    <xf numFmtId="3" fontId="20" fillId="8" borderId="1" xfId="0" applyNumberFormat="1" applyFont="1" applyFill="1" applyBorder="1" applyAlignment="1">
      <alignment horizontal="center" vertical="center" wrapText="1"/>
    </xf>
    <xf numFmtId="3" fontId="20" fillId="8" borderId="1" xfId="19" applyNumberFormat="1" applyFont="1" applyFill="1" applyBorder="1" applyAlignment="1">
      <alignment horizontal="center" vertical="center" wrapText="1"/>
    </xf>
    <xf numFmtId="10" fontId="57" fillId="0" borderId="0" xfId="0" applyNumberFormat="1" applyFont="1"/>
    <xf numFmtId="175" fontId="0" fillId="0" borderId="0" xfId="19" applyNumberFormat="1" applyFont="1"/>
    <xf numFmtId="0" fontId="0" fillId="0" borderId="0" xfId="0" applyAlignment="1">
      <alignment horizontal="left"/>
    </xf>
    <xf numFmtId="166" fontId="20" fillId="12" borderId="8" xfId="1" applyNumberFormat="1" applyFont="1" applyFill="1" applyBorder="1" applyAlignment="1">
      <alignment horizontal="center" vertical="center" wrapText="1"/>
    </xf>
    <xf numFmtId="166" fontId="4" fillId="0" borderId="8" xfId="1" applyNumberFormat="1" applyFont="1" applyBorder="1" applyAlignment="1">
      <alignment horizontal="center" vertical="center" wrapText="1"/>
    </xf>
    <xf numFmtId="166" fontId="3" fillId="0" borderId="8" xfId="1" applyNumberFormat="1" applyFont="1" applyBorder="1" applyAlignment="1">
      <alignment horizontal="center" vertical="center" wrapText="1"/>
    </xf>
    <xf numFmtId="166" fontId="4" fillId="0" borderId="0" xfId="11" applyNumberFormat="1" applyFont="1" applyFill="1" applyBorder="1" applyAlignment="1">
      <alignment horizontal="center" vertical="center" wrapText="1"/>
    </xf>
    <xf numFmtId="166" fontId="4" fillId="0" borderId="8" xfId="1" applyNumberFormat="1" applyFont="1" applyFill="1" applyBorder="1" applyAlignment="1">
      <alignment horizontal="center" vertical="center" wrapText="1"/>
    </xf>
    <xf numFmtId="166" fontId="3" fillId="0" borderId="8" xfId="1" applyNumberFormat="1" applyFont="1" applyFill="1" applyBorder="1" applyAlignment="1">
      <alignment horizontal="center" vertical="center" wrapText="1"/>
    </xf>
    <xf numFmtId="166" fontId="20" fillId="2" borderId="1" xfId="0" applyNumberFormat="1" applyFont="1" applyFill="1" applyBorder="1" applyAlignment="1">
      <alignment horizontal="center" vertical="center" wrapText="1"/>
    </xf>
    <xf numFmtId="166" fontId="20" fillId="0" borderId="1" xfId="0" applyNumberFormat="1" applyFont="1" applyBorder="1" applyAlignment="1">
      <alignment horizontal="center" vertical="center" wrapText="1"/>
    </xf>
    <xf numFmtId="166" fontId="0" fillId="0" borderId="0" xfId="1" applyNumberFormat="1" applyFont="1"/>
    <xf numFmtId="3" fontId="6" fillId="0" borderId="0" xfId="9" applyNumberFormat="1" applyFill="1">
      <alignment horizontal="left"/>
    </xf>
    <xf numFmtId="0" fontId="4" fillId="0" borderId="0" xfId="9" applyFont="1" applyFill="1">
      <alignment horizontal="left"/>
    </xf>
    <xf numFmtId="43" fontId="73" fillId="0" borderId="0" xfId="19" applyFont="1" applyFill="1"/>
    <xf numFmtId="0" fontId="72" fillId="0" borderId="0" xfId="9" applyFont="1" applyFill="1">
      <alignment horizontal="left"/>
    </xf>
    <xf numFmtId="0" fontId="3" fillId="0" borderId="8" xfId="12" applyFont="1" applyBorder="1"/>
    <xf numFmtId="3" fontId="41" fillId="15" borderId="37" xfId="31" applyNumberFormat="1" applyFont="1" applyFill="1" applyBorder="1" applyAlignment="1">
      <alignment horizontal="center" vertical="center"/>
    </xf>
    <xf numFmtId="3" fontId="41" fillId="15" borderId="37" xfId="31" applyNumberFormat="1" applyFont="1" applyFill="1" applyBorder="1" applyAlignment="1">
      <alignment horizontal="right" vertical="center"/>
    </xf>
    <xf numFmtId="3" fontId="20" fillId="2" borderId="37" xfId="31" applyNumberFormat="1" applyFont="1" applyFill="1" applyBorder="1" applyAlignment="1">
      <alignment horizontal="center" vertical="center"/>
    </xf>
    <xf numFmtId="3" fontId="20" fillId="15" borderId="37" xfId="31" applyNumberFormat="1" applyFont="1" applyFill="1" applyBorder="1" applyAlignment="1">
      <alignment horizontal="right" vertical="center"/>
    </xf>
    <xf numFmtId="3" fontId="41" fillId="15" borderId="6" xfId="31" applyNumberFormat="1" applyFont="1" applyFill="1" applyBorder="1" applyAlignment="1">
      <alignment horizontal="right" vertical="center"/>
    </xf>
    <xf numFmtId="3" fontId="20" fillId="15" borderId="37" xfId="31" applyNumberFormat="1" applyFont="1" applyFill="1" applyBorder="1" applyAlignment="1">
      <alignment horizontal="center" vertical="center"/>
    </xf>
    <xf numFmtId="3" fontId="41" fillId="2" borderId="37" xfId="31" applyNumberFormat="1" applyFont="1" applyFill="1" applyBorder="1" applyAlignment="1">
      <alignment horizontal="right" vertical="center"/>
    </xf>
    <xf numFmtId="3" fontId="41" fillId="15" borderId="6" xfId="31" applyNumberFormat="1" applyFont="1" applyFill="1" applyBorder="1" applyAlignment="1">
      <alignment horizontal="center" vertical="center"/>
    </xf>
    <xf numFmtId="0" fontId="42" fillId="2" borderId="0" xfId="0" applyFont="1" applyFill="1" applyAlignment="1">
      <alignment vertical="center"/>
    </xf>
    <xf numFmtId="0" fontId="21" fillId="0" borderId="0" xfId="2" applyFont="1" applyAlignment="1">
      <alignment horizontal="center" wrapText="1"/>
    </xf>
    <xf numFmtId="3" fontId="21" fillId="0" borderId="0" xfId="2" applyNumberFormat="1" applyFont="1" applyAlignment="1">
      <alignment horizontal="center" wrapText="1"/>
    </xf>
    <xf numFmtId="10" fontId="21" fillId="0" borderId="0" xfId="2" applyNumberFormat="1" applyFont="1" applyAlignment="1">
      <alignment horizontal="center" wrapText="1"/>
    </xf>
    <xf numFmtId="170" fontId="4" fillId="0" borderId="0" xfId="0" applyNumberFormat="1" applyFont="1"/>
    <xf numFmtId="0" fontId="41" fillId="2" borderId="5" xfId="0" applyFont="1" applyFill="1" applyBorder="1" applyAlignment="1">
      <alignment horizontal="center" vertical="top" wrapText="1"/>
    </xf>
    <xf numFmtId="1" fontId="41" fillId="2" borderId="5" xfId="19" applyNumberFormat="1" applyFont="1" applyFill="1" applyBorder="1" applyAlignment="1">
      <alignment horizontal="center" vertical="center" wrapText="1"/>
    </xf>
    <xf numFmtId="166" fontId="0" fillId="2" borderId="0" xfId="1" applyNumberFormat="1" applyFont="1" applyFill="1"/>
    <xf numFmtId="166" fontId="6" fillId="0" borderId="0" xfId="1" applyNumberFormat="1" applyFont="1" applyFill="1" applyAlignment="1">
      <alignment horizontal="left"/>
    </xf>
    <xf numFmtId="0" fontId="72" fillId="2" borderId="2" xfId="9" applyFont="1" applyBorder="1">
      <alignment horizontal="left"/>
    </xf>
    <xf numFmtId="0" fontId="52" fillId="0" borderId="0" xfId="0" applyFont="1" applyAlignment="1">
      <alignment horizontal="left" vertical="top" wrapText="1"/>
    </xf>
    <xf numFmtId="170" fontId="3" fillId="2" borderId="0" xfId="19" applyNumberFormat="1" applyFont="1" applyFill="1" applyAlignment="1">
      <alignment horizontal="right"/>
    </xf>
    <xf numFmtId="170" fontId="3" fillId="0" borderId="0" xfId="19" applyNumberFormat="1" applyFont="1" applyFill="1" applyAlignment="1">
      <alignment horizontal="right"/>
    </xf>
    <xf numFmtId="0" fontId="20" fillId="8" borderId="36" xfId="0" applyFont="1" applyFill="1" applyBorder="1" applyAlignment="1">
      <alignment horizontal="left" vertical="center" wrapText="1"/>
    </xf>
    <xf numFmtId="171" fontId="17" fillId="22" borderId="12" xfId="19" applyNumberFormat="1" applyFont="1" applyFill="1" applyBorder="1" applyAlignment="1">
      <alignment horizontal="right" vertical="center"/>
    </xf>
    <xf numFmtId="171" fontId="17" fillId="22" borderId="13" xfId="19" applyNumberFormat="1" applyFont="1" applyFill="1" applyBorder="1" applyAlignment="1">
      <alignment horizontal="right" vertical="center"/>
    </xf>
    <xf numFmtId="171" fontId="17" fillId="22" borderId="12" xfId="5" applyNumberFormat="1" applyFont="1" applyFill="1" applyBorder="1" applyAlignment="1">
      <alignment horizontal="center" vertical="center"/>
    </xf>
    <xf numFmtId="171" fontId="17" fillId="22" borderId="1" xfId="5" applyNumberFormat="1" applyFont="1" applyFill="1" applyBorder="1" applyAlignment="1">
      <alignment horizontal="center" vertical="center"/>
    </xf>
    <xf numFmtId="171" fontId="17" fillId="22" borderId="6" xfId="5" applyNumberFormat="1" applyFont="1" applyFill="1" applyBorder="1" applyAlignment="1">
      <alignment horizontal="center" vertical="center"/>
    </xf>
    <xf numFmtId="173" fontId="36" fillId="2" borderId="0" xfId="20" applyNumberFormat="1" applyFont="1" applyFill="1" applyAlignment="1">
      <alignment horizontal="right" vertical="center"/>
    </xf>
    <xf numFmtId="0" fontId="2" fillId="0" borderId="0" xfId="5" applyAlignment="1">
      <alignment vertical="center"/>
    </xf>
    <xf numFmtId="0" fontId="43" fillId="10" borderId="22" xfId="9" applyFont="1" applyFill="1" applyBorder="1" applyAlignment="1">
      <alignment horizontal="left" vertical="center"/>
    </xf>
    <xf numFmtId="170" fontId="4" fillId="2" borderId="0" xfId="19" applyNumberFormat="1" applyFont="1" applyFill="1" applyAlignment="1">
      <alignment horizontal="right" vertical="center"/>
    </xf>
    <xf numFmtId="0" fontId="4" fillId="2" borderId="2" xfId="0" applyFont="1" applyFill="1" applyBorder="1" applyAlignment="1">
      <alignment vertical="center" wrapText="1"/>
    </xf>
    <xf numFmtId="166" fontId="20" fillId="12" borderId="28" xfId="1" applyNumberFormat="1" applyFont="1" applyFill="1" applyBorder="1" applyAlignment="1">
      <alignment horizontal="center" vertical="center"/>
    </xf>
    <xf numFmtId="0" fontId="0" fillId="2" borderId="0" xfId="0" applyFill="1" applyAlignment="1">
      <alignment horizontal="right"/>
    </xf>
    <xf numFmtId="167" fontId="0" fillId="2" borderId="0" xfId="0" applyNumberFormat="1" applyFill="1" applyAlignment="1">
      <alignment horizontal="right"/>
    </xf>
    <xf numFmtId="166" fontId="0" fillId="2" borderId="0" xfId="1" applyNumberFormat="1" applyFont="1" applyFill="1" applyAlignment="1">
      <alignment horizontal="right"/>
    </xf>
    <xf numFmtId="175" fontId="0" fillId="2" borderId="0" xfId="0" applyNumberFormat="1" applyFill="1" applyAlignment="1">
      <alignment horizontal="right"/>
    </xf>
    <xf numFmtId="0" fontId="43" fillId="10" borderId="41" xfId="9" applyFont="1" applyFill="1" applyBorder="1">
      <alignment horizontal="left"/>
    </xf>
    <xf numFmtId="175" fontId="20" fillId="8" borderId="40" xfId="4" applyNumberFormat="1" applyFont="1" applyFill="1" applyBorder="1" applyAlignment="1">
      <alignment horizontal="left"/>
    </xf>
    <xf numFmtId="0" fontId="4" fillId="2" borderId="16" xfId="9" applyFont="1" applyBorder="1" applyAlignment="1">
      <alignment horizontal="left" indent="1"/>
    </xf>
    <xf numFmtId="175" fontId="20" fillId="8" borderId="30" xfId="4" applyNumberFormat="1" applyFont="1" applyFill="1" applyBorder="1" applyAlignment="1">
      <alignment horizontal="left"/>
    </xf>
    <xf numFmtId="0" fontId="4" fillId="0" borderId="16" xfId="9" applyFont="1" applyFill="1" applyBorder="1" applyAlignment="1">
      <alignment horizontal="left" indent="1"/>
    </xf>
    <xf numFmtId="175" fontId="20" fillId="8" borderId="27" xfId="4" applyNumberFormat="1" applyFont="1" applyFill="1" applyBorder="1" applyAlignment="1">
      <alignment horizontal="left"/>
    </xf>
    <xf numFmtId="175" fontId="20" fillId="8" borderId="27" xfId="4" applyNumberFormat="1" applyFont="1" applyFill="1" applyBorder="1" applyAlignment="1">
      <alignment horizontal="right"/>
    </xf>
    <xf numFmtId="175" fontId="20" fillId="8" borderId="28" xfId="4" applyNumberFormat="1" applyFont="1" applyFill="1" applyBorder="1" applyAlignment="1">
      <alignment horizontal="right"/>
    </xf>
    <xf numFmtId="175" fontId="0" fillId="2" borderId="0" xfId="0" applyNumberFormat="1" applyFill="1"/>
    <xf numFmtId="176" fontId="21" fillId="2" borderId="0" xfId="2" applyNumberFormat="1" applyFont="1" applyFill="1" applyAlignment="1">
      <alignment horizontal="center" wrapText="1"/>
    </xf>
    <xf numFmtId="0" fontId="41" fillId="2" borderId="0" xfId="8" applyFont="1" applyFill="1"/>
    <xf numFmtId="0" fontId="41" fillId="2" borderId="0" xfId="8" applyFont="1" applyFill="1" applyAlignment="1">
      <alignment horizontal="right"/>
    </xf>
    <xf numFmtId="0" fontId="41" fillId="2" borderId="0" xfId="8" applyFont="1" applyFill="1" applyAlignment="1">
      <alignment horizontal="center" vertical="center"/>
    </xf>
    <xf numFmtId="0" fontId="41" fillId="2" borderId="0" xfId="8" applyFont="1" applyFill="1" applyAlignment="1">
      <alignment horizontal="center"/>
    </xf>
    <xf numFmtId="3" fontId="3" fillId="2" borderId="0" xfId="9" applyNumberFormat="1" applyFont="1" applyAlignment="1">
      <alignment horizontal="right"/>
    </xf>
    <xf numFmtId="3" fontId="3" fillId="2" borderId="0" xfId="9" applyNumberFormat="1" applyFont="1" applyAlignment="1">
      <alignment horizontal="center"/>
    </xf>
    <xf numFmtId="0" fontId="3" fillId="0" borderId="0" xfId="8" applyFont="1"/>
    <xf numFmtId="0" fontId="42" fillId="2" borderId="0" xfId="8" applyFont="1" applyFill="1" applyAlignment="1">
      <alignment horizontal="left"/>
    </xf>
    <xf numFmtId="170" fontId="3" fillId="0" borderId="0" xfId="19" applyNumberFormat="1" applyFont="1" applyAlignment="1">
      <alignment horizontal="center" vertical="center"/>
    </xf>
    <xf numFmtId="170" fontId="3" fillId="0" borderId="0" xfId="19" applyNumberFormat="1" applyFont="1"/>
    <xf numFmtId="0" fontId="3" fillId="2" borderId="0" xfId="9" applyFont="1" applyAlignment="1">
      <alignment horizontal="right"/>
    </xf>
    <xf numFmtId="0" fontId="3" fillId="2" borderId="0" xfId="9" applyFont="1" applyAlignment="1">
      <alignment horizontal="center" vertical="center"/>
    </xf>
    <xf numFmtId="0" fontId="3" fillId="2" borderId="0" xfId="9" applyFont="1" applyAlignment="1">
      <alignment horizontal="center"/>
    </xf>
    <xf numFmtId="3" fontId="41" fillId="0" borderId="0" xfId="9" applyNumberFormat="1" applyFont="1" applyFill="1" applyAlignment="1">
      <alignment horizontal="center" vertical="center"/>
    </xf>
    <xf numFmtId="0" fontId="43" fillId="10" borderId="0" xfId="9" applyFont="1" applyFill="1">
      <alignment horizontal="left"/>
    </xf>
    <xf numFmtId="0" fontId="43" fillId="10" borderId="7" xfId="10" applyNumberFormat="1" applyFont="1" applyFill="1" applyBorder="1" applyAlignment="1">
      <alignment horizontal="center"/>
    </xf>
    <xf numFmtId="10" fontId="43" fillId="10" borderId="8" xfId="11" applyNumberFormat="1" applyFont="1" applyFill="1" applyBorder="1" applyAlignment="1">
      <alignment horizontal="center"/>
    </xf>
    <xf numFmtId="10" fontId="43" fillId="10" borderId="0" xfId="11" applyNumberFormat="1" applyFont="1" applyFill="1" applyAlignment="1">
      <alignment horizontal="center"/>
    </xf>
    <xf numFmtId="10" fontId="43" fillId="10" borderId="0" xfId="11" applyNumberFormat="1" applyFont="1" applyFill="1" applyBorder="1" applyAlignment="1">
      <alignment horizontal="center"/>
    </xf>
    <xf numFmtId="0" fontId="41" fillId="8" borderId="0" xfId="10" applyNumberFormat="1" applyFont="1" applyFill="1"/>
    <xf numFmtId="175" fontId="41" fillId="8" borderId="7" xfId="10" applyNumberFormat="1" applyFont="1" applyFill="1" applyBorder="1" applyAlignment="1">
      <alignment horizontal="right"/>
    </xf>
    <xf numFmtId="175" fontId="41" fillId="8" borderId="0" xfId="10" applyNumberFormat="1" applyFont="1" applyFill="1" applyBorder="1" applyAlignment="1">
      <alignment horizontal="right"/>
    </xf>
    <xf numFmtId="166" fontId="41" fillId="8" borderId="8" xfId="11" applyNumberFormat="1" applyFont="1" applyFill="1" applyBorder="1" applyAlignment="1">
      <alignment horizontal="center"/>
    </xf>
    <xf numFmtId="10" fontId="41" fillId="8" borderId="0" xfId="11" applyNumberFormat="1" applyFont="1" applyFill="1" applyAlignment="1">
      <alignment horizontal="right"/>
    </xf>
    <xf numFmtId="166" fontId="41" fillId="8" borderId="0" xfId="11" applyNumberFormat="1" applyFont="1" applyFill="1" applyBorder="1" applyAlignment="1">
      <alignment horizontal="center"/>
    </xf>
    <xf numFmtId="0" fontId="3" fillId="0" borderId="0" xfId="9" applyFont="1" applyFill="1" applyAlignment="1">
      <alignment horizontal="left" indent="1"/>
    </xf>
    <xf numFmtId="175" fontId="3" fillId="0" borderId="7" xfId="10" applyNumberFormat="1" applyFont="1" applyFill="1" applyBorder="1" applyAlignment="1">
      <alignment horizontal="right"/>
    </xf>
    <xf numFmtId="166" fontId="3" fillId="0" borderId="8" xfId="11" applyNumberFormat="1" applyFont="1" applyFill="1" applyBorder="1" applyAlignment="1">
      <alignment horizontal="center"/>
    </xf>
    <xf numFmtId="10" fontId="3" fillId="0" borderId="0" xfId="11" applyNumberFormat="1" applyFont="1" applyFill="1" applyAlignment="1">
      <alignment horizontal="right"/>
    </xf>
    <xf numFmtId="175" fontId="3" fillId="0" borderId="0" xfId="10" applyNumberFormat="1" applyFont="1" applyFill="1" applyBorder="1" applyAlignment="1">
      <alignment horizontal="right"/>
    </xf>
    <xf numFmtId="166" fontId="3" fillId="0" borderId="0" xfId="11" applyNumberFormat="1" applyFont="1" applyFill="1" applyBorder="1" applyAlignment="1">
      <alignment horizontal="center"/>
    </xf>
    <xf numFmtId="175" fontId="3" fillId="0" borderId="0" xfId="8" applyNumberFormat="1" applyFont="1"/>
    <xf numFmtId="182" fontId="3" fillId="0" borderId="8" xfId="11" applyNumberFormat="1" applyFont="1" applyFill="1" applyBorder="1" applyAlignment="1">
      <alignment horizontal="center"/>
    </xf>
    <xf numFmtId="175" fontId="41" fillId="8" borderId="7" xfId="10" applyNumberFormat="1" applyFont="1" applyFill="1" applyBorder="1" applyAlignment="1">
      <alignment horizontal="center"/>
    </xf>
    <xf numFmtId="10" fontId="41" fillId="8" borderId="0" xfId="11" applyNumberFormat="1" applyFont="1" applyFill="1" applyAlignment="1">
      <alignment horizontal="center"/>
    </xf>
    <xf numFmtId="175" fontId="41" fillId="8" borderId="0" xfId="10" applyNumberFormat="1" applyFont="1" applyFill="1" applyBorder="1" applyAlignment="1">
      <alignment horizontal="center"/>
    </xf>
    <xf numFmtId="0" fontId="3" fillId="0" borderId="0" xfId="10" applyNumberFormat="1" applyFont="1" applyFill="1" applyAlignment="1">
      <alignment horizontal="left" indent="1"/>
    </xf>
    <xf numFmtId="175" fontId="3" fillId="0" borderId="7" xfId="10" applyNumberFormat="1" applyFont="1" applyFill="1" applyBorder="1" applyAlignment="1">
      <alignment horizontal="center"/>
    </xf>
    <xf numFmtId="170" fontId="4" fillId="0" borderId="0" xfId="0" applyNumberFormat="1" applyFont="1" applyAlignment="1">
      <alignment horizontal="center" vertical="center"/>
    </xf>
    <xf numFmtId="10" fontId="3" fillId="0" borderId="0" xfId="11" applyNumberFormat="1" applyFont="1" applyFill="1" applyAlignment="1">
      <alignment horizontal="center"/>
    </xf>
    <xf numFmtId="175" fontId="3" fillId="0" borderId="0" xfId="10" applyNumberFormat="1" applyFont="1" applyFill="1" applyBorder="1" applyAlignment="1">
      <alignment horizontal="center"/>
    </xf>
    <xf numFmtId="175" fontId="3" fillId="0" borderId="9" xfId="10" applyNumberFormat="1" applyFont="1" applyFill="1" applyBorder="1" applyAlignment="1">
      <alignment horizontal="center"/>
    </xf>
    <xf numFmtId="170" fontId="4" fillId="0" borderId="2" xfId="0" applyNumberFormat="1" applyFont="1" applyBorder="1" applyAlignment="1">
      <alignment horizontal="center" vertical="center"/>
    </xf>
    <xf numFmtId="166" fontId="3" fillId="0" borderId="10" xfId="11" applyNumberFormat="1" applyFont="1" applyFill="1" applyBorder="1" applyAlignment="1">
      <alignment horizontal="center"/>
    </xf>
    <xf numFmtId="175" fontId="3" fillId="0" borderId="2" xfId="10" applyNumberFormat="1" applyFont="1" applyFill="1" applyBorder="1" applyAlignment="1">
      <alignment horizontal="center"/>
    </xf>
    <xf numFmtId="166" fontId="3" fillId="0" borderId="2" xfId="11" applyNumberFormat="1" applyFont="1" applyFill="1" applyBorder="1" applyAlignment="1">
      <alignment horizontal="center"/>
    </xf>
    <xf numFmtId="0" fontId="3" fillId="0" borderId="2" xfId="9" applyFont="1" applyFill="1" applyBorder="1" applyAlignment="1">
      <alignment horizontal="right"/>
    </xf>
    <xf numFmtId="0" fontId="3" fillId="0" borderId="2" xfId="9" applyFont="1" applyFill="1" applyBorder="1" applyAlignment="1">
      <alignment horizontal="center" vertical="center"/>
    </xf>
    <xf numFmtId="0" fontId="3" fillId="0" borderId="2" xfId="9" applyFont="1" applyFill="1" applyBorder="1" applyAlignment="1">
      <alignment horizontal="center"/>
    </xf>
    <xf numFmtId="3" fontId="3" fillId="0" borderId="2" xfId="9" applyNumberFormat="1" applyFont="1" applyFill="1" applyBorder="1" applyAlignment="1">
      <alignment horizontal="right"/>
    </xf>
    <xf numFmtId="3" fontId="3" fillId="2" borderId="2" xfId="9" applyNumberFormat="1" applyFont="1" applyBorder="1" applyAlignment="1">
      <alignment horizontal="right"/>
    </xf>
    <xf numFmtId="3" fontId="3" fillId="2" borderId="2" xfId="9" applyNumberFormat="1" applyFont="1" applyBorder="1" applyAlignment="1">
      <alignment horizontal="center"/>
    </xf>
    <xf numFmtId="0" fontId="3" fillId="0" borderId="0" xfId="8" applyFont="1" applyAlignment="1">
      <alignment horizontal="center" vertical="center"/>
    </xf>
    <xf numFmtId="0" fontId="41" fillId="0" borderId="0" xfId="12" applyFont="1" applyAlignment="1">
      <alignment horizontal="center"/>
    </xf>
    <xf numFmtId="10" fontId="20" fillId="12" borderId="0" xfId="11" applyNumberFormat="1" applyFont="1" applyFill="1" applyAlignment="1">
      <alignment horizontal="center" vertical="center" wrapText="1"/>
    </xf>
    <xf numFmtId="166" fontId="4" fillId="0" borderId="8" xfId="11" applyNumberFormat="1" applyFont="1" applyBorder="1" applyAlignment="1">
      <alignment horizontal="center" vertical="center" wrapText="1"/>
    </xf>
    <xf numFmtId="175" fontId="4" fillId="0" borderId="0" xfId="11" applyNumberFormat="1" applyFont="1" applyAlignment="1">
      <alignment horizontal="center" vertical="center" wrapText="1"/>
    </xf>
    <xf numFmtId="10" fontId="4" fillId="0" borderId="8" xfId="1" applyNumberFormat="1" applyFont="1" applyBorder="1" applyAlignment="1">
      <alignment horizontal="center" vertical="center" wrapText="1"/>
    </xf>
    <xf numFmtId="166" fontId="4" fillId="0" borderId="8" xfId="11" applyNumberFormat="1" applyFont="1" applyFill="1" applyBorder="1" applyAlignment="1">
      <alignment horizontal="center" vertical="center" wrapText="1"/>
    </xf>
    <xf numFmtId="10" fontId="3" fillId="0" borderId="0" xfId="11" applyNumberFormat="1" applyFont="1" applyAlignment="1">
      <alignment horizontal="center" vertical="center" wrapText="1"/>
    </xf>
    <xf numFmtId="175" fontId="3" fillId="0" borderId="7" xfId="12" applyNumberFormat="1" applyFont="1" applyBorder="1" applyAlignment="1">
      <alignment horizontal="right" vertical="center" wrapText="1"/>
    </xf>
    <xf numFmtId="10" fontId="3" fillId="0" borderId="0" xfId="11" applyNumberFormat="1" applyFont="1" applyFill="1" applyAlignment="1">
      <alignment horizontal="center" vertical="center" wrapText="1"/>
    </xf>
    <xf numFmtId="10" fontId="4" fillId="0" borderId="0" xfId="11" applyNumberFormat="1" applyFont="1" applyFill="1" applyAlignment="1">
      <alignment horizontal="center" vertical="center" wrapText="1"/>
    </xf>
    <xf numFmtId="175" fontId="3" fillId="0" borderId="0" xfId="12" applyNumberFormat="1" applyFont="1" applyAlignment="1">
      <alignment horizontal="right" vertical="center" wrapText="1"/>
    </xf>
    <xf numFmtId="10" fontId="4" fillId="0" borderId="0" xfId="11" applyNumberFormat="1" applyFont="1" applyAlignment="1">
      <alignment horizontal="center" vertical="center" wrapText="1"/>
    </xf>
    <xf numFmtId="0" fontId="4" fillId="0" borderId="56" xfId="12" applyFont="1" applyBorder="1"/>
    <xf numFmtId="175" fontId="4" fillId="0" borderId="7" xfId="0" applyNumberFormat="1" applyFont="1" applyBorder="1"/>
    <xf numFmtId="10" fontId="4" fillId="0" borderId="0" xfId="11" applyNumberFormat="1" applyFont="1" applyFill="1" applyBorder="1" applyAlignment="1">
      <alignment horizontal="center" vertical="center" wrapText="1"/>
    </xf>
    <xf numFmtId="10" fontId="41" fillId="12" borderId="0" xfId="11" applyNumberFormat="1" applyFont="1" applyFill="1" applyAlignment="1">
      <alignment horizontal="center" vertical="center" wrapText="1"/>
    </xf>
    <xf numFmtId="10" fontId="41" fillId="0" borderId="0" xfId="11" applyNumberFormat="1" applyFont="1" applyAlignment="1">
      <alignment horizontal="center" vertical="center" wrapText="1"/>
    </xf>
    <xf numFmtId="166" fontId="3" fillId="0" borderId="10" xfId="11" applyNumberFormat="1" applyFont="1" applyBorder="1" applyAlignment="1">
      <alignment horizontal="center" vertical="center" wrapText="1"/>
    </xf>
    <xf numFmtId="10" fontId="4" fillId="0" borderId="0" xfId="1" applyNumberFormat="1" applyFont="1" applyFill="1" applyAlignment="1">
      <alignment horizontal="center" vertical="center"/>
    </xf>
    <xf numFmtId="4" fontId="4" fillId="0" borderId="0" xfId="0" applyNumberFormat="1" applyFont="1" applyAlignment="1">
      <alignment horizontal="center" vertical="center"/>
    </xf>
    <xf numFmtId="0" fontId="0" fillId="2" borderId="1" xfId="0" applyFill="1" applyBorder="1"/>
    <xf numFmtId="166" fontId="77" fillId="0" borderId="0" xfId="1" applyNumberFormat="1" applyFont="1" applyFill="1" applyAlignment="1">
      <alignment horizontal="left"/>
    </xf>
    <xf numFmtId="171" fontId="17" fillId="22" borderId="13" xfId="5" applyNumberFormat="1" applyFont="1" applyFill="1" applyBorder="1" applyAlignment="1">
      <alignment horizontal="center" vertical="center"/>
    </xf>
    <xf numFmtId="0" fontId="21" fillId="4" borderId="36" xfId="5" applyFont="1" applyFill="1" applyBorder="1" applyAlignment="1">
      <alignment horizontal="left" vertical="center"/>
    </xf>
    <xf numFmtId="172" fontId="21" fillId="4" borderId="37" xfId="19" applyNumberFormat="1" applyFont="1" applyFill="1" applyBorder="1" applyAlignment="1">
      <alignment horizontal="right" vertical="center"/>
    </xf>
    <xf numFmtId="172" fontId="21" fillId="4" borderId="38" xfId="19" applyNumberFormat="1" applyFont="1" applyFill="1" applyBorder="1" applyAlignment="1">
      <alignment horizontal="right" vertical="center"/>
    </xf>
    <xf numFmtId="171" fontId="21" fillId="4" borderId="37" xfId="5" applyNumberFormat="1" applyFont="1" applyFill="1" applyBorder="1" applyAlignment="1">
      <alignment vertical="center"/>
    </xf>
    <xf numFmtId="171" fontId="21" fillId="4" borderId="5" xfId="5" applyNumberFormat="1" applyFont="1" applyFill="1" applyBorder="1" applyAlignment="1">
      <alignment vertical="center"/>
    </xf>
    <xf numFmtId="174" fontId="21" fillId="4" borderId="38" xfId="5" applyNumberFormat="1" applyFont="1" applyFill="1" applyBorder="1" applyAlignment="1">
      <alignment vertical="center"/>
    </xf>
    <xf numFmtId="171" fontId="21" fillId="4" borderId="36" xfId="5" applyNumberFormat="1" applyFont="1" applyFill="1" applyBorder="1" applyAlignment="1">
      <alignment horizontal="center" vertical="center"/>
    </xf>
    <xf numFmtId="0" fontId="21" fillId="4" borderId="57" xfId="5" applyFont="1" applyFill="1" applyBorder="1" applyAlignment="1">
      <alignment horizontal="left" vertical="center"/>
    </xf>
    <xf numFmtId="172" fontId="21" fillId="4" borderId="9" xfId="19" applyNumberFormat="1" applyFont="1" applyFill="1" applyBorder="1" applyAlignment="1">
      <alignment horizontal="right" vertical="center"/>
    </xf>
    <xf numFmtId="172" fontId="21" fillId="4" borderId="10" xfId="19" applyNumberFormat="1" applyFont="1" applyFill="1" applyBorder="1" applyAlignment="1">
      <alignment horizontal="right" vertical="center"/>
    </xf>
    <xf numFmtId="171" fontId="21" fillId="4" borderId="57" xfId="5" applyNumberFormat="1" applyFont="1" applyFill="1" applyBorder="1" applyAlignment="1">
      <alignment horizontal="center" vertical="center"/>
    </xf>
    <xf numFmtId="172" fontId="21" fillId="4" borderId="0" xfId="32" applyNumberFormat="1" applyFont="1" applyFill="1" applyBorder="1" applyAlignment="1">
      <alignment horizontal="right" vertical="center"/>
    </xf>
    <xf numFmtId="170" fontId="2" fillId="9" borderId="0" xfId="32" applyNumberFormat="1" applyFont="1" applyFill="1"/>
    <xf numFmtId="165" fontId="21" fillId="9" borderId="0" xfId="5" applyNumberFormat="1" applyFont="1" applyFill="1" applyAlignment="1">
      <alignment horizontal="center" vertical="center"/>
    </xf>
    <xf numFmtId="183" fontId="2" fillId="4" borderId="0" xfId="5" applyNumberFormat="1" applyFill="1"/>
    <xf numFmtId="166" fontId="2" fillId="4" borderId="0" xfId="1" applyNumberFormat="1" applyFont="1" applyFill="1"/>
    <xf numFmtId="172" fontId="21" fillId="4" borderId="0" xfId="32" applyNumberFormat="1" applyFont="1" applyFill="1" applyBorder="1" applyAlignment="1">
      <alignment vertical="center"/>
    </xf>
    <xf numFmtId="0" fontId="82" fillId="2" borderId="62" xfId="26" applyFont="1" applyFill="1" applyBorder="1" applyAlignment="1">
      <alignment horizontal="center" vertical="center"/>
    </xf>
    <xf numFmtId="14" fontId="81" fillId="2" borderId="53" xfId="26" applyNumberFormat="1" applyFont="1" applyFill="1" applyBorder="1" applyAlignment="1">
      <alignment horizontal="center" vertical="center"/>
    </xf>
    <xf numFmtId="0" fontId="83" fillId="2" borderId="0" xfId="26" applyFont="1" applyFill="1" applyAlignment="1">
      <alignment horizontal="center" vertical="center"/>
    </xf>
    <xf numFmtId="0" fontId="83" fillId="2" borderId="53" xfId="26" applyFont="1" applyFill="1" applyBorder="1" applyAlignment="1">
      <alignment horizontal="center" vertical="center"/>
    </xf>
    <xf numFmtId="0" fontId="83" fillId="2" borderId="54" xfId="26" applyFont="1" applyFill="1" applyBorder="1" applyAlignment="1">
      <alignment horizontal="center" vertical="center"/>
    </xf>
    <xf numFmtId="166" fontId="20" fillId="2" borderId="0" xfId="0" applyNumberFormat="1" applyFont="1" applyFill="1"/>
    <xf numFmtId="0" fontId="21" fillId="24" borderId="0" xfId="0" applyFont="1" applyFill="1" applyAlignment="1">
      <alignment horizontal="left"/>
    </xf>
    <xf numFmtId="3" fontId="21" fillId="24" borderId="0" xfId="0" applyNumberFormat="1" applyFont="1" applyFill="1" applyAlignment="1">
      <alignment horizontal="right"/>
    </xf>
    <xf numFmtId="0" fontId="17" fillId="25" borderId="1" xfId="0" applyFont="1" applyFill="1" applyBorder="1" applyAlignment="1">
      <alignment horizontal="left"/>
    </xf>
    <xf numFmtId="166" fontId="17" fillId="25" borderId="1" xfId="0" applyNumberFormat="1" applyFont="1" applyFill="1" applyBorder="1"/>
    <xf numFmtId="166" fontId="43" fillId="26" borderId="20" xfId="1" applyNumberFormat="1" applyFont="1" applyFill="1" applyBorder="1" applyAlignment="1">
      <alignment horizontal="center" vertical="center"/>
    </xf>
    <xf numFmtId="177" fontId="3" fillId="2" borderId="17" xfId="1" applyNumberFormat="1" applyFont="1" applyFill="1" applyBorder="1" applyAlignment="1">
      <alignment horizontal="right" vertical="center"/>
    </xf>
    <xf numFmtId="0" fontId="20" fillId="12" borderId="27" xfId="4" applyNumberFormat="1" applyFont="1" applyFill="1" applyBorder="1" applyAlignment="1">
      <alignment vertical="center"/>
    </xf>
    <xf numFmtId="175" fontId="20" fillId="12" borderId="27" xfId="4" applyNumberFormat="1" applyFont="1" applyFill="1" applyBorder="1" applyAlignment="1">
      <alignment horizontal="center" vertical="center"/>
    </xf>
    <xf numFmtId="175" fontId="20" fillId="12" borderId="28" xfId="4" applyNumberFormat="1" applyFont="1" applyFill="1" applyBorder="1" applyAlignment="1">
      <alignment horizontal="center" vertical="center"/>
    </xf>
    <xf numFmtId="166" fontId="20" fillId="12" borderId="27" xfId="1" applyNumberFormat="1" applyFont="1" applyFill="1" applyBorder="1" applyAlignment="1">
      <alignment horizontal="right" vertical="center"/>
    </xf>
    <xf numFmtId="0" fontId="4" fillId="0" borderId="16" xfId="0" applyFont="1" applyBorder="1" applyAlignment="1">
      <alignment vertical="center"/>
    </xf>
    <xf numFmtId="170" fontId="4" fillId="2" borderId="0" xfId="19" applyNumberFormat="1" applyFont="1" applyFill="1" applyBorder="1" applyAlignment="1">
      <alignment horizontal="right" vertical="center"/>
    </xf>
    <xf numFmtId="166" fontId="20" fillId="12" borderId="33" xfId="1" applyNumberFormat="1" applyFont="1" applyFill="1" applyBorder="1" applyAlignment="1">
      <alignment horizontal="center" vertical="center"/>
    </xf>
    <xf numFmtId="3" fontId="43" fillId="13" borderId="26" xfId="9" applyNumberFormat="1" applyFont="1" applyFill="1" applyBorder="1" applyAlignment="1">
      <alignment horizontal="center" vertical="center"/>
    </xf>
    <xf numFmtId="175" fontId="20" fillId="8" borderId="32" xfId="4" applyNumberFormat="1" applyFont="1" applyFill="1" applyBorder="1" applyAlignment="1">
      <alignment horizontal="right"/>
    </xf>
    <xf numFmtId="9" fontId="20" fillId="8" borderId="63" xfId="1" applyFont="1" applyFill="1" applyBorder="1" applyAlignment="1">
      <alignment horizontal="right" vertical="center"/>
    </xf>
    <xf numFmtId="175" fontId="4" fillId="2" borderId="2" xfId="4" applyNumberFormat="1" applyFont="1" applyFill="1" applyBorder="1" applyAlignment="1">
      <alignment horizontal="right"/>
    </xf>
    <xf numFmtId="9" fontId="20" fillId="8" borderId="35" xfId="1" applyFont="1" applyFill="1" applyBorder="1" applyAlignment="1">
      <alignment horizontal="right" vertical="center"/>
    </xf>
    <xf numFmtId="175" fontId="20" fillId="8" borderId="28" xfId="4" applyNumberFormat="1" applyFont="1" applyFill="1" applyBorder="1" applyAlignment="1">
      <alignment horizontal="right" vertical="center"/>
    </xf>
    <xf numFmtId="9" fontId="20" fillId="8" borderId="50" xfId="1" applyFont="1" applyFill="1" applyBorder="1" applyAlignment="1">
      <alignment horizontal="right" vertical="center"/>
    </xf>
    <xf numFmtId="0" fontId="0" fillId="2" borderId="25" xfId="0" applyFill="1" applyBorder="1" applyAlignment="1">
      <alignment horizontal="right"/>
    </xf>
    <xf numFmtId="0" fontId="16" fillId="10" borderId="0" xfId="0" applyFont="1" applyFill="1" applyAlignment="1">
      <alignment horizontal="left" wrapText="1" indent="1"/>
    </xf>
    <xf numFmtId="0" fontId="65" fillId="0" borderId="0" xfId="0" quotePrefix="1" applyFont="1" applyAlignment="1">
      <alignment horizontal="left" wrapText="1"/>
    </xf>
    <xf numFmtId="0" fontId="65" fillId="0" borderId="0" xfId="0" applyFont="1" applyAlignment="1">
      <alignment horizontal="left"/>
    </xf>
    <xf numFmtId="0" fontId="21" fillId="4" borderId="39" xfId="5" applyFont="1" applyFill="1" applyBorder="1" applyAlignment="1">
      <alignment horizontal="left" vertical="center"/>
    </xf>
    <xf numFmtId="172" fontId="21" fillId="4" borderId="7" xfId="19" applyNumberFormat="1" applyFont="1" applyFill="1" applyBorder="1" applyAlignment="1">
      <alignment horizontal="right" vertical="center"/>
    </xf>
    <xf numFmtId="172" fontId="21" fillId="4" borderId="8" xfId="19" applyNumberFormat="1" applyFont="1" applyFill="1" applyBorder="1" applyAlignment="1">
      <alignment horizontal="right" vertical="center"/>
    </xf>
    <xf numFmtId="171" fontId="21" fillId="4" borderId="7" xfId="5" applyNumberFormat="1" applyFont="1" applyFill="1" applyBorder="1" applyAlignment="1">
      <alignment vertical="center"/>
    </xf>
    <xf numFmtId="171" fontId="21" fillId="4" borderId="8" xfId="5" applyNumberFormat="1" applyFont="1" applyFill="1" applyBorder="1" applyAlignment="1">
      <alignment vertical="center"/>
    </xf>
    <xf numFmtId="0" fontId="63" fillId="0" borderId="64" xfId="0" applyFont="1" applyBorder="1" applyAlignment="1">
      <alignment horizontal="center" vertical="center"/>
    </xf>
    <xf numFmtId="0" fontId="64" fillId="0" borderId="64" xfId="0" applyFont="1" applyBorder="1" applyAlignment="1">
      <alignment vertical="center"/>
    </xf>
    <xf numFmtId="0" fontId="63" fillId="0" borderId="64" xfId="0" applyFont="1" applyBorder="1" applyAlignment="1">
      <alignment vertical="center"/>
    </xf>
    <xf numFmtId="1" fontId="61" fillId="18" borderId="44" xfId="19" applyNumberFormat="1" applyFont="1" applyFill="1" applyBorder="1" applyAlignment="1">
      <alignment horizontal="center" vertical="center"/>
    </xf>
    <xf numFmtId="1" fontId="63" fillId="0" borderId="64" xfId="19" applyNumberFormat="1" applyFont="1" applyBorder="1" applyAlignment="1">
      <alignment horizontal="center" vertical="center"/>
    </xf>
    <xf numFmtId="1" fontId="63" fillId="0" borderId="43" xfId="19" applyNumberFormat="1" applyFont="1" applyBorder="1" applyAlignment="1">
      <alignment horizontal="center" vertical="center"/>
    </xf>
    <xf numFmtId="1" fontId="63" fillId="0" borderId="1" xfId="19" applyNumberFormat="1" applyFont="1" applyBorder="1" applyAlignment="1">
      <alignment horizontal="center" vertical="center"/>
    </xf>
    <xf numFmtId="1" fontId="63" fillId="0" borderId="0" xfId="19" applyNumberFormat="1" applyFont="1" applyAlignment="1">
      <alignment horizontal="center" vertical="center"/>
    </xf>
    <xf numFmtId="1" fontId="63" fillId="0" borderId="2" xfId="19" applyNumberFormat="1" applyFont="1" applyBorder="1" applyAlignment="1">
      <alignment horizontal="center" vertical="center"/>
    </xf>
    <xf numFmtId="1" fontId="63" fillId="0" borderId="49" xfId="19" applyNumberFormat="1" applyFont="1" applyBorder="1" applyAlignment="1">
      <alignment horizontal="center" vertical="center"/>
    </xf>
    <xf numFmtId="0" fontId="63" fillId="0" borderId="64" xfId="0" applyFont="1" applyBorder="1" applyAlignment="1">
      <alignment horizontal="center" vertical="center" wrapText="1"/>
    </xf>
    <xf numFmtId="1" fontId="62" fillId="18" borderId="46" xfId="0" applyNumberFormat="1" applyFont="1" applyFill="1" applyBorder="1" applyAlignment="1">
      <alignment horizontal="center" vertical="center"/>
    </xf>
    <xf numFmtId="0" fontId="65" fillId="0" borderId="0" xfId="0" quotePrefix="1" applyFont="1" applyAlignment="1">
      <alignment horizontal="center" vertical="center" wrapText="1"/>
    </xf>
    <xf numFmtId="0" fontId="65" fillId="0" borderId="0" xfId="0" quotePrefix="1" applyFont="1" applyAlignment="1">
      <alignment horizontal="left" vertical="center"/>
    </xf>
    <xf numFmtId="0" fontId="65" fillId="0" borderId="0" xfId="0" quotePrefix="1" applyFont="1" applyAlignment="1">
      <alignment horizontal="center" vertical="center"/>
    </xf>
    <xf numFmtId="0" fontId="65" fillId="0" borderId="0" xfId="0" applyFont="1" applyAlignment="1">
      <alignment horizontal="center" vertical="center"/>
    </xf>
    <xf numFmtId="170" fontId="2" fillId="0" borderId="0" xfId="12" applyNumberFormat="1"/>
    <xf numFmtId="43" fontId="4" fillId="0" borderId="0" xfId="19" applyFont="1" applyFill="1" applyAlignment="1">
      <alignment horizontal="center"/>
    </xf>
    <xf numFmtId="166" fontId="20" fillId="2" borderId="0" xfId="0" applyNumberFormat="1" applyFont="1" applyFill="1" applyAlignment="1">
      <alignment horizontal="right" vertical="center"/>
    </xf>
    <xf numFmtId="172" fontId="4" fillId="0" borderId="0" xfId="29" applyNumberFormat="1" applyFont="1" applyAlignment="1">
      <alignment horizontal="center" vertical="center" wrapText="1"/>
    </xf>
    <xf numFmtId="172" fontId="4" fillId="0" borderId="0" xfId="19" applyNumberFormat="1" applyFont="1" applyAlignment="1">
      <alignment horizontal="center" vertical="center" wrapText="1"/>
    </xf>
    <xf numFmtId="172" fontId="4" fillId="0" borderId="0" xfId="19" applyNumberFormat="1" applyFont="1" applyAlignment="1">
      <alignment horizontal="center"/>
    </xf>
    <xf numFmtId="172" fontId="0" fillId="2" borderId="0" xfId="19" applyNumberFormat="1" applyFont="1" applyFill="1" applyAlignment="1">
      <alignment horizontal="center"/>
    </xf>
    <xf numFmtId="172" fontId="0" fillId="2" borderId="0" xfId="19" applyNumberFormat="1" applyFont="1" applyFill="1"/>
    <xf numFmtId="10" fontId="3" fillId="0" borderId="39" xfId="11" applyNumberFormat="1" applyFont="1" applyFill="1" applyBorder="1" applyAlignment="1">
      <alignment horizontal="center" vertical="center" wrapText="1"/>
    </xf>
    <xf numFmtId="4" fontId="84" fillId="0" borderId="0" xfId="0" applyNumberFormat="1" applyFont="1"/>
    <xf numFmtId="4" fontId="36" fillId="0" borderId="66" xfId="0" applyNumberFormat="1" applyFont="1" applyBorder="1" applyAlignment="1">
      <alignment horizontal="right" vertical="center"/>
    </xf>
    <xf numFmtId="0" fontId="43" fillId="10" borderId="0" xfId="0" applyFont="1" applyFill="1" applyAlignment="1">
      <alignment horizontal="right" vertical="center" indent="1"/>
    </xf>
    <xf numFmtId="43" fontId="20" fillId="0" borderId="0" xfId="19" applyFont="1" applyFill="1" applyAlignment="1">
      <alignment horizontal="center"/>
    </xf>
    <xf numFmtId="186" fontId="20" fillId="2" borderId="0" xfId="19" applyNumberFormat="1" applyFont="1" applyFill="1" applyAlignment="1">
      <alignment horizontal="center"/>
    </xf>
    <xf numFmtId="10" fontId="4" fillId="2" borderId="19" xfId="1" applyNumberFormat="1" applyFont="1" applyFill="1" applyBorder="1" applyAlignment="1">
      <alignment horizontal="center"/>
    </xf>
    <xf numFmtId="185" fontId="21" fillId="4" borderId="0" xfId="5" applyNumberFormat="1" applyFont="1" applyFill="1" applyAlignment="1">
      <alignment vertical="center"/>
    </xf>
    <xf numFmtId="171" fontId="21" fillId="4" borderId="2" xfId="5" applyNumberFormat="1" applyFont="1" applyFill="1" applyBorder="1" applyAlignment="1">
      <alignment vertical="center"/>
    </xf>
    <xf numFmtId="172" fontId="21" fillId="4" borderId="0" xfId="19" applyNumberFormat="1" applyFont="1" applyFill="1" applyAlignment="1">
      <alignment vertical="center"/>
    </xf>
    <xf numFmtId="0" fontId="17" fillId="4" borderId="0" xfId="7" applyFont="1" applyFill="1"/>
    <xf numFmtId="0" fontId="21" fillId="4" borderId="0" xfId="7" applyFont="1" applyFill="1" applyAlignment="1">
      <alignment horizontal="center"/>
    </xf>
    <xf numFmtId="0" fontId="21" fillId="0" borderId="0" xfId="7" applyFont="1" applyAlignment="1">
      <alignment horizontal="center"/>
    </xf>
    <xf numFmtId="0" fontId="85" fillId="0" borderId="0" xfId="7" applyFont="1" applyAlignment="1">
      <alignment horizontal="center"/>
    </xf>
    <xf numFmtId="0" fontId="16" fillId="2" borderId="0" xfId="0" applyFont="1" applyFill="1"/>
    <xf numFmtId="0" fontId="18" fillId="4" borderId="0" xfId="7" applyFont="1" applyFill="1" applyAlignment="1">
      <alignment horizontal="left" wrapText="1"/>
    </xf>
    <xf numFmtId="0" fontId="40" fillId="7" borderId="14" xfId="7" applyFont="1" applyFill="1" applyBorder="1" applyAlignment="1">
      <alignment horizontal="center"/>
    </xf>
    <xf numFmtId="0" fontId="40" fillId="7" borderId="25" xfId="7" applyFont="1" applyFill="1" applyBorder="1" applyAlignment="1">
      <alignment horizontal="center"/>
    </xf>
    <xf numFmtId="0" fontId="40" fillId="7" borderId="26" xfId="7" applyFont="1" applyFill="1" applyBorder="1" applyAlignment="1">
      <alignment horizontal="center"/>
    </xf>
    <xf numFmtId="0" fontId="16" fillId="2" borderId="0" xfId="0" applyFont="1" applyFill="1" applyAlignment="1">
      <alignment horizontal="center" vertical="center" wrapText="1"/>
    </xf>
    <xf numFmtId="0" fontId="21" fillId="4" borderId="18" xfId="7" applyFont="1" applyFill="1" applyBorder="1" applyAlignment="1">
      <alignment horizontal="center"/>
    </xf>
    <xf numFmtId="0" fontId="21" fillId="4" borderId="4" xfId="7" applyFont="1" applyFill="1" applyBorder="1" applyAlignment="1">
      <alignment horizontal="center"/>
    </xf>
    <xf numFmtId="0" fontId="21" fillId="4" borderId="24" xfId="7" applyFont="1" applyFill="1" applyBorder="1" applyAlignment="1">
      <alignment horizontal="center"/>
    </xf>
    <xf numFmtId="0" fontId="16" fillId="2" borderId="16" xfId="0" applyFont="1" applyFill="1" applyBorder="1"/>
    <xf numFmtId="0" fontId="21" fillId="4" borderId="14" xfId="7" applyFont="1" applyFill="1" applyBorder="1" applyAlignment="1">
      <alignment horizontal="left"/>
    </xf>
    <xf numFmtId="3" fontId="21" fillId="4" borderId="25" xfId="7" applyNumberFormat="1" applyFont="1" applyFill="1" applyBorder="1" applyAlignment="1">
      <alignment horizontal="center" vertical="center"/>
    </xf>
    <xf numFmtId="3" fontId="21" fillId="4" borderId="0" xfId="7" applyNumberFormat="1" applyFont="1" applyFill="1" applyAlignment="1">
      <alignment horizontal="center" vertical="center"/>
    </xf>
    <xf numFmtId="3" fontId="21" fillId="0" borderId="23" xfId="7" applyNumberFormat="1" applyFont="1" applyBorder="1" applyAlignment="1">
      <alignment horizontal="center" vertical="center"/>
    </xf>
    <xf numFmtId="0" fontId="21" fillId="4" borderId="16" xfId="7" applyFont="1" applyFill="1" applyBorder="1" applyAlignment="1">
      <alignment horizontal="left"/>
    </xf>
    <xf numFmtId="3" fontId="86" fillId="0" borderId="0" xfId="7" applyNumberFormat="1" applyFont="1" applyAlignment="1">
      <alignment horizontal="center" vertical="center"/>
    </xf>
    <xf numFmtId="43" fontId="4" fillId="2" borderId="0" xfId="19" applyFont="1" applyFill="1"/>
    <xf numFmtId="3" fontId="21" fillId="0" borderId="0" xfId="7" applyNumberFormat="1" applyFont="1" applyAlignment="1">
      <alignment horizontal="center" vertical="center"/>
    </xf>
    <xf numFmtId="0" fontId="17" fillId="27" borderId="30" xfId="7" applyFont="1" applyFill="1" applyBorder="1" applyAlignment="1">
      <alignment horizontal="left" wrapText="1"/>
    </xf>
    <xf numFmtId="3" fontId="17" fillId="27" borderId="1" xfId="7" applyNumberFormat="1" applyFont="1" applyFill="1" applyBorder="1" applyAlignment="1">
      <alignment horizontal="center" vertical="center"/>
    </xf>
    <xf numFmtId="3" fontId="4" fillId="2" borderId="0" xfId="0" applyNumberFormat="1" applyFont="1" applyFill="1" applyAlignment="1">
      <alignment vertical="center"/>
    </xf>
    <xf numFmtId="2" fontId="21" fillId="4" borderId="16" xfId="7" applyNumberFormat="1" applyFont="1" applyFill="1" applyBorder="1" applyAlignment="1">
      <alignment horizontal="left"/>
    </xf>
    <xf numFmtId="3" fontId="86" fillId="4" borderId="0" xfId="7" applyNumberFormat="1" applyFont="1" applyFill="1" applyAlignment="1">
      <alignment horizontal="center" vertical="center"/>
    </xf>
    <xf numFmtId="170" fontId="4" fillId="2" borderId="0" xfId="19" applyNumberFormat="1" applyFont="1" applyFill="1" applyAlignment="1">
      <alignment vertical="center"/>
    </xf>
    <xf numFmtId="168" fontId="21" fillId="4" borderId="0" xfId="7" applyNumberFormat="1" applyFont="1" applyFill="1" applyAlignment="1">
      <alignment horizontal="center" vertical="center"/>
    </xf>
    <xf numFmtId="0" fontId="17" fillId="28" borderId="30" xfId="7" applyFont="1" applyFill="1" applyBorder="1" applyAlignment="1">
      <alignment horizontal="left"/>
    </xf>
    <xf numFmtId="0" fontId="21" fillId="28" borderId="1" xfId="7" applyFont="1" applyFill="1" applyBorder="1" applyAlignment="1">
      <alignment horizontal="center"/>
    </xf>
    <xf numFmtId="3" fontId="21" fillId="28" borderId="1" xfId="7" applyNumberFormat="1" applyFont="1" applyFill="1" applyBorder="1" applyAlignment="1">
      <alignment horizontal="center"/>
    </xf>
    <xf numFmtId="43" fontId="4" fillId="2" borderId="0" xfId="19" applyFont="1" applyFill="1" applyAlignment="1">
      <alignment vertical="center"/>
    </xf>
    <xf numFmtId="0" fontId="17" fillId="29" borderId="30" xfId="7" applyFont="1" applyFill="1" applyBorder="1" applyAlignment="1">
      <alignment horizontal="left" vertical="center"/>
    </xf>
    <xf numFmtId="166" fontId="17" fillId="29" borderId="1" xfId="7" applyNumberFormat="1" applyFont="1" applyFill="1" applyBorder="1" applyAlignment="1">
      <alignment horizontal="center" vertical="center"/>
    </xf>
    <xf numFmtId="166" fontId="38" fillId="29" borderId="1" xfId="7" applyNumberFormat="1" applyFont="1" applyFill="1" applyBorder="1" applyAlignment="1">
      <alignment horizontal="center" vertical="center"/>
    </xf>
    <xf numFmtId="0" fontId="41" fillId="8" borderId="30" xfId="9" applyFont="1" applyFill="1" applyBorder="1" applyAlignment="1"/>
    <xf numFmtId="166" fontId="38" fillId="30" borderId="1" xfId="7" applyNumberFormat="1" applyFont="1" applyFill="1" applyBorder="1" applyAlignment="1">
      <alignment horizontal="center" vertical="center"/>
    </xf>
    <xf numFmtId="166" fontId="17" fillId="30" borderId="1" xfId="7" applyNumberFormat="1" applyFont="1" applyFill="1" applyBorder="1" applyAlignment="1">
      <alignment horizontal="center" vertical="center"/>
    </xf>
    <xf numFmtId="3" fontId="3" fillId="2" borderId="0" xfId="9" applyNumberFormat="1" applyFont="1" applyAlignment="1">
      <alignment horizontal="center" vertical="center"/>
    </xf>
    <xf numFmtId="0" fontId="17" fillId="30" borderId="30" xfId="7" applyFont="1" applyFill="1" applyBorder="1" applyAlignment="1">
      <alignment horizontal="left" vertical="center"/>
    </xf>
    <xf numFmtId="0" fontId="17" fillId="4" borderId="16" xfId="7" applyFont="1" applyFill="1" applyBorder="1" applyAlignment="1">
      <alignment horizontal="left" vertical="center"/>
    </xf>
    <xf numFmtId="10" fontId="17" fillId="4" borderId="0" xfId="7" applyNumberFormat="1" applyFont="1" applyFill="1" applyAlignment="1">
      <alignment horizontal="center" vertical="center"/>
    </xf>
    <xf numFmtId="10" fontId="38" fillId="4" borderId="0" xfId="7" applyNumberFormat="1" applyFont="1" applyFill="1" applyAlignment="1">
      <alignment horizontal="center" vertical="center"/>
    </xf>
    <xf numFmtId="0" fontId="21" fillId="0" borderId="0" xfId="7" applyFont="1" applyAlignment="1">
      <alignment horizontal="left" vertical="top" wrapText="1"/>
    </xf>
    <xf numFmtId="0" fontId="49" fillId="0" borderId="0" xfId="0" applyFont="1"/>
    <xf numFmtId="0" fontId="0" fillId="0" borderId="2" xfId="0" applyBorder="1"/>
    <xf numFmtId="0" fontId="4" fillId="2" borderId="2" xfId="0" applyFont="1" applyFill="1" applyBorder="1"/>
    <xf numFmtId="0" fontId="4" fillId="2" borderId="2" xfId="0" applyFont="1" applyFill="1" applyBorder="1" applyAlignment="1">
      <alignment horizontal="left" vertical="center" wrapText="1"/>
    </xf>
    <xf numFmtId="175" fontId="4" fillId="2" borderId="0" xfId="4" applyNumberFormat="1" applyFont="1" applyFill="1" applyAlignment="1">
      <alignment horizontal="center" vertical="center"/>
    </xf>
    <xf numFmtId="175" fontId="44" fillId="2" borderId="0" xfId="4" applyNumberFormat="1" applyFont="1" applyFill="1" applyAlignment="1">
      <alignment horizontal="center" vertical="center"/>
    </xf>
    <xf numFmtId="10" fontId="44" fillId="2" borderId="0" xfId="1" applyNumberFormat="1" applyFont="1" applyFill="1" applyAlignment="1">
      <alignment horizontal="center" vertical="center"/>
    </xf>
    <xf numFmtId="0" fontId="4" fillId="2" borderId="0" xfId="9" applyFont="1" applyAlignment="1">
      <alignment horizontal="left" vertical="center"/>
    </xf>
    <xf numFmtId="0" fontId="43" fillId="10" borderId="15" xfId="9" applyFont="1" applyFill="1" applyBorder="1" applyAlignment="1">
      <alignment horizontal="left" vertical="center"/>
    </xf>
    <xf numFmtId="0" fontId="43" fillId="10" borderId="25" xfId="4" applyNumberFormat="1" applyFont="1" applyFill="1" applyBorder="1" applyAlignment="1">
      <alignment horizontal="center" vertical="center"/>
    </xf>
    <xf numFmtId="10" fontId="43" fillId="10" borderId="25" xfId="1" applyNumberFormat="1" applyFont="1" applyFill="1" applyBorder="1" applyAlignment="1">
      <alignment horizontal="center" vertical="center"/>
    </xf>
    <xf numFmtId="0" fontId="43" fillId="10" borderId="14" xfId="4" applyNumberFormat="1" applyFont="1" applyFill="1" applyBorder="1" applyAlignment="1">
      <alignment horizontal="center" vertical="center"/>
    </xf>
    <xf numFmtId="10" fontId="43" fillId="10" borderId="26" xfId="1" applyNumberFormat="1" applyFont="1" applyFill="1" applyBorder="1" applyAlignment="1">
      <alignment horizontal="center" vertical="center"/>
    </xf>
    <xf numFmtId="10" fontId="43" fillId="31" borderId="26" xfId="1" applyNumberFormat="1" applyFont="1" applyFill="1" applyBorder="1" applyAlignment="1">
      <alignment horizontal="right" vertical="center"/>
    </xf>
    <xf numFmtId="175" fontId="20" fillId="8" borderId="35" xfId="4" applyNumberFormat="1" applyFont="1" applyFill="1" applyBorder="1" applyAlignment="1">
      <alignment horizontal="left" vertical="center"/>
    </xf>
    <xf numFmtId="175" fontId="20" fillId="8" borderId="1" xfId="4" applyNumberFormat="1" applyFont="1" applyFill="1" applyBorder="1" applyAlignment="1">
      <alignment horizontal="center" vertical="center"/>
    </xf>
    <xf numFmtId="166" fontId="20" fillId="8" borderId="1" xfId="1" applyNumberFormat="1" applyFont="1" applyFill="1" applyBorder="1" applyAlignment="1">
      <alignment horizontal="center" vertical="center"/>
    </xf>
    <xf numFmtId="175" fontId="20" fillId="8" borderId="30" xfId="4" applyNumberFormat="1" applyFont="1" applyFill="1" applyBorder="1" applyAlignment="1">
      <alignment horizontal="center" vertical="center"/>
    </xf>
    <xf numFmtId="166" fontId="20" fillId="8" borderId="31" xfId="1" applyNumberFormat="1" applyFont="1" applyFill="1" applyBorder="1" applyAlignment="1">
      <alignment horizontal="center" vertical="center"/>
    </xf>
    <xf numFmtId="166" fontId="4" fillId="2" borderId="0" xfId="1" applyNumberFormat="1" applyFont="1" applyFill="1" applyBorder="1" applyAlignment="1">
      <alignment horizontal="center" vertical="center"/>
    </xf>
    <xf numFmtId="0" fontId="4" fillId="0" borderId="17" xfId="9" applyFont="1" applyFill="1" applyBorder="1" applyAlignment="1">
      <alignment horizontal="left" vertical="center" indent="1"/>
    </xf>
    <xf numFmtId="175" fontId="4" fillId="0" borderId="0" xfId="4" applyNumberFormat="1" applyFont="1" applyFill="1" applyBorder="1" applyAlignment="1">
      <alignment horizontal="center" vertical="center"/>
    </xf>
    <xf numFmtId="0" fontId="3" fillId="0" borderId="17" xfId="9" applyFont="1" applyFill="1" applyBorder="1" applyAlignment="1">
      <alignment horizontal="left" indent="1"/>
    </xf>
    <xf numFmtId="175" fontId="4" fillId="0" borderId="2" xfId="4" applyNumberFormat="1" applyFont="1" applyFill="1" applyBorder="1" applyAlignment="1">
      <alignment horizontal="center" vertical="center"/>
    </xf>
    <xf numFmtId="175" fontId="4" fillId="2" borderId="40" xfId="4" applyNumberFormat="1" applyFont="1" applyFill="1" applyBorder="1" applyAlignment="1">
      <alignment horizontal="center" vertical="center"/>
    </xf>
    <xf numFmtId="10" fontId="4" fillId="2" borderId="23" xfId="1" applyNumberFormat="1" applyFont="1" applyFill="1" applyBorder="1" applyAlignment="1">
      <alignment horizontal="right" vertical="center"/>
    </xf>
    <xf numFmtId="166" fontId="4" fillId="0" borderId="0" xfId="1" applyNumberFormat="1" applyFont="1" applyFill="1" applyBorder="1" applyAlignment="1">
      <alignment horizontal="center" vertical="center"/>
    </xf>
    <xf numFmtId="175" fontId="4" fillId="0" borderId="40" xfId="4" applyNumberFormat="1" applyFont="1" applyFill="1" applyBorder="1" applyAlignment="1">
      <alignment horizontal="center" vertical="center"/>
    </xf>
    <xf numFmtId="166" fontId="4" fillId="0" borderId="23" xfId="1" applyNumberFormat="1" applyFont="1" applyFill="1" applyBorder="1" applyAlignment="1">
      <alignment horizontal="center" vertical="center"/>
    </xf>
    <xf numFmtId="175" fontId="4" fillId="0" borderId="16" xfId="4" applyNumberFormat="1" applyFont="1" applyFill="1" applyBorder="1" applyAlignment="1">
      <alignment horizontal="center" vertical="center"/>
    </xf>
    <xf numFmtId="166" fontId="4" fillId="0" borderId="23" xfId="1" applyNumberFormat="1" applyFont="1" applyFill="1" applyBorder="1" applyAlignment="1">
      <alignment horizontal="right" vertical="center"/>
    </xf>
    <xf numFmtId="10" fontId="4" fillId="0" borderId="23" xfId="1" applyNumberFormat="1" applyFont="1" applyFill="1" applyBorder="1" applyAlignment="1">
      <alignment horizontal="right" vertical="center"/>
    </xf>
    <xf numFmtId="0" fontId="20" fillId="8" borderId="35" xfId="9" applyFont="1" applyFill="1" applyBorder="1" applyAlignment="1">
      <alignment horizontal="left" vertical="center"/>
    </xf>
    <xf numFmtId="175" fontId="4" fillId="0" borderId="16" xfId="4" applyNumberFormat="1" applyFont="1" applyBorder="1" applyAlignment="1">
      <alignment horizontal="center" vertical="center"/>
    </xf>
    <xf numFmtId="175" fontId="4" fillId="0" borderId="0" xfId="4" applyNumberFormat="1" applyFont="1" applyBorder="1" applyAlignment="1">
      <alignment horizontal="center" vertical="center"/>
    </xf>
    <xf numFmtId="175" fontId="3" fillId="0" borderId="0" xfId="4" applyNumberFormat="1" applyFont="1" applyFill="1" applyBorder="1" applyAlignment="1">
      <alignment horizontal="center" vertical="center"/>
    </xf>
    <xf numFmtId="175" fontId="4" fillId="0" borderId="5" xfId="4" applyNumberFormat="1" applyFont="1" applyFill="1" applyBorder="1" applyAlignment="1">
      <alignment horizontal="center" vertical="center"/>
    </xf>
    <xf numFmtId="175" fontId="4" fillId="2" borderId="68" xfId="4" applyNumberFormat="1" applyFont="1" applyFill="1" applyBorder="1" applyAlignment="1">
      <alignment horizontal="center" vertical="center"/>
    </xf>
    <xf numFmtId="171" fontId="4" fillId="0" borderId="0" xfId="4" applyNumberFormat="1" applyFont="1" applyFill="1" applyBorder="1" applyAlignment="1">
      <alignment horizontal="center" vertical="center"/>
    </xf>
    <xf numFmtId="171" fontId="4" fillId="2" borderId="0" xfId="4" applyNumberFormat="1" applyFont="1" applyFill="1" applyBorder="1" applyAlignment="1">
      <alignment horizontal="center" vertical="center"/>
    </xf>
    <xf numFmtId="171" fontId="4" fillId="2" borderId="16" xfId="4" applyNumberFormat="1" applyFont="1" applyFill="1" applyBorder="1" applyAlignment="1">
      <alignment horizontal="center" vertical="center"/>
    </xf>
    <xf numFmtId="175" fontId="20" fillId="8" borderId="5" xfId="4" applyNumberFormat="1" applyFont="1" applyFill="1" applyBorder="1" applyAlignment="1">
      <alignment horizontal="center" vertical="center"/>
    </xf>
    <xf numFmtId="166" fontId="20" fillId="8" borderId="69" xfId="1" applyNumberFormat="1" applyFont="1" applyFill="1" applyBorder="1" applyAlignment="1">
      <alignment horizontal="right" vertical="center"/>
    </xf>
    <xf numFmtId="171" fontId="4" fillId="0" borderId="4" xfId="4" applyNumberFormat="1" applyFont="1" applyFill="1" applyBorder="1" applyAlignment="1">
      <alignment horizontal="center" vertical="center"/>
    </xf>
    <xf numFmtId="166" fontId="4" fillId="2" borderId="4" xfId="1" applyNumberFormat="1" applyFont="1" applyFill="1" applyBorder="1" applyAlignment="1">
      <alignment horizontal="center" vertical="center"/>
    </xf>
    <xf numFmtId="10" fontId="0" fillId="0" borderId="0" xfId="0" applyNumberFormat="1" applyAlignment="1">
      <alignment horizontal="center" vertical="center"/>
    </xf>
    <xf numFmtId="166" fontId="3" fillId="2" borderId="0" xfId="1" applyNumberFormat="1" applyFont="1" applyFill="1" applyAlignment="1">
      <alignment horizontal="center" vertical="center"/>
    </xf>
    <xf numFmtId="175" fontId="3" fillId="2" borderId="0" xfId="4" applyNumberFormat="1" applyFont="1" applyFill="1" applyAlignment="1">
      <alignment horizontal="center" vertical="center"/>
    </xf>
    <xf numFmtId="0" fontId="43" fillId="10" borderId="14" xfId="9" applyFont="1" applyFill="1" applyBorder="1">
      <alignment horizontal="left"/>
    </xf>
    <xf numFmtId="166" fontId="43" fillId="10" borderId="26" xfId="1" applyNumberFormat="1" applyFont="1" applyFill="1" applyBorder="1" applyAlignment="1">
      <alignment horizontal="center" vertical="center"/>
    </xf>
    <xf numFmtId="10" fontId="43" fillId="31" borderId="70" xfId="1" applyNumberFormat="1" applyFont="1" applyFill="1" applyBorder="1" applyAlignment="1">
      <alignment horizontal="right" vertical="center"/>
    </xf>
    <xf numFmtId="0" fontId="41" fillId="8" borderId="41" xfId="9" applyFont="1" applyFill="1" applyBorder="1" applyAlignment="1">
      <alignment horizontal="left" vertical="center"/>
    </xf>
    <xf numFmtId="175" fontId="41" fillId="8" borderId="41" xfId="4" applyNumberFormat="1" applyFont="1" applyFill="1" applyBorder="1" applyAlignment="1">
      <alignment horizontal="center" vertical="center"/>
    </xf>
    <xf numFmtId="175" fontId="41" fillId="8" borderId="32" xfId="4" applyNumberFormat="1" applyFont="1" applyFill="1" applyBorder="1" applyAlignment="1">
      <alignment horizontal="center" vertical="center"/>
    </xf>
    <xf numFmtId="166" fontId="41" fillId="8" borderId="71" xfId="1" applyNumberFormat="1" applyFont="1" applyFill="1" applyBorder="1" applyAlignment="1">
      <alignment horizontal="center" vertical="center"/>
    </xf>
    <xf numFmtId="166" fontId="41" fillId="8" borderId="72" xfId="1" applyNumberFormat="1" applyFont="1" applyFill="1" applyBorder="1" applyAlignment="1">
      <alignment horizontal="right" vertical="center"/>
    </xf>
    <xf numFmtId="0" fontId="3" fillId="2" borderId="16" xfId="9" applyFont="1" applyBorder="1" applyAlignment="1">
      <alignment horizontal="left" indent="1"/>
    </xf>
    <xf numFmtId="166" fontId="3" fillId="2" borderId="23" xfId="1" applyNumberFormat="1" applyFont="1" applyFill="1" applyBorder="1" applyAlignment="1">
      <alignment horizontal="center" vertical="center"/>
    </xf>
    <xf numFmtId="166" fontId="3" fillId="2" borderId="73" xfId="1" applyNumberFormat="1" applyFont="1" applyFill="1" applyBorder="1" applyAlignment="1">
      <alignment horizontal="right" vertical="center"/>
    </xf>
    <xf numFmtId="0" fontId="3" fillId="0" borderId="16" xfId="4" applyNumberFormat="1" applyFont="1" applyFill="1" applyBorder="1" applyAlignment="1">
      <alignment horizontal="left" indent="1"/>
    </xf>
    <xf numFmtId="175" fontId="3" fillId="0" borderId="16" xfId="4" applyNumberFormat="1" applyFont="1" applyFill="1" applyBorder="1" applyAlignment="1">
      <alignment horizontal="center" vertical="center"/>
    </xf>
    <xf numFmtId="175" fontId="3" fillId="0" borderId="0" xfId="4" applyNumberFormat="1" applyFont="1" applyFill="1" applyAlignment="1">
      <alignment horizontal="center" vertical="center"/>
    </xf>
    <xf numFmtId="175" fontId="3" fillId="0" borderId="0" xfId="4" applyNumberFormat="1" applyFont="1" applyFill="1" applyAlignment="1">
      <alignment horizontal="left" vertical="center"/>
    </xf>
    <xf numFmtId="175" fontId="3" fillId="2" borderId="0" xfId="4" applyNumberFormat="1" applyFont="1" applyFill="1" applyAlignment="1">
      <alignment horizontal="left" vertical="center"/>
    </xf>
    <xf numFmtId="10" fontId="3" fillId="2" borderId="73" xfId="1" applyNumberFormat="1" applyFont="1" applyFill="1" applyBorder="1" applyAlignment="1">
      <alignment horizontal="right" vertical="center"/>
    </xf>
    <xf numFmtId="175" fontId="41" fillId="8" borderId="41" xfId="4" applyNumberFormat="1" applyFont="1" applyFill="1" applyBorder="1" applyAlignment="1">
      <alignment horizontal="left" vertical="center"/>
    </xf>
    <xf numFmtId="175" fontId="41" fillId="8" borderId="32" xfId="4" applyNumberFormat="1" applyFont="1" applyFill="1" applyBorder="1" applyAlignment="1">
      <alignment horizontal="left" vertical="center"/>
    </xf>
    <xf numFmtId="175" fontId="3" fillId="2" borderId="16" xfId="4" applyNumberFormat="1" applyFont="1" applyFill="1" applyBorder="1" applyAlignment="1">
      <alignment horizontal="left" vertical="center"/>
    </xf>
    <xf numFmtId="175" fontId="3" fillId="0" borderId="16" xfId="4" applyNumberFormat="1" applyFont="1" applyFill="1" applyBorder="1" applyAlignment="1">
      <alignment horizontal="left" vertical="center"/>
    </xf>
    <xf numFmtId="176" fontId="3" fillId="2" borderId="73" xfId="1" applyNumberFormat="1" applyFont="1" applyFill="1" applyBorder="1" applyAlignment="1">
      <alignment horizontal="right" vertical="center"/>
    </xf>
    <xf numFmtId="166" fontId="3" fillId="2" borderId="23" xfId="1" applyNumberFormat="1" applyFont="1" applyFill="1" applyBorder="1" applyAlignment="1">
      <alignment horizontal="right" vertical="center"/>
    </xf>
    <xf numFmtId="171" fontId="3" fillId="0" borderId="16" xfId="4" applyNumberFormat="1" applyFont="1" applyFill="1" applyBorder="1" applyAlignment="1">
      <alignment horizontal="left" vertical="center"/>
    </xf>
    <xf numFmtId="171" fontId="3" fillId="0" borderId="0" xfId="4" applyNumberFormat="1" applyFont="1" applyFill="1" applyAlignment="1">
      <alignment horizontal="left" vertical="center"/>
    </xf>
    <xf numFmtId="176" fontId="3" fillId="2" borderId="23" xfId="1" applyNumberFormat="1" applyFont="1" applyFill="1" applyBorder="1" applyAlignment="1">
      <alignment horizontal="right" vertical="center"/>
    </xf>
    <xf numFmtId="175" fontId="3" fillId="2" borderId="0" xfId="4" applyNumberFormat="1" applyFont="1" applyFill="1" applyAlignment="1">
      <alignment horizontal="right" vertical="center"/>
    </xf>
    <xf numFmtId="0" fontId="4" fillId="0" borderId="16" xfId="9" applyFont="1" applyFill="1" applyBorder="1" applyAlignment="1">
      <alignment horizontal="left" vertical="center" indent="1"/>
    </xf>
    <xf numFmtId="175" fontId="4" fillId="0" borderId="68" xfId="4" applyNumberFormat="1" applyFont="1" applyFill="1" applyBorder="1" applyAlignment="1">
      <alignment horizontal="center" vertical="center"/>
    </xf>
    <xf numFmtId="171" fontId="4" fillId="0" borderId="16" xfId="4" applyNumberFormat="1" applyFont="1" applyFill="1" applyBorder="1" applyAlignment="1">
      <alignment horizontal="center" vertical="center"/>
    </xf>
    <xf numFmtId="166" fontId="0" fillId="0" borderId="0" xfId="0" applyNumberFormat="1" applyAlignment="1">
      <alignment horizontal="center" vertical="center"/>
    </xf>
    <xf numFmtId="176" fontId="3" fillId="0" borderId="8" xfId="1" applyNumberFormat="1" applyFont="1" applyFill="1" applyBorder="1" applyAlignment="1">
      <alignment horizontal="center"/>
    </xf>
    <xf numFmtId="182" fontId="3" fillId="0" borderId="8" xfId="1" applyNumberFormat="1" applyFont="1" applyFill="1" applyBorder="1" applyAlignment="1">
      <alignment horizontal="center"/>
    </xf>
    <xf numFmtId="176" fontId="4" fillId="0" borderId="8" xfId="1" applyNumberFormat="1" applyFont="1" applyBorder="1" applyAlignment="1">
      <alignment horizontal="center" vertical="center" wrapText="1"/>
    </xf>
    <xf numFmtId="10" fontId="4" fillId="2" borderId="23" xfId="1" applyNumberFormat="1" applyFont="1" applyFill="1" applyBorder="1" applyAlignment="1">
      <alignment horizontal="center"/>
    </xf>
    <xf numFmtId="165" fontId="21" fillId="4" borderId="7" xfId="5" applyNumberFormat="1" applyFont="1" applyFill="1" applyBorder="1" applyAlignment="1">
      <alignment vertical="center"/>
    </xf>
    <xf numFmtId="172" fontId="21" fillId="4" borderId="9" xfId="19" applyNumberFormat="1" applyFont="1" applyFill="1" applyBorder="1" applyAlignment="1">
      <alignment vertical="center"/>
    </xf>
    <xf numFmtId="2" fontId="21" fillId="4" borderId="0" xfId="7" applyNumberFormat="1" applyFont="1" applyFill="1" applyAlignment="1">
      <alignment horizontal="left"/>
    </xf>
    <xf numFmtId="0" fontId="21" fillId="28" borderId="13" xfId="7" applyFont="1" applyFill="1" applyBorder="1" applyAlignment="1">
      <alignment horizontal="center"/>
    </xf>
    <xf numFmtId="166" fontId="17" fillId="29" borderId="13" xfId="7" applyNumberFormat="1" applyFont="1" applyFill="1" applyBorder="1" applyAlignment="1">
      <alignment horizontal="center" vertical="center"/>
    </xf>
    <xf numFmtId="166" fontId="17" fillId="30" borderId="13" xfId="7" applyNumberFormat="1" applyFont="1" applyFill="1" applyBorder="1" applyAlignment="1">
      <alignment horizontal="center" vertical="center"/>
    </xf>
    <xf numFmtId="0" fontId="43" fillId="10" borderId="0" xfId="0" applyFont="1" applyFill="1" applyAlignment="1">
      <alignment horizontal="left" wrapText="1" indent="1"/>
    </xf>
    <xf numFmtId="3" fontId="39" fillId="0" borderId="2" xfId="7" applyNumberFormat="1" applyFont="1" applyBorder="1" applyAlignment="1">
      <alignment horizontal="center" vertical="center"/>
    </xf>
    <xf numFmtId="3" fontId="39" fillId="4" borderId="2" xfId="7" applyNumberFormat="1" applyFont="1" applyFill="1" applyBorder="1" applyAlignment="1">
      <alignment horizontal="center" vertical="center"/>
    </xf>
    <xf numFmtId="3" fontId="39" fillId="0" borderId="67" xfId="7" applyNumberFormat="1" applyFont="1" applyBorder="1" applyAlignment="1">
      <alignment horizontal="center" vertical="center"/>
    </xf>
    <xf numFmtId="0" fontId="21" fillId="0" borderId="16" xfId="7" applyFont="1" applyBorder="1" applyAlignment="1">
      <alignment horizontal="left" vertical="center"/>
    </xf>
    <xf numFmtId="3" fontId="39" fillId="0" borderId="0" xfId="7" applyNumberFormat="1" applyFont="1" applyAlignment="1">
      <alignment horizontal="center" vertical="center"/>
    </xf>
    <xf numFmtId="0" fontId="16" fillId="0" borderId="0" xfId="0" applyFont="1"/>
    <xf numFmtId="3" fontId="4" fillId="21" borderId="0" xfId="0" applyNumberFormat="1" applyFont="1" applyFill="1" applyAlignment="1">
      <alignment vertical="center"/>
    </xf>
    <xf numFmtId="0" fontId="4" fillId="21" borderId="0" xfId="0" applyFont="1" applyFill="1" applyAlignment="1">
      <alignment horizontal="left"/>
    </xf>
    <xf numFmtId="0" fontId="4" fillId="21" borderId="0" xfId="0" applyFont="1" applyFill="1"/>
    <xf numFmtId="0" fontId="21" fillId="0" borderId="40" xfId="7" applyFont="1" applyBorder="1" applyAlignment="1">
      <alignment horizontal="left" vertical="center"/>
    </xf>
    <xf numFmtId="3" fontId="21" fillId="0" borderId="2" xfId="7" applyNumberFormat="1" applyFont="1" applyBorder="1" applyAlignment="1">
      <alignment horizontal="center" vertical="center"/>
    </xf>
    <xf numFmtId="3" fontId="16" fillId="0" borderId="0" xfId="0" applyNumberFormat="1" applyFont="1"/>
    <xf numFmtId="43" fontId="4" fillId="21" borderId="0" xfId="19" applyFont="1" applyFill="1" applyAlignment="1">
      <alignment vertical="center"/>
    </xf>
    <xf numFmtId="0" fontId="4" fillId="0" borderId="16" xfId="9" applyFont="1" applyFill="1" applyBorder="1">
      <alignment horizontal="left"/>
    </xf>
    <xf numFmtId="3" fontId="21" fillId="0" borderId="16" xfId="7" applyNumberFormat="1" applyFont="1" applyBorder="1" applyAlignment="1">
      <alignment horizontal="left"/>
    </xf>
    <xf numFmtId="3" fontId="3" fillId="0" borderId="0" xfId="9" applyNumberFormat="1" applyFont="1" applyFill="1" applyAlignment="1">
      <alignment horizontal="center" vertical="center"/>
    </xf>
    <xf numFmtId="3" fontId="21" fillId="0" borderId="40" xfId="7" applyNumberFormat="1" applyFont="1" applyBorder="1" applyAlignment="1">
      <alignment horizontal="left"/>
    </xf>
    <xf numFmtId="170" fontId="4" fillId="2" borderId="0" xfId="19" applyNumberFormat="1" applyFont="1" applyFill="1" applyBorder="1" applyAlignment="1">
      <alignment horizontal="center" vertical="center"/>
    </xf>
    <xf numFmtId="0" fontId="87" fillId="2" borderId="0" xfId="0" applyFont="1" applyFill="1"/>
    <xf numFmtId="177" fontId="3" fillId="0" borderId="8" xfId="1" applyNumberFormat="1" applyFont="1" applyFill="1" applyBorder="1" applyAlignment="1">
      <alignment horizontal="center"/>
    </xf>
    <xf numFmtId="168" fontId="4" fillId="8" borderId="0" xfId="9" applyNumberFormat="1" applyFont="1" applyFill="1" applyAlignment="1">
      <alignment horizontal="right"/>
    </xf>
    <xf numFmtId="0" fontId="78" fillId="2" borderId="52" xfId="26" applyFont="1" applyFill="1" applyBorder="1" applyAlignment="1">
      <alignment horizontal="center" vertical="center"/>
    </xf>
    <xf numFmtId="0" fontId="29" fillId="2" borderId="52" xfId="26" applyFont="1" applyFill="1" applyBorder="1" applyAlignment="1">
      <alignment horizontal="center" vertical="center"/>
    </xf>
    <xf numFmtId="3" fontId="29" fillId="2" borderId="52" xfId="26" applyNumberFormat="1" applyFont="1" applyFill="1" applyBorder="1" applyAlignment="1">
      <alignment horizontal="center" vertical="center"/>
    </xf>
    <xf numFmtId="14" fontId="29" fillId="2" borderId="52" xfId="26" applyNumberFormat="1" applyFont="1" applyFill="1" applyBorder="1" applyAlignment="1">
      <alignment horizontal="center" vertical="center"/>
    </xf>
    <xf numFmtId="168" fontId="29" fillId="2" borderId="52" xfId="26" applyNumberFormat="1" applyFont="1" applyFill="1" applyBorder="1" applyAlignment="1">
      <alignment horizontal="center" vertical="center"/>
    </xf>
    <xf numFmtId="0" fontId="78" fillId="2" borderId="58" xfId="26" applyFont="1" applyFill="1" applyBorder="1" applyAlignment="1">
      <alignment horizontal="center" vertical="center"/>
    </xf>
    <xf numFmtId="0" fontId="29" fillId="2" borderId="58" xfId="26" applyFont="1" applyFill="1" applyBorder="1" applyAlignment="1">
      <alignment horizontal="center" vertical="center"/>
    </xf>
    <xf numFmtId="3" fontId="29" fillId="2" borderId="58" xfId="26" applyNumberFormat="1" applyFont="1" applyFill="1" applyBorder="1" applyAlignment="1">
      <alignment horizontal="center" vertical="center"/>
    </xf>
    <xf numFmtId="14" fontId="29" fillId="2" borderId="58" xfId="26" applyNumberFormat="1" applyFont="1" applyFill="1" applyBorder="1" applyAlignment="1">
      <alignment horizontal="center" vertical="center"/>
    </xf>
    <xf numFmtId="168" fontId="29" fillId="2" borderId="58" xfId="26" applyNumberFormat="1" applyFont="1" applyFill="1" applyBorder="1" applyAlignment="1">
      <alignment horizontal="center" vertical="center"/>
    </xf>
    <xf numFmtId="14" fontId="79" fillId="2" borderId="58" xfId="26" applyNumberFormat="1" applyFont="1" applyFill="1" applyBorder="1" applyAlignment="1">
      <alignment horizontal="center" vertical="center"/>
    </xf>
    <xf numFmtId="184" fontId="29" fillId="2" borderId="58" xfId="26" applyNumberFormat="1" applyFont="1" applyFill="1" applyBorder="1" applyAlignment="1">
      <alignment horizontal="center" vertical="center"/>
    </xf>
    <xf numFmtId="0" fontId="78" fillId="2" borderId="59" xfId="26" applyFont="1" applyFill="1" applyBorder="1" applyAlignment="1">
      <alignment horizontal="center" vertical="center"/>
    </xf>
    <xf numFmtId="0" fontId="29" fillId="2" borderId="59" xfId="26" applyFont="1" applyFill="1" applyBorder="1" applyAlignment="1">
      <alignment horizontal="center" vertical="center"/>
    </xf>
    <xf numFmtId="3" fontId="29" fillId="2" borderId="59" xfId="26" applyNumberFormat="1" applyFont="1" applyFill="1" applyBorder="1" applyAlignment="1">
      <alignment horizontal="center" vertical="center"/>
    </xf>
    <xf numFmtId="14" fontId="29" fillId="2" borderId="59" xfId="26" applyNumberFormat="1" applyFont="1" applyFill="1" applyBorder="1" applyAlignment="1">
      <alignment horizontal="center" vertical="center"/>
    </xf>
    <xf numFmtId="168" fontId="29" fillId="2" borderId="59" xfId="26" applyNumberFormat="1" applyFont="1" applyFill="1" applyBorder="1" applyAlignment="1">
      <alignment horizontal="center" vertical="center"/>
    </xf>
    <xf numFmtId="0" fontId="78" fillId="2" borderId="53" xfId="26" applyFont="1" applyFill="1" applyBorder="1" applyAlignment="1">
      <alignment horizontal="center" vertical="center"/>
    </xf>
    <xf numFmtId="0" fontId="29" fillId="2" borderId="53" xfId="26" applyFont="1" applyFill="1" applyBorder="1" applyAlignment="1">
      <alignment horizontal="center" vertical="center"/>
    </xf>
    <xf numFmtId="3" fontId="29" fillId="2" borderId="53" xfId="26" applyNumberFormat="1" applyFont="1" applyFill="1" applyBorder="1" applyAlignment="1">
      <alignment horizontal="center" vertical="center"/>
    </xf>
    <xf numFmtId="14" fontId="29" fillId="2" borderId="53" xfId="26" applyNumberFormat="1" applyFont="1" applyFill="1" applyBorder="1" applyAlignment="1">
      <alignment horizontal="center" vertical="center"/>
    </xf>
    <xf numFmtId="168" fontId="29" fillId="2" borderId="53" xfId="26" applyNumberFormat="1" applyFont="1" applyFill="1" applyBorder="1" applyAlignment="1">
      <alignment horizontal="center" vertical="center"/>
    </xf>
    <xf numFmtId="14" fontId="29" fillId="2" borderId="60" xfId="26" applyNumberFormat="1" applyFont="1" applyFill="1" applyBorder="1" applyAlignment="1">
      <alignment horizontal="center" vertical="center"/>
    </xf>
    <xf numFmtId="0" fontId="78" fillId="2" borderId="0" xfId="26" applyFont="1" applyFill="1" applyAlignment="1">
      <alignment horizontal="center" vertical="center"/>
    </xf>
    <xf numFmtId="0" fontId="29" fillId="2" borderId="0" xfId="26" applyFont="1" applyFill="1" applyAlignment="1">
      <alignment horizontal="center" vertical="center"/>
    </xf>
    <xf numFmtId="14" fontId="29" fillId="2" borderId="0" xfId="26" applyNumberFormat="1" applyFont="1" applyFill="1" applyAlignment="1">
      <alignment horizontal="center" vertical="center"/>
    </xf>
    <xf numFmtId="168" fontId="29" fillId="2" borderId="0" xfId="26" applyNumberFormat="1" applyFont="1" applyFill="1" applyAlignment="1">
      <alignment horizontal="center" vertical="center"/>
    </xf>
    <xf numFmtId="0" fontId="26" fillId="2" borderId="52" xfId="26" applyFont="1" applyFill="1" applyBorder="1" applyAlignment="1">
      <alignment horizontal="center" vertical="center"/>
    </xf>
    <xf numFmtId="0" fontId="27" fillId="2" borderId="52" xfId="26" applyFont="1" applyFill="1" applyBorder="1" applyAlignment="1">
      <alignment horizontal="center" vertical="center"/>
    </xf>
    <xf numFmtId="3" fontId="27" fillId="2" borderId="52" xfId="26" applyNumberFormat="1" applyFont="1" applyFill="1" applyBorder="1" applyAlignment="1">
      <alignment horizontal="center" vertical="center"/>
    </xf>
    <xf numFmtId="14" fontId="27" fillId="2" borderId="52" xfId="26" applyNumberFormat="1" applyFont="1" applyFill="1" applyBorder="1" applyAlignment="1">
      <alignment horizontal="center" vertical="center"/>
    </xf>
    <xf numFmtId="168" fontId="27" fillId="2" borderId="52" xfId="26" applyNumberFormat="1" applyFont="1" applyFill="1" applyBorder="1" applyAlignment="1">
      <alignment horizontal="center" vertical="center"/>
    </xf>
    <xf numFmtId="0" fontId="26" fillId="2" borderId="5" xfId="26" applyFont="1" applyFill="1" applyBorder="1" applyAlignment="1">
      <alignment horizontal="center" vertical="center"/>
    </xf>
    <xf numFmtId="0" fontId="27" fillId="2" borderId="5" xfId="26" applyFont="1" applyFill="1" applyBorder="1" applyAlignment="1">
      <alignment horizontal="center" vertical="center"/>
    </xf>
    <xf numFmtId="14" fontId="27" fillId="2" borderId="5" xfId="26" applyNumberFormat="1" applyFont="1" applyFill="1" applyBorder="1" applyAlignment="1">
      <alignment horizontal="center" vertical="center"/>
    </xf>
    <xf numFmtId="14" fontId="81" fillId="2" borderId="5" xfId="26" applyNumberFormat="1" applyFont="1" applyFill="1" applyBorder="1" applyAlignment="1">
      <alignment horizontal="center" vertical="center"/>
    </xf>
    <xf numFmtId="168" fontId="27" fillId="2" borderId="5" xfId="26" applyNumberFormat="1" applyFont="1" applyFill="1" applyBorder="1" applyAlignment="1">
      <alignment horizontal="center" vertical="center"/>
    </xf>
    <xf numFmtId="0" fontId="26" fillId="2" borderId="61" xfId="26" applyFont="1" applyFill="1" applyBorder="1" applyAlignment="1">
      <alignment horizontal="center" vertical="center"/>
    </xf>
    <xf numFmtId="0" fontId="27" fillId="2" borderId="61" xfId="26" applyFont="1" applyFill="1" applyBorder="1" applyAlignment="1">
      <alignment horizontal="center" vertical="center"/>
    </xf>
    <xf numFmtId="14" fontId="27" fillId="2" borderId="61" xfId="26" applyNumberFormat="1" applyFont="1" applyFill="1" applyBorder="1" applyAlignment="1">
      <alignment horizontal="center" vertical="center"/>
    </xf>
    <xf numFmtId="14" fontId="81" fillId="2" borderId="61" xfId="26" applyNumberFormat="1" applyFont="1" applyFill="1" applyBorder="1" applyAlignment="1">
      <alignment horizontal="center" vertical="center"/>
    </xf>
    <xf numFmtId="168" fontId="27" fillId="2" borderId="61" xfId="26" applyNumberFormat="1" applyFont="1" applyFill="1" applyBorder="1" applyAlignment="1">
      <alignment horizontal="center" vertical="center"/>
    </xf>
    <xf numFmtId="0" fontId="26" fillId="2" borderId="0" xfId="26" applyFont="1" applyFill="1" applyAlignment="1">
      <alignment horizontal="center" vertical="center"/>
    </xf>
    <xf numFmtId="0" fontId="27" fillId="2" borderId="0" xfId="26" applyFont="1" applyFill="1" applyAlignment="1">
      <alignment horizontal="center" vertical="center"/>
    </xf>
    <xf numFmtId="14" fontId="27" fillId="2" borderId="0" xfId="26" applyNumberFormat="1" applyFont="1" applyFill="1" applyAlignment="1">
      <alignment horizontal="center" vertical="center"/>
    </xf>
    <xf numFmtId="14" fontId="81" fillId="2" borderId="0" xfId="26" applyNumberFormat="1" applyFont="1" applyFill="1" applyAlignment="1">
      <alignment horizontal="center" vertical="center"/>
    </xf>
    <xf numFmtId="168" fontId="27" fillId="2" borderId="0" xfId="26" applyNumberFormat="1" applyFont="1" applyFill="1" applyAlignment="1">
      <alignment horizontal="center" vertical="center"/>
    </xf>
    <xf numFmtId="0" fontId="26" fillId="2" borderId="53" xfId="26" applyFont="1" applyFill="1" applyBorder="1" applyAlignment="1">
      <alignment horizontal="center" vertical="center"/>
    </xf>
    <xf numFmtId="0" fontId="82" fillId="2" borderId="53" xfId="26" applyFont="1" applyFill="1" applyBorder="1" applyAlignment="1">
      <alignment horizontal="center" vertical="center"/>
    </xf>
    <xf numFmtId="0" fontId="83" fillId="2" borderId="2" xfId="26" applyFont="1" applyFill="1" applyBorder="1" applyAlignment="1">
      <alignment horizontal="center" vertical="center"/>
    </xf>
    <xf numFmtId="0" fontId="25" fillId="2" borderId="74" xfId="26" applyFont="1" applyFill="1" applyBorder="1" applyAlignment="1">
      <alignment horizontal="center" vertical="center"/>
    </xf>
    <xf numFmtId="3" fontId="25" fillId="2" borderId="74" xfId="26" applyNumberFormat="1" applyFont="1" applyFill="1" applyBorder="1" applyAlignment="1">
      <alignment horizontal="center" vertical="center"/>
    </xf>
    <xf numFmtId="14" fontId="25" fillId="2" borderId="74" xfId="26" applyNumberFormat="1" applyFont="1" applyFill="1" applyBorder="1" applyAlignment="1">
      <alignment horizontal="center" vertical="center"/>
    </xf>
    <xf numFmtId="168" fontId="25" fillId="2" borderId="74" xfId="26" applyNumberFormat="1" applyFont="1" applyFill="1" applyBorder="1" applyAlignment="1">
      <alignment horizontal="center" vertical="center"/>
    </xf>
    <xf numFmtId="14" fontId="25" fillId="2" borderId="59" xfId="26" applyNumberFormat="1" applyFont="1" applyFill="1" applyBorder="1" applyAlignment="1">
      <alignment horizontal="center" vertical="center"/>
    </xf>
    <xf numFmtId="14" fontId="25" fillId="2" borderId="1" xfId="26" applyNumberFormat="1" applyFont="1" applyFill="1" applyBorder="1" applyAlignment="1">
      <alignment horizontal="center" vertical="center"/>
    </xf>
    <xf numFmtId="14" fontId="25" fillId="2" borderId="2" xfId="26" applyNumberFormat="1" applyFont="1" applyFill="1" applyBorder="1" applyAlignment="1">
      <alignment horizontal="center" vertical="center"/>
    </xf>
    <xf numFmtId="3" fontId="4" fillId="0" borderId="0" xfId="0" applyNumberFormat="1" applyFont="1" applyAlignment="1">
      <alignment vertical="center"/>
    </xf>
    <xf numFmtId="43" fontId="4" fillId="0" borderId="0" xfId="19" applyFont="1" applyFill="1" applyAlignment="1">
      <alignment vertical="center"/>
    </xf>
    <xf numFmtId="171" fontId="4" fillId="0" borderId="0" xfId="19" applyNumberFormat="1" applyFont="1" applyFill="1" applyBorder="1" applyAlignment="1">
      <alignment horizontal="center" vertical="center"/>
    </xf>
    <xf numFmtId="170" fontId="4" fillId="0" borderId="0" xfId="19" applyNumberFormat="1" applyFont="1" applyFill="1" applyBorder="1" applyAlignment="1">
      <alignment horizontal="center" vertical="center"/>
    </xf>
    <xf numFmtId="172" fontId="4" fillId="0" borderId="0" xfId="4" applyNumberFormat="1" applyFont="1" applyFill="1" applyBorder="1" applyAlignment="1">
      <alignment horizontal="center" vertical="center"/>
    </xf>
    <xf numFmtId="175" fontId="4" fillId="2" borderId="4" xfId="4" applyNumberFormat="1" applyFont="1" applyFill="1" applyBorder="1" applyAlignment="1">
      <alignment horizontal="center" vertical="center"/>
    </xf>
    <xf numFmtId="0" fontId="4" fillId="0" borderId="18" xfId="9" applyFont="1" applyFill="1" applyBorder="1" applyAlignment="1">
      <alignment horizontal="left" vertical="center" indent="1"/>
    </xf>
    <xf numFmtId="166" fontId="4" fillId="2" borderId="24" xfId="1" applyNumberFormat="1" applyFont="1" applyFill="1" applyBorder="1" applyAlignment="1">
      <alignment horizontal="right" vertical="center"/>
    </xf>
    <xf numFmtId="170" fontId="3" fillId="0" borderId="16" xfId="19" applyNumberFormat="1" applyFont="1" applyFill="1" applyBorder="1" applyAlignment="1">
      <alignment horizontal="left" vertical="center"/>
    </xf>
    <xf numFmtId="0" fontId="21" fillId="0" borderId="40" xfId="7" applyFont="1" applyBorder="1" applyAlignment="1">
      <alignment horizontal="left"/>
    </xf>
    <xf numFmtId="3" fontId="39" fillId="0" borderId="8" xfId="7" applyNumberFormat="1" applyFont="1" applyBorder="1" applyAlignment="1">
      <alignment horizontal="center" vertical="center"/>
    </xf>
    <xf numFmtId="175" fontId="20" fillId="8" borderId="68" xfId="4" applyNumberFormat="1" applyFont="1" applyFill="1" applyBorder="1" applyAlignment="1">
      <alignment horizontal="center" vertical="center"/>
    </xf>
    <xf numFmtId="0" fontId="4" fillId="0" borderId="50" xfId="9" applyFont="1" applyFill="1" applyBorder="1" applyAlignment="1">
      <alignment horizontal="left" vertical="center" indent="1"/>
    </xf>
    <xf numFmtId="166" fontId="4" fillId="2" borderId="28" xfId="1" applyNumberFormat="1" applyFont="1" applyFill="1" applyBorder="1" applyAlignment="1">
      <alignment horizontal="center" vertical="center"/>
    </xf>
    <xf numFmtId="175" fontId="4" fillId="2" borderId="27" xfId="4" applyNumberFormat="1" applyFont="1" applyFill="1" applyBorder="1" applyAlignment="1">
      <alignment horizontal="center" vertical="center"/>
    </xf>
    <xf numFmtId="175" fontId="4" fillId="2" borderId="28" xfId="4" applyNumberFormat="1" applyFont="1" applyFill="1" applyBorder="1" applyAlignment="1">
      <alignment horizontal="center" vertical="center"/>
    </xf>
    <xf numFmtId="166" fontId="4" fillId="2" borderId="33" xfId="1" applyNumberFormat="1" applyFont="1" applyFill="1" applyBorder="1" applyAlignment="1">
      <alignment horizontal="center" vertical="center"/>
    </xf>
    <xf numFmtId="166" fontId="4" fillId="2" borderId="50" xfId="1" applyNumberFormat="1" applyFont="1" applyFill="1" applyBorder="1" applyAlignment="1">
      <alignment horizontal="right" vertical="center"/>
    </xf>
    <xf numFmtId="43" fontId="3" fillId="0" borderId="0" xfId="19" applyFont="1" applyFill="1" applyAlignment="1">
      <alignment horizontal="left" vertical="center"/>
    </xf>
    <xf numFmtId="43" fontId="3" fillId="0" borderId="16" xfId="19" applyFont="1" applyFill="1" applyBorder="1" applyAlignment="1">
      <alignment horizontal="left" vertical="center"/>
    </xf>
    <xf numFmtId="43" fontId="3" fillId="2" borderId="16" xfId="19" applyFont="1" applyFill="1" applyBorder="1" applyAlignment="1">
      <alignment horizontal="left" vertical="center"/>
    </xf>
    <xf numFmtId="43" fontId="3" fillId="0" borderId="16" xfId="19" applyFont="1" applyFill="1" applyBorder="1" applyAlignment="1">
      <alignment horizontal="right" vertical="center"/>
    </xf>
    <xf numFmtId="43" fontId="3" fillId="2" borderId="16" xfId="19" applyFont="1" applyFill="1" applyBorder="1" applyAlignment="1">
      <alignment horizontal="right" vertical="center"/>
    </xf>
    <xf numFmtId="43" fontId="3" fillId="0" borderId="16" xfId="19" applyFont="1" applyFill="1" applyBorder="1" applyAlignment="1">
      <alignment horizontal="center" vertical="center"/>
    </xf>
    <xf numFmtId="43" fontId="3" fillId="2" borderId="0" xfId="19" applyFont="1" applyFill="1" applyAlignment="1">
      <alignment horizontal="left" vertical="center"/>
    </xf>
    <xf numFmtId="43" fontId="4" fillId="0" borderId="16" xfId="19" applyFont="1" applyFill="1" applyBorder="1" applyAlignment="1">
      <alignment horizontal="center" vertical="center"/>
    </xf>
    <xf numFmtId="10" fontId="3" fillId="0" borderId="8" xfId="1" applyNumberFormat="1" applyFont="1" applyFill="1" applyBorder="1" applyAlignment="1">
      <alignment horizontal="center"/>
    </xf>
    <xf numFmtId="170" fontId="3" fillId="0" borderId="0" xfId="0" applyNumberFormat="1" applyFont="1"/>
    <xf numFmtId="43" fontId="4" fillId="0" borderId="0" xfId="29" applyFont="1" applyAlignment="1">
      <alignment horizontal="center" vertical="center" wrapText="1"/>
    </xf>
    <xf numFmtId="43" fontId="4" fillId="0" borderId="0" xfId="19" applyFont="1" applyAlignment="1">
      <alignment horizontal="center" vertical="center" wrapText="1"/>
    </xf>
    <xf numFmtId="176" fontId="3" fillId="2" borderId="17" xfId="1" applyNumberFormat="1" applyFont="1" applyFill="1" applyBorder="1" applyAlignment="1">
      <alignment horizontal="right" vertical="center"/>
    </xf>
    <xf numFmtId="1" fontId="88" fillId="0" borderId="43" xfId="19" applyNumberFormat="1" applyFont="1" applyFill="1" applyBorder="1" applyAlignment="1">
      <alignment horizontal="center" vertical="center"/>
    </xf>
    <xf numFmtId="1" fontId="88" fillId="0" borderId="1" xfId="19" applyNumberFormat="1" applyFont="1" applyFill="1" applyBorder="1" applyAlignment="1">
      <alignment horizontal="center" vertical="center"/>
    </xf>
    <xf numFmtId="1" fontId="88" fillId="0" borderId="0" xfId="19" applyNumberFormat="1" applyFont="1" applyFill="1" applyAlignment="1">
      <alignment horizontal="center" vertical="center"/>
    </xf>
    <xf numFmtId="165" fontId="4" fillId="0" borderId="0" xfId="4" applyFont="1" applyFill="1" applyBorder="1" applyAlignment="1">
      <alignment horizontal="center" vertical="center"/>
    </xf>
    <xf numFmtId="165" fontId="4" fillId="0" borderId="0" xfId="19" applyNumberFormat="1" applyFont="1" applyFill="1" applyBorder="1" applyAlignment="1">
      <alignment horizontal="center" vertical="center"/>
    </xf>
    <xf numFmtId="170" fontId="3" fillId="0" borderId="0" xfId="19" applyNumberFormat="1" applyFont="1" applyFill="1" applyAlignment="1">
      <alignment horizontal="left" vertical="center"/>
    </xf>
    <xf numFmtId="10" fontId="3" fillId="0" borderId="73" xfId="1" applyNumberFormat="1" applyFont="1" applyFill="1" applyBorder="1" applyAlignment="1">
      <alignment horizontal="right" vertical="center"/>
    </xf>
    <xf numFmtId="177" fontId="3" fillId="2" borderId="73" xfId="1" applyNumberFormat="1" applyFont="1" applyFill="1" applyBorder="1" applyAlignment="1">
      <alignment horizontal="right" vertical="center"/>
    </xf>
    <xf numFmtId="177" fontId="3" fillId="0" borderId="73" xfId="1" applyNumberFormat="1" applyFont="1" applyFill="1" applyBorder="1" applyAlignment="1">
      <alignment horizontal="right" vertical="center"/>
    </xf>
    <xf numFmtId="170" fontId="3" fillId="0" borderId="16" xfId="19" applyNumberFormat="1" applyFont="1" applyFill="1" applyBorder="1" applyAlignment="1">
      <alignment horizontal="right" vertical="center"/>
    </xf>
    <xf numFmtId="176" fontId="3" fillId="0" borderId="23" xfId="1" applyNumberFormat="1" applyFont="1" applyFill="1" applyBorder="1" applyAlignment="1">
      <alignment horizontal="right" vertical="center"/>
    </xf>
    <xf numFmtId="177" fontId="3" fillId="0" borderId="23" xfId="1" applyNumberFormat="1" applyFont="1" applyFill="1" applyBorder="1" applyAlignment="1">
      <alignment horizontal="right" vertical="center"/>
    </xf>
    <xf numFmtId="10" fontId="3" fillId="0" borderId="23" xfId="1" applyNumberFormat="1" applyFont="1" applyFill="1" applyBorder="1" applyAlignment="1">
      <alignment horizontal="right" vertical="center"/>
    </xf>
    <xf numFmtId="166" fontId="3" fillId="0" borderId="23" xfId="1" applyNumberFormat="1" applyFont="1" applyFill="1" applyBorder="1" applyAlignment="1">
      <alignment horizontal="right" vertical="center"/>
    </xf>
    <xf numFmtId="165" fontId="4" fillId="0" borderId="16" xfId="4" applyFont="1" applyFill="1" applyBorder="1" applyAlignment="1">
      <alignment horizontal="center" vertical="center"/>
    </xf>
    <xf numFmtId="3" fontId="17" fillId="27" borderId="31" xfId="7" applyNumberFormat="1" applyFont="1" applyFill="1" applyBorder="1" applyAlignment="1">
      <alignment horizontal="center" vertical="center"/>
    </xf>
    <xf numFmtId="4" fontId="21" fillId="4" borderId="23" xfId="7" applyNumberFormat="1" applyFont="1" applyFill="1" applyBorder="1" applyAlignment="1">
      <alignment horizontal="center" vertical="center"/>
    </xf>
    <xf numFmtId="187" fontId="21" fillId="4" borderId="23" xfId="7" applyNumberFormat="1" applyFont="1" applyFill="1" applyBorder="1" applyAlignment="1">
      <alignment horizontal="center" vertical="center"/>
    </xf>
    <xf numFmtId="0" fontId="4" fillId="2" borderId="4" xfId="0" applyFont="1" applyFill="1" applyBorder="1"/>
    <xf numFmtId="37" fontId="4" fillId="2" borderId="4" xfId="19" applyNumberFormat="1" applyFont="1" applyFill="1" applyBorder="1" applyAlignment="1">
      <alignment horizontal="center"/>
    </xf>
    <xf numFmtId="168" fontId="4" fillId="2" borderId="4" xfId="19" applyNumberFormat="1" applyFont="1" applyFill="1" applyBorder="1" applyAlignment="1">
      <alignment horizontal="center"/>
    </xf>
    <xf numFmtId="188" fontId="4" fillId="2" borderId="4" xfId="19" applyNumberFormat="1" applyFont="1" applyFill="1" applyBorder="1" applyAlignment="1">
      <alignment horizontal="center"/>
    </xf>
    <xf numFmtId="187" fontId="4" fillId="2" borderId="24" xfId="19" applyNumberFormat="1" applyFont="1" applyFill="1" applyBorder="1" applyAlignment="1">
      <alignment horizontal="center"/>
    </xf>
    <xf numFmtId="2" fontId="21" fillId="4" borderId="40" xfId="7" applyNumberFormat="1" applyFont="1" applyFill="1" applyBorder="1" applyAlignment="1">
      <alignment horizontal="left"/>
    </xf>
    <xf numFmtId="4" fontId="39" fillId="0" borderId="38" xfId="7" applyNumberFormat="1" applyFont="1" applyBorder="1" applyAlignment="1">
      <alignment horizontal="center" vertical="center"/>
    </xf>
    <xf numFmtId="4" fontId="21" fillId="0" borderId="10" xfId="7" applyNumberFormat="1" applyFont="1" applyBorder="1" applyAlignment="1">
      <alignment horizontal="center" vertical="center"/>
    </xf>
    <xf numFmtId="10" fontId="38" fillId="29" borderId="1" xfId="7" applyNumberFormat="1" applyFont="1" applyFill="1" applyBorder="1" applyAlignment="1">
      <alignment horizontal="center" vertical="center"/>
    </xf>
    <xf numFmtId="10" fontId="17" fillId="30" borderId="1" xfId="7" applyNumberFormat="1" applyFont="1" applyFill="1" applyBorder="1" applyAlignment="1">
      <alignment horizontal="center" vertical="center"/>
    </xf>
    <xf numFmtId="187" fontId="3" fillId="0" borderId="38" xfId="9" applyNumberFormat="1" applyFont="1" applyFill="1" applyBorder="1" applyAlignment="1">
      <alignment horizontal="center" vertical="center"/>
    </xf>
    <xf numFmtId="187" fontId="3" fillId="0" borderId="10" xfId="9" applyNumberFormat="1" applyFont="1" applyFill="1" applyBorder="1" applyAlignment="1">
      <alignment horizontal="center" vertical="center"/>
    </xf>
    <xf numFmtId="10" fontId="20" fillId="8" borderId="31" xfId="1" applyNumberFormat="1" applyFont="1" applyFill="1" applyBorder="1" applyAlignment="1">
      <alignment horizontal="center" vertical="center"/>
    </xf>
    <xf numFmtId="10" fontId="20" fillId="8" borderId="1" xfId="1" applyNumberFormat="1" applyFont="1" applyFill="1" applyBorder="1" applyAlignment="1">
      <alignment horizontal="center" vertical="center"/>
    </xf>
    <xf numFmtId="176" fontId="4" fillId="2" borderId="23" xfId="1" applyNumberFormat="1" applyFont="1" applyFill="1" applyBorder="1" applyAlignment="1">
      <alignment horizontal="right" vertical="center"/>
    </xf>
    <xf numFmtId="175" fontId="4" fillId="0" borderId="0" xfId="19" applyNumberFormat="1" applyFont="1" applyFill="1" applyBorder="1" applyAlignment="1">
      <alignment horizontal="center" vertical="center"/>
    </xf>
    <xf numFmtId="165" fontId="20" fillId="8" borderId="1" xfId="4" applyFont="1" applyFill="1" applyBorder="1" applyAlignment="1">
      <alignment horizontal="center" vertical="center"/>
    </xf>
    <xf numFmtId="165" fontId="20" fillId="8" borderId="5" xfId="4" applyFont="1" applyFill="1" applyBorder="1" applyAlignment="1">
      <alignment horizontal="center" vertical="center"/>
    </xf>
    <xf numFmtId="165" fontId="4" fillId="0" borderId="28" xfId="4" applyFont="1" applyFill="1" applyBorder="1" applyAlignment="1">
      <alignment horizontal="center" vertical="center"/>
    </xf>
    <xf numFmtId="10" fontId="41" fillId="8" borderId="71" xfId="1" applyNumberFormat="1" applyFont="1" applyFill="1" applyBorder="1" applyAlignment="1">
      <alignment horizontal="center" vertical="center"/>
    </xf>
    <xf numFmtId="170" fontId="3" fillId="2" borderId="16" xfId="19" applyNumberFormat="1" applyFont="1" applyFill="1" applyBorder="1" applyAlignment="1">
      <alignment horizontal="left" vertical="center"/>
    </xf>
    <xf numFmtId="165" fontId="3" fillId="0" borderId="16" xfId="4" applyFont="1" applyFill="1" applyBorder="1" applyAlignment="1">
      <alignment horizontal="left" vertical="center"/>
    </xf>
    <xf numFmtId="165" fontId="3" fillId="0" borderId="0" xfId="4" applyFont="1" applyFill="1" applyAlignment="1">
      <alignment horizontal="left" vertical="center"/>
    </xf>
    <xf numFmtId="172" fontId="3" fillId="0" borderId="16" xfId="19" applyNumberFormat="1" applyFont="1" applyFill="1" applyBorder="1" applyAlignment="1">
      <alignment horizontal="center" vertical="center"/>
    </xf>
    <xf numFmtId="172" fontId="3" fillId="0" borderId="16" xfId="19" applyNumberFormat="1" applyFont="1" applyFill="1" applyBorder="1" applyAlignment="1">
      <alignment horizontal="left" vertical="center"/>
    </xf>
    <xf numFmtId="165" fontId="41" fillId="8" borderId="41" xfId="4" applyFont="1" applyFill="1" applyBorder="1" applyAlignment="1">
      <alignment horizontal="left" vertical="center"/>
    </xf>
    <xf numFmtId="165" fontId="41" fillId="8" borderId="32" xfId="4" applyFont="1" applyFill="1" applyBorder="1" applyAlignment="1">
      <alignment horizontal="left" vertical="center"/>
    </xf>
    <xf numFmtId="10" fontId="3" fillId="0" borderId="8" xfId="11" applyNumberFormat="1" applyFont="1" applyFill="1" applyBorder="1" applyAlignment="1">
      <alignment horizontal="center"/>
    </xf>
    <xf numFmtId="171" fontId="4" fillId="0" borderId="0" xfId="12" applyNumberFormat="1" applyFont="1" applyAlignment="1">
      <alignment horizontal="center" vertical="center" wrapText="1"/>
    </xf>
    <xf numFmtId="10" fontId="4" fillId="2" borderId="17" xfId="1" applyNumberFormat="1" applyFont="1" applyFill="1" applyBorder="1" applyAlignment="1">
      <alignment horizontal="right" vertical="center"/>
    </xf>
    <xf numFmtId="170" fontId="4" fillId="2" borderId="0" xfId="19" applyNumberFormat="1" applyFont="1" applyFill="1" applyBorder="1" applyAlignment="1">
      <alignment horizontal="center" vertical="center" wrapText="1"/>
    </xf>
    <xf numFmtId="0" fontId="0" fillId="2" borderId="76" xfId="0" applyFill="1" applyBorder="1"/>
    <xf numFmtId="185" fontId="21" fillId="4" borderId="8" xfId="5" applyNumberFormat="1" applyFont="1" applyFill="1" applyBorder="1" applyAlignment="1">
      <alignment vertical="center"/>
    </xf>
    <xf numFmtId="171" fontId="21" fillId="4" borderId="10" xfId="5" applyNumberFormat="1" applyFont="1" applyFill="1" applyBorder="1" applyAlignment="1">
      <alignment vertical="center"/>
    </xf>
    <xf numFmtId="189" fontId="4" fillId="0" borderId="0" xfId="19" applyNumberFormat="1" applyFont="1" applyFill="1" applyAlignment="1">
      <alignment horizontal="center"/>
    </xf>
    <xf numFmtId="0" fontId="14" fillId="2" borderId="0" xfId="0" applyFont="1" applyFill="1" applyAlignment="1">
      <alignment horizontal="left" vertical="top" wrapText="1"/>
    </xf>
    <xf numFmtId="49" fontId="11" fillId="2" borderId="0" xfId="23" applyNumberFormat="1" applyFont="1" applyFill="1" applyAlignment="1">
      <alignment horizontal="center" vertical="center" wrapText="1"/>
    </xf>
    <xf numFmtId="49" fontId="12" fillId="2" borderId="0" xfId="23" applyNumberFormat="1" applyFont="1" applyFill="1" applyAlignment="1">
      <alignment horizontal="center" vertical="center" wrapText="1"/>
    </xf>
    <xf numFmtId="0" fontId="18" fillId="4" borderId="0" xfId="7" applyFont="1" applyFill="1" applyAlignment="1">
      <alignment horizontal="left" wrapText="1"/>
    </xf>
    <xf numFmtId="0" fontId="21" fillId="0" borderId="16" xfId="7" applyFont="1" applyBorder="1" applyAlignment="1">
      <alignment horizontal="left" vertical="top" wrapText="1"/>
    </xf>
    <xf numFmtId="0" fontId="21" fillId="0" borderId="0" xfId="7" applyFont="1" applyAlignment="1">
      <alignment horizontal="left" vertical="top" wrapText="1"/>
    </xf>
    <xf numFmtId="0" fontId="33" fillId="0" borderId="5" xfId="0" applyFont="1" applyBorder="1" applyAlignment="1">
      <alignment horizontal="center" vertical="center" wrapText="1"/>
    </xf>
    <xf numFmtId="0" fontId="4" fillId="2" borderId="1" xfId="0" applyFont="1" applyFill="1" applyBorder="1" applyAlignment="1">
      <alignment horizontal="left" vertical="center" wrapText="1"/>
    </xf>
    <xf numFmtId="3" fontId="43" fillId="13" borderId="21" xfId="9" applyNumberFormat="1" applyFont="1" applyFill="1" applyBorder="1" applyAlignment="1">
      <alignment horizontal="center" vertical="center"/>
    </xf>
    <xf numFmtId="3" fontId="43" fillId="13" borderId="29" xfId="9" applyNumberFormat="1" applyFont="1" applyFill="1" applyBorder="1" applyAlignment="1">
      <alignment horizontal="center" vertical="center"/>
    </xf>
    <xf numFmtId="3" fontId="43" fillId="13" borderId="22" xfId="9" applyNumberFormat="1" applyFont="1" applyFill="1" applyBorder="1" applyAlignment="1">
      <alignment horizontal="center" vertical="center"/>
    </xf>
    <xf numFmtId="0" fontId="4" fillId="0" borderId="21" xfId="0" applyFont="1" applyBorder="1" applyAlignment="1">
      <alignment horizontal="left" vertical="center" wrapText="1"/>
    </xf>
    <xf numFmtId="0" fontId="4" fillId="0" borderId="29" xfId="0" applyFont="1" applyBorder="1" applyAlignment="1">
      <alignment horizontal="left" vertical="center" wrapText="1"/>
    </xf>
    <xf numFmtId="0" fontId="4" fillId="0" borderId="22" xfId="0" applyFont="1" applyBorder="1" applyAlignment="1">
      <alignment horizontal="left" vertical="center" wrapText="1"/>
    </xf>
    <xf numFmtId="3" fontId="51" fillId="13" borderId="21" xfId="9" applyNumberFormat="1" applyFont="1" applyFill="1" applyBorder="1" applyAlignment="1">
      <alignment horizontal="center" vertical="center"/>
    </xf>
    <xf numFmtId="3" fontId="51" fillId="13" borderId="29" xfId="9" applyNumberFormat="1" applyFont="1" applyFill="1" applyBorder="1" applyAlignment="1">
      <alignment horizontal="center" vertical="center"/>
    </xf>
    <xf numFmtId="3" fontId="51" fillId="13" borderId="22" xfId="9" applyNumberFormat="1" applyFont="1" applyFill="1" applyBorder="1" applyAlignment="1">
      <alignment horizontal="center" vertical="center"/>
    </xf>
    <xf numFmtId="3" fontId="41" fillId="0" borderId="6" xfId="9" applyNumberFormat="1" applyFont="1" applyFill="1" applyBorder="1" applyAlignment="1">
      <alignment horizontal="center" vertical="center"/>
    </xf>
    <xf numFmtId="0" fontId="3" fillId="0" borderId="5" xfId="8" applyFont="1" applyBorder="1" applyAlignment="1">
      <alignment horizontal="left" vertical="center" wrapText="1"/>
    </xf>
    <xf numFmtId="0" fontId="4" fillId="0" borderId="1" xfId="12" applyFont="1" applyBorder="1" applyAlignment="1">
      <alignment horizontal="left" vertical="center" wrapText="1"/>
    </xf>
    <xf numFmtId="0" fontId="3" fillId="0" borderId="5" xfId="12" applyFont="1" applyBorder="1" applyAlignment="1">
      <alignment horizontal="left" vertical="center" wrapText="1"/>
    </xf>
    <xf numFmtId="0" fontId="45" fillId="0" borderId="5" xfId="0" applyFont="1" applyBorder="1" applyAlignment="1">
      <alignment horizontal="left" vertical="center" wrapText="1"/>
    </xf>
    <xf numFmtId="0" fontId="37" fillId="2" borderId="0" xfId="0" applyFont="1" applyFill="1" applyAlignment="1">
      <alignment horizontal="center"/>
    </xf>
    <xf numFmtId="0" fontId="45" fillId="0" borderId="1" xfId="0" applyFont="1" applyBorder="1" applyAlignment="1">
      <alignment horizontal="left" vertical="center" wrapText="1"/>
    </xf>
    <xf numFmtId="0" fontId="43" fillId="13" borderId="0" xfId="9" applyFont="1" applyFill="1" applyAlignment="1">
      <alignment horizontal="center" vertical="center" wrapText="1"/>
    </xf>
    <xf numFmtId="0" fontId="43" fillId="13" borderId="65" xfId="9" applyFont="1" applyFill="1" applyBorder="1" applyAlignment="1">
      <alignment horizontal="center" vertical="center" wrapText="1"/>
    </xf>
    <xf numFmtId="0" fontId="43" fillId="13" borderId="11" xfId="9" applyFont="1" applyFill="1" applyBorder="1" applyAlignment="1">
      <alignment horizontal="center" vertical="center"/>
    </xf>
    <xf numFmtId="0" fontId="45" fillId="0" borderId="12" xfId="0" applyFont="1" applyBorder="1" applyAlignment="1">
      <alignment horizontal="left" vertical="top" wrapText="1"/>
    </xf>
    <xf numFmtId="0" fontId="45" fillId="0" borderId="1" xfId="0" applyFont="1" applyBorder="1" applyAlignment="1">
      <alignment horizontal="left" vertical="top" wrapText="1"/>
    </xf>
    <xf numFmtId="0" fontId="46" fillId="0" borderId="0" xfId="0" applyFont="1" applyAlignment="1">
      <alignment horizontal="left" vertical="center" wrapText="1"/>
    </xf>
    <xf numFmtId="0" fontId="37" fillId="0" borderId="0" xfId="0" applyFont="1" applyAlignment="1">
      <alignment horizontal="left" wrapText="1"/>
    </xf>
    <xf numFmtId="0" fontId="45" fillId="0" borderId="0" xfId="0" applyFont="1" applyAlignment="1">
      <alignment horizontal="left" wrapText="1"/>
    </xf>
    <xf numFmtId="0" fontId="20" fillId="11" borderId="1" xfId="0" applyFont="1" applyFill="1" applyBorder="1" applyAlignment="1">
      <alignment horizontal="left"/>
    </xf>
    <xf numFmtId="0" fontId="17" fillId="23" borderId="1" xfId="0" applyFont="1" applyFill="1" applyBorder="1" applyAlignment="1">
      <alignment horizontal="left"/>
    </xf>
    <xf numFmtId="0" fontId="33" fillId="0" borderId="0" xfId="0" applyFont="1" applyAlignment="1">
      <alignment horizontal="center" vertical="center" wrapText="1"/>
    </xf>
    <xf numFmtId="0" fontId="4" fillId="0" borderId="0" xfId="0" applyFont="1" applyAlignment="1">
      <alignment horizontal="center" vertical="center" wrapText="1"/>
    </xf>
    <xf numFmtId="3" fontId="51" fillId="13" borderId="14" xfId="9" applyNumberFormat="1" applyFont="1" applyFill="1" applyBorder="1" applyAlignment="1">
      <alignment horizontal="center" vertical="center"/>
    </xf>
    <xf numFmtId="3" fontId="51" fillId="13" borderId="25" xfId="9" applyNumberFormat="1" applyFont="1" applyFill="1" applyBorder="1" applyAlignment="1">
      <alignment horizontal="center" vertical="center"/>
    </xf>
    <xf numFmtId="3" fontId="51" fillId="13" borderId="21" xfId="9" applyNumberFormat="1" applyFont="1" applyFill="1" applyBorder="1" applyAlignment="1">
      <alignment horizontal="center" vertical="center" wrapText="1"/>
    </xf>
    <xf numFmtId="3" fontId="51" fillId="13" borderId="29" xfId="9" applyNumberFormat="1" applyFont="1" applyFill="1" applyBorder="1" applyAlignment="1">
      <alignment horizontal="center" vertical="center" wrapText="1"/>
    </xf>
    <xf numFmtId="3" fontId="51" fillId="13" borderId="22" xfId="9" applyNumberFormat="1" applyFont="1" applyFill="1" applyBorder="1" applyAlignment="1">
      <alignment horizontal="center" vertical="center" wrapText="1"/>
    </xf>
    <xf numFmtId="0" fontId="42" fillId="2" borderId="0" xfId="0" applyFont="1" applyFill="1" applyAlignment="1">
      <alignment horizontal="left" vertical="center" wrapText="1"/>
    </xf>
    <xf numFmtId="0" fontId="20" fillId="2" borderId="0" xfId="0" applyFont="1" applyFill="1" applyAlignment="1">
      <alignment horizontal="left" vertical="center" wrapText="1"/>
    </xf>
    <xf numFmtId="0" fontId="4" fillId="0" borderId="1" xfId="0" applyFont="1" applyBorder="1" applyAlignment="1">
      <alignment horizontal="left" vertical="center" wrapText="1"/>
    </xf>
    <xf numFmtId="0" fontId="20" fillId="2" borderId="0" xfId="0" applyFont="1" applyFill="1" applyAlignment="1">
      <alignment horizontal="left" vertical="top" wrapText="1"/>
    </xf>
    <xf numFmtId="0" fontId="3" fillId="2" borderId="0" xfId="0" applyFont="1" applyFill="1" applyAlignment="1">
      <alignment horizontal="center" wrapText="1"/>
    </xf>
    <xf numFmtId="0" fontId="4" fillId="2" borderId="0" xfId="0" applyFont="1" applyFill="1" applyAlignment="1">
      <alignment horizontal="left" vertical="center" wrapText="1"/>
    </xf>
    <xf numFmtId="0" fontId="4" fillId="0" borderId="75" xfId="0" applyFont="1" applyBorder="1" applyAlignment="1">
      <alignment horizontal="left" vertical="center" wrapText="1"/>
    </xf>
    <xf numFmtId="0" fontId="4" fillId="0" borderId="76" xfId="0" applyFont="1" applyBorder="1" applyAlignment="1">
      <alignment horizontal="left" vertical="center" wrapText="1"/>
    </xf>
    <xf numFmtId="0" fontId="46" fillId="2" borderId="0" xfId="0" applyFont="1" applyFill="1" applyAlignment="1">
      <alignment horizontal="left" vertical="center" wrapText="1"/>
    </xf>
    <xf numFmtId="0" fontId="52" fillId="0" borderId="1" xfId="0" applyFont="1" applyBorder="1" applyAlignment="1">
      <alignment horizontal="left" vertical="top" wrapText="1"/>
    </xf>
    <xf numFmtId="0" fontId="46" fillId="2" borderId="0" xfId="0" applyFont="1" applyFill="1" applyAlignment="1">
      <alignment horizontal="left" wrapText="1"/>
    </xf>
    <xf numFmtId="0" fontId="52" fillId="0" borderId="5" xfId="0" applyFont="1" applyBorder="1" applyAlignment="1">
      <alignment horizontal="left" vertical="top" wrapText="1"/>
    </xf>
    <xf numFmtId="0" fontId="52" fillId="0" borderId="0" xfId="0" applyFont="1" applyAlignment="1">
      <alignment horizontal="left" vertical="top" wrapText="1"/>
    </xf>
    <xf numFmtId="0" fontId="52" fillId="2" borderId="5" xfId="0" applyFont="1" applyFill="1" applyBorder="1" applyAlignment="1">
      <alignment horizontal="left"/>
    </xf>
    <xf numFmtId="0" fontId="58" fillId="4" borderId="47" xfId="2" applyFont="1" applyFill="1" applyBorder="1" applyAlignment="1">
      <alignment horizontal="left" vertical="center"/>
    </xf>
    <xf numFmtId="0" fontId="9" fillId="0" borderId="47" xfId="2" applyFont="1" applyBorder="1" applyAlignment="1">
      <alignment vertical="center"/>
    </xf>
    <xf numFmtId="0" fontId="58" fillId="4" borderId="48" xfId="2" applyFont="1" applyFill="1" applyBorder="1" applyAlignment="1">
      <alignment horizontal="left" vertical="center" wrapText="1"/>
    </xf>
    <xf numFmtId="0" fontId="9" fillId="0" borderId="48" xfId="2" applyFont="1" applyBorder="1" applyAlignment="1">
      <alignment vertical="center"/>
    </xf>
    <xf numFmtId="3" fontId="17" fillId="4" borderId="6" xfId="17" applyNumberFormat="1" applyFont="1" applyFill="1" applyBorder="1" applyAlignment="1">
      <alignment horizontal="right" vertical="center" wrapText="1"/>
    </xf>
    <xf numFmtId="3" fontId="39" fillId="0" borderId="0" xfId="0" applyNumberFormat="1" applyFont="1" applyAlignment="1">
      <alignment horizontal="center"/>
    </xf>
    <xf numFmtId="0" fontId="55" fillId="0" borderId="5" xfId="0" applyFont="1" applyBorder="1" applyAlignment="1">
      <alignment horizontal="left" vertical="center"/>
    </xf>
    <xf numFmtId="0" fontId="55" fillId="0" borderId="2" xfId="0" applyFont="1" applyBorder="1" applyAlignment="1">
      <alignment horizontal="left" vertical="center"/>
    </xf>
    <xf numFmtId="0" fontId="53" fillId="17" borderId="37" xfId="5" applyFont="1" applyFill="1" applyBorder="1" applyAlignment="1">
      <alignment horizontal="center" vertical="center" wrapText="1"/>
    </xf>
    <xf numFmtId="0" fontId="53" fillId="17" borderId="38" xfId="5" applyFont="1" applyFill="1" applyBorder="1" applyAlignment="1">
      <alignment horizontal="center" vertical="center" wrapText="1"/>
    </xf>
    <xf numFmtId="0" fontId="53" fillId="17" borderId="5" xfId="5" applyFont="1" applyFill="1" applyBorder="1" applyAlignment="1">
      <alignment horizontal="center" vertical="center" wrapText="1"/>
    </xf>
    <xf numFmtId="0" fontId="35" fillId="0" borderId="3" xfId="5" applyFont="1" applyBorder="1" applyAlignment="1">
      <alignment horizontal="left" vertical="center" wrapText="1"/>
    </xf>
    <xf numFmtId="0" fontId="32" fillId="0" borderId="0" xfId="0" applyFont="1" applyAlignment="1">
      <alignment horizontal="left" vertical="center"/>
    </xf>
    <xf numFmtId="0" fontId="63" fillId="0" borderId="45" xfId="0" applyFont="1" applyBorder="1" applyAlignment="1">
      <alignment horizontal="center" vertical="center" textRotation="90" wrapText="1"/>
    </xf>
    <xf numFmtId="0" fontId="63" fillId="0" borderId="0" xfId="0" applyFont="1" applyAlignment="1">
      <alignment horizontal="center" vertical="center" textRotation="90" wrapText="1"/>
    </xf>
    <xf numFmtId="0" fontId="63" fillId="0" borderId="43" xfId="0" applyFont="1" applyBorder="1" applyAlignment="1">
      <alignment horizontal="center" vertical="center" textRotation="90" wrapText="1"/>
    </xf>
    <xf numFmtId="0" fontId="65" fillId="0" borderId="0" xfId="0" applyFont="1" applyAlignment="1">
      <alignment horizontal="left" vertical="center" wrapText="1"/>
    </xf>
    <xf numFmtId="0" fontId="30" fillId="2" borderId="55" xfId="26" applyFont="1" applyFill="1" applyBorder="1" applyAlignment="1">
      <alignment horizontal="left" vertical="center"/>
    </xf>
    <xf numFmtId="0" fontId="28" fillId="0" borderId="51" xfId="26" applyFont="1" applyBorder="1" applyAlignment="1">
      <alignment horizontal="center" vertical="center" textRotation="90" wrapText="1"/>
    </xf>
    <xf numFmtId="0" fontId="28" fillId="0" borderId="0" xfId="26" applyFont="1" applyAlignment="1">
      <alignment horizontal="center" vertical="center" textRotation="90" wrapText="1"/>
    </xf>
    <xf numFmtId="0" fontId="28" fillId="0" borderId="54" xfId="26" applyFont="1" applyBorder="1" applyAlignment="1">
      <alignment horizontal="center" vertical="center" textRotation="90" wrapText="1"/>
    </xf>
    <xf numFmtId="0" fontId="80" fillId="0" borderId="51" xfId="26" applyFont="1" applyBorder="1" applyAlignment="1">
      <alignment horizontal="center" vertical="center" textRotation="90" wrapText="1"/>
    </xf>
    <xf numFmtId="0" fontId="80" fillId="0" borderId="0" xfId="26" applyFont="1" applyAlignment="1">
      <alignment horizontal="center" vertical="center" textRotation="90" wrapText="1"/>
    </xf>
    <xf numFmtId="0" fontId="80" fillId="0" borderId="54" xfId="26" applyFont="1" applyBorder="1" applyAlignment="1">
      <alignment horizontal="center" vertical="center" textRotation="90" wrapText="1"/>
    </xf>
    <xf numFmtId="0" fontId="24" fillId="0" borderId="51" xfId="27" applyFont="1" applyFill="1" applyBorder="1" applyAlignment="1">
      <alignment horizontal="center" vertical="center" textRotation="90" wrapText="1"/>
    </xf>
    <xf numFmtId="0" fontId="24" fillId="0" borderId="0" xfId="27" applyFont="1" applyFill="1" applyBorder="1" applyAlignment="1">
      <alignment horizontal="center" vertical="center" textRotation="90" wrapText="1"/>
    </xf>
    <xf numFmtId="0" fontId="24" fillId="0" borderId="54" xfId="27" applyFont="1" applyFill="1" applyBorder="1" applyAlignment="1">
      <alignment horizontal="center" vertical="center" textRotation="90" wrapText="1"/>
    </xf>
    <xf numFmtId="0" fontId="32" fillId="0" borderId="0" xfId="26" applyFont="1" applyAlignment="1">
      <alignment horizontal="left" vertical="center"/>
    </xf>
  </cellXfs>
  <cellStyles count="33">
    <cellStyle name="Hipervínculo" xfId="24" builtinId="8"/>
    <cellStyle name="Incorrecto 2" xfId="27"/>
    <cellStyle name="Millares" xfId="19" builtinId="3"/>
    <cellStyle name="Millares 2" xfId="20"/>
    <cellStyle name="Millares 2 2" xfId="13"/>
    <cellStyle name="Millares 2 3" xfId="4"/>
    <cellStyle name="Millares 2 3 2" xfId="16"/>
    <cellStyle name="Millares 2 4" xfId="28"/>
    <cellStyle name="Millares 2 4 2" xfId="29"/>
    <cellStyle name="Millares 5" xfId="32"/>
    <cellStyle name="Millares 7" xfId="6"/>
    <cellStyle name="Millares 8" xfId="10"/>
    <cellStyle name="Millares 8 2" xfId="18"/>
    <cellStyle name="Millares 8 3" xfId="3"/>
    <cellStyle name="Normal" xfId="0" builtinId="0"/>
    <cellStyle name="Normal 10" xfId="15"/>
    <cellStyle name="Normal 12 2" xfId="14"/>
    <cellStyle name="Normal 2" xfId="25"/>
    <cellStyle name="Normal 2 2" xfId="8"/>
    <cellStyle name="Normal 2 2 2" xfId="12"/>
    <cellStyle name="Normal 2 7 2" xfId="17"/>
    <cellStyle name="Normal 3" xfId="21"/>
    <cellStyle name="Normal 3 2" xfId="22"/>
    <cellStyle name="Normal 3 2 3" xfId="2"/>
    <cellStyle name="Normal 39" xfId="30"/>
    <cellStyle name="Normal 39 2" xfId="31"/>
    <cellStyle name="Normal 4" xfId="26"/>
    <cellStyle name="Normal 4 3" xfId="7"/>
    <cellStyle name="Normal 6" xfId="5"/>
    <cellStyle name="Normal 65 3 4" xfId="23"/>
    <cellStyle name="Porcentaje" xfId="1" builtinId="5"/>
    <cellStyle name="Porcentaje 2" xfId="11"/>
    <cellStyle name="TEXTO NORMAL" xfId="9"/>
  </cellStyles>
  <dxfs count="4">
    <dxf>
      <font>
        <condense val="0"/>
        <extend val="0"/>
        <color indexed="9"/>
      </font>
    </dxf>
    <dxf>
      <font>
        <condense val="0"/>
        <extend val="0"/>
        <color indexed="9"/>
      </font>
    </dxf>
    <dxf>
      <font>
        <condense val="0"/>
        <extend val="0"/>
        <color indexed="9"/>
      </font>
    </dxf>
    <dxf>
      <fill>
        <patternFill patternType="none"/>
      </fill>
    </dxf>
  </dxfs>
  <tableStyles count="0" defaultTableStyle="TableStyleMedium2" defaultPivotStyle="PivotStyleLight16"/>
  <colors>
    <mruColors>
      <color rgb="FF93B7FF"/>
      <color rgb="FF002060"/>
      <color rgb="FFFF7575"/>
      <color rgb="FF002B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FF7575"/>
            </a:solidFill>
          </c:spPr>
          <c:invertIfNegative val="0"/>
          <c:dPt>
            <c:idx val="7"/>
            <c:invertIfNegative val="0"/>
            <c:bubble3D val="0"/>
            <c:extLst>
              <c:ext xmlns:c16="http://schemas.microsoft.com/office/drawing/2014/chart" uri="{C3380CC4-5D6E-409C-BE32-E72D297353CC}">
                <c16:uniqueId val="{00000000-3594-423B-8D40-CF46DBD93FEE}"/>
              </c:ext>
            </c:extLst>
          </c:dPt>
          <c:dPt>
            <c:idx val="9"/>
            <c:invertIfNegative val="0"/>
            <c:bubble3D val="0"/>
            <c:spPr>
              <a:solidFill>
                <a:srgbClr val="C00000"/>
              </a:solidFill>
            </c:spPr>
            <c:extLst>
              <c:ext xmlns:c16="http://schemas.microsoft.com/office/drawing/2014/chart" uri="{C3380CC4-5D6E-409C-BE32-E72D297353CC}">
                <c16:uniqueId val="{00000002-3594-423B-8D40-CF46DBD93FEE}"/>
              </c:ext>
            </c:extLst>
          </c:dPt>
          <c:dLbls>
            <c:spPr>
              <a:noFill/>
              <a:ln>
                <a:noFill/>
              </a:ln>
              <a:effectLst/>
            </c:spPr>
            <c:txPr>
              <a:bodyPr wrap="square" lIns="38100" tIns="19050" rIns="38100" bIns="19050" anchor="ctr">
                <a:spAutoFit/>
              </a:bodyPr>
              <a:lstStyle/>
              <a:p>
                <a:pPr>
                  <a:defRPr b="1"/>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 PRODUCCIÓN METÁLICA'!$A$22:$A$31</c:f>
              <c:strCache>
                <c:ptCount val="10"/>
                <c:pt idx="0">
                  <c:v>2016</c:v>
                </c:pt>
                <c:pt idx="1">
                  <c:v>2017</c:v>
                </c:pt>
                <c:pt idx="2">
                  <c:v>2018</c:v>
                </c:pt>
                <c:pt idx="3">
                  <c:v>2019</c:v>
                </c:pt>
                <c:pt idx="4">
                  <c:v>2020</c:v>
                </c:pt>
                <c:pt idx="5">
                  <c:v>2021</c:v>
                </c:pt>
                <c:pt idx="6">
                  <c:v>2022</c:v>
                </c:pt>
                <c:pt idx="7">
                  <c:v>2023</c:v>
                </c:pt>
                <c:pt idx="8">
                  <c:v>2024</c:v>
                </c:pt>
                <c:pt idx="9">
                  <c:v>2025
(Ene-Nov)</c:v>
                </c:pt>
              </c:strCache>
            </c:strRef>
          </c:cat>
          <c:val>
            <c:numRef>
              <c:f>'1. PRODUCCIÓN METÁLICA'!$O$22:$O$31</c:f>
              <c:numCache>
                <c:formatCode>#,##0</c:formatCode>
                <c:ptCount val="10"/>
                <c:pt idx="0">
                  <c:v>2352.9595047380653</c:v>
                </c:pt>
                <c:pt idx="1">
                  <c:v>2440.1811105834286</c:v>
                </c:pt>
                <c:pt idx="2">
                  <c:v>2416.8811002070697</c:v>
                </c:pt>
                <c:pt idx="3">
                  <c:v>2437.9253739027731</c:v>
                </c:pt>
                <c:pt idx="4">
                  <c:v>2150.1259121219628</c:v>
                </c:pt>
                <c:pt idx="5">
                  <c:v>2326.0353089323735</c:v>
                </c:pt>
                <c:pt idx="6">
                  <c:v>2445.2708303173977</c:v>
                </c:pt>
                <c:pt idx="7">
                  <c:v>2755.2443167853276</c:v>
                </c:pt>
                <c:pt idx="8">
                  <c:v>2736.2371072517244</c:v>
                </c:pt>
                <c:pt idx="9">
                  <c:v>2512.7396714741226</c:v>
                </c:pt>
              </c:numCache>
            </c:numRef>
          </c:val>
          <c:extLst>
            <c:ext xmlns:c16="http://schemas.microsoft.com/office/drawing/2014/chart" uri="{C3380CC4-5D6E-409C-BE32-E72D297353CC}">
              <c16:uniqueId val="{00000003-3594-423B-8D40-CF46DBD93FEE}"/>
            </c:ext>
          </c:extLst>
        </c:ser>
        <c:dLbls>
          <c:dLblPos val="outEnd"/>
          <c:showLegendKey val="0"/>
          <c:showVal val="1"/>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txPr>
          <a:bodyPr/>
          <a:lstStyle/>
          <a:p>
            <a:pPr>
              <a:defRPr sz="900"/>
            </a:pPr>
            <a:endParaRPr lang="en-US"/>
          </a:p>
        </c:txPr>
        <c:crossAx val="173301760"/>
        <c:crosses val="autoZero"/>
        <c:auto val="1"/>
        <c:lblAlgn val="ctr"/>
        <c:lblOffset val="100"/>
        <c:noMultiLvlLbl val="0"/>
      </c:catAx>
      <c:valAx>
        <c:axId val="173301760"/>
        <c:scaling>
          <c:orientation val="minMax"/>
        </c:scaling>
        <c:delete val="0"/>
        <c:axPos val="l"/>
        <c:numFmt formatCode="#,##0" sourceLinked="1"/>
        <c:majorTickMark val="out"/>
        <c:minorTickMark val="none"/>
        <c:tickLblPos val="nextTo"/>
        <c:crossAx val="173291776"/>
        <c:crosses val="autoZero"/>
        <c:crossBetween val="between"/>
        <c:majorUnit val="1000"/>
      </c:valAx>
    </c:plotArea>
    <c:plotVisOnly val="1"/>
    <c:dispBlanksAs val="gap"/>
    <c:showDLblsOverMax val="0"/>
  </c:chart>
  <c:spPr>
    <a:ln>
      <a:noFill/>
    </a:ln>
  </c:sp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02060"/>
            </a:solidFill>
          </c:spPr>
          <c:invertIfNegative val="0"/>
          <c:dLbls>
            <c:dLbl>
              <c:idx val="4"/>
              <c:layout>
                <c:manualLayout>
                  <c:x val="1.7890771066875985E-3"/>
                  <c:y val="1.39500755720629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2F1-4B40-8898-97981A3F60CC}"/>
                </c:ext>
              </c:extLst>
            </c:dLbl>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'6. EXPORTACIONES'!$B$63:$I$63</c:f>
              <c:strCache>
                <c:ptCount val="8"/>
                <c:pt idx="0">
                  <c:v>COBRE</c:v>
                </c:pt>
                <c:pt idx="1">
                  <c:v>ORO</c:v>
                </c:pt>
                <c:pt idx="2">
                  <c:v>ZINC</c:v>
                </c:pt>
                <c:pt idx="3">
                  <c:v>PLATA</c:v>
                </c:pt>
                <c:pt idx="4">
                  <c:v>PLOMO</c:v>
                </c:pt>
                <c:pt idx="5">
                  <c:v>ESTAÑO</c:v>
                </c:pt>
                <c:pt idx="6">
                  <c:v>HIERRO</c:v>
                </c:pt>
                <c:pt idx="7">
                  <c:v>MOLIBDENO</c:v>
                </c:pt>
              </c:strCache>
            </c:strRef>
          </c:cat>
          <c:val>
            <c:numRef>
              <c:f>'6. EXPORTACIONES'!$B$90:$I$90</c:f>
              <c:numCache>
                <c:formatCode>0.0%</c:formatCode>
                <c:ptCount val="8"/>
                <c:pt idx="0">
                  <c:v>0.40653166564885868</c:v>
                </c:pt>
                <c:pt idx="1">
                  <c:v>-2.4283721894159283E-2</c:v>
                </c:pt>
                <c:pt idx="2">
                  <c:v>0.80371799353162832</c:v>
                </c:pt>
                <c:pt idx="3">
                  <c:v>0.17549707704186202</c:v>
                </c:pt>
                <c:pt idx="4">
                  <c:v>1.1702891815760199</c:v>
                </c:pt>
                <c:pt idx="5">
                  <c:v>0.11143750298486577</c:v>
                </c:pt>
                <c:pt idx="6">
                  <c:v>0.238010820740999</c:v>
                </c:pt>
                <c:pt idx="7">
                  <c:v>0.27549913805162674</c:v>
                </c:pt>
              </c:numCache>
            </c:numRef>
          </c:val>
          <c:extLst>
            <c:ext xmlns:c16="http://schemas.microsoft.com/office/drawing/2014/chart" uri="{C3380CC4-5D6E-409C-BE32-E72D297353CC}">
              <c16:uniqueId val="{00000001-B2F1-4B40-8898-97981A3F60CC}"/>
            </c:ext>
          </c:extLst>
        </c:ser>
        <c:dLbls>
          <c:showLegendKey val="0"/>
          <c:showVal val="0"/>
          <c:showCatName val="0"/>
          <c:showSerName val="0"/>
          <c:showPercent val="0"/>
          <c:showBubbleSize val="0"/>
        </c:dLbls>
        <c:gapWidth val="75"/>
        <c:axId val="417940080"/>
        <c:axId val="417940640"/>
      </c:barChart>
      <c:catAx>
        <c:axId val="417940080"/>
        <c:scaling>
          <c:orientation val="minMax"/>
        </c:scaling>
        <c:delete val="0"/>
        <c:axPos val="b"/>
        <c:numFmt formatCode="General" sourceLinked="1"/>
        <c:majorTickMark val="none"/>
        <c:minorTickMark val="out"/>
        <c:tickLblPos val="low"/>
        <c:txPr>
          <a:bodyPr rot="0" vert="horz"/>
          <a:lstStyle/>
          <a:p>
            <a:pPr>
              <a:defRPr sz="1000" b="0" i="0" u="none" strike="noStrike" baseline="0">
                <a:solidFill>
                  <a:srgbClr val="808080"/>
                </a:solidFill>
                <a:latin typeface="Calibri"/>
                <a:ea typeface="Calibri"/>
                <a:cs typeface="Calibri"/>
              </a:defRPr>
            </a:pPr>
            <a:endParaRPr lang="en-US"/>
          </a:p>
        </c:txPr>
        <c:crossAx val="417940640"/>
        <c:crossesAt val="0"/>
        <c:auto val="1"/>
        <c:lblAlgn val="ctr"/>
        <c:lblOffset val="100"/>
        <c:noMultiLvlLbl val="0"/>
      </c:catAx>
      <c:valAx>
        <c:axId val="417940640"/>
        <c:scaling>
          <c:orientation val="minMax"/>
        </c:scaling>
        <c:delete val="0"/>
        <c:axPos val="l"/>
        <c:numFmt formatCode="0%" sourceLinked="0"/>
        <c:majorTickMark val="none"/>
        <c:minorTickMark val="none"/>
        <c:tickLblPos val="nextTo"/>
        <c:txPr>
          <a:bodyPr rot="0" vert="horz"/>
          <a:lstStyle/>
          <a:p>
            <a:pPr>
              <a:defRPr sz="1000" b="0" i="0" u="none" strike="noStrike" baseline="0">
                <a:solidFill>
                  <a:srgbClr val="808080"/>
                </a:solidFill>
                <a:latin typeface="Calibri"/>
                <a:ea typeface="Calibri"/>
                <a:cs typeface="Calibri"/>
              </a:defRPr>
            </a:pPr>
            <a:endParaRPr lang="en-US"/>
          </a:p>
        </c:txPr>
        <c:crossAx val="417940080"/>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spPr>
            <a:solidFill>
              <a:srgbClr val="002060"/>
            </a:solidFill>
          </c:spPr>
          <c:invertIfNegative val="0"/>
          <c:dPt>
            <c:idx val="4"/>
            <c:invertIfNegative val="0"/>
            <c:bubble3D val="0"/>
            <c:extLst>
              <c:ext xmlns:c16="http://schemas.microsoft.com/office/drawing/2014/chart" uri="{C3380CC4-5D6E-409C-BE32-E72D297353CC}">
                <c16:uniqueId val="{00000000-69EB-4195-A2FB-02ED71747E4D}"/>
              </c:ext>
            </c:extLst>
          </c:dPt>
          <c:dPt>
            <c:idx val="5"/>
            <c:invertIfNegative val="0"/>
            <c:bubble3D val="0"/>
            <c:extLst>
              <c:ext xmlns:c16="http://schemas.microsoft.com/office/drawing/2014/chart" uri="{C3380CC4-5D6E-409C-BE32-E72D297353CC}">
                <c16:uniqueId val="{00000001-69EB-4195-A2FB-02ED71747E4D}"/>
              </c:ext>
            </c:extLst>
          </c:dPt>
          <c:dPt>
            <c:idx val="6"/>
            <c:invertIfNegative val="0"/>
            <c:bubble3D val="0"/>
            <c:extLst>
              <c:ext xmlns:c16="http://schemas.microsoft.com/office/drawing/2014/chart" uri="{C3380CC4-5D6E-409C-BE32-E72D297353CC}">
                <c16:uniqueId val="{00000002-69EB-4195-A2FB-02ED71747E4D}"/>
              </c:ext>
            </c:extLst>
          </c:dPt>
          <c:dPt>
            <c:idx val="10"/>
            <c:invertIfNegative val="0"/>
            <c:bubble3D val="0"/>
            <c:spPr>
              <a:solidFill>
                <a:schemeClr val="accent5">
                  <a:lumMod val="60000"/>
                  <a:lumOff val="40000"/>
                </a:schemeClr>
              </a:solidFill>
            </c:spPr>
            <c:extLst>
              <c:ext xmlns:c16="http://schemas.microsoft.com/office/drawing/2014/chart" uri="{C3380CC4-5D6E-409C-BE32-E72D297353CC}">
                <c16:uniqueId val="{00000004-69EB-4195-A2FB-02ED71747E4D}"/>
              </c:ext>
            </c:extLst>
          </c:dPt>
          <c:dLbls>
            <c:dLbl>
              <c:idx val="6"/>
              <c:numFmt formatCode="#,##0" sourceLinked="0"/>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n-US"/>
                </a:p>
              </c:txPr>
              <c:showLegendKey val="0"/>
              <c:showVal val="1"/>
              <c:showCatName val="0"/>
              <c:showSerName val="0"/>
              <c:showPercent val="0"/>
              <c:showBubbleSize val="0"/>
              <c:extLst>
                <c:ext xmlns:c16="http://schemas.microsoft.com/office/drawing/2014/chart" uri="{C3380CC4-5D6E-409C-BE32-E72D297353CC}">
                  <c16:uniqueId val="{00000002-69EB-4195-A2FB-02ED71747E4D}"/>
                </c:ext>
              </c:extLst>
            </c:dLbl>
            <c:dLbl>
              <c:idx val="10"/>
              <c:numFmt formatCode="#,##0" sourceLinked="0"/>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n-US"/>
                </a:p>
              </c:txPr>
              <c:showLegendKey val="0"/>
              <c:showVal val="1"/>
              <c:showCatName val="0"/>
              <c:showSerName val="0"/>
              <c:showPercent val="0"/>
              <c:showBubbleSize val="0"/>
              <c:extLst>
                <c:ext xmlns:c16="http://schemas.microsoft.com/office/drawing/2014/chart" uri="{C3380CC4-5D6E-409C-BE32-E72D297353CC}">
                  <c16:uniqueId val="{00000004-69EB-4195-A2FB-02ED71747E4D}"/>
                </c:ext>
              </c:extLst>
            </c:dLbl>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 EXPORTACIONES'!$A$6:$A$16</c:f>
              <c:strCache>
                <c:ptCount val="11"/>
                <c:pt idx="0">
                  <c:v>2015</c:v>
                </c:pt>
                <c:pt idx="1">
                  <c:v>2016</c:v>
                </c:pt>
                <c:pt idx="2">
                  <c:v>2017</c:v>
                </c:pt>
                <c:pt idx="3">
                  <c:v>2018</c:v>
                </c:pt>
                <c:pt idx="4">
                  <c:v>2019</c:v>
                </c:pt>
                <c:pt idx="5">
                  <c:v>2020</c:v>
                </c:pt>
                <c:pt idx="6">
                  <c:v>2021</c:v>
                </c:pt>
                <c:pt idx="7">
                  <c:v>2022</c:v>
                </c:pt>
                <c:pt idx="8">
                  <c:v>2023</c:v>
                </c:pt>
                <c:pt idx="9">
                  <c:v>2024</c:v>
                </c:pt>
                <c:pt idx="10">
                  <c:v>2025 
(Ene - Oct)</c:v>
                </c:pt>
              </c:strCache>
            </c:strRef>
          </c:cat>
          <c:val>
            <c:numRef>
              <c:f>'6. EXPORTACIONES'!$K$6:$K$16</c:f>
              <c:numCache>
                <c:formatCode>_-* #,##0_-;\-* #,##0_-;_-* "-"??_-;_-@_-</c:formatCode>
                <c:ptCount val="11"/>
                <c:pt idx="0">
                  <c:v>18949.83056080811</c:v>
                </c:pt>
                <c:pt idx="1">
                  <c:v>21825.521895734943</c:v>
                </c:pt>
                <c:pt idx="2">
                  <c:v>27564.080812126464</c:v>
                </c:pt>
                <c:pt idx="3">
                  <c:v>28904.416009361157</c:v>
                </c:pt>
                <c:pt idx="4">
                  <c:v>28350.684823899443</c:v>
                </c:pt>
                <c:pt idx="5">
                  <c:v>26123.679105276184</c:v>
                </c:pt>
                <c:pt idx="6">
                  <c:v>39900.752947377376</c:v>
                </c:pt>
                <c:pt idx="7">
                  <c:v>38278.00956854003</c:v>
                </c:pt>
                <c:pt idx="8">
                  <c:v>42397.759463426621</c:v>
                </c:pt>
                <c:pt idx="9">
                  <c:v>48368.181899483701</c:v>
                </c:pt>
                <c:pt idx="10" formatCode="_-* #,##0.0_-;\-* #,##0.0_-;_-* &quot;-&quot;??_-;_-@_-">
                  <c:v>48800.467926230718</c:v>
                </c:pt>
              </c:numCache>
            </c:numRef>
          </c:val>
          <c:extLst>
            <c:ext xmlns:c16="http://schemas.microsoft.com/office/drawing/2014/chart" uri="{C3380CC4-5D6E-409C-BE32-E72D297353CC}">
              <c16:uniqueId val="{00000005-69EB-4195-A2FB-02ED71747E4D}"/>
            </c:ext>
          </c:extLst>
        </c:ser>
        <c:dLbls>
          <c:showLegendKey val="0"/>
          <c:showVal val="0"/>
          <c:showCatName val="0"/>
          <c:showSerName val="0"/>
          <c:showPercent val="0"/>
          <c:showBubbleSize val="0"/>
        </c:dLbls>
        <c:gapWidth val="150"/>
        <c:axId val="417942880"/>
        <c:axId val="417943440"/>
      </c:barChart>
      <c:catAx>
        <c:axId val="417942880"/>
        <c:scaling>
          <c:orientation val="minMax"/>
        </c:scaling>
        <c:delete val="0"/>
        <c:axPos val="b"/>
        <c:numFmt formatCode="General" sourceLinked="1"/>
        <c:majorTickMark val="out"/>
        <c:minorTickMark val="none"/>
        <c:tickLblPos val="nextTo"/>
        <c:spPr>
          <a:noFill/>
          <a:ln>
            <a:noFill/>
          </a:ln>
          <a:effectLst/>
        </c:spPr>
        <c:txPr>
          <a:bodyPr rot="0" vert="horz"/>
          <a:lstStyle/>
          <a:p>
            <a:pPr>
              <a:defRPr sz="1000" b="0" i="0" u="none" strike="noStrike" baseline="0">
                <a:ln>
                  <a:noFill/>
                </a:ln>
                <a:solidFill>
                  <a:sysClr val="windowText" lastClr="000000"/>
                </a:solidFill>
                <a:effectLst/>
                <a:latin typeface="Calibri"/>
                <a:ea typeface="Calibri"/>
                <a:cs typeface="Calibri"/>
              </a:defRPr>
            </a:pPr>
            <a:endParaRPr lang="en-US"/>
          </a:p>
        </c:txPr>
        <c:crossAx val="417943440"/>
        <c:crosses val="autoZero"/>
        <c:auto val="1"/>
        <c:lblAlgn val="ctr"/>
        <c:lblOffset val="100"/>
        <c:tickMarkSkip val="1"/>
        <c:noMultiLvlLbl val="0"/>
      </c:catAx>
      <c:valAx>
        <c:axId val="417943440"/>
        <c:scaling>
          <c:orientation val="minMax"/>
        </c:scaling>
        <c:delete val="0"/>
        <c:axPos val="l"/>
        <c:numFmt formatCode="_-* #,##0_-;\-* #,##0_-;_-* &quot;-&quot;??_-;_-@_-" sourceLinked="1"/>
        <c:majorTickMark val="out"/>
        <c:minorTickMark val="none"/>
        <c:tickLblPos val="nextTo"/>
        <c:txPr>
          <a:bodyPr rot="0" vert="horz"/>
          <a:lstStyle/>
          <a:p>
            <a:pPr>
              <a:defRPr sz="1000" b="0" i="0" u="none" strike="noStrike" baseline="0">
                <a:solidFill>
                  <a:srgbClr val="808080"/>
                </a:solidFill>
                <a:latin typeface="Calibri"/>
                <a:ea typeface="Calibri"/>
                <a:cs typeface="Calibri"/>
              </a:defRPr>
            </a:pPr>
            <a:endParaRPr lang="en-US"/>
          </a:p>
        </c:txPr>
        <c:crossAx val="417942880"/>
        <c:crosses val="autoZero"/>
        <c:crossBetween val="between"/>
        <c:majorUnit val="10000"/>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50000"/>
              </a:schemeClr>
            </a:solidFill>
          </c:spPr>
          <c:invertIfNegative val="0"/>
          <c:dPt>
            <c:idx val="8"/>
            <c:invertIfNegative val="0"/>
            <c:bubble3D val="0"/>
            <c:extLst>
              <c:ext xmlns:c16="http://schemas.microsoft.com/office/drawing/2014/chart" uri="{C3380CC4-5D6E-409C-BE32-E72D297353CC}">
                <c16:uniqueId val="{00000000-288F-46AD-BC67-5D9E1892BAF4}"/>
              </c:ext>
            </c:extLst>
          </c:dPt>
          <c:dPt>
            <c:idx val="9"/>
            <c:invertIfNegative val="0"/>
            <c:bubble3D val="0"/>
            <c:spPr>
              <a:solidFill>
                <a:srgbClr val="5B9BD5"/>
              </a:solidFill>
            </c:spPr>
            <c:extLst>
              <c:ext xmlns:c16="http://schemas.microsoft.com/office/drawing/2014/chart" uri="{C3380CC4-5D6E-409C-BE32-E72D297353CC}">
                <c16:uniqueId val="{00000002-288F-46AD-BC67-5D9E1892BAF4}"/>
              </c:ext>
            </c:extLst>
          </c:dPt>
          <c:dLbls>
            <c:spPr>
              <a:noFill/>
              <a:ln>
                <a:noFill/>
              </a:ln>
              <a:effectLst/>
            </c:spPr>
            <c:txPr>
              <a:bodyPr/>
              <a:lstStyle/>
              <a:p>
                <a:pPr>
                  <a:defRPr b="1"/>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 INVERSIONES'!$A$21:$A$30</c:f>
              <c:strCache>
                <c:ptCount val="10"/>
                <c:pt idx="0">
                  <c:v>2016</c:v>
                </c:pt>
                <c:pt idx="1">
                  <c:v>2017</c:v>
                </c:pt>
                <c:pt idx="2">
                  <c:v>2018</c:v>
                </c:pt>
                <c:pt idx="3">
                  <c:v>2019</c:v>
                </c:pt>
                <c:pt idx="4">
                  <c:v>2020</c:v>
                </c:pt>
                <c:pt idx="5">
                  <c:v>2021</c:v>
                </c:pt>
                <c:pt idx="6">
                  <c:v>2022</c:v>
                </c:pt>
                <c:pt idx="7">
                  <c:v>2023</c:v>
                </c:pt>
                <c:pt idx="8">
                  <c:v>2024</c:v>
                </c:pt>
                <c:pt idx="9">
                  <c:v>2025
(ene-nov)</c:v>
                </c:pt>
              </c:strCache>
            </c:strRef>
          </c:cat>
          <c:val>
            <c:numRef>
              <c:f>'7. INVERSIONES'!$I$21:$I$30</c:f>
              <c:numCache>
                <c:formatCode>_ * #,##0_ ;_ * \-#,##0_ ;_ * "-"??_ ;_ @_ </c:formatCode>
                <c:ptCount val="10"/>
                <c:pt idx="0">
                  <c:v>3334.1488452199983</c:v>
                </c:pt>
                <c:pt idx="1">
                  <c:v>3974.7368350199986</c:v>
                </c:pt>
                <c:pt idx="2">
                  <c:v>4954.6334482999991</c:v>
                </c:pt>
                <c:pt idx="3">
                  <c:v>5902.6203698999998</c:v>
                </c:pt>
                <c:pt idx="4">
                  <c:v>4309.1731239999999</c:v>
                </c:pt>
                <c:pt idx="5">
                  <c:v>5155.3422629999995</c:v>
                </c:pt>
                <c:pt idx="6">
                  <c:v>5243.9973179999997</c:v>
                </c:pt>
                <c:pt idx="7">
                  <c:v>4936.0891089999996</c:v>
                </c:pt>
                <c:pt idx="8">
                  <c:v>5010.8194979999998</c:v>
                </c:pt>
                <c:pt idx="9">
                  <c:v>5132.7236199999998</c:v>
                </c:pt>
              </c:numCache>
            </c:numRef>
          </c:val>
          <c:extLst>
            <c:ext xmlns:c16="http://schemas.microsoft.com/office/drawing/2014/chart" uri="{C3380CC4-5D6E-409C-BE32-E72D297353CC}">
              <c16:uniqueId val="{00000003-288F-46AD-BC67-5D9E1892BAF4}"/>
            </c:ext>
          </c:extLst>
        </c:ser>
        <c:dLbls>
          <c:showLegendKey val="0"/>
          <c:showVal val="0"/>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crossAx val="173301760"/>
        <c:crosses val="autoZero"/>
        <c:auto val="1"/>
        <c:lblAlgn val="ctr"/>
        <c:lblOffset val="100"/>
        <c:noMultiLvlLbl val="0"/>
      </c:catAx>
      <c:valAx>
        <c:axId val="173301760"/>
        <c:scaling>
          <c:orientation val="minMax"/>
        </c:scaling>
        <c:delete val="0"/>
        <c:axPos val="l"/>
        <c:numFmt formatCode="_ * #,##0_ ;_ * \-#,##0_ ;_ * &quot;-&quot;??_ ;_ @_ " sourceLinked="1"/>
        <c:majorTickMark val="out"/>
        <c:minorTickMark val="none"/>
        <c:tickLblPos val="nextTo"/>
        <c:crossAx val="173291776"/>
        <c:crosses val="autoZero"/>
        <c:crossBetween val="between"/>
      </c:valAx>
    </c:plotArea>
    <c:plotVisOnly val="1"/>
    <c:dispBlanksAs val="gap"/>
    <c:showDLblsOverMax val="0"/>
  </c:chart>
  <c:spPr>
    <a:ln>
      <a:noFill/>
    </a:ln>
  </c:sp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3906996957844416E-2"/>
          <c:y val="9.8845734179087513E-2"/>
          <c:w val="0.96175575836592786"/>
          <c:h val="0.70252708006868358"/>
        </c:manualLayout>
      </c:layout>
      <c:barChart>
        <c:barDir val="col"/>
        <c:grouping val="clustered"/>
        <c:varyColors val="0"/>
        <c:ser>
          <c:idx val="0"/>
          <c:order val="0"/>
          <c:spPr>
            <a:solidFill>
              <a:srgbClr val="93B7FF"/>
            </a:solidFill>
            <a:ln>
              <a:noFill/>
            </a:ln>
            <a:effectLst/>
          </c:spPr>
          <c:invertIfNegative val="0"/>
          <c:dPt>
            <c:idx val="8"/>
            <c:invertIfNegative val="0"/>
            <c:bubble3D val="0"/>
            <c:spPr>
              <a:solidFill>
                <a:srgbClr val="93B7FF"/>
              </a:solidFill>
              <a:ln>
                <a:noFill/>
              </a:ln>
              <a:effectLst/>
            </c:spPr>
            <c:extLst>
              <c:ext xmlns:c16="http://schemas.microsoft.com/office/drawing/2014/chart" uri="{C3380CC4-5D6E-409C-BE32-E72D297353CC}">
                <c16:uniqueId val="{00000001-2108-46C6-BA11-B88E86714547}"/>
              </c:ext>
            </c:extLst>
          </c:dPt>
          <c:dPt>
            <c:idx val="9"/>
            <c:invertIfNegative val="0"/>
            <c:bubble3D val="0"/>
            <c:spPr>
              <a:solidFill>
                <a:srgbClr val="002060"/>
              </a:solidFill>
              <a:ln>
                <a:noFill/>
              </a:ln>
              <a:effectLst/>
            </c:spPr>
            <c:extLst>
              <c:ext xmlns:c16="http://schemas.microsoft.com/office/drawing/2014/chart" uri="{C3380CC4-5D6E-409C-BE32-E72D297353CC}">
                <c16:uniqueId val="{00000003-2108-46C6-BA11-B88E86714547}"/>
              </c:ext>
            </c:extLst>
          </c:dPt>
          <c:dLbls>
            <c:dLbl>
              <c:idx val="4"/>
              <c:layout>
                <c:manualLayout>
                  <c:x val="-8.6918730986527588E-3"/>
                  <c:y val="-3.29218021653732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108-46C6-BA11-B88E86714547}"/>
                </c:ext>
              </c:extLst>
            </c:dLbl>
            <c:dLbl>
              <c:idx val="8"/>
              <c:layout>
                <c:manualLayout>
                  <c:x val="4.5433501959589283E-4"/>
                  <c:y val="-3.24076555188033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108-46C6-BA11-B88E86714547}"/>
                </c:ext>
              </c:extLst>
            </c:dLbl>
            <c:dLbl>
              <c:idx val="9"/>
              <c:numFmt formatCode="#,##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extLst>
                <c:ext xmlns:c16="http://schemas.microsoft.com/office/drawing/2014/chart" uri="{C3380CC4-5D6E-409C-BE32-E72D297353CC}">
                  <c16:uniqueId val="{00000003-2108-46C6-BA11-B88E86714547}"/>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'15. RECAUDACIÓN'!$A$11:$A$20</c:f>
              <c:strCache>
                <c:ptCount val="10"/>
                <c:pt idx="0">
                  <c:v>2016</c:v>
                </c:pt>
                <c:pt idx="1">
                  <c:v>2017</c:v>
                </c:pt>
                <c:pt idx="2">
                  <c:v>2018</c:v>
                </c:pt>
                <c:pt idx="3">
                  <c:v>2019</c:v>
                </c:pt>
                <c:pt idx="4">
                  <c:v>2020</c:v>
                </c:pt>
                <c:pt idx="5">
                  <c:v>2021</c:v>
                </c:pt>
                <c:pt idx="6">
                  <c:v>2022</c:v>
                </c:pt>
                <c:pt idx="7">
                  <c:v>2023</c:v>
                </c:pt>
                <c:pt idx="8">
                  <c:v>2024</c:v>
                </c:pt>
                <c:pt idx="9">
                  <c:v>2025 
(ene-nov)</c:v>
                </c:pt>
              </c:strCache>
            </c:strRef>
          </c:cat>
          <c:val>
            <c:numRef>
              <c:f>'15. RECAUDACIÓN'!$G$11:$G$20</c:f>
              <c:numCache>
                <c:formatCode>_ * #,##0.0_ ;_ * \-#,##0.0_ ;_ * "-"??_ ;_ @_ </c:formatCode>
                <c:ptCount val="10"/>
                <c:pt idx="0">
                  <c:v>5997.20368478</c:v>
                </c:pt>
                <c:pt idx="1">
                  <c:v>9080.0895316599999</c:v>
                </c:pt>
                <c:pt idx="2">
                  <c:v>12248.277471096666</c:v>
                </c:pt>
                <c:pt idx="3">
                  <c:v>10513.433204446665</c:v>
                </c:pt>
                <c:pt idx="4">
                  <c:v>8016.9140878100006</c:v>
                </c:pt>
                <c:pt idx="5">
                  <c:v>24484.571917260004</c:v>
                </c:pt>
                <c:pt idx="6">
                  <c:v>23585.966682310001</c:v>
                </c:pt>
                <c:pt idx="7">
                  <c:v>16111.600872479999</c:v>
                </c:pt>
                <c:pt idx="8">
                  <c:v>18383.583112369997</c:v>
                </c:pt>
                <c:pt idx="9">
                  <c:v>23907.451142470003</c:v>
                </c:pt>
              </c:numCache>
            </c:numRef>
          </c:val>
          <c:extLst>
            <c:ext xmlns:c16="http://schemas.microsoft.com/office/drawing/2014/chart" uri="{C3380CC4-5D6E-409C-BE32-E72D297353CC}">
              <c16:uniqueId val="{00000005-2108-46C6-BA11-B88E86714547}"/>
            </c:ext>
          </c:extLst>
        </c:ser>
        <c:dLbls>
          <c:showLegendKey val="0"/>
          <c:showVal val="0"/>
          <c:showCatName val="0"/>
          <c:showSerName val="0"/>
          <c:showPercent val="0"/>
          <c:showBubbleSize val="0"/>
        </c:dLbls>
        <c:gapWidth val="150"/>
        <c:overlap val="-27"/>
        <c:axId val="313296399"/>
        <c:axId val="313285583"/>
      </c:barChart>
      <c:catAx>
        <c:axId val="313296399"/>
        <c:scaling>
          <c:orientation val="minMax"/>
        </c:scaling>
        <c:delete val="0"/>
        <c:axPos val="b"/>
        <c:numFmt formatCode="General" sourceLinked="1"/>
        <c:majorTickMark val="out"/>
        <c:minorTickMark val="none"/>
        <c:tickLblPos val="nextTo"/>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13285583"/>
        <c:crosses val="autoZero"/>
        <c:auto val="1"/>
        <c:lblAlgn val="ctr"/>
        <c:lblOffset val="100"/>
        <c:noMultiLvlLbl val="0"/>
      </c:catAx>
      <c:valAx>
        <c:axId val="313285583"/>
        <c:scaling>
          <c:orientation val="minMax"/>
          <c:max val="25000"/>
        </c:scaling>
        <c:delete val="0"/>
        <c:axPos val="l"/>
        <c:numFmt formatCode="#,##0" sourceLinked="0"/>
        <c:majorTickMark val="out"/>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13296399"/>
        <c:crosses val="autoZero"/>
        <c:crossBetween val="between"/>
        <c:majorUnit val="50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9.xml.rels><?xml version="1.0" encoding="UTF-8" standalone="yes"?>
<Relationships xmlns="http://schemas.openxmlformats.org/package/2006/relationships"><Relationship Id="rId3" Type="http://schemas.openxmlformats.org/officeDocument/2006/relationships/hyperlink" Target="#CONTENIDO!A1"/><Relationship Id="rId2" Type="http://schemas.openxmlformats.org/officeDocument/2006/relationships/chart" Target="../charts/chart3.xml"/><Relationship Id="rId1" Type="http://schemas.openxmlformats.org/officeDocument/2006/relationships/chart" Target="../charts/chart2.xml"/></Relationships>
</file>

<file path=xl/drawings/_rels/drawing1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9.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5.xml"/></Relationships>
</file>

<file path=xl/drawings/_rels/drawing2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4.xml.rels><?xml version="1.0" encoding="UTF-8" standalone="yes"?>
<Relationships xmlns="http://schemas.openxmlformats.org/package/2006/relationships"><Relationship Id="rId1" Type="http://schemas.openxmlformats.org/officeDocument/2006/relationships/hyperlink" Target="#CONTENIDO!A1"/></Relationships>
</file>

<file path=xl/drawings/drawing1.xml><?xml version="1.0" encoding="utf-8"?>
<xdr:wsDr xmlns:xdr="http://schemas.openxmlformats.org/drawingml/2006/spreadsheetDrawing" xmlns:a="http://schemas.openxmlformats.org/drawingml/2006/main">
  <xdr:twoCellAnchor editAs="oneCell">
    <xdr:from>
      <xdr:col>2</xdr:col>
      <xdr:colOff>565785</xdr:colOff>
      <xdr:row>1</xdr:row>
      <xdr:rowOff>19050</xdr:rowOff>
    </xdr:from>
    <xdr:to>
      <xdr:col>9</xdr:col>
      <xdr:colOff>408829</xdr:colOff>
      <xdr:row>8</xdr:row>
      <xdr:rowOff>9348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35505" y="194310"/>
          <a:ext cx="6131449" cy="12171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63207</xdr:colOff>
      <xdr:row>62</xdr:row>
      <xdr:rowOff>19050</xdr:rowOff>
    </xdr:from>
    <xdr:to>
      <xdr:col>13</xdr:col>
      <xdr:colOff>542924</xdr:colOff>
      <xdr:row>69</xdr:row>
      <xdr:rowOff>1</xdr:rowOff>
    </xdr:to>
    <xdr:graphicFrame macro="">
      <xdr:nvGraphicFramePr>
        <xdr:cNvPr id="2" name="2 Gráfico">
          <a:extLst>
            <a:ext uri="{FF2B5EF4-FFF2-40B4-BE49-F238E27FC236}">
              <a16:creationId xmlns:a16="http://schemas.microsoft.com/office/drawing/2014/main" id="{61A5A010-FD8B-4D0A-8042-766C83B5AA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9524</xdr:colOff>
      <xdr:row>0</xdr:row>
      <xdr:rowOff>85725</xdr:rowOff>
    </xdr:from>
    <xdr:to>
      <xdr:col>13</xdr:col>
      <xdr:colOff>828562</xdr:colOff>
      <xdr:row>2</xdr:row>
      <xdr:rowOff>76327</xdr:rowOff>
    </xdr:to>
    <xdr:sp macro="" textlink="">
      <xdr:nvSpPr>
        <xdr:cNvPr id="3" name="Rectángulo: esquinas redondeadas 1">
          <a:hlinkClick xmlns:r="http://schemas.openxmlformats.org/officeDocument/2006/relationships" r:id="rId2"/>
          <a:extLst>
            <a:ext uri="{FF2B5EF4-FFF2-40B4-BE49-F238E27FC236}">
              <a16:creationId xmlns:a16="http://schemas.microsoft.com/office/drawing/2014/main" id="{8339E6DB-07CA-447A-8D8D-D9645E7B981A}"/>
            </a:ext>
          </a:extLst>
        </xdr:cNvPr>
        <xdr:cNvSpPr/>
      </xdr:nvSpPr>
      <xdr:spPr>
        <a:xfrm>
          <a:off x="10456544" y="85725"/>
          <a:ext cx="1672478" cy="371602"/>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28575</xdr:colOff>
      <xdr:row>0</xdr:row>
      <xdr:rowOff>66675</xdr:rowOff>
    </xdr:from>
    <xdr:to>
      <xdr:col>7</xdr:col>
      <xdr:colOff>723900</xdr:colOff>
      <xdr:row>2</xdr:row>
      <xdr:rowOff>95377</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47EC8315-01F2-4FF2-9A18-9F77E0935AAB}"/>
            </a:ext>
          </a:extLst>
        </xdr:cNvPr>
        <xdr:cNvSpPr/>
      </xdr:nvSpPr>
      <xdr:spPr>
        <a:xfrm>
          <a:off x="8227695" y="66675"/>
          <a:ext cx="1365885" cy="409702"/>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733424</xdr:colOff>
      <xdr:row>0</xdr:row>
      <xdr:rowOff>85726</xdr:rowOff>
    </xdr:from>
    <xdr:to>
      <xdr:col>7</xdr:col>
      <xdr:colOff>609599</xdr:colOff>
      <xdr:row>2</xdr:row>
      <xdr:rowOff>78009</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8DAC6B6C-3D33-4FA0-9C28-024970688745}"/>
            </a:ext>
          </a:extLst>
        </xdr:cNvPr>
        <xdr:cNvSpPr/>
      </xdr:nvSpPr>
      <xdr:spPr>
        <a:xfrm>
          <a:off x="7461884" y="85726"/>
          <a:ext cx="1445895" cy="37328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762000</xdr:colOff>
      <xdr:row>0</xdr:row>
      <xdr:rowOff>47625</xdr:rowOff>
    </xdr:from>
    <xdr:to>
      <xdr:col>8</xdr:col>
      <xdr:colOff>681429</xdr:colOff>
      <xdr:row>2</xdr:row>
      <xdr:rowOff>108488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FCC075D4-B521-4E8B-A05D-6F4E1228B0ED}"/>
            </a:ext>
          </a:extLst>
        </xdr:cNvPr>
        <xdr:cNvSpPr/>
      </xdr:nvSpPr>
      <xdr:spPr>
        <a:xfrm>
          <a:off x="6644640" y="47625"/>
          <a:ext cx="1710129"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419100</xdr:colOff>
      <xdr:row>0</xdr:row>
      <xdr:rowOff>66675</xdr:rowOff>
    </xdr:from>
    <xdr:to>
      <xdr:col>8</xdr:col>
      <xdr:colOff>490929</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FCB84E8-BF92-4731-9A09-E74324BD2139}"/>
            </a:ext>
          </a:extLst>
        </xdr:cNvPr>
        <xdr:cNvSpPr/>
      </xdr:nvSpPr>
      <xdr:spPr>
        <a:xfrm>
          <a:off x="6355080" y="66675"/>
          <a:ext cx="1702509"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114300</xdr:colOff>
      <xdr:row>0</xdr:row>
      <xdr:rowOff>66675</xdr:rowOff>
    </xdr:from>
    <xdr:to>
      <xdr:col>8</xdr:col>
      <xdr:colOff>500454</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235DEB4C-CDA7-4E60-9279-86C620E2DB38}"/>
            </a:ext>
          </a:extLst>
        </xdr:cNvPr>
        <xdr:cNvSpPr/>
      </xdr:nvSpPr>
      <xdr:spPr>
        <a:xfrm>
          <a:off x="5425440" y="66675"/>
          <a:ext cx="1696794"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1295400</xdr:colOff>
      <xdr:row>0</xdr:row>
      <xdr:rowOff>57150</xdr:rowOff>
    </xdr:from>
    <xdr:to>
      <xdr:col>10</xdr:col>
      <xdr:colOff>90879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39EC8CE9-E2BD-43FA-809E-93F14F587BA8}"/>
            </a:ext>
          </a:extLst>
        </xdr:cNvPr>
        <xdr:cNvSpPr/>
      </xdr:nvSpPr>
      <xdr:spPr>
        <a:xfrm>
          <a:off x="10180320" y="57150"/>
          <a:ext cx="1569159"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483268</xdr:colOff>
      <xdr:row>104</xdr:row>
      <xdr:rowOff>20554</xdr:rowOff>
    </xdr:from>
    <xdr:to>
      <xdr:col>8</xdr:col>
      <xdr:colOff>0</xdr:colOff>
      <xdr:row>118</xdr:row>
      <xdr:rowOff>84722</xdr:rowOff>
    </xdr:to>
    <xdr:graphicFrame macro="">
      <xdr:nvGraphicFramePr>
        <xdr:cNvPr id="2" name="3 Gráfico">
          <a:extLst>
            <a:ext uri="{FF2B5EF4-FFF2-40B4-BE49-F238E27FC236}">
              <a16:creationId xmlns:a16="http://schemas.microsoft.com/office/drawing/2014/main" id="{253BC6A5-EE7A-4488-98E3-4DC636336A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314324</xdr:colOff>
      <xdr:row>46</xdr:row>
      <xdr:rowOff>63567</xdr:rowOff>
    </xdr:from>
    <xdr:to>
      <xdr:col>9</xdr:col>
      <xdr:colOff>152399</xdr:colOff>
      <xdr:row>60</xdr:row>
      <xdr:rowOff>94553</xdr:rowOff>
    </xdr:to>
    <xdr:graphicFrame macro="">
      <xdr:nvGraphicFramePr>
        <xdr:cNvPr id="3" name="2 Gráfico">
          <a:extLst>
            <a:ext uri="{FF2B5EF4-FFF2-40B4-BE49-F238E27FC236}">
              <a16:creationId xmlns:a16="http://schemas.microsoft.com/office/drawing/2014/main" id="{7BAA572A-A7AF-44D8-A44D-4EC7BE70B5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563880</xdr:colOff>
      <xdr:row>0</xdr:row>
      <xdr:rowOff>114300</xdr:rowOff>
    </xdr:from>
    <xdr:to>
      <xdr:col>10</xdr:col>
      <xdr:colOff>929079</xdr:colOff>
      <xdr:row>2</xdr:row>
      <xdr:rowOff>167543</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2EDB2932-5C99-473F-9A63-5700DB6CB120}"/>
            </a:ext>
          </a:extLst>
        </xdr:cNvPr>
        <xdr:cNvSpPr/>
      </xdr:nvSpPr>
      <xdr:spPr>
        <a:xfrm>
          <a:off x="10706100" y="114300"/>
          <a:ext cx="1569159"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20</xdr:col>
      <xdr:colOff>297180</xdr:colOff>
      <xdr:row>0</xdr:row>
      <xdr:rowOff>53340</xdr:rowOff>
    </xdr:from>
    <xdr:to>
      <xdr:col>22</xdr:col>
      <xdr:colOff>677619</xdr:colOff>
      <xdr:row>2</xdr:row>
      <xdr:rowOff>114203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5C5F7-ACCE-4964-BAAD-33CB272E2210}"/>
            </a:ext>
          </a:extLst>
        </xdr:cNvPr>
        <xdr:cNvSpPr/>
      </xdr:nvSpPr>
      <xdr:spPr>
        <a:xfrm>
          <a:off x="12222480" y="53340"/>
          <a:ext cx="1569159"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1272540</xdr:colOff>
      <xdr:row>0</xdr:row>
      <xdr:rowOff>68580</xdr:rowOff>
    </xdr:from>
    <xdr:to>
      <xdr:col>2</xdr:col>
      <xdr:colOff>2841699</xdr:colOff>
      <xdr:row>2</xdr:row>
      <xdr:rowOff>106583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680B1C55-2B63-4983-8CC2-4B03050A5346}"/>
            </a:ext>
          </a:extLst>
        </xdr:cNvPr>
        <xdr:cNvSpPr/>
      </xdr:nvSpPr>
      <xdr:spPr>
        <a:xfrm>
          <a:off x="5775960" y="68580"/>
          <a:ext cx="1569159"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95595</xdr:colOff>
      <xdr:row>57</xdr:row>
      <xdr:rowOff>76200</xdr:rowOff>
    </xdr:from>
    <xdr:to>
      <xdr:col>7</xdr:col>
      <xdr:colOff>866774</xdr:colOff>
      <xdr:row>63</xdr:row>
      <xdr:rowOff>152400</xdr:rowOff>
    </xdr:to>
    <xdr:graphicFrame macro="">
      <xdr:nvGraphicFramePr>
        <xdr:cNvPr id="2" name="2 Gráfico">
          <a:extLst>
            <a:ext uri="{FF2B5EF4-FFF2-40B4-BE49-F238E27FC236}">
              <a16:creationId xmlns:a16="http://schemas.microsoft.com/office/drawing/2014/main" id="{1765EE48-4DD2-4447-83B5-6958BA86A9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352425</xdr:colOff>
      <xdr:row>0</xdr:row>
      <xdr:rowOff>57150</xdr:rowOff>
    </xdr:from>
    <xdr:to>
      <xdr:col>8</xdr:col>
      <xdr:colOff>3810</xdr:colOff>
      <xdr:row>2</xdr:row>
      <xdr:rowOff>66675</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08A3FC64-126B-467A-B2A8-88BE48312137}"/>
            </a:ext>
          </a:extLst>
        </xdr:cNvPr>
        <xdr:cNvSpPr/>
      </xdr:nvSpPr>
      <xdr:spPr>
        <a:xfrm>
          <a:off x="6128385" y="57150"/>
          <a:ext cx="1518285" cy="38290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990599</xdr:colOff>
      <xdr:row>0</xdr:row>
      <xdr:rowOff>104775</xdr:rowOff>
    </xdr:from>
    <xdr:to>
      <xdr:col>7</xdr:col>
      <xdr:colOff>746759</xdr:colOff>
      <xdr:row>2</xdr:row>
      <xdr:rowOff>133350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88DFCDEB-003F-46DE-9393-8F43D9973898}"/>
            </a:ext>
          </a:extLst>
        </xdr:cNvPr>
        <xdr:cNvSpPr/>
      </xdr:nvSpPr>
      <xdr:spPr>
        <a:xfrm>
          <a:off x="8450579" y="104775"/>
          <a:ext cx="1630680" cy="37909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419100</xdr:colOff>
      <xdr:row>0</xdr:row>
      <xdr:rowOff>76200</xdr:rowOff>
    </xdr:from>
    <xdr:to>
      <xdr:col>7</xdr:col>
      <xdr:colOff>499110</xdr:colOff>
      <xdr:row>2</xdr:row>
      <xdr:rowOff>104775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2C149D9-8D08-43A7-AF02-633762E40EE1}"/>
            </a:ext>
          </a:extLst>
        </xdr:cNvPr>
        <xdr:cNvSpPr/>
      </xdr:nvSpPr>
      <xdr:spPr>
        <a:xfrm>
          <a:off x="7780020" y="76200"/>
          <a:ext cx="1619250" cy="37909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228600</xdr:colOff>
      <xdr:row>0</xdr:row>
      <xdr:rowOff>76200</xdr:rowOff>
    </xdr:from>
    <xdr:to>
      <xdr:col>14</xdr:col>
      <xdr:colOff>24204</xdr:colOff>
      <xdr:row>2</xdr:row>
      <xdr:rowOff>137063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8613C440-8704-4965-A7FC-A5BF95D61696}"/>
            </a:ext>
          </a:extLst>
        </xdr:cNvPr>
        <xdr:cNvSpPr/>
      </xdr:nvSpPr>
      <xdr:spPr>
        <a:xfrm>
          <a:off x="11430000" y="76200"/>
          <a:ext cx="1715844"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21</xdr:col>
      <xdr:colOff>348615</xdr:colOff>
      <xdr:row>0</xdr:row>
      <xdr:rowOff>116205</xdr:rowOff>
    </xdr:from>
    <xdr:to>
      <xdr:col>23</xdr:col>
      <xdr:colOff>653415</xdr:colOff>
      <xdr:row>2</xdr:row>
      <xdr:rowOff>177068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D88A1836-A974-4E68-B328-5EC5F825004D}"/>
            </a:ext>
          </a:extLst>
        </xdr:cNvPr>
        <xdr:cNvSpPr/>
      </xdr:nvSpPr>
      <xdr:spPr>
        <a:xfrm>
          <a:off x="15024735" y="116205"/>
          <a:ext cx="1645920" cy="41900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371475</xdr:colOff>
      <xdr:row>0</xdr:row>
      <xdr:rowOff>114300</xdr:rowOff>
    </xdr:from>
    <xdr:to>
      <xdr:col>12</xdr:col>
      <xdr:colOff>5154</xdr:colOff>
      <xdr:row>1</xdr:row>
      <xdr:rowOff>375188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5F222EED-AA65-433C-BC4E-D4A62C9ABB26}"/>
            </a:ext>
          </a:extLst>
        </xdr:cNvPr>
        <xdr:cNvSpPr/>
      </xdr:nvSpPr>
      <xdr:spPr>
        <a:xfrm>
          <a:off x="11207115" y="114300"/>
          <a:ext cx="1782519" cy="436148"/>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606701</xdr:colOff>
      <xdr:row>0</xdr:row>
      <xdr:rowOff>116784</xdr:rowOff>
    </xdr:from>
    <xdr:to>
      <xdr:col>12</xdr:col>
      <xdr:colOff>7639</xdr:colOff>
      <xdr:row>1</xdr:row>
      <xdr:rowOff>377672</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E953DC37-252F-45EF-B0FC-C10B48AC7473}"/>
            </a:ext>
          </a:extLst>
        </xdr:cNvPr>
        <xdr:cNvSpPr/>
      </xdr:nvSpPr>
      <xdr:spPr>
        <a:xfrm>
          <a:off x="11693801" y="116784"/>
          <a:ext cx="1549778" cy="436148"/>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11</xdr:col>
      <xdr:colOff>609600</xdr:colOff>
      <xdr:row>0</xdr:row>
      <xdr:rowOff>85725</xdr:rowOff>
    </xdr:from>
    <xdr:to>
      <xdr:col>13</xdr:col>
      <xdr:colOff>700479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FE8F15F-512A-43C8-9213-87B25F9B88BA}"/>
            </a:ext>
          </a:extLst>
        </xdr:cNvPr>
        <xdr:cNvSpPr/>
      </xdr:nvSpPr>
      <xdr:spPr>
        <a:xfrm>
          <a:off x="8633460" y="85725"/>
          <a:ext cx="1538679" cy="413288"/>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3</xdr:col>
      <xdr:colOff>28575</xdr:colOff>
      <xdr:row>0</xdr:row>
      <xdr:rowOff>76200</xdr:rowOff>
    </xdr:from>
    <xdr:to>
      <xdr:col>3</xdr:col>
      <xdr:colOff>1691079</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01BA8ED-4323-43C9-8F9D-F62877D21830}"/>
            </a:ext>
          </a:extLst>
        </xdr:cNvPr>
        <xdr:cNvSpPr/>
      </xdr:nvSpPr>
      <xdr:spPr>
        <a:xfrm>
          <a:off x="5354955" y="76200"/>
          <a:ext cx="1662504" cy="417098"/>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285750</xdr:colOff>
      <xdr:row>0</xdr:row>
      <xdr:rowOff>57150</xdr:rowOff>
    </xdr:from>
    <xdr:to>
      <xdr:col>5</xdr:col>
      <xdr:colOff>14679</xdr:colOff>
      <xdr:row>2</xdr:row>
      <xdr:rowOff>137063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E03F2697-F8BC-4A96-85A9-9EBCA7A1494A}"/>
            </a:ext>
          </a:extLst>
        </xdr:cNvPr>
        <xdr:cNvSpPr/>
      </xdr:nvSpPr>
      <xdr:spPr>
        <a:xfrm>
          <a:off x="4911090" y="57150"/>
          <a:ext cx="1550109" cy="41519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190501</xdr:colOff>
      <xdr:row>48</xdr:row>
      <xdr:rowOff>22860</xdr:rowOff>
    </xdr:from>
    <xdr:to>
      <xdr:col>6</xdr:col>
      <xdr:colOff>1152525</xdr:colOff>
      <xdr:row>60</xdr:row>
      <xdr:rowOff>114300</xdr:rowOff>
    </xdr:to>
    <xdr:graphicFrame macro="">
      <xdr:nvGraphicFramePr>
        <xdr:cNvPr id="2" name="Gráfico 1">
          <a:extLst>
            <a:ext uri="{FF2B5EF4-FFF2-40B4-BE49-F238E27FC236}">
              <a16:creationId xmlns:a16="http://schemas.microsoft.com/office/drawing/2014/main" id="{4CED8571-BA4C-414C-B589-0CAFF3ED36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942975</xdr:colOff>
      <xdr:row>0</xdr:row>
      <xdr:rowOff>66675</xdr:rowOff>
    </xdr:from>
    <xdr:to>
      <xdr:col>7</xdr:col>
      <xdr:colOff>14679</xdr:colOff>
      <xdr:row>2</xdr:row>
      <xdr:rowOff>127538</xdr:rowOff>
    </xdr:to>
    <xdr:sp macro="" textlink="">
      <xdr:nvSpPr>
        <xdr:cNvPr id="3" name="Rectángulo: esquinas redondeadas 1">
          <a:hlinkClick xmlns:r="http://schemas.openxmlformats.org/officeDocument/2006/relationships" r:id="rId2"/>
          <a:extLst>
            <a:ext uri="{FF2B5EF4-FFF2-40B4-BE49-F238E27FC236}">
              <a16:creationId xmlns:a16="http://schemas.microsoft.com/office/drawing/2014/main" id="{CC20B678-B652-4C04-98EE-EB49ADF39C7E}"/>
            </a:ext>
          </a:extLst>
        </xdr:cNvPr>
        <xdr:cNvSpPr/>
      </xdr:nvSpPr>
      <xdr:spPr>
        <a:xfrm>
          <a:off x="7336155" y="66675"/>
          <a:ext cx="1738704" cy="41138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8</xdr:col>
      <xdr:colOff>219075</xdr:colOff>
      <xdr:row>0</xdr:row>
      <xdr:rowOff>171450</xdr:rowOff>
    </xdr:from>
    <xdr:to>
      <xdr:col>8</xdr:col>
      <xdr:colOff>1866900</xdr:colOff>
      <xdr:row>2</xdr:row>
      <xdr:rowOff>28575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4BECC65D-072B-4BF0-83A5-A06D53433002}"/>
            </a:ext>
          </a:extLst>
        </xdr:cNvPr>
        <xdr:cNvSpPr/>
      </xdr:nvSpPr>
      <xdr:spPr>
        <a:xfrm>
          <a:off x="12306300" y="171450"/>
          <a:ext cx="1647825" cy="4095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10</xdr:col>
      <xdr:colOff>2124075</xdr:colOff>
      <xdr:row>0</xdr:row>
      <xdr:rowOff>142875</xdr:rowOff>
    </xdr:from>
    <xdr:to>
      <xdr:col>12</xdr:col>
      <xdr:colOff>9525</xdr:colOff>
      <xdr:row>2</xdr:row>
      <xdr:rowOff>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4C2C53B-F86D-4437-B7BE-3F0CF9877F7C}"/>
            </a:ext>
          </a:extLst>
        </xdr:cNvPr>
        <xdr:cNvSpPr/>
      </xdr:nvSpPr>
      <xdr:spPr>
        <a:xfrm>
          <a:off x="15630525" y="142875"/>
          <a:ext cx="1647825" cy="4095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rgb="FF002060"/>
  </sheetPr>
  <dimension ref="B10:Q57"/>
  <sheetViews>
    <sheetView tabSelected="1" view="pageBreakPreview" zoomScaleNormal="100" zoomScaleSheetLayoutView="100" workbookViewId="0"/>
  </sheetViews>
  <sheetFormatPr baseColWidth="10" defaultColWidth="11.42578125" defaultRowHeight="16.5" x14ac:dyDescent="0.3"/>
  <cols>
    <col min="1" max="1" width="5.28515625" style="11" customWidth="1"/>
    <col min="2" max="8" width="11.42578125" style="11"/>
    <col min="9" max="9" width="23" style="11" customWidth="1"/>
    <col min="10" max="11" width="11.42578125" style="419"/>
    <col min="12" max="12" width="11.42578125" style="11"/>
    <col min="13" max="13" width="8.5703125" style="11" customWidth="1"/>
    <col min="14" max="16384" width="11.42578125" style="11"/>
  </cols>
  <sheetData>
    <row r="10" spans="2:17" ht="22.5" customHeight="1" x14ac:dyDescent="0.3">
      <c r="B10" s="1054" t="s">
        <v>62</v>
      </c>
      <c r="C10" s="1054"/>
      <c r="D10" s="1054"/>
      <c r="E10" s="1054"/>
      <c r="F10" s="1054"/>
      <c r="G10" s="1054"/>
      <c r="H10" s="1054"/>
      <c r="I10" s="1054"/>
      <c r="J10" s="1054"/>
      <c r="K10" s="1054"/>
      <c r="L10" s="1054"/>
      <c r="M10" s="13"/>
      <c r="N10" s="13"/>
      <c r="O10" s="13"/>
      <c r="P10" s="13"/>
      <c r="Q10" s="13"/>
    </row>
    <row r="11" spans="2:17" ht="18" customHeight="1" x14ac:dyDescent="0.3">
      <c r="B11" s="1055" t="s">
        <v>895</v>
      </c>
      <c r="C11" s="1055"/>
      <c r="D11" s="1055"/>
      <c r="E11" s="1055"/>
      <c r="F11" s="1055"/>
      <c r="G11" s="1055"/>
      <c r="H11" s="1055"/>
      <c r="I11" s="1055"/>
      <c r="J11" s="1055"/>
      <c r="K11" s="1055"/>
      <c r="L11" s="1055"/>
      <c r="M11" s="14"/>
      <c r="N11" s="14"/>
      <c r="O11" s="14"/>
      <c r="P11" s="14"/>
      <c r="Q11" s="14"/>
    </row>
    <row r="12" spans="2:17" ht="18" customHeight="1" x14ac:dyDescent="0.3">
      <c r="B12" s="1055" t="s">
        <v>896</v>
      </c>
      <c r="C12" s="1055"/>
      <c r="D12" s="1055"/>
      <c r="E12" s="1055"/>
      <c r="F12" s="1055"/>
      <c r="G12" s="1055"/>
      <c r="H12" s="1055"/>
      <c r="I12" s="1055"/>
      <c r="J12" s="1055"/>
      <c r="K12" s="1055"/>
      <c r="L12" s="1055"/>
      <c r="M12" s="14"/>
      <c r="N12" s="14"/>
      <c r="O12" s="14"/>
      <c r="P12" s="14"/>
      <c r="Q12" s="14"/>
    </row>
    <row r="14" spans="2:17" ht="18" x14ac:dyDescent="0.3">
      <c r="B14" s="12" t="s">
        <v>63</v>
      </c>
    </row>
    <row r="15" spans="2:17" x14ac:dyDescent="0.3">
      <c r="B15" s="11" t="s">
        <v>64</v>
      </c>
      <c r="J15" s="418" t="s">
        <v>65</v>
      </c>
    </row>
    <row r="16" spans="2:17" x14ac:dyDescent="0.3">
      <c r="B16" s="11" t="s">
        <v>66</v>
      </c>
      <c r="J16" s="418" t="s">
        <v>67</v>
      </c>
    </row>
    <row r="17" spans="2:10" x14ac:dyDescent="0.3">
      <c r="B17" s="11" t="s">
        <v>210</v>
      </c>
      <c r="I17" s="23"/>
      <c r="J17" s="461" t="s">
        <v>208</v>
      </c>
    </row>
    <row r="19" spans="2:10" ht="18" x14ac:dyDescent="0.3">
      <c r="B19" s="12" t="s">
        <v>392</v>
      </c>
    </row>
    <row r="20" spans="2:10" x14ac:dyDescent="0.3">
      <c r="B20" s="11" t="s">
        <v>382</v>
      </c>
      <c r="J20" s="418" t="s">
        <v>68</v>
      </c>
    </row>
    <row r="21" spans="2:10" x14ac:dyDescent="0.3">
      <c r="B21" s="11" t="s">
        <v>383</v>
      </c>
      <c r="I21" s="23"/>
      <c r="J21" s="418" t="s">
        <v>209</v>
      </c>
    </row>
    <row r="22" spans="2:10" x14ac:dyDescent="0.3">
      <c r="B22" s="11" t="s">
        <v>384</v>
      </c>
      <c r="J22" s="418" t="s">
        <v>69</v>
      </c>
    </row>
    <row r="24" spans="2:10" ht="18" x14ac:dyDescent="0.3">
      <c r="B24" s="12" t="s">
        <v>70</v>
      </c>
      <c r="J24" s="418" t="s">
        <v>71</v>
      </c>
    </row>
    <row r="26" spans="2:10" ht="18" x14ac:dyDescent="0.3">
      <c r="B26" s="12" t="s">
        <v>72</v>
      </c>
    </row>
    <row r="27" spans="2:10" x14ac:dyDescent="0.3">
      <c r="B27" s="11" t="s">
        <v>73</v>
      </c>
      <c r="J27" s="418" t="s">
        <v>76</v>
      </c>
    </row>
    <row r="28" spans="2:10" x14ac:dyDescent="0.3">
      <c r="B28" s="11" t="s">
        <v>74</v>
      </c>
      <c r="J28" s="418" t="s">
        <v>77</v>
      </c>
    </row>
    <row r="29" spans="2:10" x14ac:dyDescent="0.3">
      <c r="B29" s="11" t="s">
        <v>75</v>
      </c>
      <c r="J29" s="418" t="s">
        <v>78</v>
      </c>
    </row>
    <row r="31" spans="2:10" ht="18" x14ac:dyDescent="0.3">
      <c r="B31" s="12" t="s">
        <v>79</v>
      </c>
    </row>
    <row r="32" spans="2:10" x14ac:dyDescent="0.3">
      <c r="B32" s="11" t="s">
        <v>81</v>
      </c>
      <c r="J32" s="418" t="s">
        <v>83</v>
      </c>
    </row>
    <row r="33" spans="2:10" x14ac:dyDescent="0.3">
      <c r="B33" s="11" t="s">
        <v>211</v>
      </c>
      <c r="J33" s="418" t="s">
        <v>84</v>
      </c>
    </row>
    <row r="34" spans="2:10" x14ac:dyDescent="0.3">
      <c r="B34" s="11" t="s">
        <v>80</v>
      </c>
      <c r="J34" s="418" t="s">
        <v>84</v>
      </c>
    </row>
    <row r="35" spans="2:10" x14ac:dyDescent="0.3">
      <c r="B35" s="11" t="s">
        <v>82</v>
      </c>
      <c r="J35" s="418" t="s">
        <v>85</v>
      </c>
    </row>
    <row r="37" spans="2:10" ht="18" x14ac:dyDescent="0.3">
      <c r="B37" s="12" t="s">
        <v>86</v>
      </c>
    </row>
    <row r="38" spans="2:10" x14ac:dyDescent="0.3">
      <c r="B38" s="11" t="s">
        <v>87</v>
      </c>
      <c r="J38" s="418" t="s">
        <v>88</v>
      </c>
    </row>
    <row r="39" spans="2:10" x14ac:dyDescent="0.3">
      <c r="B39" s="11" t="s">
        <v>212</v>
      </c>
      <c r="J39" s="418" t="s">
        <v>88</v>
      </c>
    </row>
    <row r="40" spans="2:10" x14ac:dyDescent="0.3">
      <c r="B40" s="11" t="s">
        <v>172</v>
      </c>
      <c r="J40" s="418" t="s">
        <v>173</v>
      </c>
    </row>
    <row r="42" spans="2:10" ht="18" x14ac:dyDescent="0.3">
      <c r="B42" s="12" t="s">
        <v>89</v>
      </c>
    </row>
    <row r="43" spans="2:10" x14ac:dyDescent="0.3">
      <c r="B43" s="11" t="s">
        <v>213</v>
      </c>
      <c r="J43" s="418" t="s">
        <v>174</v>
      </c>
    </row>
    <row r="44" spans="2:10" ht="36" customHeight="1" x14ac:dyDescent="0.3">
      <c r="B44" s="1053" t="s">
        <v>90</v>
      </c>
      <c r="C44" s="1053"/>
      <c r="D44" s="1053"/>
      <c r="E44" s="1053"/>
      <c r="F44" s="1053"/>
      <c r="G44" s="1053"/>
      <c r="H44" s="1053"/>
      <c r="J44" s="418" t="s">
        <v>175</v>
      </c>
    </row>
    <row r="46" spans="2:10" ht="18" x14ac:dyDescent="0.3">
      <c r="B46" s="12" t="s">
        <v>91</v>
      </c>
    </row>
    <row r="47" spans="2:10" x14ac:dyDescent="0.3">
      <c r="B47" s="11" t="s">
        <v>92</v>
      </c>
      <c r="J47" s="418" t="s">
        <v>176</v>
      </c>
    </row>
    <row r="49" spans="2:10" ht="18" x14ac:dyDescent="0.3">
      <c r="B49" s="12" t="s">
        <v>93</v>
      </c>
      <c r="J49" s="418" t="s">
        <v>177</v>
      </c>
    </row>
    <row r="51" spans="2:10" ht="18" x14ac:dyDescent="0.3">
      <c r="B51" s="12" t="s">
        <v>94</v>
      </c>
      <c r="J51" s="418" t="s">
        <v>178</v>
      </c>
    </row>
    <row r="53" spans="2:10" ht="18" x14ac:dyDescent="0.3">
      <c r="B53" s="12" t="s">
        <v>95</v>
      </c>
      <c r="J53" s="418" t="s">
        <v>179</v>
      </c>
    </row>
    <row r="55" spans="2:10" ht="18" x14ac:dyDescent="0.3">
      <c r="B55" s="12" t="s">
        <v>889</v>
      </c>
      <c r="J55" s="418" t="s">
        <v>890</v>
      </c>
    </row>
    <row r="56" spans="2:10" x14ac:dyDescent="0.3">
      <c r="J56" s="418"/>
    </row>
    <row r="57" spans="2:10" ht="18" x14ac:dyDescent="0.3">
      <c r="B57" s="12" t="s">
        <v>861</v>
      </c>
      <c r="J57" s="418" t="s">
        <v>866</v>
      </c>
    </row>
  </sheetData>
  <mergeCells count="4">
    <mergeCell ref="B44:H44"/>
    <mergeCell ref="B10:L10"/>
    <mergeCell ref="B11:L11"/>
    <mergeCell ref="B12:L12"/>
  </mergeCells>
  <hyperlinks>
    <hyperlink ref="J15" location="'1. PRODUCCIÓN METÁLICA'!A1" display="'1. PRODUCCIÓN METÁLICA'!A1"/>
    <hyperlink ref="J16" location="'2. PRODUCCIÓN EMPRESAS'!A1" display="'2. PRODUCCIÓN EMPRESAS'!A1"/>
    <hyperlink ref="J20" location="'4. NO METÁLICA'!A1" display="'4. NO METÁLICA'!A1"/>
    <hyperlink ref="J22" location="'4.2. CARBONÍFERA'!A1" display="'4.2. CARBONÍFERA'!A1"/>
    <hyperlink ref="J27" location="'6. EXPORTACIONES'!A1" display="'6. EXPORTACIONES'!A1"/>
    <hyperlink ref="J28" location="'6.1 EXPORTACIONES PART'!A1" display="'6.1 EXPORTACIONES PART'!A1"/>
    <hyperlink ref="J29" location="'6.2 EXPORT PRODUCTOS'!A1" display="'6.2 EXPORT PRODUCTOS'!A1"/>
    <hyperlink ref="J32" location="'7. INVERSIONES'!A1" display="'7. INVERSIONES'!A1"/>
    <hyperlink ref="J33" location="'8. INVERSIONES TIPO'!A1" display="'8. INVERSIONES TIPO'!A1"/>
    <hyperlink ref="J34" location="'8. INVERSIONES TIPO'!A1" display="'8. INVERSIONES TIPO'!A1"/>
    <hyperlink ref="J35" location="'9. INVERSIONES RUBRO'!A1" display="'9. INVERSIONES RUBRO'!A1"/>
    <hyperlink ref="J38" location="'10. EMPLEO'!A1" display="'10. EMPLEO'!A1"/>
    <hyperlink ref="J39" location="'10. EMPLEO'!A1" display="'10. EMPLEO'!A1"/>
    <hyperlink ref="J24" location="'5. MACROECONÓMICAS'!A1" display="'5. MACROECONÓMICAS'!A1"/>
    <hyperlink ref="J40" location="'11. EMPLEO-GÉNERO'!A1" display="'11. EMPLEO-GÉNERO'!A1"/>
    <hyperlink ref="J44" location="'13. TRANSFERENCIAS 2'!A1" display="'13. TRANSFERENCIAS 2'!A1"/>
    <hyperlink ref="J47" location="'14. CATASTRO ACTIVIDAD'!A1" display="'14. CATASTRO ACTIVIDAD'!A1"/>
    <hyperlink ref="J49" location="'14.1 ACTIVIDAD MINERA'!A1" display="'14.1 ACTIVIDAD MINERA'!A1"/>
    <hyperlink ref="J51" location="'14.2 ÁREAS RESTRINGIDAS'!A1" display="'14.2 ÁREAS RESTRINGIDAS'!A1"/>
    <hyperlink ref="J53" location="'15. RECAUDACIÓN'!A1" display="'15. RECAUDACIÓN'!A1"/>
    <hyperlink ref="J55" location="'CPIM, OCT 2025'!Área_de_impresión" display="CPIM, OCT 2025'!A1"/>
    <hyperlink ref="J21" location="'4.1. NO METÁLICA DEPARTAMENTOS'!A1" display="'4.1. NO METÁLICA DEPARTAMENTOS'!A1"/>
    <hyperlink ref="J17" location="'3. PRODUCCIÓN DEPARTAMENTOS '!A1" display="3. PRODUCCIÓN DEPARTAMENTOS'!A1"/>
    <hyperlink ref="J43" location="'12. TRANSFERENCIAS'!A1" display="'12. TRANSFERENCIAS'!A1"/>
    <hyperlink ref="J57" location="'CPEM, AGO 2025'!Área_de_impresión" display="CPEM, AGO 2025'!A1"/>
  </hyperlinks>
  <pageMargins left="0.7" right="0.7" top="0.75" bottom="0.75" header="0.3" footer="0.3"/>
  <pageSetup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AH71"/>
  <sheetViews>
    <sheetView showGridLines="0" view="pageBreakPreview" zoomScaleNormal="100" zoomScaleSheetLayoutView="100" workbookViewId="0">
      <pane ySplit="4" topLeftCell="A5" activePane="bottomLeft" state="frozen"/>
      <selection pane="bottomLeft"/>
    </sheetView>
  </sheetViews>
  <sheetFormatPr baseColWidth="10" defaultColWidth="11.42578125" defaultRowHeight="12.75" x14ac:dyDescent="0.2"/>
  <cols>
    <col min="1" max="1" width="13.42578125" style="7" customWidth="1"/>
    <col min="2" max="2" width="12.42578125" style="6" customWidth="1"/>
    <col min="3" max="3" width="14.42578125" style="6" bestFit="1" customWidth="1"/>
    <col min="4" max="14" width="12.42578125" style="6" customWidth="1"/>
    <col min="15" max="15" width="2" style="760" customWidth="1"/>
    <col min="16" max="16" width="11.42578125" style="6"/>
    <col min="17" max="17" width="12.42578125" style="6" bestFit="1" customWidth="1"/>
    <col min="18" max="18" width="14.42578125" style="6" bestFit="1" customWidth="1"/>
    <col min="19" max="20" width="12.42578125" style="6" bestFit="1" customWidth="1"/>
    <col min="21" max="21" width="11.5703125" style="6" bestFit="1" customWidth="1"/>
    <col min="22" max="22" width="13.42578125" style="6" bestFit="1" customWidth="1"/>
    <col min="23" max="24" width="11.5703125" style="6" bestFit="1" customWidth="1"/>
    <col min="25" max="25" width="11.42578125" style="6"/>
    <col min="26" max="26" width="11.5703125" style="6" bestFit="1" customWidth="1"/>
    <col min="27" max="27" width="13.42578125" style="6" bestFit="1" customWidth="1"/>
    <col min="28" max="30" width="11.5703125" style="6" bestFit="1" customWidth="1"/>
    <col min="31" max="31" width="12.42578125" style="6" bestFit="1" customWidth="1"/>
    <col min="32" max="33" width="11.5703125" style="6" bestFit="1" customWidth="1"/>
    <col min="34" max="16384" width="11.42578125" style="6"/>
  </cols>
  <sheetData>
    <row r="1" spans="1:15" ht="15.75" customHeight="1" x14ac:dyDescent="0.35">
      <c r="A1" s="756" t="s">
        <v>793</v>
      </c>
      <c r="B1" s="757"/>
      <c r="C1" s="757"/>
      <c r="D1" s="757"/>
      <c r="E1" s="757"/>
      <c r="F1" s="758"/>
      <c r="G1" s="759"/>
      <c r="H1" s="758"/>
      <c r="I1" s="757"/>
      <c r="J1" s="757"/>
      <c r="K1" s="757"/>
      <c r="L1" s="757"/>
      <c r="M1" s="757"/>
      <c r="N1" s="757"/>
    </row>
    <row r="2" spans="1:15" ht="14.45" customHeight="1" x14ac:dyDescent="0.25">
      <c r="A2" s="1056" t="s">
        <v>794</v>
      </c>
      <c r="B2" s="1056"/>
      <c r="C2" s="1056"/>
      <c r="D2" s="1056"/>
      <c r="E2" s="1056"/>
      <c r="F2" s="1056"/>
      <c r="G2" s="1056"/>
      <c r="H2" s="1056"/>
      <c r="I2" s="1056"/>
      <c r="J2" s="761"/>
      <c r="K2" s="761"/>
      <c r="L2" s="761"/>
      <c r="M2" s="761"/>
      <c r="N2" s="761"/>
    </row>
    <row r="3" spans="1:15" ht="13.5" thickBot="1" x14ac:dyDescent="0.25">
      <c r="A3" s="757"/>
      <c r="B3" s="757"/>
      <c r="C3" s="757"/>
      <c r="D3" s="757"/>
      <c r="E3" s="757"/>
      <c r="F3" s="757"/>
      <c r="G3" s="757"/>
      <c r="H3" s="757"/>
      <c r="I3" s="757"/>
      <c r="J3" s="757"/>
      <c r="K3" s="757"/>
      <c r="L3" s="757"/>
      <c r="M3" s="757"/>
      <c r="N3" s="757"/>
    </row>
    <row r="4" spans="1:15" s="171" customFormat="1" x14ac:dyDescent="0.2">
      <c r="A4" s="762" t="s">
        <v>205</v>
      </c>
      <c r="B4" s="763" t="s">
        <v>678</v>
      </c>
      <c r="C4" s="763" t="s">
        <v>795</v>
      </c>
      <c r="D4" s="763" t="s">
        <v>680</v>
      </c>
      <c r="E4" s="763" t="s">
        <v>681</v>
      </c>
      <c r="F4" s="763" t="s">
        <v>682</v>
      </c>
      <c r="G4" s="763" t="s">
        <v>265</v>
      </c>
      <c r="H4" s="763" t="s">
        <v>683</v>
      </c>
      <c r="I4" s="763" t="s">
        <v>684</v>
      </c>
      <c r="J4" s="763" t="s">
        <v>796</v>
      </c>
      <c r="K4" s="763" t="s">
        <v>797</v>
      </c>
      <c r="L4" s="763" t="s">
        <v>798</v>
      </c>
      <c r="M4" s="763" t="s">
        <v>799</v>
      </c>
      <c r="N4" s="764" t="s">
        <v>800</v>
      </c>
      <c r="O4" s="765"/>
    </row>
    <row r="5" spans="1:15" ht="13.5" thickBot="1" x14ac:dyDescent="0.25">
      <c r="A5" s="766"/>
      <c r="B5" s="767" t="s">
        <v>801</v>
      </c>
      <c r="C5" s="767" t="s">
        <v>802</v>
      </c>
      <c r="D5" s="767" t="s">
        <v>801</v>
      </c>
      <c r="E5" s="767" t="s">
        <v>803</v>
      </c>
      <c r="F5" s="767" t="s">
        <v>801</v>
      </c>
      <c r="G5" s="767" t="s">
        <v>801</v>
      </c>
      <c r="H5" s="767" t="s">
        <v>801</v>
      </c>
      <c r="I5" s="767" t="s">
        <v>801</v>
      </c>
      <c r="J5" s="767" t="s">
        <v>801</v>
      </c>
      <c r="K5" s="767" t="s">
        <v>801</v>
      </c>
      <c r="L5" s="767" t="s">
        <v>801</v>
      </c>
      <c r="M5" s="767" t="s">
        <v>801</v>
      </c>
      <c r="N5" s="768" t="s">
        <v>801</v>
      </c>
      <c r="O5" s="769"/>
    </row>
    <row r="6" spans="1:15" x14ac:dyDescent="0.2">
      <c r="A6" s="770">
        <v>2000</v>
      </c>
      <c r="B6" s="771">
        <v>553924</v>
      </c>
      <c r="C6" s="771">
        <v>132585078.00000001</v>
      </c>
      <c r="D6" s="771">
        <v>910303</v>
      </c>
      <c r="E6" s="771">
        <v>2437706</v>
      </c>
      <c r="F6" s="771">
        <v>270576</v>
      </c>
      <c r="G6" s="771">
        <v>2812784.7804642497</v>
      </c>
      <c r="H6" s="771">
        <v>37410</v>
      </c>
      <c r="I6" s="771">
        <v>7193</v>
      </c>
      <c r="J6" s="772" t="s">
        <v>804</v>
      </c>
      <c r="K6" s="772" t="s">
        <v>804</v>
      </c>
      <c r="L6" s="772" t="s">
        <v>804</v>
      </c>
      <c r="M6" s="772" t="s">
        <v>804</v>
      </c>
      <c r="N6" s="773" t="s">
        <v>804</v>
      </c>
    </row>
    <row r="7" spans="1:15" x14ac:dyDescent="0.2">
      <c r="A7" s="774">
        <v>2001</v>
      </c>
      <c r="B7" s="772">
        <v>722355.34555900015</v>
      </c>
      <c r="C7" s="772">
        <v>138522109.261338</v>
      </c>
      <c r="D7" s="772">
        <v>1056629.375614</v>
      </c>
      <c r="E7" s="772">
        <v>2571113.7884550001</v>
      </c>
      <c r="F7" s="772">
        <v>289546.06610700005</v>
      </c>
      <c r="G7" s="772">
        <v>3038401.494655</v>
      </c>
      <c r="H7" s="772">
        <v>38182.076774000001</v>
      </c>
      <c r="I7" s="772">
        <v>9499.2289039999996</v>
      </c>
      <c r="J7" s="772" t="s">
        <v>804</v>
      </c>
      <c r="K7" s="772" t="s">
        <v>804</v>
      </c>
      <c r="L7" s="772" t="s">
        <v>804</v>
      </c>
      <c r="M7" s="772" t="s">
        <v>804</v>
      </c>
      <c r="N7" s="773" t="s">
        <v>804</v>
      </c>
    </row>
    <row r="8" spans="1:15" x14ac:dyDescent="0.2">
      <c r="A8" s="774">
        <v>2002</v>
      </c>
      <c r="B8" s="772">
        <v>844552.87496099994</v>
      </c>
      <c r="C8" s="772">
        <v>157529918.53579301</v>
      </c>
      <c r="D8" s="772">
        <v>1232996.9204689998</v>
      </c>
      <c r="E8" s="772">
        <v>2869638.9847490001</v>
      </c>
      <c r="F8" s="772">
        <v>305650.71951300005</v>
      </c>
      <c r="G8" s="772">
        <v>3056055.2522</v>
      </c>
      <c r="H8" s="772">
        <v>38815.044966000001</v>
      </c>
      <c r="I8" s="772">
        <v>8612.8507310000005</v>
      </c>
      <c r="J8" s="772" t="s">
        <v>804</v>
      </c>
      <c r="K8" s="772" t="s">
        <v>804</v>
      </c>
      <c r="L8" s="772" t="s">
        <v>804</v>
      </c>
      <c r="M8" s="772" t="s">
        <v>804</v>
      </c>
      <c r="N8" s="773" t="s">
        <v>804</v>
      </c>
    </row>
    <row r="9" spans="1:15" x14ac:dyDescent="0.2">
      <c r="A9" s="774">
        <v>2003</v>
      </c>
      <c r="B9" s="772">
        <v>842605.07863000024</v>
      </c>
      <c r="C9" s="772">
        <v>172624629.84419996</v>
      </c>
      <c r="D9" s="772">
        <v>1373792.267121</v>
      </c>
      <c r="E9" s="772">
        <v>2923686.4022500003</v>
      </c>
      <c r="F9" s="772">
        <v>309163.88219000009</v>
      </c>
      <c r="G9" s="772">
        <v>3484900.3702520002</v>
      </c>
      <c r="H9" s="772">
        <v>40202.178839999993</v>
      </c>
      <c r="I9" s="772">
        <v>9589.5781260000003</v>
      </c>
      <c r="J9" s="772" t="s">
        <v>804</v>
      </c>
      <c r="K9" s="772" t="s">
        <v>804</v>
      </c>
      <c r="L9" s="772" t="s">
        <v>804</v>
      </c>
      <c r="M9" s="772" t="s">
        <v>804</v>
      </c>
      <c r="N9" s="773" t="s">
        <v>804</v>
      </c>
    </row>
    <row r="10" spans="1:15" x14ac:dyDescent="0.2">
      <c r="A10" s="774">
        <v>2004</v>
      </c>
      <c r="B10" s="772">
        <v>1035574.04973</v>
      </c>
      <c r="C10" s="772">
        <v>173223817.38585296</v>
      </c>
      <c r="D10" s="772">
        <v>1209005.7091610003</v>
      </c>
      <c r="E10" s="772">
        <v>3059961.8968920005</v>
      </c>
      <c r="F10" s="772">
        <v>306210.77793799998</v>
      </c>
      <c r="G10" s="772">
        <v>4247173.7726000007</v>
      </c>
      <c r="H10" s="772">
        <v>41613.363517999998</v>
      </c>
      <c r="I10" s="772">
        <v>14246.326868</v>
      </c>
      <c r="J10" s="772" t="s">
        <v>804</v>
      </c>
      <c r="K10" s="772" t="s">
        <v>804</v>
      </c>
      <c r="L10" s="772" t="s">
        <v>804</v>
      </c>
      <c r="M10" s="772" t="s">
        <v>804</v>
      </c>
      <c r="N10" s="773" t="s">
        <v>804</v>
      </c>
    </row>
    <row r="11" spans="1:15" x14ac:dyDescent="0.2">
      <c r="A11" s="774">
        <v>2005</v>
      </c>
      <c r="B11" s="772">
        <v>1009897.918423</v>
      </c>
      <c r="C11" s="772">
        <v>208001717.81876829</v>
      </c>
      <c r="D11" s="772">
        <v>1201670.9143999997</v>
      </c>
      <c r="E11" s="772">
        <v>3193145.5305729993</v>
      </c>
      <c r="F11" s="772">
        <v>319344.80289899989</v>
      </c>
      <c r="G11" s="772">
        <v>4564989.1370999999</v>
      </c>
      <c r="H11" s="772">
        <v>42144.586211000002</v>
      </c>
      <c r="I11" s="772">
        <v>17325.373315000004</v>
      </c>
      <c r="J11" s="772" t="s">
        <v>804</v>
      </c>
      <c r="K11" s="772" t="s">
        <v>804</v>
      </c>
      <c r="L11" s="772" t="s">
        <v>804</v>
      </c>
      <c r="M11" s="772" t="s">
        <v>804</v>
      </c>
      <c r="N11" s="773" t="s">
        <v>804</v>
      </c>
    </row>
    <row r="12" spans="1:15" x14ac:dyDescent="0.2">
      <c r="A12" s="774">
        <v>2006</v>
      </c>
      <c r="B12" s="772">
        <v>1048472.4635900002</v>
      </c>
      <c r="C12" s="772">
        <v>202825998.65453294</v>
      </c>
      <c r="D12" s="772">
        <v>1203364.0679980002</v>
      </c>
      <c r="E12" s="772">
        <v>3470661.2430209992</v>
      </c>
      <c r="F12" s="772">
        <v>313332.28608800005</v>
      </c>
      <c r="G12" s="772">
        <v>4784600.5820000004</v>
      </c>
      <c r="H12" s="772">
        <v>38469.547186000011</v>
      </c>
      <c r="I12" s="772">
        <v>17209.346067999999</v>
      </c>
      <c r="J12" s="772" t="s">
        <v>804</v>
      </c>
      <c r="K12" s="772" t="s">
        <v>804</v>
      </c>
      <c r="L12" s="772" t="s">
        <v>804</v>
      </c>
      <c r="M12" s="772" t="s">
        <v>804</v>
      </c>
      <c r="N12" s="773" t="s">
        <v>804</v>
      </c>
    </row>
    <row r="13" spans="1:15" x14ac:dyDescent="0.2">
      <c r="A13" s="774">
        <v>2007</v>
      </c>
      <c r="B13" s="772">
        <v>1190273.6039159999</v>
      </c>
      <c r="C13" s="772">
        <v>170127538.95581597</v>
      </c>
      <c r="D13" s="772">
        <v>1444361.4378260002</v>
      </c>
      <c r="E13" s="772">
        <v>3501461.9256330007</v>
      </c>
      <c r="F13" s="772">
        <v>329164.77903499996</v>
      </c>
      <c r="G13" s="772">
        <v>5103597.2635999992</v>
      </c>
      <c r="H13" s="772">
        <v>39018.915689000001</v>
      </c>
      <c r="I13" s="772">
        <v>16786.886077000003</v>
      </c>
      <c r="J13" s="772" t="s">
        <v>804</v>
      </c>
      <c r="K13" s="772" t="s">
        <v>804</v>
      </c>
      <c r="L13" s="772" t="s">
        <v>804</v>
      </c>
      <c r="M13" s="772" t="s">
        <v>804</v>
      </c>
      <c r="N13" s="773" t="s">
        <v>804</v>
      </c>
    </row>
    <row r="14" spans="1:15" x14ac:dyDescent="0.2">
      <c r="A14" s="774">
        <v>2008</v>
      </c>
      <c r="B14" s="772">
        <v>1267866.5800789997</v>
      </c>
      <c r="C14" s="772">
        <v>179870472.99560794</v>
      </c>
      <c r="D14" s="772">
        <v>1602597.0080210003</v>
      </c>
      <c r="E14" s="772">
        <v>3685931.0012759985</v>
      </c>
      <c r="F14" s="772">
        <v>345109.27027199999</v>
      </c>
      <c r="G14" s="772">
        <v>5160707.0164000001</v>
      </c>
      <c r="H14" s="772">
        <v>39037.065935000006</v>
      </c>
      <c r="I14" s="772">
        <v>16720.528117000002</v>
      </c>
      <c r="J14" s="772" t="s">
        <v>804</v>
      </c>
      <c r="K14" s="772" t="s">
        <v>804</v>
      </c>
      <c r="L14" s="772" t="s">
        <v>804</v>
      </c>
      <c r="M14" s="772" t="s">
        <v>804</v>
      </c>
      <c r="N14" s="773" t="s">
        <v>804</v>
      </c>
    </row>
    <row r="15" spans="1:15" x14ac:dyDescent="0.2">
      <c r="A15" s="774">
        <v>2009</v>
      </c>
      <c r="B15" s="772">
        <v>1276249.2028349997</v>
      </c>
      <c r="C15" s="772">
        <v>183994691.50778204</v>
      </c>
      <c r="D15" s="772">
        <v>1512931.0674320005</v>
      </c>
      <c r="E15" s="772">
        <v>3922708.3963299985</v>
      </c>
      <c r="F15" s="772">
        <v>302459.11290999997</v>
      </c>
      <c r="G15" s="772">
        <v>4418768.325600001</v>
      </c>
      <c r="H15" s="772">
        <v>37502.627191</v>
      </c>
      <c r="I15" s="772">
        <v>12297.103142</v>
      </c>
      <c r="J15" s="772" t="s">
        <v>804</v>
      </c>
      <c r="K15" s="772" t="s">
        <v>804</v>
      </c>
      <c r="L15" s="772" t="s">
        <v>804</v>
      </c>
      <c r="M15" s="772" t="s">
        <v>804</v>
      </c>
      <c r="N15" s="773" t="s">
        <v>804</v>
      </c>
    </row>
    <row r="16" spans="1:15" x14ac:dyDescent="0.2">
      <c r="A16" s="774">
        <v>2010</v>
      </c>
      <c r="B16" s="772">
        <v>1247184.0293920001</v>
      </c>
      <c r="C16" s="772">
        <v>164084388.90122896</v>
      </c>
      <c r="D16" s="772">
        <v>1470449.7064990005</v>
      </c>
      <c r="E16" s="772">
        <v>3640465.4641499999</v>
      </c>
      <c r="F16" s="772">
        <v>261989.60579399997</v>
      </c>
      <c r="G16" s="772">
        <v>6042644.2223000005</v>
      </c>
      <c r="H16" s="772">
        <v>33847.813441999999</v>
      </c>
      <c r="I16" s="772">
        <v>16963.268973000002</v>
      </c>
      <c r="J16" s="772" t="s">
        <v>804</v>
      </c>
      <c r="K16" s="772" t="s">
        <v>804</v>
      </c>
      <c r="L16" s="772" t="s">
        <v>804</v>
      </c>
      <c r="M16" s="772" t="s">
        <v>804</v>
      </c>
      <c r="N16" s="773" t="s">
        <v>804</v>
      </c>
    </row>
    <row r="17" spans="1:34" x14ac:dyDescent="0.2">
      <c r="A17" s="774">
        <v>2011</v>
      </c>
      <c r="B17" s="772">
        <v>1235345.068018001</v>
      </c>
      <c r="C17" s="772">
        <v>166186716.98165271</v>
      </c>
      <c r="D17" s="772">
        <v>1256382.6002109998</v>
      </c>
      <c r="E17" s="772">
        <v>3418862.1174220056</v>
      </c>
      <c r="F17" s="772">
        <v>230199.08238500016</v>
      </c>
      <c r="G17" s="772">
        <v>7010937.8915999997</v>
      </c>
      <c r="H17" s="772">
        <v>28881.790965999993</v>
      </c>
      <c r="I17" s="772">
        <v>19141.078052000001</v>
      </c>
      <c r="J17" s="772" t="s">
        <v>804</v>
      </c>
      <c r="K17" s="772" t="s">
        <v>804</v>
      </c>
      <c r="L17" s="772" t="s">
        <v>804</v>
      </c>
      <c r="M17" s="772" t="s">
        <v>804</v>
      </c>
      <c r="N17" s="773" t="s">
        <v>804</v>
      </c>
      <c r="O17" s="775">
        <f t="shared" ref="O17:O31" si="0">B17/1000</f>
        <v>1235.345068018001</v>
      </c>
      <c r="Q17" s="17"/>
      <c r="R17" s="17"/>
      <c r="Z17" s="776"/>
      <c r="AA17" s="776"/>
      <c r="AB17" s="776"/>
      <c r="AC17" s="776"/>
      <c r="AD17" s="776"/>
      <c r="AE17" s="776"/>
      <c r="AF17" s="776"/>
      <c r="AG17" s="776"/>
      <c r="AH17" s="68"/>
    </row>
    <row r="18" spans="1:34" x14ac:dyDescent="0.2">
      <c r="A18" s="774">
        <v>2012</v>
      </c>
      <c r="B18" s="772">
        <v>1289916.9346156276</v>
      </c>
      <c r="C18" s="772">
        <v>153780960.26084191</v>
      </c>
      <c r="D18" s="772">
        <v>1281282.431485241</v>
      </c>
      <c r="E18" s="772">
        <v>3452004.3609873233</v>
      </c>
      <c r="F18" s="772">
        <v>249236.15747171015</v>
      </c>
      <c r="G18" s="772">
        <v>6684539.3918000003</v>
      </c>
      <c r="H18" s="772">
        <v>26104.854505400006</v>
      </c>
      <c r="I18" s="772">
        <v>16790.374244900002</v>
      </c>
      <c r="J18" s="772" t="s">
        <v>804</v>
      </c>
      <c r="K18" s="772" t="s">
        <v>804</v>
      </c>
      <c r="L18" s="772" t="s">
        <v>804</v>
      </c>
      <c r="M18" s="772" t="s">
        <v>804</v>
      </c>
      <c r="N18" s="773" t="s">
        <v>804</v>
      </c>
      <c r="O18" s="775">
        <f t="shared" si="0"/>
        <v>1289.9169346156277</v>
      </c>
      <c r="P18" s="68"/>
      <c r="Q18" s="17"/>
      <c r="R18" s="17"/>
      <c r="Z18" s="776"/>
      <c r="AA18" s="776"/>
      <c r="AB18" s="776"/>
      <c r="AC18" s="776"/>
      <c r="AD18" s="776"/>
      <c r="AE18" s="776"/>
      <c r="AF18" s="776"/>
      <c r="AG18" s="776"/>
    </row>
    <row r="19" spans="1:34" x14ac:dyDescent="0.2">
      <c r="A19" s="774">
        <v>2013</v>
      </c>
      <c r="B19" s="772">
        <v>1363452.9126998207</v>
      </c>
      <c r="C19" s="772">
        <v>143716837.41998193</v>
      </c>
      <c r="D19" s="772">
        <v>1351048.7423302194</v>
      </c>
      <c r="E19" s="772">
        <v>3648503.3400407191</v>
      </c>
      <c r="F19" s="772">
        <v>266312.71547875</v>
      </c>
      <c r="G19" s="772">
        <v>6680658.79</v>
      </c>
      <c r="H19" s="772">
        <v>23667.787451500008</v>
      </c>
      <c r="I19" s="772">
        <v>18139.597244000001</v>
      </c>
      <c r="J19" s="772" t="s">
        <v>804</v>
      </c>
      <c r="K19" s="772" t="s">
        <v>804</v>
      </c>
      <c r="L19" s="772" t="s">
        <v>804</v>
      </c>
      <c r="M19" s="772" t="s">
        <v>804</v>
      </c>
      <c r="N19" s="773" t="s">
        <v>804</v>
      </c>
      <c r="O19" s="775">
        <f t="shared" si="0"/>
        <v>1363.4529126998207</v>
      </c>
      <c r="P19" s="68"/>
      <c r="Q19" s="17"/>
      <c r="R19" s="17"/>
      <c r="Z19" s="776"/>
      <c r="AA19" s="776"/>
      <c r="AB19" s="776"/>
      <c r="AC19" s="776"/>
      <c r="AD19" s="776"/>
      <c r="AE19" s="776"/>
      <c r="AF19" s="776"/>
      <c r="AG19" s="776"/>
    </row>
    <row r="20" spans="1:34" x14ac:dyDescent="0.2">
      <c r="A20" s="774">
        <v>2014</v>
      </c>
      <c r="B20" s="772">
        <v>1377373.7760182077</v>
      </c>
      <c r="C20" s="772">
        <v>129946243.44281495</v>
      </c>
      <c r="D20" s="772">
        <v>1315221.0230463955</v>
      </c>
      <c r="E20" s="772">
        <v>3738279.9180184668</v>
      </c>
      <c r="F20" s="772">
        <v>277116.52714844397</v>
      </c>
      <c r="G20" s="772">
        <v>7192591.9308000002</v>
      </c>
      <c r="H20" s="772">
        <v>23105.261867800007</v>
      </c>
      <c r="I20" s="772">
        <v>17017.692464999996</v>
      </c>
      <c r="J20" s="772" t="s">
        <v>804</v>
      </c>
      <c r="K20" s="772" t="s">
        <v>804</v>
      </c>
      <c r="L20" s="772" t="s">
        <v>804</v>
      </c>
      <c r="M20" s="772" t="s">
        <v>804</v>
      </c>
      <c r="N20" s="773" t="s">
        <v>804</v>
      </c>
      <c r="O20" s="775">
        <f t="shared" si="0"/>
        <v>1377.3737760182078</v>
      </c>
      <c r="P20" s="68"/>
      <c r="Q20" s="17"/>
      <c r="R20" s="17"/>
      <c r="Z20" s="776"/>
      <c r="AA20" s="776"/>
      <c r="AB20" s="776"/>
      <c r="AC20" s="776"/>
      <c r="AD20" s="776"/>
      <c r="AE20" s="776"/>
      <c r="AF20" s="776"/>
      <c r="AG20" s="776"/>
    </row>
    <row r="21" spans="1:34" x14ac:dyDescent="0.2">
      <c r="A21" s="774">
        <v>2015</v>
      </c>
      <c r="B21" s="772">
        <v>1699939.7432781935</v>
      </c>
      <c r="C21" s="772">
        <v>137378305.7952458</v>
      </c>
      <c r="D21" s="772">
        <v>1415823.5863843861</v>
      </c>
      <c r="E21" s="772">
        <v>4071094.9244271382</v>
      </c>
      <c r="F21" s="772">
        <v>314011.10750861233</v>
      </c>
      <c r="G21" s="772">
        <v>7320806.8477000007</v>
      </c>
      <c r="H21" s="772">
        <v>19510.729779199999</v>
      </c>
      <c r="I21" s="772">
        <v>20153.237616000009</v>
      </c>
      <c r="J21" s="772" t="s">
        <v>804</v>
      </c>
      <c r="K21" s="772" t="s">
        <v>804</v>
      </c>
      <c r="L21" s="772" t="s">
        <v>804</v>
      </c>
      <c r="M21" s="772" t="s">
        <v>804</v>
      </c>
      <c r="N21" s="773" t="s">
        <v>804</v>
      </c>
      <c r="O21" s="775">
        <f t="shared" si="0"/>
        <v>1699.9397432781934</v>
      </c>
      <c r="P21" s="68"/>
      <c r="Q21" s="17"/>
      <c r="R21" s="17"/>
      <c r="Z21" s="776"/>
      <c r="AA21" s="776"/>
      <c r="AB21" s="776"/>
      <c r="AC21" s="776"/>
      <c r="AD21" s="776"/>
      <c r="AE21" s="776"/>
      <c r="AF21" s="776"/>
      <c r="AG21" s="776"/>
    </row>
    <row r="22" spans="1:34" x14ac:dyDescent="0.2">
      <c r="A22" s="774">
        <v>2016</v>
      </c>
      <c r="B22" s="772">
        <v>2352959.5047380654</v>
      </c>
      <c r="C22" s="772">
        <v>142230636.69316867</v>
      </c>
      <c r="D22" s="772">
        <v>1329178.0227656392</v>
      </c>
      <c r="E22" s="772">
        <v>4329179.7629066529</v>
      </c>
      <c r="F22" s="772">
        <v>312806.40109176951</v>
      </c>
      <c r="G22" s="772">
        <v>7663123.9877000004</v>
      </c>
      <c r="H22" s="772">
        <v>18789.0047614</v>
      </c>
      <c r="I22" s="772">
        <v>25756.505005499999</v>
      </c>
      <c r="J22" s="772">
        <v>23251.82108854</v>
      </c>
      <c r="K22" s="772">
        <v>187.59719447999996</v>
      </c>
      <c r="L22" s="772" t="s">
        <v>804</v>
      </c>
      <c r="M22" s="772">
        <v>1194.0643193499998</v>
      </c>
      <c r="N22" s="773" t="s">
        <v>804</v>
      </c>
      <c r="O22" s="775">
        <f t="shared" si="0"/>
        <v>2352.9595047380653</v>
      </c>
      <c r="P22" s="68"/>
      <c r="Q22" s="17"/>
      <c r="R22" s="17"/>
      <c r="Z22" s="776"/>
      <c r="AA22" s="776"/>
      <c r="AB22" s="776"/>
      <c r="AC22" s="776"/>
      <c r="AD22" s="776"/>
      <c r="AE22" s="776"/>
      <c r="AF22" s="776"/>
      <c r="AG22" s="776"/>
    </row>
    <row r="23" spans="1:34" x14ac:dyDescent="0.2">
      <c r="A23" s="774">
        <v>2017</v>
      </c>
      <c r="B23" s="772">
        <v>2440181.1105834288</v>
      </c>
      <c r="C23" s="772">
        <v>138425832.76156646</v>
      </c>
      <c r="D23" s="772">
        <v>1466521.468671351</v>
      </c>
      <c r="E23" s="772">
        <v>4318324.2784375055</v>
      </c>
      <c r="F23" s="772">
        <v>305279.59941443987</v>
      </c>
      <c r="G23" s="772">
        <v>8668091.618999999</v>
      </c>
      <c r="H23" s="772">
        <v>17790.363566100001</v>
      </c>
      <c r="I23" s="772">
        <v>28141.125214199987</v>
      </c>
      <c r="J23" s="772">
        <v>22403.407244680002</v>
      </c>
      <c r="K23" s="772">
        <v>123.17674860000001</v>
      </c>
      <c r="L23" s="772" t="s">
        <v>804</v>
      </c>
      <c r="M23" s="772">
        <v>1133.2781170000001</v>
      </c>
      <c r="N23" s="773" t="s">
        <v>804</v>
      </c>
      <c r="O23" s="775">
        <f t="shared" si="0"/>
        <v>2440.1811105834286</v>
      </c>
      <c r="P23" s="68"/>
      <c r="Q23" s="17"/>
      <c r="R23" s="17"/>
      <c r="Z23" s="776"/>
      <c r="AA23" s="776"/>
      <c r="AB23" s="776"/>
      <c r="AC23" s="776"/>
      <c r="AD23" s="776"/>
      <c r="AE23" s="776"/>
      <c r="AF23" s="776"/>
      <c r="AG23" s="776"/>
    </row>
    <row r="24" spans="1:34" ht="12" customHeight="1" x14ac:dyDescent="0.2">
      <c r="A24" s="774">
        <v>2018</v>
      </c>
      <c r="B24" s="772">
        <v>2416881.1002070699</v>
      </c>
      <c r="C24" s="772">
        <v>125933914.4370804</v>
      </c>
      <c r="D24" s="772">
        <v>1471845.936649523</v>
      </c>
      <c r="E24" s="772">
        <v>3999990.1319625694</v>
      </c>
      <c r="F24" s="772">
        <v>288796.22529555805</v>
      </c>
      <c r="G24" s="772">
        <v>9096993.8719999995</v>
      </c>
      <c r="H24" s="772">
        <v>18601.344508400005</v>
      </c>
      <c r="I24" s="772">
        <v>27604.218841510006</v>
      </c>
      <c r="J24" s="772">
        <v>20407.598393799999</v>
      </c>
      <c r="K24" s="772">
        <v>145.236144</v>
      </c>
      <c r="L24" s="772" t="s">
        <v>804</v>
      </c>
      <c r="M24" s="772">
        <v>20879.636489500001</v>
      </c>
      <c r="N24" s="773" t="s">
        <v>804</v>
      </c>
      <c r="O24" s="775">
        <f t="shared" si="0"/>
        <v>2416.8811002070697</v>
      </c>
      <c r="P24" s="68"/>
      <c r="Q24" s="17"/>
      <c r="R24" s="17"/>
      <c r="Z24" s="776"/>
      <c r="AA24" s="776"/>
      <c r="AB24" s="776"/>
      <c r="AC24" s="776"/>
      <c r="AD24" s="776"/>
      <c r="AE24" s="776"/>
      <c r="AF24" s="776"/>
      <c r="AG24" s="776"/>
    </row>
    <row r="25" spans="1:34" x14ac:dyDescent="0.2">
      <c r="A25" s="774">
        <v>2019</v>
      </c>
      <c r="B25" s="772">
        <v>2437925.373902773</v>
      </c>
      <c r="C25" s="772">
        <v>113586028.97131993</v>
      </c>
      <c r="D25" s="772">
        <v>1382753.4838439696</v>
      </c>
      <c r="E25" s="772">
        <v>3706760.2491151234</v>
      </c>
      <c r="F25" s="772">
        <v>307020.88310454384</v>
      </c>
      <c r="G25" s="772">
        <v>9666411.8718999997</v>
      </c>
      <c r="H25" s="772">
        <v>19853.168399999995</v>
      </c>
      <c r="I25" s="772">
        <v>30441.359039579998</v>
      </c>
      <c r="J25" s="772">
        <v>24914.734069159997</v>
      </c>
      <c r="K25" s="772">
        <v>72.514848099999995</v>
      </c>
      <c r="L25" s="772" t="s">
        <v>804</v>
      </c>
      <c r="M25" s="772">
        <v>18814.2028421</v>
      </c>
      <c r="N25" s="773" t="s">
        <v>804</v>
      </c>
      <c r="O25" s="775">
        <f t="shared" si="0"/>
        <v>2437.9253739027731</v>
      </c>
      <c r="P25" s="68"/>
      <c r="Q25" s="17"/>
      <c r="R25" s="17"/>
      <c r="Z25" s="776"/>
      <c r="AA25" s="776"/>
      <c r="AB25" s="776"/>
      <c r="AC25" s="776"/>
      <c r="AD25" s="776"/>
      <c r="AE25" s="776"/>
      <c r="AF25" s="776"/>
      <c r="AG25" s="776"/>
    </row>
    <row r="26" spans="1:34" x14ac:dyDescent="0.2">
      <c r="A26" s="774">
        <v>2020</v>
      </c>
      <c r="B26" s="772">
        <v>2150125.9121219628</v>
      </c>
      <c r="C26" s="772">
        <v>85368457.367976174</v>
      </c>
      <c r="D26" s="772">
        <v>1334570.4777680759</v>
      </c>
      <c r="E26" s="772">
        <v>2721461.1368655483</v>
      </c>
      <c r="F26" s="772">
        <v>241547.91303967001</v>
      </c>
      <c r="G26" s="772">
        <v>8893971.5276180003</v>
      </c>
      <c r="H26" s="772">
        <v>20646.581029499997</v>
      </c>
      <c r="I26" s="772">
        <v>32184.625879069805</v>
      </c>
      <c r="J26" s="772">
        <v>19013.894022044497</v>
      </c>
      <c r="K26" s="772">
        <v>73.906293489500015</v>
      </c>
      <c r="L26" s="772">
        <v>235.52044689999997</v>
      </c>
      <c r="M26" s="772">
        <v>10119.873510295998</v>
      </c>
      <c r="N26" s="773" t="s">
        <v>804</v>
      </c>
      <c r="O26" s="775">
        <f t="shared" si="0"/>
        <v>2150.1259121219628</v>
      </c>
      <c r="P26" s="68"/>
      <c r="Q26" s="17"/>
      <c r="R26" s="17"/>
      <c r="Z26" s="776"/>
      <c r="AA26" s="776"/>
      <c r="AB26" s="776"/>
      <c r="AC26" s="776"/>
      <c r="AD26" s="776"/>
      <c r="AE26" s="776"/>
      <c r="AF26" s="776"/>
      <c r="AG26" s="776"/>
    </row>
    <row r="27" spans="1:34" x14ac:dyDescent="0.2">
      <c r="A27" s="774">
        <v>2021</v>
      </c>
      <c r="B27" s="772">
        <v>2326035.3089323733</v>
      </c>
      <c r="C27" s="772">
        <v>97492951.121057257</v>
      </c>
      <c r="D27" s="772">
        <v>1533134.9989912319</v>
      </c>
      <c r="E27" s="772">
        <v>3333632.4494976597</v>
      </c>
      <c r="F27" s="772">
        <v>264426.50705023162</v>
      </c>
      <c r="G27" s="772">
        <v>12149273.526027001</v>
      </c>
      <c r="H27" s="772">
        <v>26995.267701000004</v>
      </c>
      <c r="I27" s="772">
        <v>34148.029036760017</v>
      </c>
      <c r="J27" s="772">
        <v>21876.501141209999</v>
      </c>
      <c r="K27" s="772">
        <v>247.486251065</v>
      </c>
      <c r="L27" s="772">
        <v>278.81457949999998</v>
      </c>
      <c r="M27" s="772">
        <v>11390.682832689996</v>
      </c>
      <c r="N27" s="773" t="s">
        <v>804</v>
      </c>
      <c r="O27" s="775">
        <f t="shared" si="0"/>
        <v>2326.0353089323735</v>
      </c>
      <c r="P27" s="68"/>
      <c r="Q27" s="17"/>
      <c r="R27" s="17"/>
      <c r="Z27" s="776"/>
      <c r="AA27" s="776"/>
      <c r="AB27" s="776"/>
      <c r="AC27" s="776"/>
      <c r="AD27" s="776"/>
      <c r="AE27" s="776"/>
      <c r="AF27" s="776"/>
      <c r="AG27" s="776"/>
    </row>
    <row r="28" spans="1:34" x14ac:dyDescent="0.2">
      <c r="A28" s="774">
        <v>2022</v>
      </c>
      <c r="B28" s="777">
        <v>2445270.8303173976</v>
      </c>
      <c r="C28" s="772">
        <v>96965977.163885579</v>
      </c>
      <c r="D28" s="777">
        <v>1369649.1117797941</v>
      </c>
      <c r="E28" s="777">
        <v>3084038.7076613051</v>
      </c>
      <c r="F28" s="777">
        <v>255442.99715858512</v>
      </c>
      <c r="G28" s="777">
        <v>12936826.381839</v>
      </c>
      <c r="H28" s="777">
        <v>28231.359913</v>
      </c>
      <c r="I28" s="777">
        <v>31587.568951759989</v>
      </c>
      <c r="J28" s="777">
        <v>25378.500620530005</v>
      </c>
      <c r="K28" s="777">
        <v>251.24793746000006</v>
      </c>
      <c r="L28" s="777">
        <v>263.99886950000001</v>
      </c>
      <c r="M28" s="777">
        <v>1169.1241914</v>
      </c>
      <c r="N28" s="773" t="s">
        <v>804</v>
      </c>
      <c r="O28" s="775">
        <f t="shared" si="0"/>
        <v>2445.2708303173977</v>
      </c>
      <c r="P28" s="68"/>
      <c r="Q28" s="17"/>
      <c r="R28" s="17"/>
      <c r="Z28" s="776"/>
      <c r="AA28" s="776"/>
      <c r="AB28" s="776"/>
      <c r="AC28" s="776"/>
      <c r="AD28" s="776"/>
      <c r="AE28" s="776"/>
      <c r="AF28" s="776"/>
      <c r="AG28" s="776"/>
    </row>
    <row r="29" spans="1:34" x14ac:dyDescent="0.2">
      <c r="A29" s="774">
        <v>2023</v>
      </c>
      <c r="B29" s="777">
        <v>2755244.3167853276</v>
      </c>
      <c r="C29" s="772">
        <v>100985631.43873213</v>
      </c>
      <c r="D29" s="777">
        <v>1469127.1631768667</v>
      </c>
      <c r="E29" s="777">
        <v>3041393.6459926581</v>
      </c>
      <c r="F29" s="777">
        <v>273335.49825696991</v>
      </c>
      <c r="G29" s="777">
        <v>12986023.244491</v>
      </c>
      <c r="H29" s="777">
        <v>26230.046980000003</v>
      </c>
      <c r="I29" s="777">
        <v>33475.6190292315</v>
      </c>
      <c r="J29" s="777">
        <v>31161.763995300007</v>
      </c>
      <c r="K29" s="777">
        <v>303.74941249999995</v>
      </c>
      <c r="L29" s="777">
        <v>331.35815600000001</v>
      </c>
      <c r="M29" s="777">
        <v>1326.7171017999999</v>
      </c>
      <c r="N29" s="773">
        <v>22.705695600000002</v>
      </c>
      <c r="O29" s="775">
        <f t="shared" si="0"/>
        <v>2755.2443167853276</v>
      </c>
      <c r="P29" s="68"/>
      <c r="Q29" s="17"/>
      <c r="R29" s="17"/>
      <c r="Z29" s="776"/>
      <c r="AA29" s="776"/>
      <c r="AB29" s="776"/>
      <c r="AC29" s="776"/>
      <c r="AD29" s="776"/>
      <c r="AE29" s="776"/>
      <c r="AF29" s="776"/>
      <c r="AG29" s="776"/>
    </row>
    <row r="30" spans="1:34" x14ac:dyDescent="0.2">
      <c r="A30" s="978">
        <v>2024</v>
      </c>
      <c r="B30" s="891">
        <v>2736237.1072517242</v>
      </c>
      <c r="C30" s="892">
        <v>109601479.84250277</v>
      </c>
      <c r="D30" s="891">
        <v>1270646.954794979</v>
      </c>
      <c r="E30" s="891">
        <v>3512301.3933015401</v>
      </c>
      <c r="F30" s="891">
        <v>291319.62661629292</v>
      </c>
      <c r="G30" s="891">
        <v>13309265.480335999</v>
      </c>
      <c r="H30" s="891">
        <v>32317.234399999998</v>
      </c>
      <c r="I30" s="891">
        <v>41941.797900007798</v>
      </c>
      <c r="J30" s="891">
        <v>32027.784417279996</v>
      </c>
      <c r="K30" s="891">
        <v>265.34277630000003</v>
      </c>
      <c r="L30" s="891">
        <v>317.31784800000003</v>
      </c>
      <c r="M30" s="891">
        <v>24159.249493900003</v>
      </c>
      <c r="N30" s="893">
        <v>40.573911600000002</v>
      </c>
      <c r="O30" s="775">
        <f t="shared" si="0"/>
        <v>2736.2371072517244</v>
      </c>
      <c r="P30" s="68"/>
      <c r="Q30" s="17"/>
      <c r="R30" s="17"/>
      <c r="Z30" s="776"/>
      <c r="AA30" s="776"/>
      <c r="AB30" s="776"/>
      <c r="AC30" s="776"/>
      <c r="AD30" s="776"/>
      <c r="AE30" s="776"/>
      <c r="AF30" s="776"/>
      <c r="AG30" s="776"/>
    </row>
    <row r="31" spans="1:34" ht="25.5" x14ac:dyDescent="0.2">
      <c r="A31" s="778" t="s">
        <v>897</v>
      </c>
      <c r="B31" s="779">
        <f>SUM(B32:B42)</f>
        <v>2512739.6714741224</v>
      </c>
      <c r="C31" s="779">
        <f t="shared" ref="C31:N31" si="1">SUM(C32:C42)</f>
        <v>99621857.094403893</v>
      </c>
      <c r="D31" s="779">
        <f t="shared" si="1"/>
        <v>1371732.2033468043</v>
      </c>
      <c r="E31" s="779">
        <f t="shared" si="1"/>
        <v>3417864.6699118717</v>
      </c>
      <c r="F31" s="779">
        <f t="shared" si="1"/>
        <v>285679.32950715686</v>
      </c>
      <c r="G31" s="779">
        <f t="shared" si="1"/>
        <v>10677261.443318</v>
      </c>
      <c r="H31" s="779">
        <f t="shared" si="1"/>
        <v>30875.465984000002</v>
      </c>
      <c r="I31" s="779">
        <f t="shared" si="1"/>
        <v>34794.4170397661</v>
      </c>
      <c r="J31" s="779">
        <f t="shared" si="1"/>
        <v>25000.950646199995</v>
      </c>
      <c r="K31" s="779">
        <f t="shared" si="1"/>
        <v>257.32217680000002</v>
      </c>
      <c r="L31" s="779">
        <f t="shared" si="1"/>
        <v>288.113226</v>
      </c>
      <c r="M31" s="779">
        <f t="shared" si="1"/>
        <v>35287.238727800002</v>
      </c>
      <c r="N31" s="1015">
        <f t="shared" si="1"/>
        <v>32.526135999999994</v>
      </c>
      <c r="O31" s="775">
        <f t="shared" si="0"/>
        <v>2512.7396714741226</v>
      </c>
      <c r="P31" s="780"/>
      <c r="Q31" s="17"/>
      <c r="R31" s="17"/>
      <c r="Z31" s="776"/>
      <c r="AA31" s="776"/>
      <c r="AB31" s="776"/>
      <c r="AC31" s="776"/>
      <c r="AD31" s="776"/>
      <c r="AE31" s="776"/>
      <c r="AF31" s="776"/>
      <c r="AG31" s="776"/>
    </row>
    <row r="32" spans="1:34" x14ac:dyDescent="0.2">
      <c r="A32" s="781" t="s">
        <v>269</v>
      </c>
      <c r="B32" s="772">
        <v>219671.15839866945</v>
      </c>
      <c r="C32" s="772">
        <v>8493157.6215080488</v>
      </c>
      <c r="D32" s="772">
        <v>91855.694164931963</v>
      </c>
      <c r="E32" s="772">
        <v>273535.95251020364</v>
      </c>
      <c r="F32" s="772">
        <v>21568.800301891904</v>
      </c>
      <c r="G32" s="772">
        <v>1161378.8055939998</v>
      </c>
      <c r="H32" s="772">
        <v>2537.2527399999999</v>
      </c>
      <c r="I32" s="772">
        <v>3231.3934248973001</v>
      </c>
      <c r="J32" s="772">
        <v>2338.8900573999999</v>
      </c>
      <c r="K32" s="784">
        <v>20.011532799999998</v>
      </c>
      <c r="L32" s="784">
        <v>30.094110000000001</v>
      </c>
      <c r="M32" s="772">
        <v>2581.9835498000002</v>
      </c>
      <c r="N32" s="1016">
        <v>2.2356600000000002</v>
      </c>
      <c r="O32" s="782">
        <v>11138766.849174995</v>
      </c>
      <c r="Q32" s="17"/>
      <c r="R32" s="17"/>
      <c r="S32" s="783"/>
      <c r="T32" s="783"/>
      <c r="U32" s="783"/>
      <c r="V32" s="783"/>
      <c r="W32" s="783"/>
      <c r="X32" s="783"/>
      <c r="Y32" s="17"/>
      <c r="Z32" s="776"/>
      <c r="AA32" s="776"/>
      <c r="AB32" s="776"/>
      <c r="AC32" s="776"/>
      <c r="AD32" s="776"/>
      <c r="AE32" s="776"/>
      <c r="AF32" s="776"/>
      <c r="AG32" s="776"/>
    </row>
    <row r="33" spans="1:33" x14ac:dyDescent="0.2">
      <c r="A33" s="781" t="s">
        <v>675</v>
      </c>
      <c r="B33" s="772">
        <v>217002.48869369697</v>
      </c>
      <c r="C33" s="772">
        <v>8061946.9538022997</v>
      </c>
      <c r="D33" s="772">
        <v>109459.79120289112</v>
      </c>
      <c r="E33" s="772">
        <v>298940.56814474677</v>
      </c>
      <c r="F33" s="772">
        <v>23230.586675680905</v>
      </c>
      <c r="G33" s="772">
        <v>1122169.9234620002</v>
      </c>
      <c r="H33" s="772">
        <v>2597.7712999999999</v>
      </c>
      <c r="I33" s="772">
        <v>3448.2970789000001</v>
      </c>
      <c r="J33" s="772">
        <v>2295.3407548999994</v>
      </c>
      <c r="K33" s="784">
        <v>16.554153000000003</v>
      </c>
      <c r="L33" s="784">
        <v>26.565791999999998</v>
      </c>
      <c r="M33" s="772">
        <v>3577.7138660000001</v>
      </c>
      <c r="N33" s="1016">
        <v>2.8617279999999998</v>
      </c>
      <c r="O33" s="782"/>
      <c r="Q33" s="17"/>
      <c r="R33" s="17"/>
      <c r="S33" s="783"/>
      <c r="T33" s="783"/>
      <c r="U33" s="783"/>
      <c r="V33" s="783"/>
      <c r="W33" s="783"/>
      <c r="X33" s="783"/>
      <c r="Y33" s="17"/>
      <c r="Z33" s="776"/>
      <c r="AA33" s="776"/>
      <c r="AB33" s="776"/>
      <c r="AC33" s="776"/>
      <c r="AD33" s="776"/>
      <c r="AE33" s="776"/>
      <c r="AF33" s="776"/>
      <c r="AG33" s="776"/>
    </row>
    <row r="34" spans="1:33" x14ac:dyDescent="0.2">
      <c r="A34" s="781" t="s">
        <v>725</v>
      </c>
      <c r="B34" s="772">
        <v>229827.04957684444</v>
      </c>
      <c r="C34" s="772">
        <v>8869739.5269127954</v>
      </c>
      <c r="D34" s="772">
        <v>119229.05424405822</v>
      </c>
      <c r="E34" s="772">
        <v>288382.90878245531</v>
      </c>
      <c r="F34" s="772">
        <v>25091.882432795606</v>
      </c>
      <c r="G34" s="772">
        <v>1218023.8837799998</v>
      </c>
      <c r="H34" s="772">
        <v>2922.6831999999999</v>
      </c>
      <c r="I34" s="772">
        <v>4034.7399693068</v>
      </c>
      <c r="J34" s="772">
        <v>1854.5507202000001</v>
      </c>
      <c r="K34" s="784">
        <v>25.131314000000003</v>
      </c>
      <c r="L34" s="784">
        <v>28.990872000000003</v>
      </c>
      <c r="M34" s="772">
        <v>2962.1689506000002</v>
      </c>
      <c r="N34" s="1016">
        <v>2.6791360000000002</v>
      </c>
      <c r="O34" s="782"/>
      <c r="Q34" s="17"/>
      <c r="R34" s="17"/>
      <c r="S34" s="783"/>
      <c r="T34" s="783"/>
      <c r="U34" s="783"/>
      <c r="V34" s="783"/>
      <c r="W34" s="783"/>
      <c r="X34" s="783"/>
      <c r="Y34" s="17"/>
      <c r="Z34" s="776"/>
      <c r="AA34" s="776"/>
      <c r="AB34" s="776"/>
      <c r="AC34" s="776"/>
      <c r="AD34" s="776"/>
      <c r="AE34" s="776"/>
      <c r="AF34" s="776"/>
      <c r="AG34" s="776"/>
    </row>
    <row r="35" spans="1:33" x14ac:dyDescent="0.2">
      <c r="A35" s="781" t="s">
        <v>778</v>
      </c>
      <c r="B35" s="772">
        <v>220273.34907759307</v>
      </c>
      <c r="C35" s="772">
        <v>8942116.0312154479</v>
      </c>
      <c r="D35" s="772">
        <v>137649.17032455638</v>
      </c>
      <c r="E35" s="772">
        <v>311942.82481418626</v>
      </c>
      <c r="F35" s="772">
        <v>28510.480416305996</v>
      </c>
      <c r="G35" s="772">
        <v>1091388.6164500001</v>
      </c>
      <c r="H35" s="772">
        <v>2723.0601999999999</v>
      </c>
      <c r="I35" s="772">
        <v>3212.9077212199995</v>
      </c>
      <c r="J35" s="772">
        <v>2378.2725716999998</v>
      </c>
      <c r="K35" s="784">
        <v>22.589572999999998</v>
      </c>
      <c r="L35" s="784">
        <v>27.547941999999999</v>
      </c>
      <c r="M35" s="772">
        <v>1961.2639583999999</v>
      </c>
      <c r="N35" s="1016">
        <v>2.5161519999999999</v>
      </c>
      <c r="O35" s="782"/>
      <c r="Q35" s="17"/>
      <c r="R35" s="17"/>
      <c r="S35" s="783"/>
      <c r="T35" s="783"/>
      <c r="U35" s="783"/>
      <c r="V35" s="783"/>
      <c r="W35" s="783"/>
      <c r="X35" s="783"/>
      <c r="Y35" s="17"/>
      <c r="Z35" s="776"/>
      <c r="AA35" s="776"/>
      <c r="AB35" s="776"/>
      <c r="AC35" s="776"/>
      <c r="AD35" s="776"/>
      <c r="AE35" s="776"/>
      <c r="AF35" s="776"/>
      <c r="AG35" s="776"/>
    </row>
    <row r="36" spans="1:33" x14ac:dyDescent="0.2">
      <c r="A36" s="886" t="s">
        <v>782</v>
      </c>
      <c r="B36" s="772">
        <v>220911.28287911677</v>
      </c>
      <c r="C36" s="772">
        <v>8818003.3277026098</v>
      </c>
      <c r="D36" s="772">
        <v>120959.41946630899</v>
      </c>
      <c r="E36" s="772">
        <v>314185.44019206456</v>
      </c>
      <c r="F36" s="772">
        <v>26061.362419922007</v>
      </c>
      <c r="G36" s="772">
        <v>441193.98143799999</v>
      </c>
      <c r="H36" s="772">
        <v>2871.1295</v>
      </c>
      <c r="I36" s="772">
        <v>2855.7800881120002</v>
      </c>
      <c r="J36" s="772">
        <v>2487.8129531</v>
      </c>
      <c r="K36" s="784">
        <v>22.439415</v>
      </c>
      <c r="L36" s="784">
        <v>27.668381</v>
      </c>
      <c r="M36" s="772">
        <v>3843.0657880000003</v>
      </c>
      <c r="N36" s="1016">
        <v>3.6912739999999999</v>
      </c>
      <c r="O36" s="782"/>
      <c r="Q36" s="17"/>
      <c r="R36" s="17"/>
      <c r="S36" s="783"/>
      <c r="T36" s="783"/>
      <c r="U36" s="783"/>
      <c r="V36" s="783"/>
      <c r="W36" s="783"/>
      <c r="X36" s="783"/>
      <c r="Y36" s="17"/>
      <c r="Z36" s="776"/>
      <c r="AA36" s="776"/>
      <c r="AB36" s="776"/>
      <c r="AC36" s="776"/>
      <c r="AD36" s="776"/>
      <c r="AE36" s="776"/>
      <c r="AF36" s="776"/>
      <c r="AG36" s="776"/>
    </row>
    <row r="37" spans="1:33" ht="13.5" customHeight="1" x14ac:dyDescent="0.2">
      <c r="A37" s="781" t="s">
        <v>849</v>
      </c>
      <c r="B37" s="772">
        <v>228931.7259096911</v>
      </c>
      <c r="C37" s="772">
        <v>9016247.4928372651</v>
      </c>
      <c r="D37" s="772">
        <v>136087.19853966002</v>
      </c>
      <c r="E37" s="772">
        <v>310452.50278650981</v>
      </c>
      <c r="F37" s="772">
        <v>27426.236327063001</v>
      </c>
      <c r="G37" s="772">
        <v>17858.91534</v>
      </c>
      <c r="H37" s="772">
        <v>2794.1680000000001</v>
      </c>
      <c r="I37" s="772">
        <v>2874.2517345399997</v>
      </c>
      <c r="J37" s="772">
        <v>2331.0077547000001</v>
      </c>
      <c r="K37" s="784">
        <v>20.607745000000001</v>
      </c>
      <c r="L37" s="784">
        <v>25.639190000000003</v>
      </c>
      <c r="M37" s="772">
        <v>2300.5616680000003</v>
      </c>
      <c r="N37" s="1016">
        <v>3.5141680000000002</v>
      </c>
      <c r="O37" s="782"/>
      <c r="Q37" s="17"/>
      <c r="R37" s="17"/>
      <c r="S37" s="783"/>
      <c r="T37" s="783"/>
      <c r="U37" s="783"/>
      <c r="V37" s="783"/>
      <c r="W37" s="783"/>
      <c r="X37" s="783"/>
      <c r="Y37" s="17"/>
      <c r="Z37" s="776"/>
      <c r="AA37" s="776"/>
      <c r="AB37" s="776"/>
      <c r="AC37" s="776"/>
      <c r="AD37" s="776"/>
      <c r="AE37" s="776"/>
      <c r="AF37" s="776"/>
      <c r="AG37" s="776"/>
    </row>
    <row r="38" spans="1:33" x14ac:dyDescent="0.2">
      <c r="A38" s="9" t="s">
        <v>853</v>
      </c>
      <c r="B38" s="772">
        <v>228042.99873290653</v>
      </c>
      <c r="C38" s="772">
        <v>9193521.2398264445</v>
      </c>
      <c r="D38" s="772">
        <v>128389.14793335561</v>
      </c>
      <c r="E38" s="772">
        <v>305306.09163942956</v>
      </c>
      <c r="F38" s="772">
        <v>26466.226680664819</v>
      </c>
      <c r="G38" s="772">
        <v>1040961.796982</v>
      </c>
      <c r="H38" s="772">
        <v>3033.0752000000002</v>
      </c>
      <c r="I38" s="772">
        <v>3136.8209697599991</v>
      </c>
      <c r="J38" s="772">
        <v>2570.4628945999998</v>
      </c>
      <c r="K38" s="784">
        <v>24.526831000000001</v>
      </c>
      <c r="L38" s="784">
        <v>27.761948999999998</v>
      </c>
      <c r="M38" s="772">
        <v>3634.8462650000001</v>
      </c>
      <c r="N38" s="1016">
        <v>3.8380540000000001</v>
      </c>
      <c r="O38" s="782"/>
      <c r="Q38" s="17"/>
      <c r="R38" s="17"/>
      <c r="S38" s="783"/>
      <c r="T38" s="783"/>
      <c r="U38" s="783"/>
      <c r="V38" s="783"/>
      <c r="W38" s="783"/>
      <c r="X38" s="783"/>
      <c r="Y38" s="17"/>
      <c r="Z38" s="776"/>
      <c r="AA38" s="776"/>
      <c r="AB38" s="776"/>
      <c r="AC38" s="776"/>
      <c r="AD38" s="776"/>
      <c r="AE38" s="776"/>
      <c r="AF38" s="776"/>
      <c r="AG38" s="776"/>
    </row>
    <row r="39" spans="1:33" x14ac:dyDescent="0.2">
      <c r="A39" s="9" t="s">
        <v>867</v>
      </c>
      <c r="B39" s="772">
        <v>242739.66001355689</v>
      </c>
      <c r="C39" s="772">
        <v>9766729.3344747387</v>
      </c>
      <c r="D39" s="772">
        <v>146692.12300226261</v>
      </c>
      <c r="E39" s="772">
        <v>348675.45174598723</v>
      </c>
      <c r="F39" s="772">
        <v>27044.400187529594</v>
      </c>
      <c r="G39" s="772">
        <v>1148061.4364120001</v>
      </c>
      <c r="H39" s="772">
        <v>2934.8496</v>
      </c>
      <c r="I39" s="772">
        <v>2874.9100077799999</v>
      </c>
      <c r="J39" s="772">
        <v>2570.0481631999996</v>
      </c>
      <c r="K39" s="784">
        <v>28.906147000000001</v>
      </c>
      <c r="L39" s="784">
        <v>24.351747</v>
      </c>
      <c r="M39" s="772">
        <v>3892.888876</v>
      </c>
      <c r="N39" s="1016">
        <v>2.8652799999999998</v>
      </c>
      <c r="O39" s="782"/>
      <c r="Q39" s="17"/>
      <c r="R39" s="17"/>
      <c r="S39" s="783"/>
      <c r="T39" s="783"/>
      <c r="U39" s="783"/>
      <c r="V39" s="783"/>
      <c r="W39" s="783"/>
      <c r="X39" s="783"/>
      <c r="Y39" s="17"/>
      <c r="Z39" s="776"/>
      <c r="AA39" s="776"/>
      <c r="AB39" s="776"/>
      <c r="AC39" s="776"/>
      <c r="AD39" s="776"/>
      <c r="AE39" s="776"/>
      <c r="AF39" s="776"/>
      <c r="AG39" s="776"/>
    </row>
    <row r="40" spans="1:33" x14ac:dyDescent="0.2">
      <c r="A40" s="9" t="s">
        <v>868</v>
      </c>
      <c r="B40" s="772">
        <v>240995.04587404698</v>
      </c>
      <c r="C40" s="772">
        <v>9314155.6817302406</v>
      </c>
      <c r="D40" s="772">
        <v>127554.50510377903</v>
      </c>
      <c r="E40" s="772">
        <v>326746.13742428838</v>
      </c>
      <c r="F40" s="772">
        <v>27791.042003302999</v>
      </c>
      <c r="G40" s="772">
        <v>1123268.1765320001</v>
      </c>
      <c r="H40" s="772">
        <v>3008.8197999999998</v>
      </c>
      <c r="I40" s="772">
        <v>2971.9247022499994</v>
      </c>
      <c r="J40" s="772">
        <v>1461.4284863999999</v>
      </c>
      <c r="K40" s="784">
        <v>23.366099999999996</v>
      </c>
      <c r="L40" s="784">
        <v>20.976871000000003</v>
      </c>
      <c r="M40" s="772">
        <v>3350.4782869999999</v>
      </c>
      <c r="N40" s="1016">
        <v>2.8038280000000002</v>
      </c>
      <c r="O40" s="782"/>
      <c r="Q40" s="17"/>
      <c r="R40" s="17"/>
      <c r="S40" s="783"/>
      <c r="T40" s="783"/>
      <c r="U40" s="783"/>
      <c r="V40" s="783"/>
      <c r="W40" s="783"/>
      <c r="X40" s="783"/>
      <c r="Y40" s="17"/>
      <c r="Z40" s="776"/>
      <c r="AA40" s="776"/>
      <c r="AB40" s="776"/>
      <c r="AC40" s="776"/>
      <c r="AD40" s="776"/>
      <c r="AE40" s="776"/>
      <c r="AF40" s="776"/>
      <c r="AG40" s="776"/>
    </row>
    <row r="41" spans="1:33" x14ac:dyDescent="0.2">
      <c r="A41" s="9" t="s">
        <v>881</v>
      </c>
      <c r="B41" s="772">
        <v>248192.47087500003</v>
      </c>
      <c r="C41" s="772">
        <v>10045656.249993</v>
      </c>
      <c r="D41" s="772">
        <v>134029.04920799998</v>
      </c>
      <c r="E41" s="772">
        <v>348160.29012800008</v>
      </c>
      <c r="F41" s="772">
        <v>26955.006511</v>
      </c>
      <c r="G41" s="772">
        <v>1162917.4198079999</v>
      </c>
      <c r="H41" s="772">
        <v>3093.9712440000003</v>
      </c>
      <c r="I41" s="772">
        <v>3380.8528619999997</v>
      </c>
      <c r="J41" s="772">
        <v>2458.9604710000003</v>
      </c>
      <c r="K41" s="784">
        <v>25.678840000000001</v>
      </c>
      <c r="L41" s="784">
        <v>25.450904999999999</v>
      </c>
      <c r="M41" s="772">
        <v>3352.4926889999997</v>
      </c>
      <c r="N41" s="1017">
        <v>2.758362</v>
      </c>
      <c r="O41" s="782"/>
      <c r="Q41" s="17"/>
      <c r="R41" s="17"/>
      <c r="S41" s="783"/>
      <c r="T41" s="783"/>
      <c r="U41" s="783"/>
      <c r="V41" s="783"/>
      <c r="W41" s="783"/>
      <c r="X41" s="783"/>
      <c r="Y41" s="17"/>
      <c r="Z41" s="776"/>
      <c r="AA41" s="776"/>
      <c r="AB41" s="776"/>
      <c r="AC41" s="776"/>
      <c r="AD41" s="776"/>
      <c r="AE41" s="776"/>
      <c r="AF41" s="776"/>
      <c r="AG41" s="776"/>
    </row>
    <row r="42" spans="1:33" ht="13.5" thickBot="1" x14ac:dyDescent="0.25">
      <c r="A42" s="1018" t="s">
        <v>898</v>
      </c>
      <c r="B42" s="1019">
        <v>216152.44144299999</v>
      </c>
      <c r="C42" s="1019">
        <v>9100583.6344010029</v>
      </c>
      <c r="D42" s="1019">
        <v>119827.05015700003</v>
      </c>
      <c r="E42" s="1019">
        <v>291536.50174399989</v>
      </c>
      <c r="F42" s="1019">
        <v>25533.305550999994</v>
      </c>
      <c r="G42" s="1019">
        <v>1150038.4875200002</v>
      </c>
      <c r="H42" s="1019">
        <v>2358.6851999999999</v>
      </c>
      <c r="I42" s="1019">
        <v>2772.538481</v>
      </c>
      <c r="J42" s="1019">
        <v>2254.175819</v>
      </c>
      <c r="K42" s="1020">
        <v>27.510525999999999</v>
      </c>
      <c r="L42" s="1021">
        <v>23.065466999999998</v>
      </c>
      <c r="M42" s="1019">
        <v>3829.7748299999998</v>
      </c>
      <c r="N42" s="1022">
        <v>2.7624939999999998</v>
      </c>
      <c r="O42" s="782"/>
      <c r="Q42" s="17"/>
      <c r="R42" s="17"/>
      <c r="S42" s="783"/>
      <c r="T42" s="783"/>
      <c r="U42" s="783"/>
      <c r="V42" s="783"/>
      <c r="W42" s="783"/>
      <c r="X42" s="783"/>
      <c r="Y42" s="17"/>
      <c r="Z42" s="776"/>
      <c r="AA42" s="776"/>
      <c r="AB42" s="776"/>
      <c r="AC42" s="776"/>
      <c r="AD42" s="776"/>
      <c r="AE42" s="776"/>
      <c r="AF42" s="776"/>
      <c r="AG42" s="776"/>
    </row>
    <row r="43" spans="1:33" x14ac:dyDescent="0.2">
      <c r="A43" s="1023"/>
      <c r="B43" s="772"/>
      <c r="C43" s="772"/>
      <c r="D43" s="772"/>
      <c r="E43" s="772"/>
      <c r="F43" s="772"/>
      <c r="G43" s="772"/>
      <c r="H43" s="772"/>
      <c r="I43" s="772"/>
      <c r="J43" s="772"/>
      <c r="K43" s="772"/>
      <c r="L43" s="772"/>
      <c r="M43" s="772"/>
      <c r="N43" s="784"/>
      <c r="O43" s="782"/>
      <c r="R43" s="783"/>
      <c r="S43" s="783"/>
      <c r="T43" s="783"/>
      <c r="U43" s="783"/>
      <c r="V43" s="783"/>
      <c r="W43" s="783"/>
      <c r="X43" s="783"/>
      <c r="Y43" s="17"/>
      <c r="Z43" s="776"/>
      <c r="AA43" s="776"/>
      <c r="AB43" s="776"/>
      <c r="AC43" s="776"/>
      <c r="AD43" s="776"/>
      <c r="AE43" s="776"/>
      <c r="AF43" s="776"/>
      <c r="AG43" s="776"/>
    </row>
    <row r="44" spans="1:33" x14ac:dyDescent="0.2">
      <c r="A44" s="785" t="s">
        <v>899</v>
      </c>
      <c r="B44" s="786"/>
      <c r="C44" s="786"/>
      <c r="D44" s="787"/>
      <c r="E44" s="786"/>
      <c r="F44" s="786"/>
      <c r="G44" s="786"/>
      <c r="H44" s="786"/>
      <c r="I44" s="786"/>
      <c r="J44" s="786"/>
      <c r="K44" s="786"/>
      <c r="L44" s="786"/>
      <c r="M44" s="786"/>
      <c r="N44" s="887"/>
      <c r="P44" s="780"/>
      <c r="Q44" s="7"/>
    </row>
    <row r="45" spans="1:33" s="899" customFormat="1" x14ac:dyDescent="0.2">
      <c r="A45" s="894" t="s">
        <v>900</v>
      </c>
      <c r="B45" s="895">
        <v>243305.27163620599</v>
      </c>
      <c r="C45" s="895">
        <v>9349054.7926002573</v>
      </c>
      <c r="D45" s="895">
        <v>105414.319739197</v>
      </c>
      <c r="E45" s="895">
        <v>291442.58352533757</v>
      </c>
      <c r="F45" s="895">
        <v>23043.24672401301</v>
      </c>
      <c r="G45" s="895">
        <v>1089161.3711999999</v>
      </c>
      <c r="H45" s="895">
        <v>2914.2087999999999</v>
      </c>
      <c r="I45" s="895">
        <v>2991.0011701199996</v>
      </c>
      <c r="J45" s="895">
        <v>2323.4480275999999</v>
      </c>
      <c r="K45" s="895">
        <v>20.850784000000001</v>
      </c>
      <c r="L45" s="895">
        <v>28.561821999999999</v>
      </c>
      <c r="M45" s="895">
        <v>2540.2371769999995</v>
      </c>
      <c r="N45" s="1024">
        <v>2.8124280000000002</v>
      </c>
      <c r="O45" s="896"/>
      <c r="P45" s="897"/>
      <c r="Q45" s="898"/>
    </row>
    <row r="46" spans="1:33" s="9" customFormat="1" x14ac:dyDescent="0.2">
      <c r="A46" s="900" t="s">
        <v>901</v>
      </c>
      <c r="B46" s="891">
        <v>216152.44144299999</v>
      </c>
      <c r="C46" s="891">
        <v>9100583.6344010029</v>
      </c>
      <c r="D46" s="891">
        <v>119827.05015700003</v>
      </c>
      <c r="E46" s="891">
        <v>291536.50174399989</v>
      </c>
      <c r="F46" s="891">
        <v>25533.305550999994</v>
      </c>
      <c r="G46" s="891">
        <v>1150038.4875200002</v>
      </c>
      <c r="H46" s="891">
        <v>2358.6851999999999</v>
      </c>
      <c r="I46" s="891">
        <v>2772.538481</v>
      </c>
      <c r="J46" s="901">
        <v>2254.175819</v>
      </c>
      <c r="K46" s="901">
        <v>27.510525999999999</v>
      </c>
      <c r="L46" s="901">
        <v>23.065466999999998</v>
      </c>
      <c r="M46" s="901">
        <v>3829.7748299999998</v>
      </c>
      <c r="N46" s="1025">
        <v>2.7624939999999998</v>
      </c>
      <c r="O46" s="902"/>
      <c r="P46" s="969"/>
      <c r="Q46" s="970"/>
      <c r="R46" s="970"/>
      <c r="S46" s="970"/>
      <c r="T46" s="970"/>
      <c r="U46" s="970"/>
      <c r="V46" s="970"/>
      <c r="W46" s="970"/>
      <c r="X46" s="970"/>
    </row>
    <row r="47" spans="1:33" x14ac:dyDescent="0.2">
      <c r="A47" s="789" t="s">
        <v>270</v>
      </c>
      <c r="B47" s="790">
        <f t="shared" ref="B47:N47" si="2">+B46/B45-1</f>
        <v>-0.11159984331866579</v>
      </c>
      <c r="C47" s="790">
        <f>+C46/C45-1</f>
        <v>-2.6577142150874811E-2</v>
      </c>
      <c r="D47" s="791">
        <f>+D46/D45-1</f>
        <v>0.13672459731715025</v>
      </c>
      <c r="E47" s="1026">
        <f>+E46/E45-1</f>
        <v>3.2225290321785671E-4</v>
      </c>
      <c r="F47" s="791">
        <f t="shared" si="2"/>
        <v>0.10806024241332857</v>
      </c>
      <c r="G47" s="790">
        <f t="shared" si="2"/>
        <v>5.5893569061238324E-2</v>
      </c>
      <c r="H47" s="790">
        <f t="shared" si="2"/>
        <v>-0.19062587416522803</v>
      </c>
      <c r="I47" s="790">
        <f t="shared" si="2"/>
        <v>-7.303998784836141E-2</v>
      </c>
      <c r="J47" s="790">
        <f t="shared" si="2"/>
        <v>-2.9814399882038489E-2</v>
      </c>
      <c r="K47" s="790">
        <f t="shared" si="2"/>
        <v>0.31940007627530931</v>
      </c>
      <c r="L47" s="790">
        <f t="shared" si="2"/>
        <v>-0.19243712813559311</v>
      </c>
      <c r="M47" s="790">
        <f t="shared" si="2"/>
        <v>0.5076445871573827</v>
      </c>
      <c r="N47" s="888">
        <f t="shared" si="2"/>
        <v>-1.7754765633111402E-2</v>
      </c>
      <c r="P47" s="780"/>
      <c r="Q47" s="788"/>
      <c r="R47" s="788"/>
      <c r="S47" s="788"/>
      <c r="T47" s="788"/>
      <c r="U47" s="788"/>
      <c r="V47" s="788"/>
      <c r="W47" s="788"/>
      <c r="X47" s="788"/>
    </row>
    <row r="48" spans="1:33" x14ac:dyDescent="0.2">
      <c r="A48" s="781"/>
      <c r="B48" s="772"/>
      <c r="C48" s="772"/>
      <c r="D48" s="772"/>
      <c r="E48" s="772"/>
      <c r="F48" s="772"/>
      <c r="G48" s="772"/>
      <c r="H48" s="772"/>
      <c r="I48" s="772"/>
      <c r="J48" s="772"/>
      <c r="K48" s="772"/>
      <c r="L48" s="772"/>
      <c r="M48" s="772"/>
      <c r="N48" s="784"/>
      <c r="O48" s="782"/>
      <c r="R48" s="783"/>
      <c r="S48" s="783"/>
      <c r="T48" s="783"/>
      <c r="U48" s="783"/>
      <c r="V48" s="783"/>
      <c r="W48" s="783"/>
      <c r="X48" s="783"/>
      <c r="Y48" s="17"/>
      <c r="Z48" s="776"/>
      <c r="AA48" s="776"/>
      <c r="AB48" s="776"/>
      <c r="AC48" s="776"/>
      <c r="AD48" s="776"/>
      <c r="AE48" s="776"/>
      <c r="AF48" s="776"/>
      <c r="AG48" s="776"/>
    </row>
    <row r="49" spans="1:33" x14ac:dyDescent="0.2">
      <c r="A49" s="785" t="s">
        <v>902</v>
      </c>
      <c r="B49" s="786"/>
      <c r="C49" s="786"/>
      <c r="D49" s="787"/>
      <c r="E49" s="786"/>
      <c r="F49" s="786"/>
      <c r="G49" s="786"/>
      <c r="H49" s="786"/>
      <c r="I49" s="786"/>
      <c r="J49" s="786"/>
      <c r="K49" s="786"/>
      <c r="L49" s="786"/>
      <c r="M49" s="786"/>
      <c r="N49" s="887"/>
      <c r="P49" s="780"/>
      <c r="Q49" s="788"/>
      <c r="R49" s="788"/>
      <c r="S49" s="788"/>
      <c r="T49" s="788"/>
      <c r="U49" s="788"/>
      <c r="V49" s="788"/>
      <c r="W49" s="788"/>
      <c r="X49" s="788"/>
    </row>
    <row r="50" spans="1:33" s="899" customFormat="1" x14ac:dyDescent="0.2">
      <c r="A50" s="904" t="s">
        <v>903</v>
      </c>
      <c r="B50" s="895">
        <v>2473757.4388191332</v>
      </c>
      <c r="C50" s="895">
        <v>99573912.961384937</v>
      </c>
      <c r="D50" s="895">
        <v>1159255.735987616</v>
      </c>
      <c r="E50" s="895">
        <v>3165873.8689063694</v>
      </c>
      <c r="F50" s="895">
        <v>265703.53017552296</v>
      </c>
      <c r="G50" s="895">
        <v>12243668.313921999</v>
      </c>
      <c r="H50" s="895">
        <v>29894.117599999998</v>
      </c>
      <c r="I50" s="895">
        <v>37967.418018364995</v>
      </c>
      <c r="J50" s="895">
        <v>28878.967529779995</v>
      </c>
      <c r="K50" s="895">
        <v>242.63734210000001</v>
      </c>
      <c r="L50" s="895">
        <v>289.298495</v>
      </c>
      <c r="M50" s="895">
        <v>18819.861248100002</v>
      </c>
      <c r="N50" s="979">
        <v>38.356553600000005</v>
      </c>
      <c r="O50" s="896"/>
      <c r="P50" s="897"/>
      <c r="Q50" s="903"/>
      <c r="R50" s="903"/>
      <c r="S50" s="903"/>
      <c r="T50" s="903"/>
      <c r="U50" s="903"/>
      <c r="V50" s="903"/>
      <c r="W50" s="903"/>
      <c r="X50" s="903"/>
    </row>
    <row r="51" spans="1:33" s="899" customFormat="1" x14ac:dyDescent="0.2">
      <c r="A51" s="904" t="s">
        <v>904</v>
      </c>
      <c r="B51" s="895">
        <v>2512739.6714741224</v>
      </c>
      <c r="C51" s="895">
        <v>99621857.094403893</v>
      </c>
      <c r="D51" s="895">
        <v>1371732.2033468043</v>
      </c>
      <c r="E51" s="895">
        <v>3417864.6699118717</v>
      </c>
      <c r="F51" s="895">
        <v>285679.32950715686</v>
      </c>
      <c r="G51" s="895">
        <v>10677261.443318</v>
      </c>
      <c r="H51" s="895">
        <v>30875.465984000002</v>
      </c>
      <c r="I51" s="895">
        <v>34794.4170397661</v>
      </c>
      <c r="J51" s="895">
        <v>25000.950646199995</v>
      </c>
      <c r="K51" s="895">
        <v>257.32217680000002</v>
      </c>
      <c r="L51" s="895">
        <v>288.113226</v>
      </c>
      <c r="M51" s="895">
        <v>35287.238727800002</v>
      </c>
      <c r="N51" s="979">
        <v>32.526135999999994</v>
      </c>
      <c r="O51" s="896"/>
      <c r="P51" s="897"/>
      <c r="Q51" s="903"/>
      <c r="R51" s="903"/>
      <c r="S51" s="903"/>
      <c r="T51" s="903"/>
      <c r="U51" s="903"/>
      <c r="V51" s="903"/>
      <c r="W51" s="903"/>
      <c r="X51" s="903"/>
    </row>
    <row r="52" spans="1:33" x14ac:dyDescent="0.2">
      <c r="A52" s="792" t="s">
        <v>270</v>
      </c>
      <c r="B52" s="793">
        <f t="shared" ref="B52:N52" si="3">+B51/B50-1</f>
        <v>1.5758308411029098E-2</v>
      </c>
      <c r="C52" s="1027">
        <f t="shared" si="3"/>
        <v>4.8149290906684961E-4</v>
      </c>
      <c r="D52" s="793">
        <f t="shared" si="3"/>
        <v>0.18328696659686661</v>
      </c>
      <c r="E52" s="793">
        <f t="shared" si="3"/>
        <v>7.9595969845934089E-2</v>
      </c>
      <c r="F52" s="793">
        <f t="shared" si="3"/>
        <v>7.5180782575368754E-2</v>
      </c>
      <c r="G52" s="794">
        <f t="shared" si="3"/>
        <v>-0.12793607523840489</v>
      </c>
      <c r="H52" s="794">
        <f t="shared" si="3"/>
        <v>3.2827474526292866E-2</v>
      </c>
      <c r="I52" s="793">
        <f t="shared" si="3"/>
        <v>-8.3571681831619449E-2</v>
      </c>
      <c r="J52" s="794">
        <f t="shared" si="3"/>
        <v>-0.13428516374697219</v>
      </c>
      <c r="K52" s="794">
        <f>+K51/K50-1</f>
        <v>6.0521742337368067E-2</v>
      </c>
      <c r="L52" s="794">
        <f>+L51/L50-1</f>
        <v>-4.0970451643725925E-3</v>
      </c>
      <c r="M52" s="793">
        <f>+M51/M50-1</f>
        <v>0.87499994089289568</v>
      </c>
      <c r="N52" s="889">
        <f t="shared" si="3"/>
        <v>-0.15200577353227096</v>
      </c>
      <c r="P52" s="780"/>
      <c r="Q52" s="788"/>
      <c r="R52" s="788"/>
      <c r="S52" s="788"/>
      <c r="T52" s="788"/>
      <c r="U52" s="788"/>
      <c r="V52" s="788"/>
      <c r="W52" s="788"/>
      <c r="X52" s="788"/>
    </row>
    <row r="53" spans="1:33" x14ac:dyDescent="0.2">
      <c r="A53" s="781"/>
      <c r="B53" s="772"/>
      <c r="C53" s="772"/>
      <c r="D53" s="772"/>
      <c r="E53" s="772"/>
      <c r="F53" s="772"/>
      <c r="G53" s="772"/>
      <c r="H53" s="772"/>
      <c r="I53" s="772"/>
      <c r="J53" s="772"/>
      <c r="K53" s="772"/>
      <c r="L53" s="772"/>
      <c r="M53" s="772"/>
      <c r="N53" s="784"/>
      <c r="O53" s="782"/>
      <c r="R53" s="783"/>
      <c r="S53" s="783"/>
      <c r="T53" s="783"/>
      <c r="U53" s="783"/>
      <c r="V53" s="783"/>
      <c r="W53" s="783"/>
      <c r="X53" s="783"/>
      <c r="Y53" s="17"/>
      <c r="Z53" s="776"/>
      <c r="AA53" s="776"/>
      <c r="AB53" s="776"/>
      <c r="AC53" s="776"/>
      <c r="AD53" s="776"/>
      <c r="AE53" s="776"/>
      <c r="AF53" s="776"/>
      <c r="AG53" s="776"/>
    </row>
    <row r="54" spans="1:33" x14ac:dyDescent="0.2">
      <c r="A54" s="785" t="s">
        <v>271</v>
      </c>
      <c r="B54" s="786"/>
      <c r="C54" s="786"/>
      <c r="D54" s="787"/>
      <c r="E54" s="786"/>
      <c r="F54" s="786"/>
      <c r="G54" s="786"/>
      <c r="H54" s="786"/>
      <c r="I54" s="786"/>
      <c r="J54" s="786"/>
      <c r="K54" s="786"/>
      <c r="L54" s="786"/>
      <c r="M54" s="786"/>
      <c r="N54" s="887"/>
      <c r="O54" s="782"/>
      <c r="R54" s="783"/>
      <c r="S54" s="783"/>
      <c r="T54" s="783"/>
      <c r="U54" s="783"/>
      <c r="V54" s="783"/>
      <c r="W54" s="783"/>
      <c r="X54" s="783"/>
      <c r="Y54" s="17"/>
      <c r="Z54" s="776"/>
      <c r="AA54" s="776"/>
      <c r="AB54" s="776"/>
      <c r="AC54" s="776"/>
      <c r="AD54" s="776"/>
      <c r="AE54" s="776"/>
      <c r="AF54" s="776"/>
      <c r="AG54" s="776"/>
    </row>
    <row r="55" spans="1:33" x14ac:dyDescent="0.2">
      <c r="A55" s="905" t="s">
        <v>883</v>
      </c>
      <c r="B55" s="906">
        <v>248192.47087500003</v>
      </c>
      <c r="C55" s="906">
        <v>10045656.249993</v>
      </c>
      <c r="D55" s="906">
        <v>134029.04920800004</v>
      </c>
      <c r="E55" s="906">
        <v>348160.29012799996</v>
      </c>
      <c r="F55" s="906">
        <v>26955.006511000007</v>
      </c>
      <c r="G55" s="906">
        <v>1162917.4198079999</v>
      </c>
      <c r="H55" s="906">
        <v>3093.9712440000003</v>
      </c>
      <c r="I55" s="906">
        <v>3380.8528619999997</v>
      </c>
      <c r="J55" s="906">
        <v>2458.9604710000003</v>
      </c>
      <c r="K55" s="906">
        <v>25.678840000000001</v>
      </c>
      <c r="L55" s="906">
        <v>25.450904999999999</v>
      </c>
      <c r="M55" s="906">
        <v>3352.4926889999997</v>
      </c>
      <c r="N55" s="1028">
        <v>2.758362</v>
      </c>
      <c r="O55" s="782"/>
      <c r="R55" s="783"/>
      <c r="S55" s="783"/>
      <c r="T55" s="783"/>
      <c r="U55" s="783"/>
      <c r="V55" s="783"/>
      <c r="W55" s="783"/>
      <c r="X55" s="783"/>
      <c r="Y55" s="17"/>
      <c r="Z55" s="776"/>
      <c r="AA55" s="776"/>
      <c r="AB55" s="776"/>
      <c r="AC55" s="776"/>
      <c r="AD55" s="776"/>
      <c r="AE55" s="776"/>
      <c r="AF55" s="776"/>
      <c r="AG55" s="776"/>
    </row>
    <row r="56" spans="1:33" x14ac:dyDescent="0.2">
      <c r="A56" s="907" t="s">
        <v>901</v>
      </c>
      <c r="B56" s="901">
        <v>216152.44144299999</v>
      </c>
      <c r="C56" s="901">
        <v>9100583.6344010029</v>
      </c>
      <c r="D56" s="901">
        <v>119827.05015700003</v>
      </c>
      <c r="E56" s="901">
        <v>291536.50174399989</v>
      </c>
      <c r="F56" s="901">
        <v>25533.305550999994</v>
      </c>
      <c r="G56" s="901">
        <v>1150038.4875200002</v>
      </c>
      <c r="H56" s="901">
        <v>2358.6851999999999</v>
      </c>
      <c r="I56" s="901">
        <v>2772.538481</v>
      </c>
      <c r="J56" s="901">
        <v>2254.175819</v>
      </c>
      <c r="K56" s="901">
        <v>27.510525999999999</v>
      </c>
      <c r="L56" s="901">
        <v>23.065466999999998</v>
      </c>
      <c r="M56" s="901">
        <v>3829.7748299999998</v>
      </c>
      <c r="N56" s="1029">
        <v>2.7624939999999998</v>
      </c>
      <c r="O56" s="782"/>
      <c r="R56" s="783"/>
      <c r="S56" s="783"/>
      <c r="T56" s="783"/>
      <c r="U56" s="783"/>
      <c r="V56" s="783"/>
      <c r="W56" s="783"/>
      <c r="X56" s="783"/>
      <c r="Y56" s="17"/>
      <c r="Z56" s="776"/>
      <c r="AA56" s="776"/>
      <c r="AB56" s="776"/>
      <c r="AC56" s="776"/>
      <c r="AD56" s="776"/>
      <c r="AE56" s="776"/>
      <c r="AF56" s="776"/>
      <c r="AG56" s="776"/>
    </row>
    <row r="57" spans="1:33" x14ac:dyDescent="0.2">
      <c r="A57" s="796" t="s">
        <v>270</v>
      </c>
      <c r="B57" s="794">
        <f t="shared" ref="B57:K57" si="4">+B56/B55-1</f>
        <v>-0.12909347861779708</v>
      </c>
      <c r="C57" s="794">
        <f t="shared" si="4"/>
        <v>-9.4077737887224178E-2</v>
      </c>
      <c r="D57" s="794">
        <f t="shared" si="4"/>
        <v>-0.10596209653744459</v>
      </c>
      <c r="E57" s="794">
        <f t="shared" si="4"/>
        <v>-0.16263712430611355</v>
      </c>
      <c r="F57" s="794">
        <f t="shared" si="4"/>
        <v>-5.2743484199116564E-2</v>
      </c>
      <c r="G57" s="794">
        <f t="shared" si="4"/>
        <v>-1.1074674838154941E-2</v>
      </c>
      <c r="H57" s="794">
        <f t="shared" si="4"/>
        <v>-0.23765122104024328</v>
      </c>
      <c r="I57" s="794">
        <f t="shared" si="4"/>
        <v>-0.1799292680960215</v>
      </c>
      <c r="J57" s="794">
        <f t="shared" si="4"/>
        <v>-8.3280985772300475E-2</v>
      </c>
      <c r="K57" s="794">
        <f t="shared" si="4"/>
        <v>7.1330558545479317E-2</v>
      </c>
      <c r="L57" s="794">
        <f>+L56/L55-1</f>
        <v>-9.3727040354753655E-2</v>
      </c>
      <c r="M57" s="794">
        <f>+M56/M55-1</f>
        <v>0.14236634805081905</v>
      </c>
      <c r="N57" s="889">
        <f>+N56/N55-1</f>
        <v>1.4979904740566319E-3</v>
      </c>
      <c r="O57" s="782"/>
      <c r="R57" s="783"/>
      <c r="S57" s="783"/>
      <c r="T57" s="783"/>
      <c r="U57" s="783"/>
      <c r="V57" s="783"/>
      <c r="W57" s="783"/>
      <c r="X57" s="783"/>
      <c r="Y57" s="17"/>
      <c r="Z57" s="776"/>
      <c r="AA57" s="776"/>
      <c r="AB57" s="776"/>
      <c r="AC57" s="776"/>
      <c r="AD57" s="776"/>
      <c r="AE57" s="776"/>
      <c r="AF57" s="776"/>
      <c r="AG57" s="776"/>
    </row>
    <row r="58" spans="1:33" x14ac:dyDescent="0.2">
      <c r="A58" s="797"/>
      <c r="B58" s="798"/>
      <c r="C58" s="799"/>
      <c r="D58" s="798"/>
      <c r="E58" s="798"/>
      <c r="F58" s="798"/>
      <c r="G58" s="798"/>
      <c r="H58" s="798"/>
      <c r="I58" s="798"/>
      <c r="J58" s="798"/>
      <c r="K58" s="798"/>
      <c r="L58" s="798"/>
      <c r="M58" s="798"/>
      <c r="N58" s="798"/>
      <c r="P58" s="780"/>
      <c r="Q58" s="788"/>
      <c r="R58" s="788"/>
      <c r="S58" s="788"/>
      <c r="T58" s="788"/>
      <c r="U58" s="788"/>
      <c r="V58" s="788"/>
      <c r="W58" s="788"/>
      <c r="X58" s="788"/>
    </row>
    <row r="59" spans="1:33" customFormat="1" ht="60" customHeight="1" x14ac:dyDescent="0.25">
      <c r="A59" s="1057" t="s">
        <v>905</v>
      </c>
      <c r="B59" s="1058"/>
      <c r="C59" s="1058"/>
      <c r="D59" s="1058"/>
      <c r="E59" s="1058"/>
      <c r="F59" s="1058"/>
      <c r="G59" s="1058"/>
      <c r="H59" s="1058"/>
      <c r="I59" s="1058"/>
      <c r="J59" s="800"/>
      <c r="K59" s="800"/>
      <c r="L59" s="800"/>
      <c r="M59" s="800"/>
      <c r="N59" s="800"/>
      <c r="O59" s="801"/>
    </row>
    <row r="60" spans="1:33" customFormat="1" ht="15" x14ac:dyDescent="0.25">
      <c r="O60" s="801"/>
    </row>
    <row r="61" spans="1:33" customFormat="1" ht="15" x14ac:dyDescent="0.25">
      <c r="J61" s="802"/>
      <c r="K61" s="802"/>
      <c r="L61" s="802"/>
      <c r="M61" s="802"/>
      <c r="N61" s="802"/>
      <c r="O61" s="801"/>
    </row>
    <row r="62" spans="1:33" ht="36.6" customHeight="1" x14ac:dyDescent="0.2">
      <c r="A62" s="1059" t="s">
        <v>805</v>
      </c>
      <c r="B62" s="1059"/>
      <c r="C62" s="1059"/>
      <c r="D62" s="1059"/>
      <c r="E62" s="1059"/>
      <c r="F62" s="1059"/>
      <c r="G62" s="1059"/>
      <c r="H62" s="1059"/>
      <c r="I62" s="1059"/>
      <c r="J62" s="1059"/>
      <c r="K62" s="1059"/>
      <c r="L62" s="1059"/>
      <c r="M62" s="1059"/>
      <c r="N62" s="1059"/>
    </row>
    <row r="63" spans="1:33" ht="36.75" customHeight="1" x14ac:dyDescent="0.2"/>
    <row r="64" spans="1:33" ht="36.75" customHeight="1" x14ac:dyDescent="0.2"/>
    <row r="65" spans="1:34" ht="36.75" customHeight="1" x14ac:dyDescent="0.2"/>
    <row r="66" spans="1:34" s="760" customFormat="1" ht="36.75" customHeight="1" x14ac:dyDescent="0.2">
      <c r="A66" s="7"/>
      <c r="B66" s="6"/>
      <c r="C66" s="6"/>
      <c r="D66" s="6"/>
      <c r="E66" s="6"/>
      <c r="F66" s="6"/>
      <c r="G66" s="6"/>
      <c r="H66" s="6"/>
      <c r="I66" s="6"/>
      <c r="J66" s="6"/>
      <c r="K66" s="6"/>
      <c r="L66" s="6"/>
      <c r="M66" s="6"/>
      <c r="N66" s="6"/>
      <c r="P66" s="6"/>
      <c r="Q66" s="6"/>
      <c r="R66" s="6"/>
      <c r="S66" s="6"/>
      <c r="T66" s="6"/>
      <c r="U66" s="6"/>
      <c r="V66" s="6"/>
      <c r="W66" s="6"/>
      <c r="X66" s="6"/>
      <c r="Y66" s="6"/>
      <c r="Z66" s="6"/>
      <c r="AA66" s="6"/>
      <c r="AB66" s="6"/>
      <c r="AC66" s="6"/>
      <c r="AD66" s="6"/>
      <c r="AE66" s="6"/>
      <c r="AF66" s="6"/>
      <c r="AG66" s="6"/>
      <c r="AH66" s="6"/>
    </row>
    <row r="67" spans="1:34" s="760" customFormat="1" ht="36.75" customHeight="1" x14ac:dyDescent="0.2">
      <c r="A67" s="7"/>
      <c r="B67" s="6"/>
      <c r="C67" s="6"/>
      <c r="D67" s="6"/>
      <c r="E67" s="6"/>
      <c r="F67" s="6"/>
      <c r="G67" s="6"/>
      <c r="H67" s="6"/>
      <c r="I67" s="6"/>
      <c r="J67" s="6"/>
      <c r="K67" s="6"/>
      <c r="L67" s="6"/>
      <c r="M67" s="6"/>
      <c r="N67" s="6"/>
      <c r="P67" s="6"/>
      <c r="Q67" s="6"/>
      <c r="R67" s="6"/>
      <c r="S67" s="6"/>
      <c r="T67" s="6"/>
      <c r="U67" s="6"/>
      <c r="V67" s="6"/>
      <c r="W67" s="6"/>
      <c r="X67" s="6"/>
      <c r="Y67" s="6"/>
      <c r="Z67" s="6"/>
      <c r="AA67" s="6"/>
      <c r="AB67" s="6"/>
      <c r="AC67" s="6"/>
      <c r="AD67" s="6"/>
      <c r="AE67" s="6"/>
      <c r="AF67" s="6"/>
      <c r="AG67" s="6"/>
      <c r="AH67" s="6"/>
    </row>
    <row r="68" spans="1:34" ht="36.75" customHeight="1" x14ac:dyDescent="0.2"/>
    <row r="69" spans="1:34" s="760" customFormat="1" ht="36.75" customHeight="1" x14ac:dyDescent="0.2">
      <c r="A69" s="6"/>
      <c r="B69" s="6"/>
      <c r="C69" s="6"/>
      <c r="D69" s="6"/>
      <c r="E69" s="6"/>
      <c r="F69" s="6"/>
      <c r="G69" s="6"/>
      <c r="H69" s="6"/>
      <c r="I69" s="6"/>
      <c r="J69" s="6"/>
      <c r="K69" s="6"/>
      <c r="L69" s="6"/>
      <c r="M69" s="6"/>
      <c r="N69" s="6"/>
      <c r="P69" s="6"/>
      <c r="Q69" s="6"/>
      <c r="R69" s="6"/>
      <c r="S69" s="6"/>
      <c r="T69" s="6"/>
      <c r="U69" s="6"/>
      <c r="V69" s="6"/>
      <c r="W69" s="6"/>
      <c r="X69" s="6"/>
      <c r="Y69" s="6"/>
      <c r="Z69" s="6"/>
      <c r="AA69" s="6"/>
      <c r="AB69" s="6"/>
      <c r="AC69" s="6"/>
      <c r="AD69" s="6"/>
      <c r="AE69" s="6"/>
      <c r="AF69" s="6"/>
      <c r="AG69" s="6"/>
      <c r="AH69" s="6"/>
    </row>
    <row r="70" spans="1:34" s="760" customFormat="1" x14ac:dyDescent="0.2">
      <c r="A70" s="7"/>
      <c r="B70" s="6"/>
      <c r="C70" s="6"/>
      <c r="D70" s="6"/>
      <c r="E70" s="6"/>
      <c r="F70" s="6"/>
      <c r="G70" s="6"/>
      <c r="H70" s="6"/>
      <c r="I70" s="803"/>
      <c r="J70" s="803"/>
      <c r="K70" s="803"/>
      <c r="L70" s="803"/>
      <c r="M70" s="803"/>
      <c r="N70" s="803"/>
      <c r="P70" s="6"/>
      <c r="Q70" s="6"/>
      <c r="R70" s="6"/>
      <c r="S70" s="6"/>
      <c r="T70" s="6"/>
      <c r="U70" s="6"/>
      <c r="V70" s="6"/>
      <c r="W70" s="6"/>
      <c r="X70" s="6"/>
      <c r="Y70" s="6"/>
      <c r="Z70" s="6"/>
      <c r="AA70" s="6"/>
      <c r="AB70" s="6"/>
      <c r="AC70" s="6"/>
      <c r="AD70" s="6"/>
      <c r="AE70" s="6"/>
      <c r="AF70" s="6"/>
      <c r="AG70" s="6"/>
      <c r="AH70" s="6"/>
    </row>
    <row r="71" spans="1:34" s="760" customFormat="1" ht="45.75" customHeight="1" x14ac:dyDescent="0.2">
      <c r="A71" s="1060" t="s">
        <v>906</v>
      </c>
      <c r="B71" s="1060"/>
      <c r="C71" s="1060"/>
      <c r="D71" s="1060"/>
      <c r="E71" s="1060"/>
      <c r="F71" s="1060"/>
      <c r="G71" s="1060"/>
      <c r="H71" s="1060"/>
      <c r="I71" s="1060"/>
      <c r="J71" s="804"/>
      <c r="K71" s="804"/>
      <c r="L71" s="804"/>
      <c r="M71" s="804"/>
      <c r="N71" s="804"/>
      <c r="P71" s="6"/>
      <c r="Q71" s="6"/>
      <c r="R71" s="6"/>
      <c r="S71" s="6"/>
      <c r="T71" s="6"/>
      <c r="U71" s="6"/>
      <c r="V71" s="6"/>
      <c r="W71" s="6"/>
      <c r="X71" s="6"/>
      <c r="Y71" s="6"/>
      <c r="Z71" s="6"/>
      <c r="AA71" s="6"/>
      <c r="AB71" s="6"/>
      <c r="AC71" s="6"/>
      <c r="AD71" s="6"/>
      <c r="AE71" s="6"/>
      <c r="AF71" s="6"/>
      <c r="AG71" s="6"/>
      <c r="AH71" s="6"/>
    </row>
  </sheetData>
  <mergeCells count="4">
    <mergeCell ref="A2:I2"/>
    <mergeCell ref="A59:I59"/>
    <mergeCell ref="A62:N62"/>
    <mergeCell ref="A71:I71"/>
  </mergeCells>
  <conditionalFormatting sqref="D47:F47 B52 D52:F52 M52 B58:N58">
    <cfRule type="cellIs" dxfId="3" priority="1" operator="lessThan">
      <formula>0</formula>
    </cfRule>
  </conditionalFormatting>
  <pageMargins left="0.7" right="0.7" top="0.75" bottom="0.75" header="0" footer="0"/>
  <pageSetup scale="3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I106"/>
  <sheetViews>
    <sheetView showGridLines="0" view="pageBreakPreview" zoomScaleNormal="100" zoomScaleSheetLayoutView="100" workbookViewId="0"/>
  </sheetViews>
  <sheetFormatPr baseColWidth="10" defaultColWidth="11.5703125" defaultRowHeight="15" x14ac:dyDescent="0.25"/>
  <cols>
    <col min="1" max="1" width="55.140625" customWidth="1"/>
    <col min="2" max="2" width="13.7109375" style="4" customWidth="1"/>
    <col min="3" max="3" width="12.42578125" style="4" customWidth="1"/>
    <col min="4" max="4" width="11.7109375" style="846" customWidth="1"/>
    <col min="5" max="5" width="13.140625" customWidth="1"/>
    <col min="6" max="6" width="13.5703125" bestFit="1" customWidth="1"/>
    <col min="7" max="7" width="11.7109375" bestFit="1" customWidth="1"/>
    <col min="8" max="8" width="8.7109375" customWidth="1"/>
    <col min="9" max="9" width="3.7109375" customWidth="1"/>
  </cols>
  <sheetData>
    <row r="1" spans="1:9" x14ac:dyDescent="0.25">
      <c r="A1" s="104" t="s">
        <v>806</v>
      </c>
      <c r="B1" s="805"/>
      <c r="C1" s="805"/>
      <c r="D1" s="61"/>
    </row>
    <row r="2" spans="1:9" ht="15.75" x14ac:dyDescent="0.25">
      <c r="A2" s="1056" t="s">
        <v>807</v>
      </c>
      <c r="B2" s="1056"/>
      <c r="C2" s="1056"/>
      <c r="D2" s="1056"/>
      <c r="E2" s="1056"/>
      <c r="F2" s="1056"/>
      <c r="G2" s="1056"/>
      <c r="H2" s="1056"/>
      <c r="I2" s="1056"/>
    </row>
    <row r="3" spans="1:9" ht="15.75" thickBot="1" x14ac:dyDescent="0.3">
      <c r="A3" s="148"/>
      <c r="B3" s="806"/>
      <c r="C3" s="806"/>
      <c r="D3" s="807"/>
    </row>
    <row r="4" spans="1:9" ht="15.75" thickBot="1" x14ac:dyDescent="0.3">
      <c r="A4" s="808"/>
      <c r="B4" s="1061" t="s">
        <v>907</v>
      </c>
      <c r="C4" s="1062"/>
      <c r="D4" s="1062"/>
      <c r="E4" s="1061" t="s">
        <v>908</v>
      </c>
      <c r="F4" s="1062"/>
      <c r="G4" s="1062"/>
      <c r="H4" s="1063"/>
    </row>
    <row r="5" spans="1:9" x14ac:dyDescent="0.25">
      <c r="A5" s="809" t="s">
        <v>808</v>
      </c>
      <c r="B5" s="810">
        <v>2024</v>
      </c>
      <c r="C5" s="810">
        <v>2025</v>
      </c>
      <c r="D5" s="811" t="s">
        <v>270</v>
      </c>
      <c r="E5" s="812">
        <v>2024</v>
      </c>
      <c r="F5" s="810">
        <v>2025</v>
      </c>
      <c r="G5" s="813" t="s">
        <v>270</v>
      </c>
      <c r="H5" s="814" t="s">
        <v>272</v>
      </c>
    </row>
    <row r="6" spans="1:9" x14ac:dyDescent="0.25">
      <c r="A6" s="815" t="s">
        <v>809</v>
      </c>
      <c r="B6" s="816">
        <f>SUM(B7:B17)</f>
        <v>243305.27163620599</v>
      </c>
      <c r="C6" s="816">
        <f>SUM(C7:C17)</f>
        <v>216152.44144300002</v>
      </c>
      <c r="D6" s="817">
        <f t="shared" ref="D6:D69" si="0">(C6-B6)/B6</f>
        <v>-0.11159984331866563</v>
      </c>
      <c r="E6" s="818">
        <f>SUM(E7:E17)</f>
        <v>2473757.4388191332</v>
      </c>
      <c r="F6" s="816">
        <f>SUM(F7:F17)</f>
        <v>2512739.671474122</v>
      </c>
      <c r="G6" s="819">
        <f t="shared" ref="G6:G69" si="1">(F6-E6)/E6</f>
        <v>1.5758308411028862E-2</v>
      </c>
      <c r="H6" s="172">
        <f>SUM(H7:H17)</f>
        <v>1</v>
      </c>
    </row>
    <row r="7" spans="1:9" x14ac:dyDescent="0.25">
      <c r="A7" s="821" t="s">
        <v>277</v>
      </c>
      <c r="B7" s="174">
        <v>36986.477784000002</v>
      </c>
      <c r="C7" s="174">
        <v>30508.953002999999</v>
      </c>
      <c r="D7" s="820">
        <f t="shared" si="0"/>
        <v>-0.17513224208124298</v>
      </c>
      <c r="E7" s="173">
        <v>290840.94214200001</v>
      </c>
      <c r="F7" s="174">
        <v>379085.19412100001</v>
      </c>
      <c r="G7" s="175">
        <f t="shared" si="1"/>
        <v>0.30341069358768502</v>
      </c>
      <c r="H7" s="176">
        <f>(F7/$F$6)</f>
        <v>0.15086528796618481</v>
      </c>
    </row>
    <row r="8" spans="1:9" x14ac:dyDescent="0.25">
      <c r="A8" s="821" t="s">
        <v>275</v>
      </c>
      <c r="B8" s="174">
        <v>28162.047935752002</v>
      </c>
      <c r="C8" s="174">
        <v>32436.991719000001</v>
      </c>
      <c r="D8" s="820">
        <f t="shared" si="0"/>
        <v>0.15179804370054054</v>
      </c>
      <c r="E8" s="173">
        <v>379645.38452788803</v>
      </c>
      <c r="F8" s="174">
        <v>376004.61156553106</v>
      </c>
      <c r="G8" s="175">
        <f t="shared" si="1"/>
        <v>-9.5899307899778557E-3</v>
      </c>
      <c r="H8" s="176">
        <f t="shared" ref="H8:H17" si="2">(F8/$F$6)</f>
        <v>0.14963930240530826</v>
      </c>
    </row>
    <row r="9" spans="1:9" x14ac:dyDescent="0.25">
      <c r="A9" s="821" t="s">
        <v>273</v>
      </c>
      <c r="B9" s="174">
        <v>35229.062995100001</v>
      </c>
      <c r="C9" s="174">
        <v>29549.493690000003</v>
      </c>
      <c r="D9" s="820">
        <f t="shared" si="0"/>
        <v>-0.16121829030451271</v>
      </c>
      <c r="E9" s="173">
        <v>410008.21797089995</v>
      </c>
      <c r="F9" s="174">
        <v>373867.95082150004</v>
      </c>
      <c r="G9" s="175">
        <f t="shared" si="1"/>
        <v>-8.8145226279257013E-2</v>
      </c>
      <c r="H9" s="176">
        <f t="shared" si="2"/>
        <v>0.14878897128335103</v>
      </c>
    </row>
    <row r="10" spans="1:9" x14ac:dyDescent="0.25">
      <c r="A10" s="821" t="s">
        <v>274</v>
      </c>
      <c r="B10" s="174">
        <v>31289.063779</v>
      </c>
      <c r="C10" s="174">
        <v>27102.733659999998</v>
      </c>
      <c r="D10" s="820">
        <f t="shared" si="0"/>
        <v>-0.13379531418928883</v>
      </c>
      <c r="E10" s="173">
        <v>398110.48003900005</v>
      </c>
      <c r="F10" s="174">
        <v>344115.79064400995</v>
      </c>
      <c r="G10" s="175">
        <f t="shared" si="1"/>
        <v>-0.13562740018725611</v>
      </c>
      <c r="H10" s="176">
        <f t="shared" si="2"/>
        <v>0.13694844497843711</v>
      </c>
    </row>
    <row r="11" spans="1:9" x14ac:dyDescent="0.25">
      <c r="A11" s="821" t="s">
        <v>276</v>
      </c>
      <c r="B11" s="174">
        <v>30628.077754400001</v>
      </c>
      <c r="C11" s="174">
        <v>24397.54523</v>
      </c>
      <c r="D11" s="820">
        <f t="shared" si="0"/>
        <v>-0.20342551610196721</v>
      </c>
      <c r="E11" s="173">
        <v>274595.22918780334</v>
      </c>
      <c r="F11" s="174">
        <v>289444.02489003527</v>
      </c>
      <c r="G11" s="175">
        <f t="shared" si="1"/>
        <v>5.4075213710564597E-2</v>
      </c>
      <c r="H11" s="176">
        <f t="shared" si="2"/>
        <v>0.11519061372570691</v>
      </c>
    </row>
    <row r="12" spans="1:9" x14ac:dyDescent="0.25">
      <c r="A12" s="821" t="s">
        <v>278</v>
      </c>
      <c r="B12" s="174">
        <v>21398.379596999999</v>
      </c>
      <c r="C12" s="174">
        <v>22562.539229999998</v>
      </c>
      <c r="D12" s="820">
        <f t="shared" si="0"/>
        <v>5.4404102316383415E-2</v>
      </c>
      <c r="E12" s="173">
        <v>176833.56080800001</v>
      </c>
      <c r="F12" s="174">
        <v>220998.45508099999</v>
      </c>
      <c r="G12" s="175">
        <f t="shared" si="1"/>
        <v>0.24975402899313187</v>
      </c>
      <c r="H12" s="176">
        <f t="shared" si="2"/>
        <v>8.7951194303924535E-2</v>
      </c>
    </row>
    <row r="13" spans="1:9" x14ac:dyDescent="0.25">
      <c r="A13" s="821" t="s">
        <v>280</v>
      </c>
      <c r="B13" s="174">
        <v>12072.863863750001</v>
      </c>
      <c r="C13" s="174">
        <v>9904.1166250000006</v>
      </c>
      <c r="D13" s="820">
        <f t="shared" si="0"/>
        <v>-0.1796381755998992</v>
      </c>
      <c r="E13" s="173">
        <v>109834.97927535001</v>
      </c>
      <c r="F13" s="174">
        <v>121294.31257221998</v>
      </c>
      <c r="G13" s="175">
        <f t="shared" si="1"/>
        <v>0.10433227531406071</v>
      </c>
      <c r="H13" s="176">
        <f t="shared" si="2"/>
        <v>4.8271738592427102E-2</v>
      </c>
    </row>
    <row r="14" spans="1:9" x14ac:dyDescent="0.25">
      <c r="A14" s="821" t="s">
        <v>279</v>
      </c>
      <c r="B14" s="822">
        <v>16086.370686099999</v>
      </c>
      <c r="C14" s="822">
        <v>12931.125959999999</v>
      </c>
      <c r="D14" s="820">
        <f t="shared" si="0"/>
        <v>-0.19614397726308777</v>
      </c>
      <c r="E14" s="173">
        <v>133695.8083794</v>
      </c>
      <c r="F14" s="174">
        <v>118796.642784</v>
      </c>
      <c r="G14" s="175">
        <f t="shared" si="1"/>
        <v>-0.11144078319283854</v>
      </c>
      <c r="H14" s="176">
        <f t="shared" si="2"/>
        <v>4.7277735983810389E-2</v>
      </c>
    </row>
    <row r="15" spans="1:9" x14ac:dyDescent="0.25">
      <c r="A15" s="821" t="s">
        <v>281</v>
      </c>
      <c r="B15" s="822">
        <v>10782.6051004</v>
      </c>
      <c r="C15" s="822">
        <v>7244.7327660000001</v>
      </c>
      <c r="D15" s="820">
        <f t="shared" si="0"/>
        <v>-0.32810923718877139</v>
      </c>
      <c r="E15" s="173">
        <v>85400.042134800009</v>
      </c>
      <c r="F15" s="174">
        <v>76551.884141000002</v>
      </c>
      <c r="G15" s="175">
        <f t="shared" si="1"/>
        <v>-0.10360835630307534</v>
      </c>
      <c r="H15" s="176">
        <f t="shared" si="2"/>
        <v>3.0465505444139437E-2</v>
      </c>
    </row>
    <row r="16" spans="1:9" x14ac:dyDescent="0.25">
      <c r="A16" s="821" t="s">
        <v>282</v>
      </c>
      <c r="B16" s="822">
        <v>3987.0978894</v>
      </c>
      <c r="C16" s="822">
        <v>3871.1082219999998</v>
      </c>
      <c r="D16" s="820">
        <f t="shared" si="0"/>
        <v>-2.9091251486041365E-2</v>
      </c>
      <c r="E16" s="173">
        <v>51240.633549999999</v>
      </c>
      <c r="F16" s="174">
        <v>46735.295821700005</v>
      </c>
      <c r="G16" s="175">
        <f t="shared" si="1"/>
        <v>-8.7925098035794944E-2</v>
      </c>
      <c r="H16" s="176">
        <f t="shared" si="2"/>
        <v>1.8599338543607388E-2</v>
      </c>
    </row>
    <row r="17" spans="1:8" x14ac:dyDescent="0.25">
      <c r="A17" s="823" t="s">
        <v>891</v>
      </c>
      <c r="B17" s="824">
        <v>16683.224251304007</v>
      </c>
      <c r="C17" s="822">
        <v>15643.101338000002</v>
      </c>
      <c r="D17" s="820">
        <f t="shared" si="0"/>
        <v>-6.2345437406843354E-2</v>
      </c>
      <c r="E17" s="825">
        <v>163552.16080399198</v>
      </c>
      <c r="F17" s="174">
        <v>165845.50903212608</v>
      </c>
      <c r="G17" s="175">
        <f t="shared" si="1"/>
        <v>1.4022121241690879E-2</v>
      </c>
      <c r="H17" s="831">
        <f t="shared" si="2"/>
        <v>6.6001866773103185E-2</v>
      </c>
    </row>
    <row r="18" spans="1:8" x14ac:dyDescent="0.25">
      <c r="A18" s="815" t="s">
        <v>810</v>
      </c>
      <c r="B18" s="816">
        <f>SUM(B19:B29)</f>
        <v>9349054.7926002592</v>
      </c>
      <c r="C18" s="816">
        <f>SUM(C19:C29)</f>
        <v>9100583.634401001</v>
      </c>
      <c r="D18" s="817">
        <f t="shared" si="0"/>
        <v>-2.6577142150875199E-2</v>
      </c>
      <c r="E18" s="818">
        <f>SUM(E19:E29)</f>
        <v>99573912.961384907</v>
      </c>
      <c r="F18" s="816">
        <f>SUM(F19:F29)</f>
        <v>99621857.094403803</v>
      </c>
      <c r="G18" s="1030">
        <f t="shared" si="1"/>
        <v>4.8149290906634225E-4</v>
      </c>
      <c r="H18" s="172">
        <f>SUM(H19:H29)</f>
        <v>1</v>
      </c>
    </row>
    <row r="19" spans="1:8" x14ac:dyDescent="0.25">
      <c r="A19" s="821" t="s">
        <v>283</v>
      </c>
      <c r="B19" s="174">
        <v>859289.12639999995</v>
      </c>
      <c r="C19" s="174">
        <v>1401550.068</v>
      </c>
      <c r="D19" s="820">
        <f t="shared" si="0"/>
        <v>0.63105760906321184</v>
      </c>
      <c r="E19" s="173">
        <v>10020505.6799</v>
      </c>
      <c r="F19" s="174">
        <v>15087804.1812</v>
      </c>
      <c r="G19" s="175">
        <f t="shared" si="1"/>
        <v>0.5056928924719265</v>
      </c>
      <c r="H19" s="176">
        <f>(F19/$F$18)</f>
        <v>0.15145074204852929</v>
      </c>
    </row>
    <row r="20" spans="1:8" x14ac:dyDescent="0.25">
      <c r="A20" s="821" t="s">
        <v>284</v>
      </c>
      <c r="B20" s="174">
        <v>778680.81728000008</v>
      </c>
      <c r="C20" s="174">
        <v>713026.61262000003</v>
      </c>
      <c r="D20" s="820">
        <f t="shared" si="0"/>
        <v>-8.4314655251603476E-2</v>
      </c>
      <c r="E20" s="173">
        <v>8237106.3399900002</v>
      </c>
      <c r="F20" s="174">
        <v>7886612.1088299984</v>
      </c>
      <c r="G20" s="175">
        <f t="shared" si="1"/>
        <v>-4.2550650276105009E-2</v>
      </c>
      <c r="H20" s="176">
        <f t="shared" ref="H20:H29" si="3">(F20/$F$18)</f>
        <v>7.9165479733593766E-2</v>
      </c>
    </row>
    <row r="21" spans="1:8" x14ac:dyDescent="0.25">
      <c r="A21" s="821" t="s">
        <v>723</v>
      </c>
      <c r="B21" s="174">
        <v>542816.52</v>
      </c>
      <c r="C21" s="174">
        <v>401118.28</v>
      </c>
      <c r="D21" s="820">
        <f t="shared" si="0"/>
        <v>-0.26104260791473327</v>
      </c>
      <c r="E21" s="173">
        <v>6698382.5541130789</v>
      </c>
      <c r="F21" s="174">
        <v>5479204.8310000002</v>
      </c>
      <c r="G21" s="175">
        <f t="shared" si="1"/>
        <v>-0.18201076353342255</v>
      </c>
      <c r="H21" s="176">
        <f t="shared" si="3"/>
        <v>5.500002701021512E-2</v>
      </c>
    </row>
    <row r="22" spans="1:8" x14ac:dyDescent="0.25">
      <c r="A22" s="821" t="s">
        <v>286</v>
      </c>
      <c r="B22" s="174">
        <v>459823.71600000001</v>
      </c>
      <c r="C22" s="174">
        <v>457438.10399999999</v>
      </c>
      <c r="D22" s="820">
        <f t="shared" si="0"/>
        <v>-5.1881012592226161E-3</v>
      </c>
      <c r="E22" s="173">
        <v>5233447.3140000002</v>
      </c>
      <c r="F22" s="174">
        <v>5047302.6450000005</v>
      </c>
      <c r="G22" s="175">
        <f t="shared" si="1"/>
        <v>-3.5568270363980539E-2</v>
      </c>
      <c r="H22" s="176">
        <f t="shared" si="3"/>
        <v>5.0664611082456221E-2</v>
      </c>
    </row>
    <row r="23" spans="1:8" x14ac:dyDescent="0.25">
      <c r="A23" s="821" t="s">
        <v>285</v>
      </c>
      <c r="B23" s="822">
        <v>480362.17719999998</v>
      </c>
      <c r="C23" s="822">
        <v>457702.02799999999</v>
      </c>
      <c r="D23" s="820">
        <f t="shared" si="0"/>
        <v>-4.7173050409764834E-2</v>
      </c>
      <c r="E23" s="173">
        <v>5657630.5805199994</v>
      </c>
      <c r="F23" s="174">
        <v>4862261.1800699998</v>
      </c>
      <c r="G23" s="175">
        <f t="shared" si="1"/>
        <v>-0.14058348086362618</v>
      </c>
      <c r="H23" s="176">
        <f t="shared" si="3"/>
        <v>4.8807172661541706E-2</v>
      </c>
    </row>
    <row r="24" spans="1:8" x14ac:dyDescent="0.25">
      <c r="A24" s="821" t="s">
        <v>288</v>
      </c>
      <c r="B24" s="822">
        <v>346210.48</v>
      </c>
      <c r="C24" s="822">
        <v>343117</v>
      </c>
      <c r="D24" s="820">
        <f t="shared" si="0"/>
        <v>-8.9352581123482502E-3</v>
      </c>
      <c r="E24" s="173">
        <v>4115999.4461599998</v>
      </c>
      <c r="F24" s="174">
        <v>3983589.37</v>
      </c>
      <c r="G24" s="175">
        <f t="shared" si="1"/>
        <v>-3.2169604950635013E-2</v>
      </c>
      <c r="H24" s="176">
        <f t="shared" si="3"/>
        <v>3.9987102089705732E-2</v>
      </c>
    </row>
    <row r="25" spans="1:8" x14ac:dyDescent="0.25">
      <c r="A25" s="821" t="s">
        <v>287</v>
      </c>
      <c r="B25" s="822">
        <v>320899.05712800001</v>
      </c>
      <c r="C25" s="822">
        <v>301333.68619199999</v>
      </c>
      <c r="D25" s="820">
        <f t="shared" si="0"/>
        <v>-6.0970484335813424E-2</v>
      </c>
      <c r="E25" s="173">
        <v>3853243.9482439999</v>
      </c>
      <c r="F25" s="174">
        <v>3797258.2506050002</v>
      </c>
      <c r="G25" s="175">
        <f t="shared" si="1"/>
        <v>-1.4529497325107971E-2</v>
      </c>
      <c r="H25" s="176">
        <f t="shared" si="3"/>
        <v>3.8116718171662241E-2</v>
      </c>
    </row>
    <row r="26" spans="1:8" x14ac:dyDescent="0.25">
      <c r="A26" s="821" t="s">
        <v>811</v>
      </c>
      <c r="B26" s="822">
        <v>301615.632608224</v>
      </c>
      <c r="C26" s="822">
        <v>367990.69374900003</v>
      </c>
      <c r="D26" s="820">
        <f t="shared" si="0"/>
        <v>0.22006505620016134</v>
      </c>
      <c r="E26" s="173">
        <v>2801613.0862313882</v>
      </c>
      <c r="F26" s="174">
        <v>3345113.503891794</v>
      </c>
      <c r="G26" s="175">
        <f t="shared" si="1"/>
        <v>0.19399553076456383</v>
      </c>
      <c r="H26" s="176">
        <f t="shared" si="3"/>
        <v>3.3578108273186406E-2</v>
      </c>
    </row>
    <row r="27" spans="1:8" x14ac:dyDescent="0.25">
      <c r="A27" s="821" t="s">
        <v>813</v>
      </c>
      <c r="B27" s="822">
        <v>182596.35426687601</v>
      </c>
      <c r="C27" s="822">
        <v>331575.62069100002</v>
      </c>
      <c r="D27" s="820">
        <f t="shared" si="0"/>
        <v>0.81589398113820766</v>
      </c>
      <c r="E27" s="173">
        <v>3249954.3284869874</v>
      </c>
      <c r="F27" s="174">
        <v>3139212.6487281751</v>
      </c>
      <c r="G27" s="175">
        <f t="shared" si="1"/>
        <v>-3.4074841848736985E-2</v>
      </c>
      <c r="H27" s="176">
        <f t="shared" si="3"/>
        <v>3.1511284172843615E-2</v>
      </c>
    </row>
    <row r="28" spans="1:8" x14ac:dyDescent="0.25">
      <c r="A28" s="821" t="s">
        <v>812</v>
      </c>
      <c r="B28" s="822">
        <v>304394.93</v>
      </c>
      <c r="C28" s="822">
        <v>191735.21710000001</v>
      </c>
      <c r="D28" s="820">
        <f t="shared" si="0"/>
        <v>-0.37011034612173072</v>
      </c>
      <c r="E28" s="173">
        <v>2497643.8638000004</v>
      </c>
      <c r="F28" s="174">
        <v>3054153.9401000002</v>
      </c>
      <c r="G28" s="175">
        <f t="shared" si="1"/>
        <v>0.22281402259380026</v>
      </c>
      <c r="H28" s="176">
        <f t="shared" si="3"/>
        <v>3.0657468442952418E-2</v>
      </c>
    </row>
    <row r="29" spans="1:8" x14ac:dyDescent="0.25">
      <c r="A29" s="823" t="s">
        <v>909</v>
      </c>
      <c r="B29" s="824">
        <v>4772365.98171716</v>
      </c>
      <c r="C29" s="822">
        <v>4133996.3240490006</v>
      </c>
      <c r="D29" s="827">
        <f t="shared" si="0"/>
        <v>-0.13376376835174439</v>
      </c>
      <c r="E29" s="828">
        <v>47208385.819939464</v>
      </c>
      <c r="F29" s="822">
        <v>43939344.434978843</v>
      </c>
      <c r="G29" s="829">
        <f t="shared" si="1"/>
        <v>-6.9247048552544932E-2</v>
      </c>
      <c r="H29" s="831">
        <f t="shared" si="3"/>
        <v>0.44106128631331354</v>
      </c>
    </row>
    <row r="30" spans="1:8" x14ac:dyDescent="0.25">
      <c r="A30" s="815" t="s">
        <v>814</v>
      </c>
      <c r="B30" s="816">
        <f>SUM(B31:B41)</f>
        <v>105414.319739197</v>
      </c>
      <c r="C30" s="816">
        <f>SUM(C31:C41)</f>
        <v>119827.05015699999</v>
      </c>
      <c r="D30" s="817">
        <f t="shared" si="0"/>
        <v>0.13672459731714981</v>
      </c>
      <c r="E30" s="818">
        <f>SUM(E31:E41)</f>
        <v>1159255.735987616</v>
      </c>
      <c r="F30" s="816">
        <f>SUM(F31:F41)</f>
        <v>1371732.2033468043</v>
      </c>
      <c r="G30" s="819">
        <f t="shared" si="1"/>
        <v>0.18328696659686666</v>
      </c>
      <c r="H30" s="172">
        <f>SUM(H31:H41)</f>
        <v>1</v>
      </c>
    </row>
    <row r="31" spans="1:8" x14ac:dyDescent="0.25">
      <c r="A31" s="821" t="s">
        <v>274</v>
      </c>
      <c r="B31" s="174">
        <v>33812.022046799997</v>
      </c>
      <c r="C31" s="174">
        <v>33015.459955999999</v>
      </c>
      <c r="D31" s="820">
        <f t="shared" si="0"/>
        <v>-2.3558546415752904E-2</v>
      </c>
      <c r="E31" s="830">
        <v>286854.1778221</v>
      </c>
      <c r="F31" s="822">
        <v>482325.91267645004</v>
      </c>
      <c r="G31" s="829">
        <f t="shared" si="1"/>
        <v>0.6814324139827479</v>
      </c>
      <c r="H31" s="831">
        <f>(F31/$F$30)</f>
        <v>0.35161813034618056</v>
      </c>
    </row>
    <row r="32" spans="1:8" x14ac:dyDescent="0.25">
      <c r="A32" s="821" t="s">
        <v>290</v>
      </c>
      <c r="B32" s="174">
        <v>14393.085849872001</v>
      </c>
      <c r="C32" s="174">
        <v>12782.253266</v>
      </c>
      <c r="D32" s="820">
        <f t="shared" si="0"/>
        <v>-0.11191711080402723</v>
      </c>
      <c r="E32" s="830">
        <v>146818.208508424</v>
      </c>
      <c r="F32" s="822">
        <v>150771.71384273499</v>
      </c>
      <c r="G32" s="829">
        <f t="shared" si="1"/>
        <v>2.6927895214605823E-2</v>
      </c>
      <c r="H32" s="831">
        <f t="shared" ref="H32:H41" si="4">(F32/$F$30)</f>
        <v>0.10991337337920364</v>
      </c>
    </row>
    <row r="33" spans="1:8" x14ac:dyDescent="0.25">
      <c r="A33" s="821" t="s">
        <v>291</v>
      </c>
      <c r="B33" s="174">
        <v>5277.3013000000001</v>
      </c>
      <c r="C33" s="174">
        <v>7861.9288999999999</v>
      </c>
      <c r="D33" s="820">
        <f t="shared" si="0"/>
        <v>0.48976312949954171</v>
      </c>
      <c r="E33" s="830">
        <v>86973.261600000013</v>
      </c>
      <c r="F33" s="822">
        <v>83564.5435</v>
      </c>
      <c r="G33" s="829">
        <f t="shared" si="1"/>
        <v>-3.9192713223485831E-2</v>
      </c>
      <c r="H33" s="831">
        <f t="shared" si="4"/>
        <v>6.0918992275690587E-2</v>
      </c>
    </row>
    <row r="34" spans="1:8" x14ac:dyDescent="0.25">
      <c r="A34" s="821" t="s">
        <v>294</v>
      </c>
      <c r="B34" s="174">
        <v>4673.4685200000004</v>
      </c>
      <c r="C34" s="174">
        <v>9427.3753240000005</v>
      </c>
      <c r="D34" s="820">
        <f t="shared" si="0"/>
        <v>1.0172116884185196</v>
      </c>
      <c r="E34" s="830">
        <v>89309.873296999969</v>
      </c>
      <c r="F34" s="822">
        <v>68894.033922000002</v>
      </c>
      <c r="G34" s="829">
        <f t="shared" si="1"/>
        <v>-0.22859554740501195</v>
      </c>
      <c r="H34" s="831">
        <f t="shared" si="4"/>
        <v>5.0224113536089424E-2</v>
      </c>
    </row>
    <row r="35" spans="1:8" x14ac:dyDescent="0.25">
      <c r="A35" s="821" t="s">
        <v>292</v>
      </c>
      <c r="B35" s="822">
        <v>4296.5314049999997</v>
      </c>
      <c r="C35" s="822">
        <v>4443.6236699999999</v>
      </c>
      <c r="D35" s="827">
        <f t="shared" si="0"/>
        <v>3.4235119247312991E-2</v>
      </c>
      <c r="E35" s="830">
        <v>49576.221428000004</v>
      </c>
      <c r="F35" s="822">
        <v>51428.543583000013</v>
      </c>
      <c r="G35" s="829">
        <f t="shared" si="1"/>
        <v>3.7363116866220902E-2</v>
      </c>
      <c r="H35" s="831">
        <f t="shared" si="4"/>
        <v>3.7491679102905587E-2</v>
      </c>
    </row>
    <row r="36" spans="1:8" x14ac:dyDescent="0.25">
      <c r="A36" s="821" t="s">
        <v>315</v>
      </c>
      <c r="B36" s="822">
        <v>3600.7422116999996</v>
      </c>
      <c r="C36" s="822">
        <v>4954.8242580000006</v>
      </c>
      <c r="D36" s="827">
        <f t="shared" si="0"/>
        <v>0.37605637023948607</v>
      </c>
      <c r="E36" s="830">
        <v>48335.945835399994</v>
      </c>
      <c r="F36" s="822">
        <v>47303.434673409996</v>
      </c>
      <c r="G36" s="829">
        <f t="shared" si="1"/>
        <v>-2.1361145295595182E-2</v>
      </c>
      <c r="H36" s="831">
        <f t="shared" si="4"/>
        <v>3.4484452984334175E-2</v>
      </c>
    </row>
    <row r="37" spans="1:8" x14ac:dyDescent="0.25">
      <c r="A37" s="821" t="s">
        <v>293</v>
      </c>
      <c r="B37" s="822">
        <v>4167.033274589</v>
      </c>
      <c r="C37" s="822">
        <v>3670.4839940000002</v>
      </c>
      <c r="D37" s="827">
        <f t="shared" si="0"/>
        <v>-0.1191613428232044</v>
      </c>
      <c r="E37" s="830">
        <v>46031.113058019997</v>
      </c>
      <c r="F37" s="822">
        <v>44931.220080357001</v>
      </c>
      <c r="G37" s="829">
        <f t="shared" si="1"/>
        <v>-2.3894555325582365E-2</v>
      </c>
      <c r="H37" s="831">
        <f t="shared" si="4"/>
        <v>3.275509605353881E-2</v>
      </c>
    </row>
    <row r="38" spans="1:8" x14ac:dyDescent="0.25">
      <c r="A38" s="821" t="s">
        <v>278</v>
      </c>
      <c r="B38" s="822">
        <v>4247.3740200000002</v>
      </c>
      <c r="C38" s="822">
        <v>4350.4850280000001</v>
      </c>
      <c r="D38" s="827">
        <f t="shared" si="0"/>
        <v>2.427641350031139E-2</v>
      </c>
      <c r="E38" s="830">
        <v>51082.464546000003</v>
      </c>
      <c r="F38" s="822">
        <v>43403.204015000003</v>
      </c>
      <c r="G38" s="829">
        <f t="shared" si="1"/>
        <v>-0.15033065846078725</v>
      </c>
      <c r="H38" s="831">
        <f t="shared" si="4"/>
        <v>3.164116429511768E-2</v>
      </c>
    </row>
    <row r="39" spans="1:8" x14ac:dyDescent="0.25">
      <c r="A39" s="821" t="s">
        <v>295</v>
      </c>
      <c r="B39" s="822">
        <v>2746.0096175499998</v>
      </c>
      <c r="C39" s="822">
        <v>4931.405925</v>
      </c>
      <c r="D39" s="827">
        <f t="shared" si="0"/>
        <v>0.79584437486414161</v>
      </c>
      <c r="E39" s="830">
        <v>41708.801106309998</v>
      </c>
      <c r="F39" s="822">
        <v>43196.469873189999</v>
      </c>
      <c r="G39" s="829">
        <f t="shared" si="1"/>
        <v>3.5667981994690699E-2</v>
      </c>
      <c r="H39" s="831">
        <f t="shared" si="4"/>
        <v>3.1490454017043278E-2</v>
      </c>
    </row>
    <row r="40" spans="1:8" x14ac:dyDescent="0.25">
      <c r="A40" s="821" t="s">
        <v>316</v>
      </c>
      <c r="B40" s="822">
        <v>1843.7466499</v>
      </c>
      <c r="C40" s="822">
        <v>6107.4931409999999</v>
      </c>
      <c r="D40" s="827">
        <f t="shared" si="0"/>
        <v>2.3125446716506599</v>
      </c>
      <c r="E40" s="830">
        <v>24532.416007700002</v>
      </c>
      <c r="F40" s="822">
        <v>41044.959284200006</v>
      </c>
      <c r="G40" s="829">
        <f t="shared" si="1"/>
        <v>0.67309079021475926</v>
      </c>
      <c r="H40" s="831">
        <f t="shared" si="4"/>
        <v>2.9921991467472264E-2</v>
      </c>
    </row>
    <row r="41" spans="1:8" x14ac:dyDescent="0.25">
      <c r="A41" s="823" t="s">
        <v>892</v>
      </c>
      <c r="B41" s="824">
        <v>26357.004843786002</v>
      </c>
      <c r="C41" s="822">
        <v>28281.716695000006</v>
      </c>
      <c r="D41" s="827">
        <f t="shared" si="0"/>
        <v>7.3024680255646707E-2</v>
      </c>
      <c r="E41" s="828">
        <v>288033.25277866196</v>
      </c>
      <c r="F41" s="822">
        <v>314868.16789646202</v>
      </c>
      <c r="G41" s="175">
        <f t="shared" si="1"/>
        <v>9.3166031556853782E-2</v>
      </c>
      <c r="H41" s="831">
        <f t="shared" si="4"/>
        <v>0.22954055254242389</v>
      </c>
    </row>
    <row r="42" spans="1:8" x14ac:dyDescent="0.25">
      <c r="A42" s="815" t="s">
        <v>815</v>
      </c>
      <c r="B42" s="816">
        <f>SUM(B43:B53)</f>
        <v>291442.58352533769</v>
      </c>
      <c r="C42" s="816">
        <f>SUM(C43:C53)</f>
        <v>291536.50174400007</v>
      </c>
      <c r="D42" s="1031">
        <f t="shared" si="0"/>
        <v>3.2225290321795098E-4</v>
      </c>
      <c r="E42" s="818">
        <f>SUM(E43:E53)</f>
        <v>3165873.8689063694</v>
      </c>
      <c r="F42" s="816">
        <f>SUM(F43:F53)</f>
        <v>3417864.6699118717</v>
      </c>
      <c r="G42" s="819">
        <f t="shared" si="1"/>
        <v>7.9595969845934145E-2</v>
      </c>
      <c r="H42" s="172">
        <f>SUM(H43:H53)</f>
        <v>0.99999999999999978</v>
      </c>
    </row>
    <row r="43" spans="1:8" x14ac:dyDescent="0.25">
      <c r="A43" s="821" t="s">
        <v>274</v>
      </c>
      <c r="B43" s="822">
        <v>35350.099854496599</v>
      </c>
      <c r="C43" s="822">
        <v>35141.631146</v>
      </c>
      <c r="D43" s="827">
        <f t="shared" si="0"/>
        <v>-5.8972593954379282E-3</v>
      </c>
      <c r="E43" s="830">
        <v>326744.18565397948</v>
      </c>
      <c r="F43" s="822">
        <v>519956.78587471746</v>
      </c>
      <c r="G43" s="829">
        <f t="shared" si="1"/>
        <v>0.59132681989129321</v>
      </c>
      <c r="H43" s="831">
        <f>(F43/$F$42)</f>
        <v>0.1521291321016886</v>
      </c>
    </row>
    <row r="44" spans="1:8" x14ac:dyDescent="0.25">
      <c r="A44" s="821" t="s">
        <v>289</v>
      </c>
      <c r="B44" s="822">
        <v>30582.1130512688</v>
      </c>
      <c r="C44" s="822">
        <v>33982.822210999999</v>
      </c>
      <c r="D44" s="827">
        <f t="shared" si="0"/>
        <v>0.11119928678669604</v>
      </c>
      <c r="E44" s="830">
        <v>346868.38909479184</v>
      </c>
      <c r="F44" s="822">
        <v>375293.91308210668</v>
      </c>
      <c r="G44" s="829">
        <f t="shared" si="1"/>
        <v>8.1949018362543091E-2</v>
      </c>
      <c r="H44" s="831">
        <f t="shared" ref="H44:H53" si="5">(F44/$F$42)</f>
        <v>0.10980361989925817</v>
      </c>
    </row>
    <row r="45" spans="1:8" x14ac:dyDescent="0.25">
      <c r="A45" s="821" t="s">
        <v>278</v>
      </c>
      <c r="B45" s="822">
        <v>21777.245589177601</v>
      </c>
      <c r="C45" s="822">
        <v>22997.404672000001</v>
      </c>
      <c r="D45" s="827">
        <f t="shared" si="0"/>
        <v>5.602908218240276E-2</v>
      </c>
      <c r="E45" s="830">
        <v>228197.78691970662</v>
      </c>
      <c r="F45" s="822">
        <v>211678.71132288032</v>
      </c>
      <c r="G45" s="829">
        <f t="shared" si="1"/>
        <v>-7.2389289220577219E-2</v>
      </c>
      <c r="H45" s="831">
        <f t="shared" si="5"/>
        <v>6.1933028883890358E-2</v>
      </c>
    </row>
    <row r="46" spans="1:8" x14ac:dyDescent="0.25">
      <c r="A46" s="821" t="s">
        <v>290</v>
      </c>
      <c r="B46" s="822">
        <v>19262.7598258998</v>
      </c>
      <c r="C46" s="822">
        <v>15551.700741999999</v>
      </c>
      <c r="D46" s="827">
        <f t="shared" si="0"/>
        <v>-0.19265458934446589</v>
      </c>
      <c r="E46" s="830">
        <v>195006.48299141691</v>
      </c>
      <c r="F46" s="822">
        <v>190981.82131545609</v>
      </c>
      <c r="G46" s="829">
        <f t="shared" si="1"/>
        <v>-2.063860449264119E-2</v>
      </c>
      <c r="H46" s="831">
        <f t="shared" si="5"/>
        <v>5.5877525812155833E-2</v>
      </c>
    </row>
    <row r="47" spans="1:8" x14ac:dyDescent="0.25">
      <c r="A47" s="821" t="s">
        <v>275</v>
      </c>
      <c r="B47" s="822">
        <v>11887.2667294273</v>
      </c>
      <c r="C47" s="822">
        <v>14134.214506</v>
      </c>
      <c r="D47" s="827">
        <f t="shared" si="0"/>
        <v>0.18902139808222787</v>
      </c>
      <c r="E47" s="830">
        <v>162901.84068092619</v>
      </c>
      <c r="F47" s="822">
        <v>162040.94829811467</v>
      </c>
      <c r="G47" s="829">
        <f t="shared" si="1"/>
        <v>-5.2847308490377425E-3</v>
      </c>
      <c r="H47" s="832">
        <f t="shared" si="5"/>
        <v>4.7409995405784409E-2</v>
      </c>
    </row>
    <row r="48" spans="1:8" x14ac:dyDescent="0.25">
      <c r="A48" s="821" t="s">
        <v>288</v>
      </c>
      <c r="B48" s="822">
        <v>16168.7861328164</v>
      </c>
      <c r="C48" s="822">
        <v>13124.553504</v>
      </c>
      <c r="D48" s="827">
        <f t="shared" si="0"/>
        <v>-0.18827836572331069</v>
      </c>
      <c r="E48" s="830">
        <v>177716.6980670786</v>
      </c>
      <c r="F48" s="822">
        <v>160360.3199205492</v>
      </c>
      <c r="G48" s="829">
        <f t="shared" si="1"/>
        <v>-9.766318154289752E-2</v>
      </c>
      <c r="H48" s="832">
        <f t="shared" si="5"/>
        <v>4.6918276587201456E-2</v>
      </c>
    </row>
    <row r="49" spans="1:8" x14ac:dyDescent="0.25">
      <c r="A49" s="821" t="s">
        <v>277</v>
      </c>
      <c r="B49" s="822">
        <v>13577.7774749206</v>
      </c>
      <c r="C49" s="822">
        <v>13529.910129</v>
      </c>
      <c r="D49" s="827">
        <f t="shared" si="0"/>
        <v>-3.5254183542936667E-3</v>
      </c>
      <c r="E49" s="830">
        <v>107979.55231161408</v>
      </c>
      <c r="F49" s="822">
        <v>145995.78445884629</v>
      </c>
      <c r="G49" s="829">
        <f t="shared" si="1"/>
        <v>0.35206880685634451</v>
      </c>
      <c r="H49" s="831">
        <f t="shared" si="5"/>
        <v>4.2715495948120949E-2</v>
      </c>
    </row>
    <row r="50" spans="1:8" x14ac:dyDescent="0.25">
      <c r="A50" s="821" t="s">
        <v>394</v>
      </c>
      <c r="B50" s="822">
        <v>11559.138727237802</v>
      </c>
      <c r="C50" s="822">
        <v>12008.858635000001</v>
      </c>
      <c r="D50" s="827">
        <f t="shared" si="0"/>
        <v>3.8906004882741388E-2</v>
      </c>
      <c r="E50" s="830">
        <v>125405.63073069822</v>
      </c>
      <c r="F50" s="822">
        <v>126347.5885299537</v>
      </c>
      <c r="G50" s="829">
        <f t="shared" si="1"/>
        <v>7.5112879203828361E-3</v>
      </c>
      <c r="H50" s="832">
        <f t="shared" si="5"/>
        <v>3.6966820144231027E-2</v>
      </c>
    </row>
    <row r="51" spans="1:8" x14ac:dyDescent="0.25">
      <c r="A51" s="821" t="s">
        <v>292</v>
      </c>
      <c r="B51" s="822">
        <v>13657.128842324601</v>
      </c>
      <c r="C51" s="822">
        <v>9304.3668990000006</v>
      </c>
      <c r="D51" s="827">
        <f t="shared" si="0"/>
        <v>-0.3187172057596046</v>
      </c>
      <c r="E51" s="830">
        <v>130394.63722693601</v>
      </c>
      <c r="F51" s="822">
        <v>126281.84202067083</v>
      </c>
      <c r="G51" s="829">
        <f t="shared" si="1"/>
        <v>-3.1541137685803515E-2</v>
      </c>
      <c r="H51" s="832">
        <f t="shared" si="5"/>
        <v>3.6947584008329669E-2</v>
      </c>
    </row>
    <row r="52" spans="1:8" x14ac:dyDescent="0.25">
      <c r="A52" s="821" t="s">
        <v>291</v>
      </c>
      <c r="B52" s="822">
        <v>8890.6843813859996</v>
      </c>
      <c r="C52" s="822">
        <v>12917.933635000001</v>
      </c>
      <c r="D52" s="827">
        <f t="shared" si="0"/>
        <v>0.4529740434882224</v>
      </c>
      <c r="E52" s="830">
        <v>123072.71361933759</v>
      </c>
      <c r="F52" s="822">
        <v>111959.0055819269</v>
      </c>
      <c r="G52" s="829">
        <f t="shared" si="1"/>
        <v>-9.0301966297625089E-2</v>
      </c>
      <c r="H52" s="831">
        <f t="shared" si="5"/>
        <v>3.2757003683476366E-2</v>
      </c>
    </row>
    <row r="53" spans="1:8" x14ac:dyDescent="0.25">
      <c r="A53" s="823" t="s">
        <v>910</v>
      </c>
      <c r="B53" s="824">
        <v>108729.58291638219</v>
      </c>
      <c r="C53" s="822">
        <v>108843.10566500005</v>
      </c>
      <c r="D53" s="827">
        <f t="shared" si="0"/>
        <v>1.0440833632661571E-3</v>
      </c>
      <c r="E53" s="828">
        <v>1241585.9516098842</v>
      </c>
      <c r="F53" s="822">
        <v>1286967.949506649</v>
      </c>
      <c r="G53" s="829">
        <f t="shared" si="1"/>
        <v>3.6551636105354599E-2</v>
      </c>
      <c r="H53" s="831">
        <f t="shared" si="5"/>
        <v>0.37654151752586301</v>
      </c>
    </row>
    <row r="54" spans="1:8" x14ac:dyDescent="0.25">
      <c r="A54" s="815" t="s">
        <v>816</v>
      </c>
      <c r="B54" s="816">
        <f>SUM(B55:B65)</f>
        <v>23043.246724013003</v>
      </c>
      <c r="C54" s="816">
        <f>SUM(C55:C65)</f>
        <v>25533.305550999998</v>
      </c>
      <c r="D54" s="819">
        <f>(C54-B54)/B54</f>
        <v>0.10806024241332902</v>
      </c>
      <c r="E54" s="818">
        <f>SUM(E55:E65)</f>
        <v>265703.53017552302</v>
      </c>
      <c r="F54" s="816">
        <f>SUM(F55:F65)</f>
        <v>285679.3295071568</v>
      </c>
      <c r="G54" s="819">
        <f t="shared" si="1"/>
        <v>7.5180782575368213E-2</v>
      </c>
      <c r="H54" s="172">
        <f>SUM(H55:H65)</f>
        <v>1.0000000000000002</v>
      </c>
    </row>
    <row r="55" spans="1:8" x14ac:dyDescent="0.25">
      <c r="A55" s="821" t="s">
        <v>290</v>
      </c>
      <c r="B55" s="174">
        <v>2059.8429738519999</v>
      </c>
      <c r="C55" s="174">
        <v>1765.231317</v>
      </c>
      <c r="D55" s="820">
        <f t="shared" si="0"/>
        <v>-0.14302626976514754</v>
      </c>
      <c r="E55" s="173">
        <v>24145.296184656996</v>
      </c>
      <c r="F55" s="174">
        <v>25168.284604577006</v>
      </c>
      <c r="G55" s="175">
        <f t="shared" si="1"/>
        <v>4.2368021170519431E-2</v>
      </c>
      <c r="H55" s="826">
        <f>(F55/$F$54)</f>
        <v>8.8099774834939512E-2</v>
      </c>
    </row>
    <row r="56" spans="1:8" x14ac:dyDescent="0.25">
      <c r="A56" s="821" t="s">
        <v>292</v>
      </c>
      <c r="B56" s="174">
        <v>2544.821261</v>
      </c>
      <c r="C56" s="174">
        <v>1811.1294949999999</v>
      </c>
      <c r="D56" s="820">
        <f t="shared" si="0"/>
        <v>-0.2883077791136075</v>
      </c>
      <c r="E56" s="173">
        <v>26022.510964999998</v>
      </c>
      <c r="F56" s="174">
        <v>25052.433979000001</v>
      </c>
      <c r="G56" s="175">
        <f t="shared" si="1"/>
        <v>-3.7278377451919982E-2</v>
      </c>
      <c r="H56" s="826">
        <f t="shared" ref="H56:H65" si="6">(F56/$F$54)</f>
        <v>8.7694248030543598E-2</v>
      </c>
    </row>
    <row r="57" spans="1:8" x14ac:dyDescent="0.25">
      <c r="A57" s="821" t="s">
        <v>293</v>
      </c>
      <c r="B57" s="174">
        <v>2095.0254376090002</v>
      </c>
      <c r="C57" s="174">
        <v>2172.600492</v>
      </c>
      <c r="D57" s="820">
        <f t="shared" si="0"/>
        <v>3.7028215981727806E-2</v>
      </c>
      <c r="E57" s="173">
        <v>19301.555371059003</v>
      </c>
      <c r="F57" s="174">
        <v>23243.165632309003</v>
      </c>
      <c r="G57" s="175">
        <f t="shared" si="1"/>
        <v>0.20421205366486167</v>
      </c>
      <c r="H57" s="176">
        <f t="shared" si="6"/>
        <v>8.1361033969126278E-2</v>
      </c>
    </row>
    <row r="58" spans="1:8" x14ac:dyDescent="0.25">
      <c r="A58" s="821" t="s">
        <v>289</v>
      </c>
      <c r="B58" s="174">
        <v>1595.2934415</v>
      </c>
      <c r="C58" s="174">
        <v>2219.4577589999999</v>
      </c>
      <c r="D58" s="820">
        <f t="shared" si="0"/>
        <v>0.39125360968896072</v>
      </c>
      <c r="E58" s="173">
        <v>19950.992594880001</v>
      </c>
      <c r="F58" s="174">
        <v>21048.946245200001</v>
      </c>
      <c r="G58" s="175">
        <f t="shared" si="1"/>
        <v>5.5032532596987996E-2</v>
      </c>
      <c r="H58" s="176">
        <f t="shared" si="6"/>
        <v>7.3680326404828966E-2</v>
      </c>
    </row>
    <row r="59" spans="1:8" x14ac:dyDescent="0.25">
      <c r="A59" s="821" t="s">
        <v>296</v>
      </c>
      <c r="B59" s="822">
        <v>1802.1766275</v>
      </c>
      <c r="C59" s="822">
        <v>1825.8017129999998</v>
      </c>
      <c r="D59" s="820">
        <f t="shared" si="0"/>
        <v>1.3109195369364449E-2</v>
      </c>
      <c r="E59" s="173">
        <v>18624.232384300001</v>
      </c>
      <c r="F59" s="174">
        <v>20554.074328000002</v>
      </c>
      <c r="G59" s="175">
        <f t="shared" si="1"/>
        <v>0.10361994544950127</v>
      </c>
      <c r="H59" s="176">
        <f t="shared" si="6"/>
        <v>7.1948062757845016E-2</v>
      </c>
    </row>
    <row r="60" spans="1:8" x14ac:dyDescent="0.25">
      <c r="A60" s="821" t="s">
        <v>817</v>
      </c>
      <c r="B60" s="822">
        <v>1504.2649999999999</v>
      </c>
      <c r="C60" s="822">
        <v>1314.3673079999999</v>
      </c>
      <c r="D60" s="820">
        <f t="shared" si="0"/>
        <v>-0.12623952029728805</v>
      </c>
      <c r="E60" s="173">
        <v>16786.043208999999</v>
      </c>
      <c r="F60" s="174">
        <v>14615.653233000001</v>
      </c>
      <c r="G60" s="175">
        <f t="shared" si="1"/>
        <v>-0.12929729472138635</v>
      </c>
      <c r="H60" s="826">
        <f t="shared" si="6"/>
        <v>5.1161045701886711E-2</v>
      </c>
    </row>
    <row r="61" spans="1:8" x14ac:dyDescent="0.25">
      <c r="A61" s="821" t="s">
        <v>297</v>
      </c>
      <c r="B61" s="822">
        <v>1130.6519257</v>
      </c>
      <c r="C61" s="822">
        <v>1237.7203259999999</v>
      </c>
      <c r="D61" s="820">
        <f t="shared" si="0"/>
        <v>9.4696164103477365E-2</v>
      </c>
      <c r="E61" s="173">
        <v>12310.7798891</v>
      </c>
      <c r="F61" s="174">
        <v>14451.5620738</v>
      </c>
      <c r="G61" s="175">
        <f t="shared" si="1"/>
        <v>0.17389492818366886</v>
      </c>
      <c r="H61" s="826">
        <f t="shared" si="6"/>
        <v>5.0586656370033102E-2</v>
      </c>
    </row>
    <row r="62" spans="1:8" x14ac:dyDescent="0.25">
      <c r="A62" s="821" t="s">
        <v>394</v>
      </c>
      <c r="B62" s="822">
        <v>1277.784805282</v>
      </c>
      <c r="C62" s="822">
        <v>1144.980822</v>
      </c>
      <c r="D62" s="820">
        <f t="shared" si="0"/>
        <v>-0.10393298052459693</v>
      </c>
      <c r="E62" s="173">
        <v>10017.919793857</v>
      </c>
      <c r="F62" s="174">
        <v>14062.923001939</v>
      </c>
      <c r="G62" s="175">
        <f t="shared" si="1"/>
        <v>0.4037767611757484</v>
      </c>
      <c r="H62" s="176">
        <f t="shared" si="6"/>
        <v>4.9226253177644404E-2</v>
      </c>
    </row>
    <row r="63" spans="1:8" x14ac:dyDescent="0.25">
      <c r="A63" s="821" t="s">
        <v>294</v>
      </c>
      <c r="B63" s="822">
        <v>1596.3475860000001</v>
      </c>
      <c r="C63" s="822">
        <v>1818.3</v>
      </c>
      <c r="D63" s="820">
        <f t="shared" si="0"/>
        <v>0.13903764815791181</v>
      </c>
      <c r="E63" s="173">
        <v>15301.231158000001</v>
      </c>
      <c r="F63" s="174">
        <v>12473.366837999998</v>
      </c>
      <c r="G63" s="175">
        <f t="shared" si="1"/>
        <v>-0.18481286184095713</v>
      </c>
      <c r="H63" s="1032">
        <f t="shared" si="6"/>
        <v>4.3662125851102282E-2</v>
      </c>
    </row>
    <row r="64" spans="1:8" x14ac:dyDescent="0.25">
      <c r="A64" s="821" t="s">
        <v>299</v>
      </c>
      <c r="B64" s="822">
        <v>952.38202199999989</v>
      </c>
      <c r="C64" s="822">
        <v>1353.4685500000001</v>
      </c>
      <c r="D64" s="820">
        <f t="shared" si="0"/>
        <v>0.42114038141723786</v>
      </c>
      <c r="E64" s="173">
        <v>11541.986364</v>
      </c>
      <c r="F64" s="174">
        <v>12471.169875999998</v>
      </c>
      <c r="G64" s="175">
        <f t="shared" si="1"/>
        <v>8.0504644754924068E-2</v>
      </c>
      <c r="H64" s="1032">
        <f t="shared" si="6"/>
        <v>4.3654435543218302E-2</v>
      </c>
    </row>
    <row r="65" spans="1:8" x14ac:dyDescent="0.25">
      <c r="A65" s="823" t="s">
        <v>893</v>
      </c>
      <c r="B65" s="824">
        <v>6484.6556435700004</v>
      </c>
      <c r="C65" s="822">
        <v>8870.2477689999996</v>
      </c>
      <c r="D65" s="827">
        <f t="shared" si="0"/>
        <v>0.36788262269492822</v>
      </c>
      <c r="E65" s="828">
        <v>91700.982261670026</v>
      </c>
      <c r="F65" s="822">
        <v>102537.74969533183</v>
      </c>
      <c r="G65" s="175">
        <f t="shared" si="1"/>
        <v>0.11817504203759717</v>
      </c>
      <c r="H65" s="831">
        <f t="shared" si="6"/>
        <v>0.358926037358832</v>
      </c>
    </row>
    <row r="66" spans="1:8" x14ac:dyDescent="0.25">
      <c r="A66" s="833" t="s">
        <v>818</v>
      </c>
      <c r="B66" s="816">
        <f>SUM(B67:B68)</f>
        <v>1089161.3711999999</v>
      </c>
      <c r="C66" s="816">
        <f>SUM(C67:C68)</f>
        <v>1150038.4875200002</v>
      </c>
      <c r="D66" s="817">
        <f t="shared" si="0"/>
        <v>5.5893569061238359E-2</v>
      </c>
      <c r="E66" s="818">
        <f>SUM(E67:E68)</f>
        <v>12243668.313921999</v>
      </c>
      <c r="F66" s="816">
        <f>SUM(F67:F68)</f>
        <v>10677261.443318</v>
      </c>
      <c r="G66" s="819">
        <f>(F66-E66)/E66</f>
        <v>-0.12793607523840492</v>
      </c>
      <c r="H66" s="172">
        <f>SUM(H67:H68)</f>
        <v>0.99999999999999989</v>
      </c>
    </row>
    <row r="67" spans="1:8" x14ac:dyDescent="0.25">
      <c r="A67" s="821" t="s">
        <v>300</v>
      </c>
      <c r="B67" s="174">
        <v>1062639.7696</v>
      </c>
      <c r="C67" s="908">
        <v>1131870.4750000001</v>
      </c>
      <c r="D67" s="820">
        <f t="shared" si="0"/>
        <v>6.5149740655819785E-2</v>
      </c>
      <c r="E67" s="173">
        <v>12040320.820899999</v>
      </c>
      <c r="F67" s="174">
        <v>10458522.858279999</v>
      </c>
      <c r="G67" s="175">
        <f t="shared" si="1"/>
        <v>-0.13137506767047774</v>
      </c>
      <c r="H67" s="176">
        <f>(F67/$F$66)</f>
        <v>0.97951360597478943</v>
      </c>
    </row>
    <row r="68" spans="1:8" x14ac:dyDescent="0.25">
      <c r="A68" s="821" t="s">
        <v>294</v>
      </c>
      <c r="B68" s="174">
        <v>26521.601600000002</v>
      </c>
      <c r="C68" s="174">
        <v>18168.01252</v>
      </c>
      <c r="D68" s="820">
        <f t="shared" si="0"/>
        <v>-0.31497302485683976</v>
      </c>
      <c r="E68" s="834">
        <v>203347.49302200001</v>
      </c>
      <c r="F68" s="835">
        <v>218738.58503799999</v>
      </c>
      <c r="G68" s="175">
        <f t="shared" si="1"/>
        <v>7.5688624370376822E-2</v>
      </c>
      <c r="H68" s="831">
        <f>(F68/$F$66)</f>
        <v>2.0486394025210471E-2</v>
      </c>
    </row>
    <row r="69" spans="1:8" x14ac:dyDescent="0.25">
      <c r="A69" s="833" t="s">
        <v>819</v>
      </c>
      <c r="B69" s="816">
        <f>SUM(B70:B71)</f>
        <v>2914.2087999999999</v>
      </c>
      <c r="C69" s="816">
        <f>SUM(C70:C71)</f>
        <v>2358.6851999999999</v>
      </c>
      <c r="D69" s="817">
        <f t="shared" si="0"/>
        <v>-0.19062587416522797</v>
      </c>
      <c r="E69" s="818">
        <f>SUM(E70:E71)</f>
        <v>29894.117599999998</v>
      </c>
      <c r="F69" s="816">
        <f>SUM(F70:F71)</f>
        <v>30875.465984000002</v>
      </c>
      <c r="G69" s="819">
        <f t="shared" si="1"/>
        <v>3.2827474526292907E-2</v>
      </c>
      <c r="H69" s="172">
        <f>SUM(H70:H71)</f>
        <v>0.99999999999999989</v>
      </c>
    </row>
    <row r="70" spans="1:8" x14ac:dyDescent="0.25">
      <c r="A70" s="821" t="s">
        <v>301</v>
      </c>
      <c r="B70" s="877">
        <v>2914.2087999999999</v>
      </c>
      <c r="C70" s="822">
        <v>2358.6851999999999</v>
      </c>
      <c r="D70" s="827">
        <f t="shared" ref="D70:D82" si="7">(C70-B70)/B70</f>
        <v>-0.19062587416522797</v>
      </c>
      <c r="E70" s="877">
        <v>29894.117599999998</v>
      </c>
      <c r="F70" s="822">
        <v>30857.573840000001</v>
      </c>
      <c r="G70" s="829">
        <f t="shared" ref="G70:G85" si="8">(F70-E70)/E70</f>
        <v>3.2228957311655294E-2</v>
      </c>
      <c r="H70" s="831">
        <f>(F70/$F$69)</f>
        <v>0.99942050610639288</v>
      </c>
    </row>
    <row r="71" spans="1:8" x14ac:dyDescent="0.25">
      <c r="A71" s="821" t="s">
        <v>289</v>
      </c>
      <c r="B71" s="824">
        <v>0</v>
      </c>
      <c r="C71" s="822">
        <v>0</v>
      </c>
      <c r="D71" s="827" t="s">
        <v>242</v>
      </c>
      <c r="E71" s="828">
        <v>0</v>
      </c>
      <c r="F71" s="822">
        <v>17.892143999999998</v>
      </c>
      <c r="G71" s="829" t="s">
        <v>241</v>
      </c>
      <c r="H71" s="831">
        <f>F71/$F$69</f>
        <v>5.7949389360704387E-4</v>
      </c>
    </row>
    <row r="72" spans="1:8" x14ac:dyDescent="0.25">
      <c r="A72" s="833" t="s">
        <v>820</v>
      </c>
      <c r="B72" s="816">
        <f>SUM(B73:B77)</f>
        <v>2991.0011701200001</v>
      </c>
      <c r="C72" s="816">
        <f>SUM(C73:C77)</f>
        <v>2772.5384810000005</v>
      </c>
      <c r="D72" s="817">
        <f t="shared" si="7"/>
        <v>-7.3039987848361423E-2</v>
      </c>
      <c r="E72" s="818">
        <f>SUM(E73:E77)</f>
        <v>37967.418018365002</v>
      </c>
      <c r="F72" s="816">
        <f>SUM(F73:F77)</f>
        <v>34794.417039766107</v>
      </c>
      <c r="G72" s="819">
        <f t="shared" si="8"/>
        <v>-8.3571681831619435E-2</v>
      </c>
      <c r="H72" s="172">
        <f>SUM(H73:H77)</f>
        <v>0.99999999999999978</v>
      </c>
    </row>
    <row r="73" spans="1:8" x14ac:dyDescent="0.25">
      <c r="A73" s="821" t="s">
        <v>275</v>
      </c>
      <c r="B73" s="174">
        <v>871.57231720000004</v>
      </c>
      <c r="C73" s="174">
        <v>1214.344664</v>
      </c>
      <c r="D73" s="820">
        <f t="shared" si="7"/>
        <v>0.39328044275337376</v>
      </c>
      <c r="E73" s="173">
        <v>12163.925670600001</v>
      </c>
      <c r="F73" s="174">
        <v>13534.8354624</v>
      </c>
      <c r="G73" s="175">
        <f t="shared" si="8"/>
        <v>0.11270290767342192</v>
      </c>
      <c r="H73" s="176">
        <f>(F73/$F$72)</f>
        <v>0.38899445985633857</v>
      </c>
    </row>
    <row r="74" spans="1:8" x14ac:dyDescent="0.25">
      <c r="A74" s="821" t="s">
        <v>273</v>
      </c>
      <c r="B74" s="174">
        <v>761.59505720000004</v>
      </c>
      <c r="C74" s="174">
        <v>636.73011499999996</v>
      </c>
      <c r="D74" s="820">
        <f t="shared" si="7"/>
        <v>-0.16395188101543798</v>
      </c>
      <c r="E74" s="173">
        <v>8061.6598424000003</v>
      </c>
      <c r="F74" s="174">
        <v>8985.950942200001</v>
      </c>
      <c r="G74" s="175">
        <f t="shared" si="8"/>
        <v>0.1146527040174439</v>
      </c>
      <c r="H74" s="176">
        <f t="shared" ref="H74:H77" si="9">(F74/$F$72)</f>
        <v>0.25825841346702461</v>
      </c>
    </row>
    <row r="75" spans="1:8" x14ac:dyDescent="0.25">
      <c r="A75" s="821" t="s">
        <v>276</v>
      </c>
      <c r="B75" s="174">
        <v>424.40061919999999</v>
      </c>
      <c r="C75" s="174">
        <v>453.972376</v>
      </c>
      <c r="D75" s="820">
        <f t="shared" si="7"/>
        <v>6.9678872890767934E-2</v>
      </c>
      <c r="E75" s="834">
        <v>5102.8042595849993</v>
      </c>
      <c r="F75" s="835">
        <v>4424.4313983661004</v>
      </c>
      <c r="G75" s="175">
        <f t="shared" si="8"/>
        <v>-0.13294118816034489</v>
      </c>
      <c r="H75" s="176">
        <f t="shared" si="9"/>
        <v>0.12715923342843977</v>
      </c>
    </row>
    <row r="76" spans="1:8" x14ac:dyDescent="0.25">
      <c r="A76" s="821" t="s">
        <v>277</v>
      </c>
      <c r="B76" s="822">
        <v>212.690898</v>
      </c>
      <c r="C76" s="822">
        <v>273.22459900000001</v>
      </c>
      <c r="D76" s="820">
        <f t="shared" si="7"/>
        <v>0.28460879882128293</v>
      </c>
      <c r="E76" s="834">
        <v>2974.8037739999995</v>
      </c>
      <c r="F76" s="835">
        <v>2568.0951070000001</v>
      </c>
      <c r="G76" s="175">
        <f t="shared" si="8"/>
        <v>-0.13671781330743984</v>
      </c>
      <c r="H76" s="176">
        <f t="shared" si="9"/>
        <v>7.3807677365738192E-2</v>
      </c>
    </row>
    <row r="77" spans="1:8" x14ac:dyDescent="0.25">
      <c r="A77" s="821" t="s">
        <v>855</v>
      </c>
      <c r="B77" s="836">
        <v>720.74227852000001</v>
      </c>
      <c r="C77" s="822">
        <v>194.266727</v>
      </c>
      <c r="D77" s="827">
        <f t="shared" si="7"/>
        <v>-0.73046297852969744</v>
      </c>
      <c r="E77" s="830">
        <v>9664.2244717799986</v>
      </c>
      <c r="F77" s="822">
        <v>5281.1041298</v>
      </c>
      <c r="G77" s="829">
        <f t="shared" si="8"/>
        <v>-0.45354082521354105</v>
      </c>
      <c r="H77" s="831">
        <f t="shared" si="9"/>
        <v>0.15178021588245871</v>
      </c>
    </row>
    <row r="78" spans="1:8" x14ac:dyDescent="0.25">
      <c r="A78" s="833" t="s">
        <v>821</v>
      </c>
      <c r="B78" s="816">
        <f>SUM(B79:B86)</f>
        <v>2323.4480275999999</v>
      </c>
      <c r="C78" s="816">
        <f>SUM(C79:C86)</f>
        <v>2254.1758189999996</v>
      </c>
      <c r="D78" s="817">
        <f t="shared" si="7"/>
        <v>-2.9814399882038635E-2</v>
      </c>
      <c r="E78" s="818">
        <f>SUM(E79:E86)</f>
        <v>28878.967529779991</v>
      </c>
      <c r="F78" s="816">
        <f>SUM(F79:F86)</f>
        <v>25000.950646199999</v>
      </c>
      <c r="G78" s="819">
        <f t="shared" si="8"/>
        <v>-0.13428516374697194</v>
      </c>
      <c r="H78" s="172">
        <f>SUM(H79:H86)</f>
        <v>1.0000000000000002</v>
      </c>
    </row>
    <row r="79" spans="1:8" x14ac:dyDescent="0.25">
      <c r="A79" s="821" t="s">
        <v>282</v>
      </c>
      <c r="B79" s="837">
        <v>1380.4944966</v>
      </c>
      <c r="C79" s="822">
        <v>1196.4168480000001</v>
      </c>
      <c r="D79" s="820">
        <f t="shared" si="7"/>
        <v>-0.13334181994449246</v>
      </c>
      <c r="E79" s="838">
        <v>16388.265525300001</v>
      </c>
      <c r="F79" s="174">
        <v>16093.869061500001</v>
      </c>
      <c r="G79" s="175">
        <f t="shared" si="8"/>
        <v>-1.7963857331058871E-2</v>
      </c>
      <c r="H79" s="176">
        <f>(F79/$F$78)</f>
        <v>0.64373028407006505</v>
      </c>
    </row>
    <row r="80" spans="1:8" x14ac:dyDescent="0.25">
      <c r="A80" s="821" t="s">
        <v>278</v>
      </c>
      <c r="B80" s="822">
        <v>782.53820700000006</v>
      </c>
      <c r="C80" s="822">
        <v>907.95640500000002</v>
      </c>
      <c r="D80" s="820">
        <f t="shared" si="7"/>
        <v>0.16027102175728009</v>
      </c>
      <c r="E80" s="173">
        <v>11019.333582999998</v>
      </c>
      <c r="F80" s="174">
        <v>7154.2309590000004</v>
      </c>
      <c r="G80" s="175">
        <f t="shared" si="8"/>
        <v>-0.35075647677667715</v>
      </c>
      <c r="H80" s="176">
        <f t="shared" ref="H80:H85" si="10">(F80/$F$78)</f>
        <v>0.28615835694581487</v>
      </c>
    </row>
    <row r="81" spans="1:9" x14ac:dyDescent="0.25">
      <c r="A81" s="821" t="s">
        <v>298</v>
      </c>
      <c r="B81" s="822">
        <v>100.40114</v>
      </c>
      <c r="C81" s="822">
        <v>83.424994999999996</v>
      </c>
      <c r="D81" s="820">
        <f t="shared" si="7"/>
        <v>-0.16908318969286606</v>
      </c>
      <c r="E81" s="173">
        <v>1025.0741869999999</v>
      </c>
      <c r="F81" s="174">
        <v>1067.7669870000002</v>
      </c>
      <c r="G81" s="175">
        <f t="shared" si="8"/>
        <v>4.1648497778434705E-2</v>
      </c>
      <c r="H81" s="176">
        <f t="shared" si="10"/>
        <v>4.270905543194993E-2</v>
      </c>
    </row>
    <row r="82" spans="1:9" x14ac:dyDescent="0.25">
      <c r="A82" s="821" t="s">
        <v>289</v>
      </c>
      <c r="B82" s="822">
        <v>59.126184000000002</v>
      </c>
      <c r="C82" s="822">
        <v>64.726077000000004</v>
      </c>
      <c r="D82" s="820">
        <f t="shared" si="7"/>
        <v>9.4710881392244109E-2</v>
      </c>
      <c r="E82" s="173">
        <v>415.94660299999998</v>
      </c>
      <c r="F82" s="174">
        <v>652.10740370000008</v>
      </c>
      <c r="G82" s="175">
        <f t="shared" si="8"/>
        <v>0.56776711000089619</v>
      </c>
      <c r="H82" s="176">
        <f t="shared" si="10"/>
        <v>2.608330430823504E-2</v>
      </c>
    </row>
    <row r="83" spans="1:9" x14ac:dyDescent="0.25">
      <c r="A83" s="821" t="s">
        <v>772</v>
      </c>
      <c r="B83" s="839">
        <v>0</v>
      </c>
      <c r="C83" s="822">
        <v>1.2146939999999999</v>
      </c>
      <c r="D83" s="820" t="s">
        <v>241</v>
      </c>
      <c r="E83" s="173">
        <v>4.0247039999999998</v>
      </c>
      <c r="F83" s="174">
        <v>23.57432</v>
      </c>
      <c r="G83" s="175">
        <f t="shared" si="8"/>
        <v>4.8574046687657031</v>
      </c>
      <c r="H83" s="176">
        <f t="shared" si="10"/>
        <v>9.42936944023093E-4</v>
      </c>
    </row>
    <row r="84" spans="1:9" x14ac:dyDescent="0.25">
      <c r="A84" s="821" t="s">
        <v>822</v>
      </c>
      <c r="B84" s="839">
        <v>0.88800000000000001</v>
      </c>
      <c r="C84" s="839">
        <v>0.43680000000000002</v>
      </c>
      <c r="D84" s="820">
        <f>(C84-B84)/B84</f>
        <v>-0.50810810810810814</v>
      </c>
      <c r="E84" s="173">
        <v>8.321060000000001</v>
      </c>
      <c r="F84" s="174">
        <v>6.7239300000000002</v>
      </c>
      <c r="G84" s="175">
        <f t="shared" si="8"/>
        <v>-0.19193828670866458</v>
      </c>
      <c r="H84" s="826">
        <f t="shared" si="10"/>
        <v>2.6894697306328224E-4</v>
      </c>
    </row>
    <row r="85" spans="1:9" x14ac:dyDescent="0.25">
      <c r="A85" s="821" t="s">
        <v>823</v>
      </c>
      <c r="B85" s="839">
        <v>0</v>
      </c>
      <c r="C85" s="839">
        <v>0</v>
      </c>
      <c r="D85" s="820" t="s">
        <v>242</v>
      </c>
      <c r="E85" s="173">
        <v>16.869692800000003</v>
      </c>
      <c r="F85" s="174">
        <v>2.6779850000000001</v>
      </c>
      <c r="G85" s="175">
        <f t="shared" si="8"/>
        <v>-0.84125466706779628</v>
      </c>
      <c r="H85" s="826">
        <f t="shared" si="10"/>
        <v>1.0711532684886279E-4</v>
      </c>
    </row>
    <row r="86" spans="1:9" x14ac:dyDescent="0.25">
      <c r="A86" s="821" t="s">
        <v>824</v>
      </c>
      <c r="B86" s="839">
        <v>0</v>
      </c>
      <c r="C86" s="822">
        <v>0</v>
      </c>
      <c r="D86" s="820" t="s">
        <v>242</v>
      </c>
      <c r="E86" s="173">
        <v>1.1321746800000001</v>
      </c>
      <c r="F86" s="840">
        <v>0</v>
      </c>
      <c r="G86" s="175" t="s">
        <v>242</v>
      </c>
      <c r="H86" s="831" t="s">
        <v>242</v>
      </c>
      <c r="I86" s="909"/>
    </row>
    <row r="87" spans="1:9" x14ac:dyDescent="0.25">
      <c r="A87" s="833" t="s">
        <v>825</v>
      </c>
      <c r="B87" s="816">
        <f>SUM(B88:B93)</f>
        <v>20.850784000000001</v>
      </c>
      <c r="C87" s="816">
        <f>SUM(C88:C93)</f>
        <v>27.510525999999999</v>
      </c>
      <c r="D87" s="817">
        <f>(C87-B87)/B87</f>
        <v>0.31940007627530925</v>
      </c>
      <c r="E87" s="818">
        <f>SUM(E88:E93)</f>
        <v>242.63734209999998</v>
      </c>
      <c r="F87" s="816">
        <f>SUM(F88:F93)</f>
        <v>257.32217680000002</v>
      </c>
      <c r="G87" s="819">
        <f t="shared" ref="G87:G92" si="11">(F87-E87)/E87</f>
        <v>6.0521742337368109E-2</v>
      </c>
      <c r="H87" s="172">
        <f>SUM(H88:H93)</f>
        <v>0.99999999999999978</v>
      </c>
    </row>
    <row r="88" spans="1:9" x14ac:dyDescent="0.25">
      <c r="A88" s="821" t="s">
        <v>292</v>
      </c>
      <c r="B88" s="822">
        <v>12.504174000000001</v>
      </c>
      <c r="C88" s="822">
        <v>19.846972999999998</v>
      </c>
      <c r="D88" s="820">
        <f>(C88-B88)/B88</f>
        <v>0.58722783288204383</v>
      </c>
      <c r="E88" s="173">
        <v>150.10973199999998</v>
      </c>
      <c r="F88" s="174">
        <v>187.771263</v>
      </c>
      <c r="G88" s="175">
        <f t="shared" si="11"/>
        <v>0.25089333315177748</v>
      </c>
      <c r="H88" s="176">
        <f>(F88/$F$87)</f>
        <v>0.72971271009394001</v>
      </c>
    </row>
    <row r="89" spans="1:9" x14ac:dyDescent="0.25">
      <c r="A89" s="821" t="s">
        <v>594</v>
      </c>
      <c r="B89" s="822">
        <v>7.1959660000000003</v>
      </c>
      <c r="C89" s="822">
        <v>4.1741729999999997</v>
      </c>
      <c r="D89" s="820">
        <f>(C89-B89)/B89</f>
        <v>-0.41992874896851939</v>
      </c>
      <c r="E89" s="173">
        <v>66.303880000000007</v>
      </c>
      <c r="F89" s="174">
        <v>46.842166800000001</v>
      </c>
      <c r="G89" s="175">
        <f t="shared" si="11"/>
        <v>-0.29352299141468047</v>
      </c>
      <c r="H89" s="176">
        <f t="shared" ref="H89:H92" si="12">(F89/$F$87)</f>
        <v>0.18203703770315688</v>
      </c>
    </row>
    <row r="90" spans="1:9" x14ac:dyDescent="0.25">
      <c r="A90" s="821" t="s">
        <v>299</v>
      </c>
      <c r="B90" s="822">
        <v>1.039644</v>
      </c>
      <c r="C90" s="822">
        <v>3.1817760000000002</v>
      </c>
      <c r="D90" s="820">
        <f>(C90-B90)/B90</f>
        <v>2.0604476147604371</v>
      </c>
      <c r="E90" s="173">
        <v>23.213175000000003</v>
      </c>
      <c r="F90" s="174">
        <v>18.378295000000001</v>
      </c>
      <c r="G90" s="175">
        <f t="shared" si="11"/>
        <v>-0.20828171932534006</v>
      </c>
      <c r="H90" s="176">
        <f t="shared" si="12"/>
        <v>7.1421341248345913E-2</v>
      </c>
    </row>
    <row r="91" spans="1:9" x14ac:dyDescent="0.25">
      <c r="A91" s="821" t="s">
        <v>298</v>
      </c>
      <c r="B91" s="1033">
        <v>0</v>
      </c>
      <c r="C91" s="971">
        <v>0.27400400000000003</v>
      </c>
      <c r="D91" s="820" t="s">
        <v>241</v>
      </c>
      <c r="E91" s="841">
        <v>0.93070399999999998</v>
      </c>
      <c r="F91" s="174">
        <v>3.4679120000000005</v>
      </c>
      <c r="G91" s="175">
        <f t="shared" si="11"/>
        <v>2.7261170039024227</v>
      </c>
      <c r="H91" s="176">
        <f t="shared" si="12"/>
        <v>1.3476926253019324E-2</v>
      </c>
    </row>
    <row r="92" spans="1:9" x14ac:dyDescent="0.25">
      <c r="A92" s="821" t="s">
        <v>822</v>
      </c>
      <c r="B92" s="971">
        <v>0.111</v>
      </c>
      <c r="C92" s="1004">
        <v>3.3599999999999998E-2</v>
      </c>
      <c r="D92" s="820">
        <f>(C92-B92)/B92</f>
        <v>-0.69729729729729728</v>
      </c>
      <c r="E92" s="841">
        <v>1.4654999999999998</v>
      </c>
      <c r="F92" s="840">
        <v>0.86254000000000008</v>
      </c>
      <c r="G92" s="175">
        <f t="shared" si="11"/>
        <v>-0.41143636983964504</v>
      </c>
      <c r="H92" s="176">
        <f t="shared" si="12"/>
        <v>3.3519847015377807E-3</v>
      </c>
    </row>
    <row r="93" spans="1:9" x14ac:dyDescent="0.25">
      <c r="A93" s="821" t="s">
        <v>824</v>
      </c>
      <c r="B93" s="839">
        <v>0</v>
      </c>
      <c r="C93" s="839">
        <v>0</v>
      </c>
      <c r="D93" s="820" t="s">
        <v>242</v>
      </c>
      <c r="E93" s="841">
        <v>0.61435109999999993</v>
      </c>
      <c r="F93" s="174">
        <v>0</v>
      </c>
      <c r="G93" s="175" t="s">
        <v>242</v>
      </c>
      <c r="H93" s="831" t="s">
        <v>242</v>
      </c>
    </row>
    <row r="94" spans="1:9" x14ac:dyDescent="0.25">
      <c r="A94" s="833" t="s">
        <v>826</v>
      </c>
      <c r="B94" s="816">
        <f>SUM(B95:B97)</f>
        <v>28.561821999999999</v>
      </c>
      <c r="C94" s="816">
        <f>SUM(C95:C97)</f>
        <v>23.065466999999998</v>
      </c>
      <c r="D94" s="817">
        <f t="shared" ref="D94:D103" si="13">(C94-B94)/B94</f>
        <v>-0.19243712813559308</v>
      </c>
      <c r="E94" s="818">
        <f>SUM(E95:E97)</f>
        <v>289.29849499999995</v>
      </c>
      <c r="F94" s="816">
        <f>SUM(F95:F97)</f>
        <v>288.113226</v>
      </c>
      <c r="G94" s="819">
        <f t="shared" ref="G94:G103" si="14">(F94-E94)/E94</f>
        <v>-4.0970451643723505E-3</v>
      </c>
      <c r="H94" s="172">
        <f>SUM(H95:H97)</f>
        <v>1</v>
      </c>
    </row>
    <row r="95" spans="1:9" x14ac:dyDescent="0.25">
      <c r="A95" s="821" t="s">
        <v>817</v>
      </c>
      <c r="B95" s="822">
        <v>17.006499999999999</v>
      </c>
      <c r="C95" s="822">
        <v>13.806996</v>
      </c>
      <c r="D95" s="820">
        <f t="shared" si="13"/>
        <v>-0.18813418398847495</v>
      </c>
      <c r="E95" s="173">
        <v>171.20389699999996</v>
      </c>
      <c r="F95" s="174">
        <v>166.012902</v>
      </c>
      <c r="G95" s="175">
        <f t="shared" si="14"/>
        <v>-3.0320542294664937E-2</v>
      </c>
      <c r="H95" s="176">
        <f>(F95/$F$94)</f>
        <v>0.57620715405824519</v>
      </c>
    </row>
    <row r="96" spans="1:9" x14ac:dyDescent="0.25">
      <c r="A96" s="821" t="s">
        <v>298</v>
      </c>
      <c r="B96" s="972">
        <v>7.3366800000000003</v>
      </c>
      <c r="C96" s="972">
        <v>5.1147299999999998</v>
      </c>
      <c r="D96" s="820">
        <f t="shared" si="13"/>
        <v>-0.3028549698228627</v>
      </c>
      <c r="E96" s="173">
        <v>73.679730000000006</v>
      </c>
      <c r="F96" s="174">
        <v>73.311119999999988</v>
      </c>
      <c r="G96" s="175">
        <f t="shared" si="14"/>
        <v>-5.0028684958538534E-3</v>
      </c>
      <c r="H96" s="176">
        <f t="shared" ref="H96:H97" si="15">(F96/$F$94)</f>
        <v>0.25445246307436087</v>
      </c>
    </row>
    <row r="97" spans="1:8" x14ac:dyDescent="0.25">
      <c r="A97" s="821" t="s">
        <v>594</v>
      </c>
      <c r="B97" s="973">
        <v>4.218642</v>
      </c>
      <c r="C97" s="973">
        <v>4.1437410000000003</v>
      </c>
      <c r="D97" s="820">
        <f t="shared" si="13"/>
        <v>-1.7754765633111239E-2</v>
      </c>
      <c r="E97" s="173">
        <v>44.414867999999998</v>
      </c>
      <c r="F97" s="174">
        <v>48.789203999999998</v>
      </c>
      <c r="G97" s="175">
        <f t="shared" si="14"/>
        <v>9.8488100876490278E-2</v>
      </c>
      <c r="H97" s="831">
        <f t="shared" si="15"/>
        <v>0.16934038286739395</v>
      </c>
    </row>
    <row r="98" spans="1:8" x14ac:dyDescent="0.25">
      <c r="A98" s="833" t="s">
        <v>827</v>
      </c>
      <c r="B98" s="816">
        <f>SUM(B99:B102)</f>
        <v>2540.2371769999995</v>
      </c>
      <c r="C98" s="816">
        <f>SUM(C99:C102)</f>
        <v>3829.7748299999998</v>
      </c>
      <c r="D98" s="817">
        <f t="shared" si="13"/>
        <v>0.50764458715738281</v>
      </c>
      <c r="E98" s="818">
        <f>SUM(E99:E102)</f>
        <v>18819.861248100002</v>
      </c>
      <c r="F98" s="816">
        <f>SUM(F99:F102)</f>
        <v>35287.238727800002</v>
      </c>
      <c r="G98" s="819">
        <f t="shared" si="14"/>
        <v>0.87499994089289579</v>
      </c>
      <c r="H98" s="172">
        <f>SUM(H99:H102)</f>
        <v>1</v>
      </c>
    </row>
    <row r="99" spans="1:8" x14ac:dyDescent="0.25">
      <c r="A99" s="821" t="s">
        <v>289</v>
      </c>
      <c r="B99" s="822">
        <v>2438.8875195999999</v>
      </c>
      <c r="C99" s="822">
        <v>3519.5332590000003</v>
      </c>
      <c r="D99" s="820">
        <f t="shared" si="13"/>
        <v>0.44308961799814212</v>
      </c>
      <c r="E99" s="173">
        <v>17760.299342300001</v>
      </c>
      <c r="F99" s="174">
        <v>34108.804410800003</v>
      </c>
      <c r="G99" s="175">
        <f t="shared" si="14"/>
        <v>0.92050841899733615</v>
      </c>
      <c r="H99" s="176">
        <f>(F99/$F$98)</f>
        <v>0.96660451881513743</v>
      </c>
    </row>
    <row r="100" spans="1:8" x14ac:dyDescent="0.25">
      <c r="A100" s="821" t="s">
        <v>817</v>
      </c>
      <c r="B100" s="822">
        <v>88.247500000000002</v>
      </c>
      <c r="C100" s="822">
        <v>300.98309999999998</v>
      </c>
      <c r="D100" s="820">
        <f t="shared" si="13"/>
        <v>2.4106699906512929</v>
      </c>
      <c r="E100" s="173">
        <v>910.08716700000014</v>
      </c>
      <c r="F100" s="174">
        <v>1055.7852049999999</v>
      </c>
      <c r="G100" s="175">
        <f t="shared" si="14"/>
        <v>0.16009239914927814</v>
      </c>
      <c r="H100" s="176">
        <f t="shared" ref="H100:H102" si="16">(F100/$F$98)</f>
        <v>2.9919745581232768E-2</v>
      </c>
    </row>
    <row r="101" spans="1:8" x14ac:dyDescent="0.25">
      <c r="A101" s="821" t="s">
        <v>298</v>
      </c>
      <c r="B101" s="822">
        <v>7.3366800000000003</v>
      </c>
      <c r="C101" s="822">
        <v>5.1147299999999998</v>
      </c>
      <c r="D101" s="820">
        <f t="shared" si="13"/>
        <v>-0.3028549698228627</v>
      </c>
      <c r="E101" s="173">
        <v>77.575115000000011</v>
      </c>
      <c r="F101" s="174">
        <v>74.731856999999991</v>
      </c>
      <c r="G101" s="175">
        <f t="shared" si="14"/>
        <v>-3.6651676249529502E-2</v>
      </c>
      <c r="H101" s="176">
        <f t="shared" si="16"/>
        <v>2.1178153829623601E-3</v>
      </c>
    </row>
    <row r="102" spans="1:8" x14ac:dyDescent="0.25">
      <c r="A102" s="821" t="s">
        <v>594</v>
      </c>
      <c r="B102" s="822">
        <v>5.7654774</v>
      </c>
      <c r="C102" s="822">
        <v>4.1437410000000003</v>
      </c>
      <c r="D102" s="820">
        <f t="shared" si="13"/>
        <v>-0.28128397485349604</v>
      </c>
      <c r="E102" s="173">
        <v>71.899623800000001</v>
      </c>
      <c r="F102" s="174">
        <v>47.917254999999997</v>
      </c>
      <c r="G102" s="175">
        <f t="shared" si="14"/>
        <v>-0.33355346707669425</v>
      </c>
      <c r="H102" s="831">
        <f t="shared" si="16"/>
        <v>1.3579202206674735E-3</v>
      </c>
    </row>
    <row r="103" spans="1:8" x14ac:dyDescent="0.25">
      <c r="A103" s="833" t="s">
        <v>828</v>
      </c>
      <c r="B103" s="1034">
        <f>SUM(B104:B104)</f>
        <v>2.8124280000000002</v>
      </c>
      <c r="C103" s="1035">
        <f>SUM(C104:C104)</f>
        <v>2.7624939999999998</v>
      </c>
      <c r="D103" s="817">
        <f t="shared" si="13"/>
        <v>-1.7754765633111447E-2</v>
      </c>
      <c r="E103" s="980">
        <f>SUM(E104:E104)</f>
        <v>38.356553600000005</v>
      </c>
      <c r="F103" s="842">
        <f>SUM(F104:F104)</f>
        <v>32.526135999999994</v>
      </c>
      <c r="G103" s="819">
        <f t="shared" si="14"/>
        <v>-0.1520057735322709</v>
      </c>
      <c r="H103" s="843">
        <f>SUM(H104:H104)</f>
        <v>1</v>
      </c>
    </row>
    <row r="104" spans="1:8" ht="15.75" thickBot="1" x14ac:dyDescent="0.3">
      <c r="A104" s="981" t="s">
        <v>594</v>
      </c>
      <c r="B104" s="1036">
        <v>2.8124280000000002</v>
      </c>
      <c r="C104" s="1036">
        <v>2.7624939999999998</v>
      </c>
      <c r="D104" s="982">
        <f>(C104-B104)/B104</f>
        <v>-1.7754765633111447E-2</v>
      </c>
      <c r="E104" s="983">
        <v>38.356553600000005</v>
      </c>
      <c r="F104" s="984">
        <v>32.526135999999994</v>
      </c>
      <c r="G104" s="985">
        <f>(F104-E104)/E104</f>
        <v>-0.1520057735322709</v>
      </c>
      <c r="H104" s="986">
        <f>F104/F103</f>
        <v>1</v>
      </c>
    </row>
    <row r="105" spans="1:8" ht="15.75" thickBot="1" x14ac:dyDescent="0.3">
      <c r="A105" s="975"/>
      <c r="B105" s="844"/>
      <c r="C105" s="844"/>
      <c r="D105" s="845"/>
      <c r="E105" s="974"/>
      <c r="F105" s="974"/>
      <c r="G105" s="845"/>
      <c r="H105" s="976"/>
    </row>
    <row r="106" spans="1:8" ht="57.75" customHeight="1" thickBot="1" x14ac:dyDescent="0.3">
      <c r="A106" s="1064" t="s">
        <v>911</v>
      </c>
      <c r="B106" s="1065"/>
      <c r="C106" s="1065"/>
      <c r="D106" s="1065"/>
      <c r="E106" s="1065"/>
      <c r="F106" s="1065"/>
      <c r="G106" s="1065"/>
      <c r="H106" s="1066"/>
    </row>
  </sheetData>
  <mergeCells count="4">
    <mergeCell ref="A2:I2"/>
    <mergeCell ref="B4:D4"/>
    <mergeCell ref="E4:H4"/>
    <mergeCell ref="A106:H106"/>
  </mergeCells>
  <printOptions horizontalCentered="1" verticalCentered="1"/>
  <pageMargins left="0" right="0" top="0" bottom="0" header="0.31496062992125984" footer="0.31496062992125984"/>
  <pageSetup paperSize="9" scale="4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O122"/>
  <sheetViews>
    <sheetView showGridLines="0" view="pageBreakPreview" zoomScaleNormal="100" zoomScaleSheetLayoutView="100" workbookViewId="0"/>
  </sheetViews>
  <sheetFormatPr baseColWidth="10" defaultColWidth="11.42578125" defaultRowHeight="15" x14ac:dyDescent="0.25"/>
  <cols>
    <col min="1" max="1" width="53.140625" customWidth="1"/>
    <col min="2" max="2" width="11.5703125" style="4" bestFit="1" customWidth="1"/>
    <col min="3" max="3" width="11.7109375" style="4" bestFit="1" customWidth="1"/>
    <col min="4" max="4" width="10.7109375" style="879" bestFit="1" customWidth="1"/>
    <col min="5" max="5" width="11.140625" customWidth="1"/>
    <col min="8" max="8" width="9.140625" customWidth="1"/>
    <col min="9" max="9" width="2.28515625" customWidth="1"/>
    <col min="10" max="10" width="15.42578125" customWidth="1"/>
  </cols>
  <sheetData>
    <row r="1" spans="1:8" x14ac:dyDescent="0.25">
      <c r="A1" s="104" t="s">
        <v>829</v>
      </c>
      <c r="B1" s="795"/>
      <c r="C1" s="795"/>
      <c r="D1" s="847"/>
    </row>
    <row r="2" spans="1:8" ht="15.75" customHeight="1" x14ac:dyDescent="0.25">
      <c r="A2" s="54" t="s">
        <v>830</v>
      </c>
      <c r="B2" s="795"/>
      <c r="C2" s="795"/>
      <c r="D2" s="847"/>
    </row>
    <row r="3" spans="1:8" ht="15.75" thickBot="1" x14ac:dyDescent="0.3">
      <c r="A3" s="72"/>
      <c r="B3" s="848"/>
      <c r="C3" s="848"/>
      <c r="D3" s="847"/>
    </row>
    <row r="4" spans="1:8" ht="15.75" thickBot="1" x14ac:dyDescent="0.3">
      <c r="A4" s="73"/>
      <c r="B4" s="1067" t="s">
        <v>907</v>
      </c>
      <c r="C4" s="1068"/>
      <c r="D4" s="1068"/>
      <c r="E4" s="1067" t="s">
        <v>908</v>
      </c>
      <c r="F4" s="1068"/>
      <c r="G4" s="1068"/>
      <c r="H4" s="1069"/>
    </row>
    <row r="5" spans="1:8" ht="15.75" thickBot="1" x14ac:dyDescent="0.3">
      <c r="A5" s="849" t="s">
        <v>831</v>
      </c>
      <c r="B5" s="812">
        <v>2024</v>
      </c>
      <c r="C5" s="810">
        <v>2025</v>
      </c>
      <c r="D5" s="850" t="s">
        <v>270</v>
      </c>
      <c r="E5" s="812">
        <v>2024</v>
      </c>
      <c r="F5" s="810">
        <v>2025</v>
      </c>
      <c r="G5" s="813" t="s">
        <v>270</v>
      </c>
      <c r="H5" s="851" t="s">
        <v>272</v>
      </c>
    </row>
    <row r="6" spans="1:8" x14ac:dyDescent="0.25">
      <c r="A6" s="852" t="s">
        <v>832</v>
      </c>
      <c r="B6" s="853">
        <f>+SUM(B7:B21)</f>
        <v>243305.27163620602</v>
      </c>
      <c r="C6" s="854">
        <f>+SUM(C7:C21)</f>
        <v>216152.44144300002</v>
      </c>
      <c r="D6" s="855">
        <f>(C6-B6)/B6</f>
        <v>-0.11159984331866574</v>
      </c>
      <c r="E6" s="853">
        <f>+SUM(E7:E21)</f>
        <v>2473757.4388191337</v>
      </c>
      <c r="F6" s="854">
        <f>+SUM(F7:F21)</f>
        <v>2512739.6714741229</v>
      </c>
      <c r="G6" s="855">
        <f>(F6-E6)/E6</f>
        <v>1.575830841102905E-2</v>
      </c>
      <c r="H6" s="856">
        <f>SUM(H7:H21)</f>
        <v>1</v>
      </c>
    </row>
    <row r="7" spans="1:8" x14ac:dyDescent="0.25">
      <c r="A7" s="326" t="s">
        <v>249</v>
      </c>
      <c r="B7" s="177">
        <v>44077.507283616003</v>
      </c>
      <c r="C7" s="848">
        <v>38715.711878000002</v>
      </c>
      <c r="D7" s="858">
        <f t="shared" ref="D7:D73" si="0">+C7/B7-1</f>
        <v>-0.12164470579326581</v>
      </c>
      <c r="E7" s="177">
        <v>429644.47250858019</v>
      </c>
      <c r="F7" s="848">
        <v>441593.83568010229</v>
      </c>
      <c r="G7" s="858">
        <f t="shared" ref="G7:G74" si="1">+F7/E7-1</f>
        <v>2.7812212040697171E-2</v>
      </c>
      <c r="H7" s="859">
        <f t="shared" ref="H7:H21" si="2">(F7/$F$6)</f>
        <v>0.17574197625535837</v>
      </c>
    </row>
    <row r="8" spans="1:8" x14ac:dyDescent="0.25">
      <c r="A8" s="857" t="s">
        <v>302</v>
      </c>
      <c r="B8" s="177">
        <v>37017.937784000002</v>
      </c>
      <c r="C8" s="848">
        <v>30508.953002999999</v>
      </c>
      <c r="D8" s="858">
        <f t="shared" si="0"/>
        <v>-0.17583326275439726</v>
      </c>
      <c r="E8" s="177">
        <v>291624.62214199995</v>
      </c>
      <c r="F8" s="848">
        <v>379260.54412099998</v>
      </c>
      <c r="G8" s="858">
        <f t="shared" si="1"/>
        <v>0.30050933743285824</v>
      </c>
      <c r="H8" s="859">
        <f t="shared" si="2"/>
        <v>0.15093507235411424</v>
      </c>
    </row>
    <row r="9" spans="1:8" x14ac:dyDescent="0.25">
      <c r="A9" s="857" t="s">
        <v>245</v>
      </c>
      <c r="B9" s="177">
        <v>35648.469836309996</v>
      </c>
      <c r="C9" s="848">
        <v>29880.127969000001</v>
      </c>
      <c r="D9" s="858">
        <f t="shared" si="0"/>
        <v>-0.16181176622157878</v>
      </c>
      <c r="E9" s="177">
        <v>414576.12822711002</v>
      </c>
      <c r="F9" s="848">
        <v>377161.27756964008</v>
      </c>
      <c r="G9" s="858">
        <f t="shared" si="1"/>
        <v>-9.0248444399031125E-2</v>
      </c>
      <c r="H9" s="859">
        <f t="shared" si="2"/>
        <v>0.15009962307331853</v>
      </c>
    </row>
    <row r="10" spans="1:8" x14ac:dyDescent="0.25">
      <c r="A10" s="860" t="s">
        <v>255</v>
      </c>
      <c r="B10" s="861">
        <v>32329.958777999997</v>
      </c>
      <c r="C10" s="862">
        <v>28156.163345999998</v>
      </c>
      <c r="D10" s="858">
        <f t="shared" si="0"/>
        <v>-0.12909993052141466</v>
      </c>
      <c r="E10" s="177">
        <v>406823.88063976995</v>
      </c>
      <c r="F10" s="848">
        <v>353414.51496461005</v>
      </c>
      <c r="G10" s="858">
        <f t="shared" si="1"/>
        <v>-0.13128375254463553</v>
      </c>
      <c r="H10" s="859">
        <f t="shared" si="2"/>
        <v>0.14064907677335153</v>
      </c>
    </row>
    <row r="11" spans="1:8" x14ac:dyDescent="0.25">
      <c r="A11" s="326" t="s">
        <v>243</v>
      </c>
      <c r="B11" s="861">
        <v>21976.835111597</v>
      </c>
      <c r="C11" s="863">
        <v>22915.978928</v>
      </c>
      <c r="D11" s="858">
        <f t="shared" si="0"/>
        <v>4.2733351350824123E-2</v>
      </c>
      <c r="E11" s="177">
        <v>181103.69803527201</v>
      </c>
      <c r="F11" s="864">
        <v>226059.17332129899</v>
      </c>
      <c r="G11" s="858">
        <f t="shared" si="1"/>
        <v>0.24823057603865939</v>
      </c>
      <c r="H11" s="859">
        <f t="shared" si="2"/>
        <v>8.9965218397924679E-2</v>
      </c>
    </row>
    <row r="12" spans="1:8" x14ac:dyDescent="0.25">
      <c r="A12" s="326" t="s">
        <v>254</v>
      </c>
      <c r="B12" s="861">
        <v>14712.618406536001</v>
      </c>
      <c r="C12" s="863">
        <v>18118.825071000003</v>
      </c>
      <c r="D12" s="858">
        <f t="shared" si="0"/>
        <v>0.23151600689587748</v>
      </c>
      <c r="E12" s="177">
        <v>224596.14120711101</v>
      </c>
      <c r="F12" s="864">
        <v>223854.80077546401</v>
      </c>
      <c r="G12" s="858">
        <f t="shared" si="1"/>
        <v>-3.3007710090769971E-3</v>
      </c>
      <c r="H12" s="859">
        <f t="shared" si="2"/>
        <v>8.9087939875656691E-2</v>
      </c>
    </row>
    <row r="13" spans="1:8" x14ac:dyDescent="0.25">
      <c r="A13" s="326" t="s">
        <v>263</v>
      </c>
      <c r="B13" s="861">
        <v>26868.975786499999</v>
      </c>
      <c r="C13" s="863">
        <v>20175.858725999999</v>
      </c>
      <c r="D13" s="858">
        <f t="shared" si="0"/>
        <v>-0.24910205411934161</v>
      </c>
      <c r="E13" s="177">
        <v>219095.85051419999</v>
      </c>
      <c r="F13" s="864">
        <v>195348.52692500001</v>
      </c>
      <c r="G13" s="858">
        <f t="shared" si="1"/>
        <v>-0.10838782904133948</v>
      </c>
      <c r="H13" s="859">
        <f t="shared" si="2"/>
        <v>7.7743241427949805E-2</v>
      </c>
    </row>
    <row r="14" spans="1:8" x14ac:dyDescent="0.25">
      <c r="A14" s="326" t="s">
        <v>251</v>
      </c>
      <c r="B14" s="861">
        <v>17232.100538750001</v>
      </c>
      <c r="C14" s="863">
        <v>15028.134451999998</v>
      </c>
      <c r="D14" s="858">
        <f t="shared" si="0"/>
        <v>-0.12789886420369478</v>
      </c>
      <c r="E14" s="177">
        <v>162972.38020656997</v>
      </c>
      <c r="F14" s="864">
        <v>175635.53479032012</v>
      </c>
      <c r="G14" s="858">
        <f t="shared" si="1"/>
        <v>7.7701231139285065E-2</v>
      </c>
      <c r="H14" s="859">
        <f t="shared" si="2"/>
        <v>6.9898022777378221E-2</v>
      </c>
    </row>
    <row r="15" spans="1:8" x14ac:dyDescent="0.25">
      <c r="A15" s="326" t="s">
        <v>264</v>
      </c>
      <c r="B15" s="861">
        <v>4848.9602808069994</v>
      </c>
      <c r="C15" s="863">
        <v>4613.156648000001</v>
      </c>
      <c r="D15" s="858">
        <f t="shared" si="0"/>
        <v>-4.8629730736370225E-2</v>
      </c>
      <c r="E15" s="177">
        <v>60926.748201770999</v>
      </c>
      <c r="F15" s="864">
        <v>54556.360874958016</v>
      </c>
      <c r="G15" s="858">
        <f t="shared" si="1"/>
        <v>-0.10455813767897448</v>
      </c>
      <c r="H15" s="859">
        <f t="shared" si="2"/>
        <v>2.1711903343712483E-2</v>
      </c>
    </row>
    <row r="16" spans="1:8" x14ac:dyDescent="0.25">
      <c r="A16" s="326" t="s">
        <v>244</v>
      </c>
      <c r="B16" s="861">
        <v>4385.7724038400002</v>
      </c>
      <c r="C16" s="863">
        <v>4276.8627239999996</v>
      </c>
      <c r="D16" s="858">
        <f t="shared" si="0"/>
        <v>-2.483249694960088E-2</v>
      </c>
      <c r="E16" s="177">
        <v>43012.538056279998</v>
      </c>
      <c r="F16" s="864">
        <v>44152.386765563999</v>
      </c>
      <c r="G16" s="858">
        <f t="shared" si="1"/>
        <v>2.6500382465051375E-2</v>
      </c>
      <c r="H16" s="859">
        <f t="shared" si="2"/>
        <v>1.7571413094163303E-2</v>
      </c>
    </row>
    <row r="17" spans="1:8" x14ac:dyDescent="0.25">
      <c r="A17" s="326" t="s">
        <v>246</v>
      </c>
      <c r="B17" s="861">
        <v>2349.3647299999998</v>
      </c>
      <c r="C17" s="862">
        <v>1959.9815269999999</v>
      </c>
      <c r="D17" s="858">
        <f t="shared" si="0"/>
        <v>-0.16573978404792</v>
      </c>
      <c r="E17" s="177">
        <v>20863.777758</v>
      </c>
      <c r="F17" s="848">
        <v>21927.458077000003</v>
      </c>
      <c r="G17" s="858">
        <f t="shared" si="1"/>
        <v>5.0982153440171984E-2</v>
      </c>
      <c r="H17" s="859">
        <f t="shared" si="2"/>
        <v>8.7265140618948602E-3</v>
      </c>
    </row>
    <row r="18" spans="1:8" x14ac:dyDescent="0.25">
      <c r="A18" s="326" t="s">
        <v>262</v>
      </c>
      <c r="B18" s="861">
        <v>1535.9828283000002</v>
      </c>
      <c r="C18" s="863">
        <v>1564.1255329999999</v>
      </c>
      <c r="D18" s="858">
        <f t="shared" si="0"/>
        <v>1.8322278206161835E-2</v>
      </c>
      <c r="E18" s="177">
        <v>15298.398003658998</v>
      </c>
      <c r="F18" s="864">
        <v>16728.483162845001</v>
      </c>
      <c r="G18" s="858">
        <f t="shared" si="1"/>
        <v>9.3479406068789794E-2</v>
      </c>
      <c r="H18" s="859">
        <f t="shared" si="2"/>
        <v>6.6574676846770505E-3</v>
      </c>
    </row>
    <row r="19" spans="1:8" x14ac:dyDescent="0.25">
      <c r="A19" s="326" t="s">
        <v>261</v>
      </c>
      <c r="B19" s="861">
        <v>171.5029509</v>
      </c>
      <c r="C19" s="863">
        <v>179.83687600000002</v>
      </c>
      <c r="D19" s="858">
        <f t="shared" si="0"/>
        <v>4.8593479332372347E-2</v>
      </c>
      <c r="E19" s="177">
        <v>1955.0012012000002</v>
      </c>
      <c r="F19" s="864">
        <v>1782.6773628799999</v>
      </c>
      <c r="G19" s="858">
        <f t="shared" si="1"/>
        <v>-8.814513168289928E-2</v>
      </c>
      <c r="H19" s="859">
        <f t="shared" si="2"/>
        <v>7.0945565237730138E-4</v>
      </c>
    </row>
    <row r="20" spans="1:8" x14ac:dyDescent="0.25">
      <c r="A20" s="326" t="s">
        <v>256</v>
      </c>
      <c r="B20" s="861">
        <v>129.2909598</v>
      </c>
      <c r="C20" s="1005">
        <v>0</v>
      </c>
      <c r="D20" s="858" t="s">
        <v>242</v>
      </c>
      <c r="E20" s="177">
        <v>915.55997779999996</v>
      </c>
      <c r="F20" s="864">
        <v>795.88156879999997</v>
      </c>
      <c r="G20" s="858">
        <f t="shared" si="1"/>
        <v>-0.13071607748470548</v>
      </c>
      <c r="H20" s="865">
        <f t="shared" si="2"/>
        <v>3.167385693930993E-4</v>
      </c>
    </row>
    <row r="21" spans="1:8" ht="15.75" thickBot="1" x14ac:dyDescent="0.3">
      <c r="A21" s="326" t="s">
        <v>259</v>
      </c>
      <c r="B21" s="861">
        <v>19.993957250000001</v>
      </c>
      <c r="C21" s="863">
        <v>58.724761999999998</v>
      </c>
      <c r="D21" s="858">
        <f t="shared" si="0"/>
        <v>1.9371255157605178</v>
      </c>
      <c r="E21" s="177">
        <v>348.24213980999997</v>
      </c>
      <c r="F21" s="864">
        <v>468.21551464000004</v>
      </c>
      <c r="G21" s="858">
        <f t="shared" si="1"/>
        <v>0.34451136469428212</v>
      </c>
      <c r="H21" s="1006">
        <f t="shared" si="2"/>
        <v>1.8633665872967926E-4</v>
      </c>
    </row>
    <row r="22" spans="1:8" x14ac:dyDescent="0.25">
      <c r="A22" s="852" t="s">
        <v>833</v>
      </c>
      <c r="B22" s="866">
        <f>+SUM(B23:B39)</f>
        <v>9349054.7926002555</v>
      </c>
      <c r="C22" s="867">
        <f>+SUM(C23:C39)</f>
        <v>9100583.6344009992</v>
      </c>
      <c r="D22" s="855">
        <f>+C22/B22-1</f>
        <v>-2.6577142150875033E-2</v>
      </c>
      <c r="E22" s="866">
        <f>+SUM(E23:E39)</f>
        <v>99573912.961384937</v>
      </c>
      <c r="F22" s="867">
        <f>+SUM(F23:F39)</f>
        <v>99621857.094403908</v>
      </c>
      <c r="G22" s="1037">
        <f>+F22/E22-1</f>
        <v>4.8149290906707165E-4</v>
      </c>
      <c r="H22" s="856">
        <f>SUM(H23:H39)</f>
        <v>0.99999999999999989</v>
      </c>
    </row>
    <row r="23" spans="1:8" x14ac:dyDescent="0.25">
      <c r="A23" s="326" t="s">
        <v>258</v>
      </c>
      <c r="B23" s="868">
        <v>2822728.1567610032</v>
      </c>
      <c r="C23" s="864">
        <v>2504954.7908539996</v>
      </c>
      <c r="D23" s="858">
        <f t="shared" si="0"/>
        <v>-0.11257668052301539</v>
      </c>
      <c r="E23" s="868">
        <v>32390220.363707338</v>
      </c>
      <c r="F23" s="864">
        <v>27790996.603974786</v>
      </c>
      <c r="G23" s="858">
        <f t="shared" si="1"/>
        <v>-0.14199421023037861</v>
      </c>
      <c r="H23" s="859">
        <f t="shared" ref="H23:H39" si="3">(F23/$F$22)</f>
        <v>0.27896485183607261</v>
      </c>
    </row>
    <row r="24" spans="1:8" x14ac:dyDescent="0.25">
      <c r="A24" s="857" t="s">
        <v>246</v>
      </c>
      <c r="B24" s="868">
        <v>1630614.147288</v>
      </c>
      <c r="C24" s="864">
        <v>2182958.1314920001</v>
      </c>
      <c r="D24" s="858">
        <f t="shared" si="0"/>
        <v>0.33873371276868047</v>
      </c>
      <c r="E24" s="868">
        <v>18115919.025984</v>
      </c>
      <c r="F24" s="864">
        <v>24193847.957754999</v>
      </c>
      <c r="G24" s="858">
        <f t="shared" si="1"/>
        <v>0.33550210304281625</v>
      </c>
      <c r="H24" s="859">
        <f t="shared" si="3"/>
        <v>0.24285682543368337</v>
      </c>
    </row>
    <row r="25" spans="1:8" x14ac:dyDescent="0.25">
      <c r="A25" s="857" t="s">
        <v>245</v>
      </c>
      <c r="B25" s="868">
        <v>1832893.8016450689</v>
      </c>
      <c r="C25" s="864">
        <v>1822216.8652949997</v>
      </c>
      <c r="D25" s="858">
        <f t="shared" si="0"/>
        <v>-5.8251800188785507E-3</v>
      </c>
      <c r="E25" s="868">
        <v>21194770.926661991</v>
      </c>
      <c r="F25" s="863">
        <v>21264958.708038621</v>
      </c>
      <c r="G25" s="858">
        <f t="shared" si="1"/>
        <v>3.3115612157117447E-3</v>
      </c>
      <c r="H25" s="859">
        <f t="shared" si="3"/>
        <v>0.21345675866981148</v>
      </c>
    </row>
    <row r="26" spans="1:8" x14ac:dyDescent="0.25">
      <c r="A26" s="857" t="s">
        <v>259</v>
      </c>
      <c r="B26" s="869">
        <v>806557.71658600389</v>
      </c>
      <c r="C26" s="863">
        <v>686246.06050899997</v>
      </c>
      <c r="D26" s="858">
        <f t="shared" si="0"/>
        <v>-0.14916682786975111</v>
      </c>
      <c r="E26" s="868">
        <v>7960021.2126228996</v>
      </c>
      <c r="F26" s="864">
        <v>7769840.53937029</v>
      </c>
      <c r="G26" s="858">
        <f t="shared" si="1"/>
        <v>-2.3891980708672378E-2</v>
      </c>
      <c r="H26" s="859">
        <f t="shared" si="3"/>
        <v>7.7993331644153299E-2</v>
      </c>
    </row>
    <row r="27" spans="1:8" x14ac:dyDescent="0.25">
      <c r="A27" s="857" t="s">
        <v>244</v>
      </c>
      <c r="B27" s="869">
        <v>391363.441706624</v>
      </c>
      <c r="C27" s="863">
        <v>498334.95754600002</v>
      </c>
      <c r="D27" s="858">
        <f t="shared" si="0"/>
        <v>0.273330373866562</v>
      </c>
      <c r="E27" s="868">
        <v>4078477.6320012766</v>
      </c>
      <c r="F27" s="863">
        <v>4478258.1043456942</v>
      </c>
      <c r="G27" s="858">
        <f t="shared" si="1"/>
        <v>9.8021984773825732E-2</v>
      </c>
      <c r="H27" s="859">
        <f t="shared" si="3"/>
        <v>4.4952565982603561E-2</v>
      </c>
    </row>
    <row r="28" spans="1:8" x14ac:dyDescent="0.25">
      <c r="A28" s="857" t="s">
        <v>263</v>
      </c>
      <c r="B28" s="869">
        <v>774314.47139000008</v>
      </c>
      <c r="C28" s="863">
        <v>479916.98479999998</v>
      </c>
      <c r="D28" s="858">
        <f t="shared" si="0"/>
        <v>-0.38020403526943836</v>
      </c>
      <c r="E28" s="868">
        <v>4993798.7548169997</v>
      </c>
      <c r="F28" s="864">
        <v>3382999.4952959996</v>
      </c>
      <c r="G28" s="858">
        <f t="shared" si="1"/>
        <v>-0.32255990651750421</v>
      </c>
      <c r="H28" s="859">
        <f t="shared" si="3"/>
        <v>3.3958406257074622E-2</v>
      </c>
    </row>
    <row r="29" spans="1:8" x14ac:dyDescent="0.25">
      <c r="A29" s="857" t="s">
        <v>256</v>
      </c>
      <c r="B29" s="869">
        <v>297922.89390926331</v>
      </c>
      <c r="C29" s="863">
        <v>212975.74014300003</v>
      </c>
      <c r="D29" s="858">
        <f t="shared" si="0"/>
        <v>-0.28513133935969071</v>
      </c>
      <c r="E29" s="868">
        <v>3288304.9249792993</v>
      </c>
      <c r="F29" s="864">
        <v>2494363.986266355</v>
      </c>
      <c r="G29" s="858">
        <f t="shared" si="1"/>
        <v>-0.24144383103946554</v>
      </c>
      <c r="H29" s="865">
        <f t="shared" si="3"/>
        <v>2.5038320495296928E-2</v>
      </c>
    </row>
    <row r="30" spans="1:8" x14ac:dyDescent="0.25">
      <c r="A30" s="857" t="s">
        <v>302</v>
      </c>
      <c r="B30" s="869">
        <v>241603.04195300001</v>
      </c>
      <c r="C30" s="863">
        <v>231279.19284900001</v>
      </c>
      <c r="D30" s="858">
        <f t="shared" si="0"/>
        <v>-4.2730625494393992E-2</v>
      </c>
      <c r="E30" s="868">
        <v>1726694.8227055201</v>
      </c>
      <c r="F30" s="864">
        <v>2455016.2495765802</v>
      </c>
      <c r="G30" s="858">
        <f t="shared" si="1"/>
        <v>0.42180089804744392</v>
      </c>
      <c r="H30" s="865">
        <f t="shared" si="3"/>
        <v>2.4643349573880678E-2</v>
      </c>
    </row>
    <row r="31" spans="1:8" x14ac:dyDescent="0.25">
      <c r="A31" s="857" t="s">
        <v>254</v>
      </c>
      <c r="B31" s="869">
        <v>151277.28303565501</v>
      </c>
      <c r="C31" s="863">
        <v>137532.42165900001</v>
      </c>
      <c r="D31" s="858">
        <f t="shared" si="0"/>
        <v>-9.0858727105876391E-2</v>
      </c>
      <c r="E31" s="868">
        <v>1726056.4218310625</v>
      </c>
      <c r="F31" s="864">
        <v>1535206.5852301486</v>
      </c>
      <c r="G31" s="858">
        <f t="shared" si="1"/>
        <v>-0.11056987140574093</v>
      </c>
      <c r="H31" s="870">
        <f t="shared" si="3"/>
        <v>1.5410338955791121E-2</v>
      </c>
    </row>
    <row r="32" spans="1:8" x14ac:dyDescent="0.25">
      <c r="A32" s="857" t="s">
        <v>264</v>
      </c>
      <c r="B32" s="869">
        <v>129664.1659161</v>
      </c>
      <c r="C32" s="863">
        <v>138428.77881700004</v>
      </c>
      <c r="D32" s="858">
        <f t="shared" si="0"/>
        <v>6.7594719319532315E-2</v>
      </c>
      <c r="E32" s="868">
        <v>1383960.9670903997</v>
      </c>
      <c r="F32" s="864">
        <v>1532873.9640701092</v>
      </c>
      <c r="G32" s="858">
        <f t="shared" si="1"/>
        <v>0.10759913069859195</v>
      </c>
      <c r="H32" s="870">
        <f t="shared" si="3"/>
        <v>1.5386924202964048E-2</v>
      </c>
    </row>
    <row r="33" spans="1:8" x14ac:dyDescent="0.25">
      <c r="A33" s="857" t="s">
        <v>303</v>
      </c>
      <c r="B33" s="869">
        <v>104398.42674334592</v>
      </c>
      <c r="C33" s="863">
        <v>100572.93924200001</v>
      </c>
      <c r="D33" s="858">
        <f t="shared" si="0"/>
        <v>-3.6643152781895116E-2</v>
      </c>
      <c r="E33" s="868">
        <v>1124649.5917122145</v>
      </c>
      <c r="F33" s="864">
        <v>1176998.9775289684</v>
      </c>
      <c r="G33" s="858">
        <f t="shared" si="1"/>
        <v>4.6547285663488314E-2</v>
      </c>
      <c r="H33" s="859">
        <f t="shared" si="3"/>
        <v>1.1814666096955187E-2</v>
      </c>
    </row>
    <row r="34" spans="1:8" x14ac:dyDescent="0.25">
      <c r="A34" s="857" t="s">
        <v>262</v>
      </c>
      <c r="B34" s="869">
        <v>50203.175279999996</v>
      </c>
      <c r="C34" s="863">
        <v>22226.903440000002</v>
      </c>
      <c r="D34" s="858">
        <f t="shared" si="0"/>
        <v>-0.55726100359124531</v>
      </c>
      <c r="E34" s="868">
        <v>614791.91620208998</v>
      </c>
      <c r="F34" s="864">
        <v>519852.54773985303</v>
      </c>
      <c r="G34" s="858">
        <f t="shared" si="1"/>
        <v>-0.15442520625308476</v>
      </c>
      <c r="H34" s="865">
        <f t="shared" si="3"/>
        <v>5.2182579496307634E-3</v>
      </c>
    </row>
    <row r="35" spans="1:8" x14ac:dyDescent="0.25">
      <c r="A35" s="857" t="s">
        <v>251</v>
      </c>
      <c r="B35" s="869">
        <v>41555.27289</v>
      </c>
      <c r="C35" s="863">
        <v>52335.216030000003</v>
      </c>
      <c r="D35" s="858">
        <f t="shared" si="0"/>
        <v>0.25941216096776309</v>
      </c>
      <c r="E35" s="868">
        <v>454060.90523000003</v>
      </c>
      <c r="F35" s="864">
        <v>474110.20593000005</v>
      </c>
      <c r="G35" s="858">
        <f t="shared" si="1"/>
        <v>4.4155531711862039E-2</v>
      </c>
      <c r="H35" s="865">
        <f t="shared" si="3"/>
        <v>4.7590982517091863E-3</v>
      </c>
    </row>
    <row r="36" spans="1:8" x14ac:dyDescent="0.25">
      <c r="A36" s="857" t="s">
        <v>248</v>
      </c>
      <c r="B36" s="869">
        <v>59806.848996193992</v>
      </c>
      <c r="C36" s="863">
        <v>17454.579985</v>
      </c>
      <c r="D36" s="858">
        <f t="shared" si="0"/>
        <v>-0.70815081754080067</v>
      </c>
      <c r="E36" s="868">
        <v>356031.2580798585</v>
      </c>
      <c r="F36" s="864">
        <v>396793.96604148851</v>
      </c>
      <c r="G36" s="858">
        <f t="shared" si="1"/>
        <v>0.11449193585268524</v>
      </c>
      <c r="H36" s="859">
        <f t="shared" si="3"/>
        <v>3.9830010964910807E-3</v>
      </c>
    </row>
    <row r="37" spans="1:8" x14ac:dyDescent="0.25">
      <c r="A37" s="857" t="s">
        <v>249</v>
      </c>
      <c r="B37" s="869">
        <v>12907.841</v>
      </c>
      <c r="C37" s="863">
        <v>12242.671979999999</v>
      </c>
      <c r="D37" s="858">
        <f t="shared" si="0"/>
        <v>-5.1532167153283126E-2</v>
      </c>
      <c r="E37" s="868">
        <v>134076.52773</v>
      </c>
      <c r="F37" s="864">
        <v>131379.27058000001</v>
      </c>
      <c r="G37" s="858">
        <f t="shared" si="1"/>
        <v>-2.0117295664395907E-2</v>
      </c>
      <c r="H37" s="859">
        <f t="shared" si="3"/>
        <v>1.3187795772116762E-3</v>
      </c>
    </row>
    <row r="38" spans="1:8" x14ac:dyDescent="0.25">
      <c r="A38" s="857" t="s">
        <v>255</v>
      </c>
      <c r="B38" s="977">
        <v>1244.1075000000001</v>
      </c>
      <c r="C38" s="863">
        <v>907.39976000000001</v>
      </c>
      <c r="D38" s="858">
        <f t="shared" si="0"/>
        <v>-0.27064199838036507</v>
      </c>
      <c r="E38" s="1038">
        <v>32077.710029999995</v>
      </c>
      <c r="F38" s="864">
        <v>12373.196250000001</v>
      </c>
      <c r="G38" s="858">
        <f t="shared" si="1"/>
        <v>-0.61427432823514416</v>
      </c>
      <c r="H38" s="1007">
        <f t="shared" si="3"/>
        <v>1.2420162212269223E-4</v>
      </c>
    </row>
    <row r="39" spans="1:8" ht="15.75" thickBot="1" x14ac:dyDescent="0.3">
      <c r="A39" s="326" t="s">
        <v>243</v>
      </c>
      <c r="B39" s="861">
        <v>0</v>
      </c>
      <c r="C39" s="863">
        <v>0</v>
      </c>
      <c r="D39" s="858" t="s">
        <v>242</v>
      </c>
      <c r="E39" s="177">
        <v>0</v>
      </c>
      <c r="F39" s="864">
        <v>11986.73641</v>
      </c>
      <c r="G39" s="858" t="s">
        <v>241</v>
      </c>
      <c r="H39" s="1008">
        <f t="shared" si="3"/>
        <v>1.203223545475678E-4</v>
      </c>
    </row>
    <row r="40" spans="1:8" x14ac:dyDescent="0.25">
      <c r="A40" s="852" t="s">
        <v>834</v>
      </c>
      <c r="B40" s="866">
        <f>+SUM(B41:B52)</f>
        <v>105414.319739197</v>
      </c>
      <c r="C40" s="867">
        <f>+SUM(C41:C52)</f>
        <v>119827.05015700001</v>
      </c>
      <c r="D40" s="855">
        <f t="shared" si="0"/>
        <v>0.13672459731715003</v>
      </c>
      <c r="E40" s="866">
        <f>+SUM(E41:E52)</f>
        <v>1159255.7359876158</v>
      </c>
      <c r="F40" s="867">
        <f>+SUM(F41:F52)</f>
        <v>1371732.2033468038</v>
      </c>
      <c r="G40" s="855">
        <f t="shared" si="1"/>
        <v>0.18328696659686639</v>
      </c>
      <c r="H40" s="856">
        <f>SUM(H41:H52)</f>
        <v>1.0000000000000002</v>
      </c>
    </row>
    <row r="41" spans="1:8" x14ac:dyDescent="0.25">
      <c r="A41" s="326" t="s">
        <v>255</v>
      </c>
      <c r="B41" s="868">
        <v>38557.198292699999</v>
      </c>
      <c r="C41" s="864">
        <v>37971.331834000004</v>
      </c>
      <c r="D41" s="858">
        <f t="shared" si="0"/>
        <v>-1.5194736252683527E-2</v>
      </c>
      <c r="E41" s="868">
        <v>343655.89399448998</v>
      </c>
      <c r="F41" s="864">
        <v>539739.37752525997</v>
      </c>
      <c r="G41" s="858">
        <f t="shared" si="1"/>
        <v>0.57058088325385725</v>
      </c>
      <c r="H41" s="871">
        <f t="shared" ref="H41:H52" si="4">(F41/$F$40)</f>
        <v>0.39347284856940995</v>
      </c>
    </row>
    <row r="42" spans="1:8" x14ac:dyDescent="0.25">
      <c r="A42" s="326" t="s">
        <v>243</v>
      </c>
      <c r="B42" s="868">
        <v>19162.94891345</v>
      </c>
      <c r="C42" s="864">
        <v>17517.075029</v>
      </c>
      <c r="D42" s="858">
        <f t="shared" si="0"/>
        <v>-8.588834066633666E-2</v>
      </c>
      <c r="E42" s="868">
        <v>203614.39409822301</v>
      </c>
      <c r="F42" s="864">
        <v>210998.33495176298</v>
      </c>
      <c r="G42" s="858">
        <f t="shared" si="1"/>
        <v>3.6264336253054807E-2</v>
      </c>
      <c r="H42" s="871">
        <f t="shared" si="4"/>
        <v>0.1538188973306607</v>
      </c>
    </row>
    <row r="43" spans="1:8" x14ac:dyDescent="0.25">
      <c r="A43" s="857" t="s">
        <v>244</v>
      </c>
      <c r="B43" s="868">
        <v>13791.305650799999</v>
      </c>
      <c r="C43" s="864">
        <v>19519.806898999999</v>
      </c>
      <c r="D43" s="858">
        <f t="shared" si="0"/>
        <v>0.41537048001453747</v>
      </c>
      <c r="E43" s="868">
        <v>147663.09200226</v>
      </c>
      <c r="F43" s="864">
        <v>178630.86742514998</v>
      </c>
      <c r="G43" s="858">
        <f t="shared" si="1"/>
        <v>0.20971913159190803</v>
      </c>
      <c r="H43" s="871">
        <f t="shared" si="4"/>
        <v>0.13022284305152251</v>
      </c>
    </row>
    <row r="44" spans="1:8" x14ac:dyDescent="0.25">
      <c r="A44" s="326" t="s">
        <v>264</v>
      </c>
      <c r="B44" s="869">
        <v>13465.146132997001</v>
      </c>
      <c r="C44" s="863">
        <v>13368.244886</v>
      </c>
      <c r="D44" s="858">
        <f t="shared" si="0"/>
        <v>-7.1964497109718861E-3</v>
      </c>
      <c r="E44" s="868">
        <v>149763.981466333</v>
      </c>
      <c r="F44" s="864">
        <v>153922.61822726901</v>
      </c>
      <c r="G44" s="858">
        <f t="shared" si="1"/>
        <v>2.7767936724297559E-2</v>
      </c>
      <c r="H44" s="871">
        <f t="shared" si="4"/>
        <v>0.11221039926869313</v>
      </c>
    </row>
    <row r="45" spans="1:8" x14ac:dyDescent="0.25">
      <c r="A45" s="326" t="s">
        <v>251</v>
      </c>
      <c r="B45" s="869">
        <v>9950.7698200000013</v>
      </c>
      <c r="C45" s="863">
        <v>17289.304224</v>
      </c>
      <c r="D45" s="858">
        <f t="shared" si="0"/>
        <v>0.73748408783914532</v>
      </c>
      <c r="E45" s="868">
        <v>176283.13489699998</v>
      </c>
      <c r="F45" s="864">
        <v>152458.577422</v>
      </c>
      <c r="G45" s="858">
        <f t="shared" si="1"/>
        <v>-0.13514938617877637</v>
      </c>
      <c r="H45" s="871">
        <f t="shared" si="4"/>
        <v>0.11114310581178005</v>
      </c>
    </row>
    <row r="46" spans="1:8" x14ac:dyDescent="0.25">
      <c r="A46" s="326" t="s">
        <v>261</v>
      </c>
      <c r="B46" s="869">
        <v>3600.7422116999996</v>
      </c>
      <c r="C46" s="863">
        <v>4954.8242580000006</v>
      </c>
      <c r="D46" s="858">
        <f t="shared" si="0"/>
        <v>0.37605637023948613</v>
      </c>
      <c r="E46" s="868">
        <v>48335.945835399994</v>
      </c>
      <c r="F46" s="864">
        <v>47303.434673409996</v>
      </c>
      <c r="G46" s="858">
        <f t="shared" si="1"/>
        <v>-2.1361145295595185E-2</v>
      </c>
      <c r="H46" s="871">
        <f t="shared" si="4"/>
        <v>3.4484452984334189E-2</v>
      </c>
    </row>
    <row r="47" spans="1:8" x14ac:dyDescent="0.25">
      <c r="A47" s="326" t="s">
        <v>259</v>
      </c>
      <c r="B47" s="869">
        <v>2933.0278575499997</v>
      </c>
      <c r="C47" s="863">
        <v>5044.8263850000003</v>
      </c>
      <c r="D47" s="858">
        <f t="shared" si="0"/>
        <v>0.72000629725147447</v>
      </c>
      <c r="E47" s="868">
        <v>43354.647416309999</v>
      </c>
      <c r="F47" s="864">
        <v>44806.171293189997</v>
      </c>
      <c r="G47" s="858">
        <f t="shared" si="1"/>
        <v>3.3480237146016556E-2</v>
      </c>
      <c r="H47" s="871">
        <f t="shared" si="4"/>
        <v>3.2663934829167247E-2</v>
      </c>
    </row>
    <row r="48" spans="1:8" x14ac:dyDescent="0.25">
      <c r="A48" s="326" t="s">
        <v>245</v>
      </c>
      <c r="B48" s="869">
        <v>2707.4957273000005</v>
      </c>
      <c r="C48" s="863">
        <v>2228.533461</v>
      </c>
      <c r="D48" s="858">
        <f t="shared" si="0"/>
        <v>-0.17690231658375932</v>
      </c>
      <c r="E48" s="868">
        <v>28136.318682499998</v>
      </c>
      <c r="F48" s="864">
        <v>25634.5133981</v>
      </c>
      <c r="G48" s="858">
        <f t="shared" si="1"/>
        <v>-8.8917292721597208E-2</v>
      </c>
      <c r="H48" s="871">
        <f t="shared" si="4"/>
        <v>1.8687695262643796E-2</v>
      </c>
    </row>
    <row r="49" spans="1:9" x14ac:dyDescent="0.25">
      <c r="A49" s="326" t="s">
        <v>262</v>
      </c>
      <c r="B49" s="869">
        <v>1245.2966326999999</v>
      </c>
      <c r="C49" s="863">
        <v>1007.297156</v>
      </c>
      <c r="D49" s="858">
        <f t="shared" si="0"/>
        <v>-0.19111870252469843</v>
      </c>
      <c r="E49" s="868">
        <v>15133.6116518</v>
      </c>
      <c r="F49" s="864">
        <v>12740.046291926999</v>
      </c>
      <c r="G49" s="858">
        <f t="shared" si="1"/>
        <v>-0.1581622031108687</v>
      </c>
      <c r="H49" s="871">
        <f t="shared" si="4"/>
        <v>9.287560837926933E-3</v>
      </c>
    </row>
    <row r="50" spans="1:9" x14ac:dyDescent="0.25">
      <c r="A50" s="326" t="s">
        <v>256</v>
      </c>
      <c r="B50" s="1009">
        <v>0</v>
      </c>
      <c r="C50" s="863">
        <v>925.36502500000006</v>
      </c>
      <c r="D50" s="858" t="s">
        <v>241</v>
      </c>
      <c r="E50" s="868">
        <v>3309.4232933000003</v>
      </c>
      <c r="F50" s="864">
        <v>5379.0246034000002</v>
      </c>
      <c r="G50" s="858">
        <f t="shared" si="1"/>
        <v>0.62536615194857448</v>
      </c>
      <c r="H50" s="871">
        <f t="shared" si="4"/>
        <v>3.9213372626785712E-3</v>
      </c>
    </row>
    <row r="51" spans="1:9" x14ac:dyDescent="0.25">
      <c r="A51" s="326" t="s">
        <v>302</v>
      </c>
      <c r="B51" s="990">
        <v>0</v>
      </c>
      <c r="C51" s="987">
        <v>0</v>
      </c>
      <c r="D51" s="858" t="s">
        <v>242</v>
      </c>
      <c r="E51" s="991">
        <v>0</v>
      </c>
      <c r="F51" s="864">
        <v>108.22087533489999</v>
      </c>
      <c r="G51" s="858" t="s">
        <v>241</v>
      </c>
      <c r="H51" s="396">
        <f t="shared" si="4"/>
        <v>7.8893588027501737E-5</v>
      </c>
    </row>
    <row r="52" spans="1:9" ht="15.75" thickBot="1" x14ac:dyDescent="0.3">
      <c r="A52" s="326" t="s">
        <v>263</v>
      </c>
      <c r="B52" s="1039">
        <v>0.38850000000000001</v>
      </c>
      <c r="C52" s="1040">
        <v>0.441</v>
      </c>
      <c r="D52" s="858">
        <f t="shared" si="0"/>
        <v>0.13513513513513509</v>
      </c>
      <c r="E52" s="868">
        <v>5.2926499999999992</v>
      </c>
      <c r="F52" s="864">
        <v>11.016660000000002</v>
      </c>
      <c r="G52" s="858">
        <f t="shared" si="1"/>
        <v>1.0815017051949409</v>
      </c>
      <c r="H52" s="1010">
        <f t="shared" si="4"/>
        <v>8.031203155485554E-6</v>
      </c>
      <c r="I52" s="1"/>
    </row>
    <row r="53" spans="1:9" x14ac:dyDescent="0.25">
      <c r="A53" s="852" t="s">
        <v>835</v>
      </c>
      <c r="B53" s="866">
        <f>+SUM(B54:B71)</f>
        <v>291442.58352533769</v>
      </c>
      <c r="C53" s="867">
        <f>+SUM(C54:C71)</f>
        <v>291536.50174400001</v>
      </c>
      <c r="D53" s="1037">
        <f t="shared" si="0"/>
        <v>3.2225290321785671E-4</v>
      </c>
      <c r="E53" s="866">
        <f>+SUM(E54:E71)</f>
        <v>3165873.8689063694</v>
      </c>
      <c r="F53" s="867">
        <f>+SUM(F54:F71)</f>
        <v>3417864.6699118712</v>
      </c>
      <c r="G53" s="855">
        <f t="shared" si="1"/>
        <v>7.9595969845934089E-2</v>
      </c>
      <c r="H53" s="856">
        <f>SUM(H54:H71)</f>
        <v>0.99999999999999978</v>
      </c>
    </row>
    <row r="54" spans="1:9" x14ac:dyDescent="0.25">
      <c r="A54" s="326" t="s">
        <v>244</v>
      </c>
      <c r="B54" s="868">
        <v>52437.571471632997</v>
      </c>
      <c r="C54" s="864">
        <v>59220.237809999984</v>
      </c>
      <c r="D54" s="858">
        <f t="shared" si="0"/>
        <v>0.12934745351500854</v>
      </c>
      <c r="E54" s="868">
        <v>621217.60104683531</v>
      </c>
      <c r="F54" s="864">
        <v>667594.46786581411</v>
      </c>
      <c r="G54" s="858">
        <f t="shared" si="1"/>
        <v>7.4654785603027962E-2</v>
      </c>
      <c r="H54" s="396">
        <f t="shared" ref="H54:H70" si="5">(F54/$F$53)</f>
        <v>0.1953250149845833</v>
      </c>
    </row>
    <row r="55" spans="1:9" x14ac:dyDescent="0.25">
      <c r="A55" s="857" t="s">
        <v>255</v>
      </c>
      <c r="B55" s="868">
        <v>49868.100261856802</v>
      </c>
      <c r="C55" s="864">
        <v>48016.938991000003</v>
      </c>
      <c r="D55" s="858">
        <f t="shared" si="0"/>
        <v>-3.7121150818586912E-2</v>
      </c>
      <c r="E55" s="868">
        <v>478703.06794355257</v>
      </c>
      <c r="F55" s="864">
        <v>667010.08693105192</v>
      </c>
      <c r="G55" s="858">
        <f t="shared" si="1"/>
        <v>0.39336915010058804</v>
      </c>
      <c r="H55" s="396">
        <f t="shared" si="5"/>
        <v>0.19515403661323155</v>
      </c>
    </row>
    <row r="56" spans="1:9" ht="15" customHeight="1" x14ac:dyDescent="0.25">
      <c r="A56" s="857" t="s">
        <v>264</v>
      </c>
      <c r="B56" s="868">
        <v>44585.277013016203</v>
      </c>
      <c r="C56" s="864">
        <v>39844.549378999996</v>
      </c>
      <c r="D56" s="858">
        <f t="shared" si="0"/>
        <v>-0.10632944217509743</v>
      </c>
      <c r="E56" s="868">
        <v>506931.92901068111</v>
      </c>
      <c r="F56" s="864">
        <v>478735.11577685061</v>
      </c>
      <c r="G56" s="858">
        <f t="shared" si="1"/>
        <v>-5.5622484243316173E-2</v>
      </c>
      <c r="H56" s="871">
        <f t="shared" si="5"/>
        <v>0.14006848193588503</v>
      </c>
    </row>
    <row r="57" spans="1:9" x14ac:dyDescent="0.25">
      <c r="A57" s="857" t="s">
        <v>243</v>
      </c>
      <c r="B57" s="868">
        <v>43175.054443222201</v>
      </c>
      <c r="C57" s="864">
        <v>39878.359837999997</v>
      </c>
      <c r="D57" s="858">
        <f t="shared" si="0"/>
        <v>-7.6356466661960054E-2</v>
      </c>
      <c r="E57" s="868">
        <v>446098.92315696966</v>
      </c>
      <c r="F57" s="864">
        <v>458893.95792704553</v>
      </c>
      <c r="G57" s="858">
        <f t="shared" si="1"/>
        <v>2.8682057063772914E-2</v>
      </c>
      <c r="H57" s="871">
        <f t="shared" si="5"/>
        <v>0.13426334926797379</v>
      </c>
    </row>
    <row r="58" spans="1:9" x14ac:dyDescent="0.25">
      <c r="A58" s="326" t="s">
        <v>251</v>
      </c>
      <c r="B58" s="869">
        <v>19051.323962734601</v>
      </c>
      <c r="C58" s="863">
        <v>18527.983898999999</v>
      </c>
      <c r="D58" s="858">
        <f t="shared" si="0"/>
        <v>-2.7470010208124229E-2</v>
      </c>
      <c r="E58" s="868">
        <v>195879.04727606178</v>
      </c>
      <c r="F58" s="864">
        <v>209264.40954399144</v>
      </c>
      <c r="G58" s="858">
        <f t="shared" si="1"/>
        <v>6.8334834450491266E-2</v>
      </c>
      <c r="H58" s="871">
        <f t="shared" si="5"/>
        <v>6.1226651653644104E-2</v>
      </c>
    </row>
    <row r="59" spans="1:9" x14ac:dyDescent="0.25">
      <c r="A59" s="326" t="s">
        <v>259</v>
      </c>
      <c r="B59" s="869">
        <v>18410.579680957202</v>
      </c>
      <c r="C59" s="863">
        <v>15826.604136999998</v>
      </c>
      <c r="D59" s="858">
        <f t="shared" si="0"/>
        <v>-0.14035275307653206</v>
      </c>
      <c r="E59" s="868">
        <v>202426.47837013134</v>
      </c>
      <c r="F59" s="864">
        <v>184021.77807942647</v>
      </c>
      <c r="G59" s="858">
        <f t="shared" si="1"/>
        <v>-9.0920419299358568E-2</v>
      </c>
      <c r="H59" s="871">
        <f t="shared" si="5"/>
        <v>5.3841154010398962E-2</v>
      </c>
    </row>
    <row r="60" spans="1:9" ht="15" customHeight="1" x14ac:dyDescent="0.25">
      <c r="A60" s="326" t="s">
        <v>302</v>
      </c>
      <c r="B60" s="869">
        <v>13581.399469679</v>
      </c>
      <c r="C60" s="863">
        <v>13561.910082</v>
      </c>
      <c r="D60" s="858">
        <f t="shared" si="0"/>
        <v>-1.4350058491769957E-3</v>
      </c>
      <c r="E60" s="868">
        <v>107996.03183383959</v>
      </c>
      <c r="F60" s="864">
        <v>146521.72067067749</v>
      </c>
      <c r="G60" s="858">
        <f t="shared" si="1"/>
        <v>0.356732448245068</v>
      </c>
      <c r="H60" s="871">
        <f t="shared" si="5"/>
        <v>4.2869374542689402E-2</v>
      </c>
    </row>
    <row r="61" spans="1:9" x14ac:dyDescent="0.25">
      <c r="A61" s="326" t="s">
        <v>262</v>
      </c>
      <c r="B61" s="869">
        <v>10338.506229021799</v>
      </c>
      <c r="C61" s="863">
        <v>12115.740628</v>
      </c>
      <c r="D61" s="858">
        <f t="shared" si="0"/>
        <v>0.17190436989719338</v>
      </c>
      <c r="E61" s="868">
        <v>128608.32271046781</v>
      </c>
      <c r="F61" s="864">
        <v>128383.5598702287</v>
      </c>
      <c r="G61" s="858">
        <f t="shared" si="1"/>
        <v>-1.7476539270722125E-3</v>
      </c>
      <c r="H61" s="871">
        <f t="shared" si="5"/>
        <v>3.7562505326911917E-2</v>
      </c>
    </row>
    <row r="62" spans="1:9" x14ac:dyDescent="0.25">
      <c r="A62" s="326" t="s">
        <v>245</v>
      </c>
      <c r="B62" s="869">
        <v>8133.9329835852004</v>
      </c>
      <c r="C62" s="863">
        <v>12977.034350999998</v>
      </c>
      <c r="D62" s="858">
        <f t="shared" si="0"/>
        <v>0.59541938410219108</v>
      </c>
      <c r="E62" s="868">
        <v>95506.830492021312</v>
      </c>
      <c r="F62" s="864">
        <v>103802.55627425169</v>
      </c>
      <c r="G62" s="858">
        <f t="shared" si="1"/>
        <v>8.6860026026341686E-2</v>
      </c>
      <c r="H62" s="871">
        <f t="shared" si="5"/>
        <v>3.037058698901856E-2</v>
      </c>
    </row>
    <row r="63" spans="1:9" x14ac:dyDescent="0.25">
      <c r="A63" s="326" t="s">
        <v>263</v>
      </c>
      <c r="B63" s="869">
        <v>12118.791539518001</v>
      </c>
      <c r="C63" s="863">
        <v>6913.1149519999999</v>
      </c>
      <c r="D63" s="858">
        <f t="shared" si="0"/>
        <v>-0.42955409956041257</v>
      </c>
      <c r="E63" s="868">
        <v>104237.0101146886</v>
      </c>
      <c r="F63" s="864">
        <v>87610.736610168096</v>
      </c>
      <c r="G63" s="858">
        <f t="shared" si="1"/>
        <v>-0.15950451270836674</v>
      </c>
      <c r="H63" s="871">
        <f t="shared" si="5"/>
        <v>2.563317892057649E-2</v>
      </c>
    </row>
    <row r="64" spans="1:9" x14ac:dyDescent="0.25">
      <c r="A64" s="326" t="s">
        <v>254</v>
      </c>
      <c r="B64" s="869">
        <v>5846.1109287459994</v>
      </c>
      <c r="C64" s="863">
        <v>7338.9730639999998</v>
      </c>
      <c r="D64" s="858">
        <f t="shared" si="0"/>
        <v>0.25535987145119421</v>
      </c>
      <c r="E64" s="868">
        <v>89750.560408525504</v>
      </c>
      <c r="F64" s="864">
        <v>86495.545367819213</v>
      </c>
      <c r="G64" s="858">
        <f t="shared" si="1"/>
        <v>-3.6267350598036985E-2</v>
      </c>
      <c r="H64" s="871">
        <f t="shared" si="5"/>
        <v>2.5306895890073226E-2</v>
      </c>
    </row>
    <row r="65" spans="1:8" x14ac:dyDescent="0.25">
      <c r="A65" s="326" t="s">
        <v>249</v>
      </c>
      <c r="B65" s="869">
        <v>6230.9499454393999</v>
      </c>
      <c r="C65" s="863">
        <v>7027.3001700000004</v>
      </c>
      <c r="D65" s="858">
        <f t="shared" si="0"/>
        <v>0.1278055884790843</v>
      </c>
      <c r="E65" s="868">
        <v>75567.900205005106</v>
      </c>
      <c r="F65" s="864">
        <v>77686.590071774408</v>
      </c>
      <c r="G65" s="858">
        <f t="shared" si="1"/>
        <v>2.8036902719562162E-2</v>
      </c>
      <c r="H65" s="871">
        <f t="shared" si="5"/>
        <v>2.2729568773060149E-2</v>
      </c>
    </row>
    <row r="66" spans="1:8" x14ac:dyDescent="0.25">
      <c r="A66" s="326" t="s">
        <v>261</v>
      </c>
      <c r="B66" s="869">
        <v>4112.7749698689004</v>
      </c>
      <c r="C66" s="863">
        <v>4337.9535779999997</v>
      </c>
      <c r="D66" s="858">
        <f t="shared" si="0"/>
        <v>5.4751015988184992E-2</v>
      </c>
      <c r="E66" s="868">
        <v>48173.466163710094</v>
      </c>
      <c r="F66" s="864">
        <v>46234.717763348897</v>
      </c>
      <c r="G66" s="858">
        <f t="shared" si="1"/>
        <v>-4.0245150593329893E-2</v>
      </c>
      <c r="H66" s="871">
        <f t="shared" si="5"/>
        <v>1.3527369345650847E-2</v>
      </c>
    </row>
    <row r="67" spans="1:8" x14ac:dyDescent="0.25">
      <c r="A67" s="326" t="s">
        <v>256</v>
      </c>
      <c r="B67" s="1041">
        <v>0.25635734440000002</v>
      </c>
      <c r="C67" s="863">
        <v>1362.6562200000001</v>
      </c>
      <c r="D67" s="858" t="s">
        <v>241</v>
      </c>
      <c r="E67" s="868">
        <v>24499.864461598998</v>
      </c>
      <c r="F67" s="864">
        <v>29932.248989993899</v>
      </c>
      <c r="G67" s="858">
        <f t="shared" si="1"/>
        <v>0.22173120740768182</v>
      </c>
      <c r="H67" s="871">
        <f t="shared" si="5"/>
        <v>8.7575875234304386E-3</v>
      </c>
    </row>
    <row r="68" spans="1:8" x14ac:dyDescent="0.25">
      <c r="A68" s="326" t="s">
        <v>246</v>
      </c>
      <c r="B68" s="869">
        <v>1728.4588364952999</v>
      </c>
      <c r="C68" s="863">
        <v>2399.05303</v>
      </c>
      <c r="D68" s="858">
        <f t="shared" si="0"/>
        <v>0.38797232502477574</v>
      </c>
      <c r="E68" s="868">
        <v>20227.609694448802</v>
      </c>
      <c r="F68" s="864">
        <v>25903.078572480299</v>
      </c>
      <c r="G68" s="858">
        <f t="shared" si="1"/>
        <v>0.28058030403805212</v>
      </c>
      <c r="H68" s="871">
        <f t="shared" si="5"/>
        <v>7.5787314812403627E-3</v>
      </c>
    </row>
    <row r="69" spans="1:8" x14ac:dyDescent="0.25">
      <c r="A69" s="326" t="s">
        <v>258</v>
      </c>
      <c r="B69" s="869">
        <v>1822.8065749647001</v>
      </c>
      <c r="C69" s="863">
        <v>2188.0916150000003</v>
      </c>
      <c r="D69" s="858">
        <f t="shared" si="0"/>
        <v>0.20039703885881255</v>
      </c>
      <c r="E69" s="868">
        <v>19947.616078782801</v>
      </c>
      <c r="F69" s="864">
        <v>19678.413917503603</v>
      </c>
      <c r="G69" s="858">
        <f t="shared" si="1"/>
        <v>-1.349545530734042E-2</v>
      </c>
      <c r="H69" s="871">
        <f t="shared" si="5"/>
        <v>5.7575169932082204E-3</v>
      </c>
    </row>
    <row r="70" spans="1:8" x14ac:dyDescent="0.25">
      <c r="A70" s="326" t="s">
        <v>248</v>
      </c>
      <c r="B70" s="1042">
        <v>0.68885725499999995</v>
      </c>
      <c r="C70" s="987">
        <v>0</v>
      </c>
      <c r="D70" s="858" t="s">
        <v>242</v>
      </c>
      <c r="E70" s="868">
        <v>10.404902875700001</v>
      </c>
      <c r="F70" s="864">
        <v>95.685679444299993</v>
      </c>
      <c r="G70" s="858">
        <f>+F70/E70-1</f>
        <v>8.1962107275184568</v>
      </c>
      <c r="H70" s="874">
        <f t="shared" si="5"/>
        <v>2.7995748423464417E-5</v>
      </c>
    </row>
    <row r="71" spans="1:8" ht="15" customHeight="1" thickBot="1" x14ac:dyDescent="0.3">
      <c r="A71" s="326" t="s">
        <v>303</v>
      </c>
      <c r="B71" s="992">
        <v>0</v>
      </c>
      <c r="C71" s="987">
        <v>0</v>
      </c>
      <c r="D71" s="858" t="s">
        <v>242</v>
      </c>
      <c r="E71" s="868">
        <v>91.205036172700005</v>
      </c>
      <c r="F71" s="993">
        <v>0</v>
      </c>
      <c r="G71" s="858" t="s">
        <v>242</v>
      </c>
      <c r="H71" s="1011" t="s">
        <v>242</v>
      </c>
    </row>
    <row r="72" spans="1:8" x14ac:dyDescent="0.25">
      <c r="A72" s="852" t="s">
        <v>836</v>
      </c>
      <c r="B72" s="866">
        <f>+SUM(B73:B84)</f>
        <v>23043.246724013003</v>
      </c>
      <c r="C72" s="867">
        <f>+SUM(C73:C84)</f>
        <v>25533.305551000001</v>
      </c>
      <c r="D72" s="855">
        <f t="shared" si="0"/>
        <v>0.10806024241332923</v>
      </c>
      <c r="E72" s="866">
        <f>+SUM(E73:E84)</f>
        <v>265703.53017552302</v>
      </c>
      <c r="F72" s="867">
        <f>+SUM(F73:F84)</f>
        <v>285679.32950715686</v>
      </c>
      <c r="G72" s="855">
        <f t="shared" si="1"/>
        <v>7.5180782575368532E-2</v>
      </c>
      <c r="H72" s="856">
        <f>SUM(H73:H84)</f>
        <v>0.99999999999999989</v>
      </c>
    </row>
    <row r="73" spans="1:8" x14ac:dyDescent="0.25">
      <c r="A73" s="326" t="s">
        <v>264</v>
      </c>
      <c r="B73" s="868">
        <v>7584.1826817719993</v>
      </c>
      <c r="C73" s="864">
        <v>7417.7716740000005</v>
      </c>
      <c r="D73" s="858">
        <f t="shared" si="0"/>
        <v>-2.1941851186147554E-2</v>
      </c>
      <c r="E73" s="868">
        <v>77266.116141238992</v>
      </c>
      <c r="F73" s="864">
        <v>86329.828640416017</v>
      </c>
      <c r="G73" s="858">
        <f t="shared" si="1"/>
        <v>0.1173051390678026</v>
      </c>
      <c r="H73" s="871">
        <f t="shared" ref="H73:H84" si="6">(F73/$F$72)</f>
        <v>0.30219137236617349</v>
      </c>
    </row>
    <row r="74" spans="1:8" x14ac:dyDescent="0.25">
      <c r="A74" s="857" t="s">
        <v>244</v>
      </c>
      <c r="B74" s="868">
        <v>3502.6137805199996</v>
      </c>
      <c r="C74" s="864">
        <v>5644.0554159999992</v>
      </c>
      <c r="D74" s="858">
        <f t="shared" ref="D74:D86" si="7">+C74/B74-1</f>
        <v>0.61138388919433773</v>
      </c>
      <c r="E74" s="868">
        <v>45615.125161149997</v>
      </c>
      <c r="F74" s="864">
        <v>55937.427371059995</v>
      </c>
      <c r="G74" s="858">
        <f t="shared" si="1"/>
        <v>0.22629121751706638</v>
      </c>
      <c r="H74" s="871">
        <f t="shared" si="6"/>
        <v>0.19580495189330333</v>
      </c>
    </row>
    <row r="75" spans="1:8" x14ac:dyDescent="0.25">
      <c r="A75" s="857" t="s">
        <v>243</v>
      </c>
      <c r="B75" s="868">
        <v>2487.0968320709999</v>
      </c>
      <c r="C75" s="864">
        <v>2079.185524</v>
      </c>
      <c r="D75" s="858">
        <f t="shared" si="7"/>
        <v>-0.16401102796280476</v>
      </c>
      <c r="E75" s="868">
        <v>28548.030369633998</v>
      </c>
      <c r="F75" s="864">
        <v>32559.744008309004</v>
      </c>
      <c r="G75" s="858">
        <f t="shared" ref="G75:G90" si="8">+F75/E75-1</f>
        <v>0.14052505853231079</v>
      </c>
      <c r="H75" s="871">
        <f t="shared" si="6"/>
        <v>0.11397304825826859</v>
      </c>
    </row>
    <row r="76" spans="1:8" x14ac:dyDescent="0.25">
      <c r="A76" s="857" t="s">
        <v>255</v>
      </c>
      <c r="B76" s="868">
        <v>2097.1810014000002</v>
      </c>
      <c r="C76" s="864">
        <v>1741.7596369999999</v>
      </c>
      <c r="D76" s="858">
        <f t="shared" si="7"/>
        <v>-0.16947576969404843</v>
      </c>
      <c r="E76" s="868">
        <v>21058.420471859998</v>
      </c>
      <c r="F76" s="864">
        <v>29440.532810099998</v>
      </c>
      <c r="G76" s="858">
        <f t="shared" si="8"/>
        <v>0.39804088580341879</v>
      </c>
      <c r="H76" s="871">
        <f t="shared" si="6"/>
        <v>0.10305447321263911</v>
      </c>
    </row>
    <row r="77" spans="1:8" x14ac:dyDescent="0.25">
      <c r="A77" s="326" t="s">
        <v>251</v>
      </c>
      <c r="B77" s="869">
        <v>2436.7703860000001</v>
      </c>
      <c r="C77" s="863">
        <v>3053.3906999999999</v>
      </c>
      <c r="D77" s="858">
        <f t="shared" si="7"/>
        <v>0.25304818112640981</v>
      </c>
      <c r="E77" s="868">
        <v>30371.070658000001</v>
      </c>
      <c r="F77" s="864">
        <v>23767.875837999996</v>
      </c>
      <c r="G77" s="858">
        <f t="shared" si="8"/>
        <v>-0.21741725520172483</v>
      </c>
      <c r="H77" s="871">
        <f t="shared" si="6"/>
        <v>8.3197744404551188E-2</v>
      </c>
    </row>
    <row r="78" spans="1:8" x14ac:dyDescent="0.25">
      <c r="A78" s="326" t="s">
        <v>262</v>
      </c>
      <c r="B78" s="869">
        <v>1848.5201142999999</v>
      </c>
      <c r="C78" s="863">
        <v>1919.4176399999999</v>
      </c>
      <c r="D78" s="858">
        <f t="shared" si="7"/>
        <v>3.8353667429173566E-2</v>
      </c>
      <c r="E78" s="868">
        <v>21699.395858580003</v>
      </c>
      <c r="F78" s="864">
        <v>21313.703791824901</v>
      </c>
      <c r="G78" s="858">
        <f t="shared" si="8"/>
        <v>-1.777432280920388E-2</v>
      </c>
      <c r="H78" s="871">
        <f t="shared" si="6"/>
        <v>7.4607091204654169E-2</v>
      </c>
    </row>
    <row r="79" spans="1:8" x14ac:dyDescent="0.25">
      <c r="A79" s="326" t="s">
        <v>245</v>
      </c>
      <c r="B79" s="869">
        <v>1837.6808457</v>
      </c>
      <c r="C79" s="863">
        <v>1602.5997149999996</v>
      </c>
      <c r="D79" s="858">
        <f t="shared" si="7"/>
        <v>-0.12792271914357056</v>
      </c>
      <c r="E79" s="868">
        <v>21002.7989581</v>
      </c>
      <c r="F79" s="864">
        <v>17353.716709799999</v>
      </c>
      <c r="G79" s="858">
        <f t="shared" si="8"/>
        <v>-0.17374266427916674</v>
      </c>
      <c r="H79" s="871">
        <f t="shared" si="6"/>
        <v>6.0745440489999657E-2</v>
      </c>
    </row>
    <row r="80" spans="1:8" x14ac:dyDescent="0.25">
      <c r="A80" s="326" t="s">
        <v>261</v>
      </c>
      <c r="B80" s="869">
        <v>702.07779240000002</v>
      </c>
      <c r="C80" s="863">
        <v>804.05738700000006</v>
      </c>
      <c r="D80" s="858">
        <f t="shared" si="7"/>
        <v>0.14525398140196177</v>
      </c>
      <c r="E80" s="868">
        <v>10640.4741665</v>
      </c>
      <c r="F80" s="864">
        <v>7483.635043119999</v>
      </c>
      <c r="G80" s="858">
        <f t="shared" si="8"/>
        <v>-0.29668218483334641</v>
      </c>
      <c r="H80" s="871">
        <f t="shared" si="6"/>
        <v>2.6195927636873423E-2</v>
      </c>
    </row>
    <row r="81" spans="1:15" x14ac:dyDescent="0.25">
      <c r="A81" s="326" t="s">
        <v>259</v>
      </c>
      <c r="B81" s="869">
        <v>541.42528985000001</v>
      </c>
      <c r="C81" s="863">
        <v>434.783861</v>
      </c>
      <c r="D81" s="858">
        <f t="shared" si="7"/>
        <v>-0.19696425499360148</v>
      </c>
      <c r="E81" s="868">
        <v>4839.6621041600001</v>
      </c>
      <c r="F81" s="864">
        <v>5943.3999909400009</v>
      </c>
      <c r="G81" s="858">
        <f t="shared" si="8"/>
        <v>0.22806093959147833</v>
      </c>
      <c r="H81" s="871">
        <f t="shared" si="6"/>
        <v>2.0804445324039821E-2</v>
      </c>
    </row>
    <row r="82" spans="1:15" x14ac:dyDescent="0.25">
      <c r="A82" s="326" t="s">
        <v>256</v>
      </c>
      <c r="B82" s="988">
        <v>0</v>
      </c>
      <c r="C82" s="863">
        <v>830.07909700000005</v>
      </c>
      <c r="D82" s="858" t="s">
        <v>241</v>
      </c>
      <c r="E82" s="868">
        <v>4549.8403663000008</v>
      </c>
      <c r="F82" s="864">
        <v>5409.0358672000002</v>
      </c>
      <c r="G82" s="858">
        <f t="shared" si="8"/>
        <v>0.18884080137490855</v>
      </c>
      <c r="H82" s="871">
        <f t="shared" si="6"/>
        <v>1.893394204099913E-2</v>
      </c>
    </row>
    <row r="83" spans="1:15" x14ac:dyDescent="0.25">
      <c r="A83" s="326" t="s">
        <v>263</v>
      </c>
      <c r="B83" s="872">
        <v>5.6980000000000004</v>
      </c>
      <c r="C83" s="873">
        <v>6.2048999999999994</v>
      </c>
      <c r="D83" s="858">
        <f t="shared" si="7"/>
        <v>8.8961038961038685E-2</v>
      </c>
      <c r="E83" s="868">
        <v>112.59592000000001</v>
      </c>
      <c r="F83" s="864">
        <v>86.271769999999989</v>
      </c>
      <c r="G83" s="858">
        <f t="shared" si="8"/>
        <v>-0.23379310724580438</v>
      </c>
      <c r="H83" s="396">
        <f t="shared" si="6"/>
        <v>3.0198814226017954E-4</v>
      </c>
    </row>
    <row r="84" spans="1:15" ht="15.75" thickBot="1" x14ac:dyDescent="0.3">
      <c r="A84" s="326" t="s">
        <v>302</v>
      </c>
      <c r="B84" s="988">
        <v>0</v>
      </c>
      <c r="C84" s="987">
        <v>0</v>
      </c>
      <c r="D84" s="858" t="s">
        <v>242</v>
      </c>
      <c r="E84" s="989">
        <v>0</v>
      </c>
      <c r="F84" s="864">
        <v>54.157666386899997</v>
      </c>
      <c r="G84" s="858" t="s">
        <v>241</v>
      </c>
      <c r="H84" s="1012">
        <f t="shared" si="6"/>
        <v>1.8957502623774268E-4</v>
      </c>
    </row>
    <row r="85" spans="1:15" x14ac:dyDescent="0.25">
      <c r="A85" s="852" t="s">
        <v>837</v>
      </c>
      <c r="B85" s="866">
        <f>+B86</f>
        <v>1089161.3711999999</v>
      </c>
      <c r="C85" s="867">
        <f>+C86</f>
        <v>1150038.4875200002</v>
      </c>
      <c r="D85" s="855">
        <f t="shared" si="7"/>
        <v>5.5893569061238324E-2</v>
      </c>
      <c r="E85" s="866">
        <f>+E86</f>
        <v>12243668.313921999</v>
      </c>
      <c r="F85" s="867">
        <f>+F86</f>
        <v>10677261.443318</v>
      </c>
      <c r="G85" s="855">
        <f t="shared" si="8"/>
        <v>-0.12793607523840489</v>
      </c>
      <c r="H85" s="856">
        <f>SUM(H86)</f>
        <v>1</v>
      </c>
    </row>
    <row r="86" spans="1:15" ht="15.75" thickBot="1" x14ac:dyDescent="0.3">
      <c r="A86" s="326" t="s">
        <v>251</v>
      </c>
      <c r="B86" s="869">
        <v>1089161.3711999999</v>
      </c>
      <c r="C86" s="863">
        <v>1150038.4875200002</v>
      </c>
      <c r="D86" s="858">
        <f t="shared" si="7"/>
        <v>5.5893569061238324E-2</v>
      </c>
      <c r="E86" s="868">
        <v>12243668.313921999</v>
      </c>
      <c r="F86" s="864">
        <v>10677261.443318</v>
      </c>
      <c r="G86" s="858">
        <f t="shared" si="8"/>
        <v>-0.12793607523840489</v>
      </c>
      <c r="H86" s="871">
        <f>(F86/$F$85)</f>
        <v>1</v>
      </c>
    </row>
    <row r="87" spans="1:15" x14ac:dyDescent="0.25">
      <c r="A87" s="852" t="s">
        <v>838</v>
      </c>
      <c r="B87" s="866">
        <f>SUM(B88:B89)</f>
        <v>2914.2087999999999</v>
      </c>
      <c r="C87" s="867">
        <f>SUM(C88:C89)</f>
        <v>2358.6851999999999</v>
      </c>
      <c r="D87" s="855">
        <f>+C87/B87-1</f>
        <v>-0.19062587416522803</v>
      </c>
      <c r="E87" s="866">
        <f>SUM(E88:E89)</f>
        <v>29894.117599999998</v>
      </c>
      <c r="F87" s="867">
        <f>SUM(F88:F89)</f>
        <v>30875.465984000002</v>
      </c>
      <c r="G87" s="855">
        <f>+F87/E87-1</f>
        <v>3.2827474526292866E-2</v>
      </c>
      <c r="H87" s="856">
        <f>SUM(H88:H89)</f>
        <v>0.99999999999999989</v>
      </c>
    </row>
    <row r="88" spans="1:15" x14ac:dyDescent="0.25">
      <c r="A88" s="326" t="s">
        <v>256</v>
      </c>
      <c r="B88" s="869">
        <v>2914.2087999999999</v>
      </c>
      <c r="C88" s="863">
        <v>2358.6851999999999</v>
      </c>
      <c r="D88" s="858">
        <f>+C88/B88-1</f>
        <v>-0.19062587416522803</v>
      </c>
      <c r="E88" s="868">
        <v>29894.117599999998</v>
      </c>
      <c r="F88" s="864">
        <v>30857.573840000001</v>
      </c>
      <c r="G88" s="858">
        <f>+F88/E88-1</f>
        <v>3.2228957311655204E-2</v>
      </c>
      <c r="H88" s="871">
        <f>(F88/$F$87)</f>
        <v>0.99942050610639288</v>
      </c>
    </row>
    <row r="89" spans="1:15" ht="15.75" thickBot="1" x14ac:dyDescent="0.3">
      <c r="A89" s="326" t="s">
        <v>245</v>
      </c>
      <c r="B89" s="869">
        <v>0</v>
      </c>
      <c r="C89" s="863">
        <v>0</v>
      </c>
      <c r="D89" s="858" t="s">
        <v>242</v>
      </c>
      <c r="E89" s="868">
        <v>0</v>
      </c>
      <c r="F89" s="864">
        <v>17.892143999999998</v>
      </c>
      <c r="G89" s="858" t="s">
        <v>241</v>
      </c>
      <c r="H89" s="871">
        <f>(F89/$F$87)</f>
        <v>5.7949389360704387E-4</v>
      </c>
    </row>
    <row r="90" spans="1:15" x14ac:dyDescent="0.25">
      <c r="A90" s="852" t="s">
        <v>839</v>
      </c>
      <c r="B90" s="866">
        <f>SUM(B91:B95)</f>
        <v>2991.0011701200001</v>
      </c>
      <c r="C90" s="867">
        <f>SUM(C91:C95)</f>
        <v>2772.5384810000005</v>
      </c>
      <c r="D90" s="855">
        <f t="shared" ref="D90:D109" si="9">(C90-B90)/B90</f>
        <v>-7.3039987848361423E-2</v>
      </c>
      <c r="E90" s="866">
        <f>SUM(E91:E95)</f>
        <v>37967.418018365002</v>
      </c>
      <c r="F90" s="867">
        <f>SUM(F91:F95)</f>
        <v>34794.4170397661</v>
      </c>
      <c r="G90" s="855">
        <f t="shared" si="8"/>
        <v>-8.3571681831619671E-2</v>
      </c>
      <c r="H90" s="856">
        <f>SUM(H91:H95)</f>
        <v>1</v>
      </c>
    </row>
    <row r="91" spans="1:15" x14ac:dyDescent="0.25">
      <c r="A91" s="326" t="s">
        <v>254</v>
      </c>
      <c r="B91" s="173">
        <v>490.9866624</v>
      </c>
      <c r="C91" s="805">
        <v>825.02472999999998</v>
      </c>
      <c r="D91" s="858">
        <f t="shared" si="9"/>
        <v>0.68034041081112673</v>
      </c>
      <c r="E91" s="173">
        <v>8199.9279732000014</v>
      </c>
      <c r="F91" s="805">
        <v>9567.0044195999999</v>
      </c>
      <c r="G91" s="858">
        <f t="shared" ref="G91:G102" si="10">(F91-E91)/E91</f>
        <v>0.16671810421604233</v>
      </c>
      <c r="H91" s="871">
        <f>(F91/$F$90)</f>
        <v>0.27495803159070004</v>
      </c>
    </row>
    <row r="92" spans="1:15" x14ac:dyDescent="0.25">
      <c r="A92" s="326" t="s">
        <v>245</v>
      </c>
      <c r="B92" s="868">
        <v>761.59505720000004</v>
      </c>
      <c r="C92" s="864">
        <v>636.73011499999996</v>
      </c>
      <c r="D92" s="858">
        <f t="shared" si="9"/>
        <v>-0.16395188101543798</v>
      </c>
      <c r="E92" s="868">
        <v>8061.6598424000003</v>
      </c>
      <c r="F92" s="864">
        <v>8985.950942200001</v>
      </c>
      <c r="G92" s="858">
        <f t="shared" si="10"/>
        <v>0.1146527040174439</v>
      </c>
      <c r="H92" s="871">
        <f>(F92/$F$90)</f>
        <v>0.25825841346702466</v>
      </c>
    </row>
    <row r="93" spans="1:15" x14ac:dyDescent="0.25">
      <c r="A93" s="326" t="s">
        <v>249</v>
      </c>
      <c r="B93" s="868">
        <v>804.98627399999998</v>
      </c>
      <c r="C93" s="875">
        <v>843.29231000000004</v>
      </c>
      <c r="D93" s="858">
        <f t="shared" si="9"/>
        <v>4.7585949272968678E-2</v>
      </c>
      <c r="E93" s="868">
        <v>9066.8019569850021</v>
      </c>
      <c r="F93" s="875">
        <v>8392.2624411661</v>
      </c>
      <c r="G93" s="858">
        <f t="shared" si="10"/>
        <v>-7.4396630589161766E-2</v>
      </c>
      <c r="H93" s="871">
        <f>(F93/$F$90)</f>
        <v>0.24119566169407836</v>
      </c>
    </row>
    <row r="94" spans="1:15" x14ac:dyDescent="0.25">
      <c r="A94" s="326" t="s">
        <v>302</v>
      </c>
      <c r="B94" s="868">
        <v>212.690898</v>
      </c>
      <c r="C94" s="864">
        <v>273.22459900000001</v>
      </c>
      <c r="D94" s="858">
        <f t="shared" si="9"/>
        <v>0.28460879882128293</v>
      </c>
      <c r="E94" s="868">
        <v>2974.8037739999995</v>
      </c>
      <c r="F94" s="864">
        <v>2568.0951070000001</v>
      </c>
      <c r="G94" s="858">
        <f t="shared" si="10"/>
        <v>-0.13671781330743984</v>
      </c>
      <c r="H94" s="871">
        <f>(F94/$F$90)</f>
        <v>7.3807677365738206E-2</v>
      </c>
    </row>
    <row r="95" spans="1:15" ht="15.75" thickBot="1" x14ac:dyDescent="0.3">
      <c r="A95" s="326" t="s">
        <v>856</v>
      </c>
      <c r="B95" s="869">
        <v>720.74227852000001</v>
      </c>
      <c r="C95" s="863">
        <v>194.266727</v>
      </c>
      <c r="D95" s="858">
        <f t="shared" si="9"/>
        <v>-0.73046297852969744</v>
      </c>
      <c r="E95" s="868">
        <v>9664.2244717799986</v>
      </c>
      <c r="F95" s="864">
        <v>5281.1041298</v>
      </c>
      <c r="G95" s="858">
        <f t="shared" si="10"/>
        <v>-0.45354082521354105</v>
      </c>
      <c r="H95" s="1013">
        <f>(F95/$F$90)</f>
        <v>0.15178021588245874</v>
      </c>
      <c r="J95" s="74"/>
      <c r="K95" s="74"/>
      <c r="L95" s="74"/>
      <c r="M95" s="74"/>
      <c r="N95" s="74"/>
      <c r="O95" s="74"/>
    </row>
    <row r="96" spans="1:15" x14ac:dyDescent="0.25">
      <c r="A96" s="852" t="s">
        <v>840</v>
      </c>
      <c r="B96" s="866">
        <f>SUM(B97:B102)</f>
        <v>2323.4480275999999</v>
      </c>
      <c r="C96" s="867">
        <f>SUM(C97:C102)</f>
        <v>2254.1758189999996</v>
      </c>
      <c r="D96" s="855">
        <f t="shared" si="9"/>
        <v>-2.9814399882038635E-2</v>
      </c>
      <c r="E96" s="866">
        <f>SUM(E97:E102)</f>
        <v>28878.967529779995</v>
      </c>
      <c r="F96" s="867">
        <f>SUM(F97:F102)</f>
        <v>25000.950646200003</v>
      </c>
      <c r="G96" s="855">
        <f t="shared" si="10"/>
        <v>-0.13428516374697194</v>
      </c>
      <c r="H96" s="856">
        <f>SUM(H97:H102)</f>
        <v>1</v>
      </c>
    </row>
    <row r="97" spans="1:8" x14ac:dyDescent="0.25">
      <c r="A97" s="876" t="s">
        <v>264</v>
      </c>
      <c r="B97" s="877">
        <v>1380.4944966</v>
      </c>
      <c r="C97" s="822">
        <v>1196.4168480000001</v>
      </c>
      <c r="D97" s="175">
        <f t="shared" si="9"/>
        <v>-0.13334181994449246</v>
      </c>
      <c r="E97" s="838">
        <v>16388.265525300001</v>
      </c>
      <c r="F97" s="174">
        <v>16093.869061500001</v>
      </c>
      <c r="G97" s="175">
        <f t="shared" si="10"/>
        <v>-1.7963857331058871E-2</v>
      </c>
      <c r="H97" s="871">
        <f>(F97/$F$96)</f>
        <v>0.64373028407006494</v>
      </c>
    </row>
    <row r="98" spans="1:8" x14ac:dyDescent="0.25">
      <c r="A98" s="876" t="s">
        <v>243</v>
      </c>
      <c r="B98" s="830">
        <v>782.53820700000006</v>
      </c>
      <c r="C98" s="822">
        <v>907.95640500000002</v>
      </c>
      <c r="D98" s="175">
        <f t="shared" si="9"/>
        <v>0.16027102175728009</v>
      </c>
      <c r="E98" s="173">
        <v>11019.333582999998</v>
      </c>
      <c r="F98" s="174">
        <v>7154.2309590000004</v>
      </c>
      <c r="G98" s="175">
        <f t="shared" si="10"/>
        <v>-0.35075647677667715</v>
      </c>
      <c r="H98" s="871">
        <f t="shared" ref="H98:H102" si="11">(F98/$F$96)</f>
        <v>0.28615835694581482</v>
      </c>
    </row>
    <row r="99" spans="1:8" x14ac:dyDescent="0.25">
      <c r="A99" s="876" t="s">
        <v>255</v>
      </c>
      <c r="B99" s="830">
        <v>100.40114</v>
      </c>
      <c r="C99" s="822">
        <v>83.424994999999996</v>
      </c>
      <c r="D99" s="175">
        <f t="shared" si="9"/>
        <v>-0.16908318969286606</v>
      </c>
      <c r="E99" s="173">
        <v>1043.07605448</v>
      </c>
      <c r="F99" s="174">
        <v>1070.4449720000002</v>
      </c>
      <c r="G99" s="175">
        <f t="shared" si="10"/>
        <v>2.6238659590018389E-2</v>
      </c>
      <c r="H99" s="871">
        <f t="shared" si="11"/>
        <v>4.2816170758798788E-2</v>
      </c>
    </row>
    <row r="100" spans="1:8" x14ac:dyDescent="0.25">
      <c r="A100" s="876" t="s">
        <v>262</v>
      </c>
      <c r="B100" s="830">
        <v>59.126184000000002</v>
      </c>
      <c r="C100" s="822">
        <v>64.726077000000004</v>
      </c>
      <c r="D100" s="175">
        <f t="shared" si="9"/>
        <v>9.4710881392244109E-2</v>
      </c>
      <c r="E100" s="173">
        <v>415.94660299999998</v>
      </c>
      <c r="F100" s="174">
        <v>652.10740370000008</v>
      </c>
      <c r="G100" s="175">
        <f t="shared" si="10"/>
        <v>0.56776711000089619</v>
      </c>
      <c r="H100" s="871">
        <f t="shared" si="11"/>
        <v>2.6083304308235036E-2</v>
      </c>
    </row>
    <row r="101" spans="1:8" x14ac:dyDescent="0.25">
      <c r="A101" s="876" t="s">
        <v>244</v>
      </c>
      <c r="B101" s="994">
        <v>0</v>
      </c>
      <c r="C101" s="822">
        <v>1.2146939999999999</v>
      </c>
      <c r="D101" s="175" t="s">
        <v>241</v>
      </c>
      <c r="E101" s="173">
        <v>4.0247039999999998</v>
      </c>
      <c r="F101" s="174">
        <v>23.57432</v>
      </c>
      <c r="G101" s="175">
        <f t="shared" si="10"/>
        <v>4.8574046687657031</v>
      </c>
      <c r="H101" s="871">
        <f t="shared" si="11"/>
        <v>9.4293694402309289E-4</v>
      </c>
    </row>
    <row r="102" spans="1:8" ht="15.75" thickBot="1" x14ac:dyDescent="0.3">
      <c r="A102" s="876" t="s">
        <v>263</v>
      </c>
      <c r="B102" s="878">
        <v>0.88800000000000001</v>
      </c>
      <c r="C102" s="839">
        <v>0.43680000000000002</v>
      </c>
      <c r="D102" s="175">
        <f t="shared" si="9"/>
        <v>-0.50810810810810814</v>
      </c>
      <c r="E102" s="173">
        <v>8.321060000000001</v>
      </c>
      <c r="F102" s="174">
        <v>6.7239300000000002</v>
      </c>
      <c r="G102" s="175">
        <f t="shared" si="10"/>
        <v>-0.19193828670866458</v>
      </c>
      <c r="H102" s="1012">
        <f t="shared" si="11"/>
        <v>2.6894697306328224E-4</v>
      </c>
    </row>
    <row r="103" spans="1:8" x14ac:dyDescent="0.25">
      <c r="A103" s="852" t="s">
        <v>841</v>
      </c>
      <c r="B103" s="866">
        <f>SUM(B104:B106)</f>
        <v>20.850784000000001</v>
      </c>
      <c r="C103" s="867">
        <f>SUM(C104:C106)</f>
        <v>27.510525999999999</v>
      </c>
      <c r="D103" s="855">
        <f t="shared" si="9"/>
        <v>0.31940007627530925</v>
      </c>
      <c r="E103" s="866">
        <f>SUM(E104:E106)</f>
        <v>242.63734209999998</v>
      </c>
      <c r="F103" s="867">
        <f>SUM(F104:F106)</f>
        <v>257.32217680000002</v>
      </c>
      <c r="G103" s="855">
        <f>(F103-E103)/E103</f>
        <v>6.0521742337368109E-2</v>
      </c>
      <c r="H103" s="856">
        <f>SUM(H104:H106)</f>
        <v>0.99999999999999989</v>
      </c>
    </row>
    <row r="104" spans="1:8" x14ac:dyDescent="0.25">
      <c r="A104" s="876" t="s">
        <v>264</v>
      </c>
      <c r="B104" s="830">
        <v>13.543818000000002</v>
      </c>
      <c r="C104" s="822">
        <v>23.028748999999998</v>
      </c>
      <c r="D104" s="175">
        <f t="shared" si="9"/>
        <v>0.70031441651091253</v>
      </c>
      <c r="E104" s="173">
        <v>173.32290699999999</v>
      </c>
      <c r="F104" s="174">
        <v>206.14955800000001</v>
      </c>
      <c r="G104" s="175">
        <f>(F104-E104)/E104</f>
        <v>0.18939591752866244</v>
      </c>
      <c r="H104" s="871">
        <f>(F104/$F$103)</f>
        <v>0.80113405134228599</v>
      </c>
    </row>
    <row r="105" spans="1:8" x14ac:dyDescent="0.25">
      <c r="A105" s="876" t="s">
        <v>255</v>
      </c>
      <c r="B105" s="830">
        <v>7.1959660000000003</v>
      </c>
      <c r="C105" s="822">
        <v>4.4481769999999994</v>
      </c>
      <c r="D105" s="175">
        <f t="shared" si="9"/>
        <v>-0.38185130391110811</v>
      </c>
      <c r="E105" s="173">
        <v>67.848935100000006</v>
      </c>
      <c r="F105" s="174">
        <v>50.310078799999999</v>
      </c>
      <c r="G105" s="175">
        <f>(F105-E105)/E105</f>
        <v>-0.25849862306829346</v>
      </c>
      <c r="H105" s="871">
        <f>(F105/$F$103)</f>
        <v>0.19551396395617618</v>
      </c>
    </row>
    <row r="106" spans="1:8" ht="15.75" thickBot="1" x14ac:dyDescent="0.3">
      <c r="A106" s="876" t="s">
        <v>263</v>
      </c>
      <c r="B106" s="1014">
        <v>0.111</v>
      </c>
      <c r="C106" s="1003">
        <v>3.3599999999999998E-2</v>
      </c>
      <c r="D106" s="175">
        <f t="shared" si="9"/>
        <v>-0.69729729729729728</v>
      </c>
      <c r="E106" s="841">
        <v>1.4654999999999998</v>
      </c>
      <c r="F106" s="840">
        <v>0.86254000000000008</v>
      </c>
      <c r="G106" s="175">
        <f>(F106-E106)/E106</f>
        <v>-0.41143636983964504</v>
      </c>
      <c r="H106" s="1013">
        <f>(F106/$F$103)</f>
        <v>3.3519847015377807E-3</v>
      </c>
    </row>
    <row r="107" spans="1:8" x14ac:dyDescent="0.25">
      <c r="A107" s="852" t="s">
        <v>842</v>
      </c>
      <c r="B107" s="866">
        <f>SUM(B108:B109)</f>
        <v>28.561821999999999</v>
      </c>
      <c r="C107" s="867">
        <f>SUM(C108:C109)</f>
        <v>23.065466999999998</v>
      </c>
      <c r="D107" s="855">
        <f t="shared" si="9"/>
        <v>-0.19243712813559308</v>
      </c>
      <c r="E107" s="866">
        <f>SUM(E108:E109)</f>
        <v>289.29849499999995</v>
      </c>
      <c r="F107" s="867">
        <f>SUM(F108:F109)</f>
        <v>288.113226</v>
      </c>
      <c r="G107" s="855">
        <f t="shared" ref="G107:G115" si="12">(F107-E107)/E107</f>
        <v>-4.0970451643723505E-3</v>
      </c>
      <c r="H107" s="856">
        <f>SUM(H108:H109)</f>
        <v>1</v>
      </c>
    </row>
    <row r="108" spans="1:8" x14ac:dyDescent="0.25">
      <c r="A108" s="876" t="s">
        <v>245</v>
      </c>
      <c r="B108" s="830">
        <v>17.006499999999999</v>
      </c>
      <c r="C108" s="822">
        <v>13.806996</v>
      </c>
      <c r="D108" s="175">
        <f t="shared" si="9"/>
        <v>-0.18813418398847495</v>
      </c>
      <c r="E108" s="173">
        <v>171.20389699999996</v>
      </c>
      <c r="F108" s="174">
        <v>166.012902</v>
      </c>
      <c r="G108" s="175">
        <f t="shared" si="12"/>
        <v>-3.0320542294664937E-2</v>
      </c>
      <c r="H108" s="871">
        <f>(F108/$F$107)</f>
        <v>0.57620715405824519</v>
      </c>
    </row>
    <row r="109" spans="1:8" ht="15.75" thickBot="1" x14ac:dyDescent="0.3">
      <c r="A109" s="876" t="s">
        <v>255</v>
      </c>
      <c r="B109" s="830">
        <v>11.555322</v>
      </c>
      <c r="C109" s="822">
        <v>9.2584710000000001</v>
      </c>
      <c r="D109" s="175">
        <f t="shared" si="9"/>
        <v>-0.19876996936995786</v>
      </c>
      <c r="E109" s="173">
        <v>118.094598</v>
      </c>
      <c r="F109" s="174">
        <v>122.10032400000001</v>
      </c>
      <c r="G109" s="175">
        <f t="shared" si="12"/>
        <v>3.3919637882166377E-2</v>
      </c>
      <c r="H109" s="1013">
        <f>(F109/$F$107)</f>
        <v>0.42379284594175493</v>
      </c>
    </row>
    <row r="110" spans="1:8" x14ac:dyDescent="0.25">
      <c r="A110" s="852" t="s">
        <v>843</v>
      </c>
      <c r="B110" s="866">
        <f>SUM(B111:B113)</f>
        <v>2540.237177</v>
      </c>
      <c r="C110" s="867">
        <f>SUM(C111:C113)</f>
        <v>3829.7748300000003</v>
      </c>
      <c r="D110" s="855">
        <f>(C110-B110)/B110</f>
        <v>0.5076445871573827</v>
      </c>
      <c r="E110" s="866">
        <f>SUM(E111:E113)</f>
        <v>18819.861248100002</v>
      </c>
      <c r="F110" s="867">
        <f>SUM(F111:F113)</f>
        <v>35287.238727800002</v>
      </c>
      <c r="G110" s="855">
        <f t="shared" si="12"/>
        <v>0.87499994089289579</v>
      </c>
      <c r="H110" s="856">
        <f>SUM(H111:H113)</f>
        <v>1</v>
      </c>
    </row>
    <row r="111" spans="1:8" x14ac:dyDescent="0.25">
      <c r="A111" s="876" t="s">
        <v>244</v>
      </c>
      <c r="B111" s="830">
        <v>2438.8875195999999</v>
      </c>
      <c r="C111" s="822">
        <v>3519.5332590000003</v>
      </c>
      <c r="D111" s="175">
        <f>(C111-B111)/B111</f>
        <v>0.44308961799814212</v>
      </c>
      <c r="E111" s="173">
        <v>17760.299342300001</v>
      </c>
      <c r="F111" s="174">
        <v>34108.804410800003</v>
      </c>
      <c r="G111" s="175">
        <f t="shared" si="12"/>
        <v>0.92050841899733615</v>
      </c>
      <c r="H111" s="871">
        <f>(F111/$F$110)</f>
        <v>0.96660451881513743</v>
      </c>
    </row>
    <row r="112" spans="1:8" x14ac:dyDescent="0.25">
      <c r="A112" s="876" t="s">
        <v>245</v>
      </c>
      <c r="B112" s="830">
        <v>88.247500000000002</v>
      </c>
      <c r="C112" s="822">
        <v>300.98309999999998</v>
      </c>
      <c r="D112" s="175">
        <f>(C112-B112)/B112</f>
        <v>2.4106699906512929</v>
      </c>
      <c r="E112" s="173">
        <v>910.08716700000014</v>
      </c>
      <c r="F112" s="174">
        <v>1055.7852049999999</v>
      </c>
      <c r="G112" s="175">
        <f t="shared" si="12"/>
        <v>0.16009239914927814</v>
      </c>
      <c r="H112" s="871">
        <f>(F112/$F$110)</f>
        <v>2.9919745581232768E-2</v>
      </c>
    </row>
    <row r="113" spans="1:8" ht="15.75" thickBot="1" x14ac:dyDescent="0.3">
      <c r="A113" s="876" t="s">
        <v>255</v>
      </c>
      <c r="B113" s="830">
        <v>13.102157399999999</v>
      </c>
      <c r="C113" s="822">
        <v>9.2584710000000001</v>
      </c>
      <c r="D113" s="175">
        <f>(C113-B113)/B113</f>
        <v>-0.29336286251606164</v>
      </c>
      <c r="E113" s="173">
        <v>149.47473880000001</v>
      </c>
      <c r="F113" s="174">
        <v>122.64911200000002</v>
      </c>
      <c r="G113" s="175">
        <f t="shared" si="12"/>
        <v>-0.17946595535378848</v>
      </c>
      <c r="H113" s="1013">
        <f>(F113/$F$110)</f>
        <v>3.4757356036298347E-3</v>
      </c>
    </row>
    <row r="114" spans="1:8" x14ac:dyDescent="0.25">
      <c r="A114" s="852" t="s">
        <v>844</v>
      </c>
      <c r="B114" s="1043">
        <f>SUM(B115)</f>
        <v>2.8124280000000002</v>
      </c>
      <c r="C114" s="1044">
        <f>SUM(C115)</f>
        <v>2.7624939999999998</v>
      </c>
      <c r="D114" s="855">
        <f t="shared" ref="D114:D115" si="13">(C114-B114)/B114</f>
        <v>-1.7754765633111447E-2</v>
      </c>
      <c r="E114" s="867">
        <f>SUM(E115)</f>
        <v>38.356553600000005</v>
      </c>
      <c r="F114" s="867">
        <f>SUM(F115)</f>
        <v>32.526135999999994</v>
      </c>
      <c r="G114" s="855">
        <f t="shared" si="12"/>
        <v>-0.1520057735322709</v>
      </c>
      <c r="H114" s="856">
        <f>SUM(H115)</f>
        <v>1</v>
      </c>
    </row>
    <row r="115" spans="1:8" ht="15.75" thickBot="1" x14ac:dyDescent="0.3">
      <c r="A115" s="876" t="s">
        <v>255</v>
      </c>
      <c r="B115" s="1014">
        <v>2.8124280000000002</v>
      </c>
      <c r="C115" s="1003">
        <v>2.7624939999999998</v>
      </c>
      <c r="D115" s="175">
        <f t="shared" si="13"/>
        <v>-1.7754765633111447E-2</v>
      </c>
      <c r="E115" s="173">
        <v>38.356553600000005</v>
      </c>
      <c r="F115" s="174">
        <v>32.526135999999994</v>
      </c>
      <c r="G115" s="175">
        <f t="shared" si="12"/>
        <v>-0.1520057735322709</v>
      </c>
      <c r="H115" s="871">
        <f>(F115/$F$114)</f>
        <v>1</v>
      </c>
    </row>
    <row r="116" spans="1:8" ht="103.5" customHeight="1" thickBot="1" x14ac:dyDescent="0.3">
      <c r="A116" s="1064" t="s">
        <v>912</v>
      </c>
      <c r="B116" s="1065"/>
      <c r="C116" s="1065"/>
      <c r="D116" s="1065"/>
      <c r="E116" s="1065"/>
      <c r="F116" s="1065"/>
      <c r="G116" s="1065"/>
      <c r="H116" s="1066"/>
    </row>
    <row r="117" spans="1:8" x14ac:dyDescent="0.25">
      <c r="B117"/>
      <c r="C117"/>
      <c r="D117"/>
    </row>
    <row r="118" spans="1:8" x14ac:dyDescent="0.25">
      <c r="B118" s="74"/>
      <c r="C118" s="74"/>
      <c r="D118" s="74"/>
    </row>
    <row r="119" spans="1:8" x14ac:dyDescent="0.25">
      <c r="B119"/>
      <c r="C119"/>
      <c r="D119"/>
    </row>
    <row r="120" spans="1:8" x14ac:dyDescent="0.25">
      <c r="B120"/>
      <c r="C120"/>
      <c r="D120"/>
    </row>
    <row r="121" spans="1:8" x14ac:dyDescent="0.25">
      <c r="B121"/>
      <c r="C121"/>
      <c r="D121"/>
    </row>
    <row r="122" spans="1:8" x14ac:dyDescent="0.25">
      <c r="B122"/>
      <c r="C122"/>
      <c r="D122"/>
    </row>
  </sheetData>
  <mergeCells count="3">
    <mergeCell ref="B4:D4"/>
    <mergeCell ref="E4:H4"/>
    <mergeCell ref="A116:H116"/>
  </mergeCells>
  <printOptions horizontalCentered="1"/>
  <pageMargins left="0" right="0" top="0" bottom="0" header="0.31496062992125984" footer="0.31496062992125984"/>
  <pageSetup paperSize="9" scale="4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A1:J46"/>
  <sheetViews>
    <sheetView showGridLines="0" view="pageBreakPreview" zoomScaleNormal="100" zoomScaleSheetLayoutView="100" workbookViewId="0"/>
  </sheetViews>
  <sheetFormatPr baseColWidth="10" defaultColWidth="11.42578125" defaultRowHeight="12.75" x14ac:dyDescent="0.2"/>
  <cols>
    <col min="1" max="1" width="29.42578125" style="600" customWidth="1"/>
    <col min="2" max="2" width="10.5703125" style="600" bestFit="1" customWidth="1"/>
    <col min="3" max="3" width="12.42578125" style="646" bestFit="1" customWidth="1"/>
    <col min="4" max="4" width="12.42578125" style="600" bestFit="1" customWidth="1"/>
    <col min="5" max="5" width="7.42578125" style="600" customWidth="1"/>
    <col min="6" max="7" width="13.42578125" style="600" bestFit="1" customWidth="1"/>
    <col min="8" max="8" width="12.7109375" style="600" customWidth="1"/>
    <col min="9" max="9" width="10.42578125" style="600" customWidth="1"/>
    <col min="10" max="10" width="2.42578125" style="600" customWidth="1"/>
    <col min="11" max="16384" width="11.42578125" style="600"/>
  </cols>
  <sheetData>
    <row r="1" spans="1:10" x14ac:dyDescent="0.2">
      <c r="A1" s="594" t="s">
        <v>522</v>
      </c>
      <c r="B1" s="595"/>
      <c r="C1" s="596"/>
      <c r="D1" s="597"/>
      <c r="E1" s="595"/>
      <c r="F1" s="598"/>
      <c r="G1" s="598"/>
      <c r="H1" s="598"/>
      <c r="I1" s="599"/>
    </row>
    <row r="2" spans="1:10" ht="15.75" x14ac:dyDescent="0.25">
      <c r="A2" s="601" t="s">
        <v>523</v>
      </c>
      <c r="B2" s="595"/>
      <c r="C2" s="602"/>
      <c r="D2" s="603"/>
      <c r="E2" s="603"/>
      <c r="F2" s="603"/>
      <c r="G2" s="603"/>
      <c r="I2" s="599"/>
    </row>
    <row r="3" spans="1:10" x14ac:dyDescent="0.2">
      <c r="A3" s="72"/>
      <c r="B3" s="604"/>
      <c r="C3" s="605"/>
      <c r="D3" s="606"/>
      <c r="E3" s="604"/>
      <c r="F3" s="598"/>
      <c r="G3" s="598"/>
      <c r="H3" s="598"/>
      <c r="I3" s="599"/>
    </row>
    <row r="4" spans="1:10" x14ac:dyDescent="0.2">
      <c r="A4" s="73"/>
      <c r="B4" s="1070" t="s">
        <v>907</v>
      </c>
      <c r="C4" s="1070"/>
      <c r="D4" s="1070"/>
      <c r="E4" s="607"/>
      <c r="F4" s="1070" t="s">
        <v>908</v>
      </c>
      <c r="G4" s="1070"/>
      <c r="H4" s="1070"/>
      <c r="I4" s="1070"/>
    </row>
    <row r="5" spans="1:10" x14ac:dyDescent="0.2">
      <c r="A5" s="608" t="s">
        <v>524</v>
      </c>
      <c r="B5" s="609">
        <v>2024</v>
      </c>
      <c r="C5" s="471">
        <v>2025</v>
      </c>
      <c r="D5" s="610" t="s">
        <v>525</v>
      </c>
      <c r="E5" s="611"/>
      <c r="F5" s="609">
        <v>2024</v>
      </c>
      <c r="G5" s="471">
        <v>2025</v>
      </c>
      <c r="H5" s="612" t="s">
        <v>525</v>
      </c>
      <c r="I5" s="610" t="s">
        <v>513</v>
      </c>
    </row>
    <row r="6" spans="1:10" x14ac:dyDescent="0.2">
      <c r="A6" s="613" t="s">
        <v>526</v>
      </c>
      <c r="B6" s="614">
        <f>SUM(B7:B41)</f>
        <v>5963513.6043000007</v>
      </c>
      <c r="C6" s="615">
        <f>SUM(C7:C41)</f>
        <v>5903596.813000001</v>
      </c>
      <c r="D6" s="616">
        <f>C6/B6-1</f>
        <v>-1.0047229750058229E-2</v>
      </c>
      <c r="E6" s="617"/>
      <c r="F6" s="614">
        <f>SUM(F7:F41)</f>
        <v>52574845.227999985</v>
      </c>
      <c r="G6" s="615">
        <f>SUM(G7:G41)</f>
        <v>71565836.606900021</v>
      </c>
      <c r="H6" s="618">
        <f t="shared" ref="H6:H39" si="0">G6/F6-1</f>
        <v>0.36121820799552129</v>
      </c>
      <c r="I6" s="616">
        <f>SUM(I7:I41)</f>
        <v>0.99999999999999967</v>
      </c>
    </row>
    <row r="7" spans="1:10" x14ac:dyDescent="0.2">
      <c r="A7" s="619" t="s">
        <v>527</v>
      </c>
      <c r="B7" s="620">
        <v>3094859.0150000001</v>
      </c>
      <c r="C7" s="472">
        <v>3437014.4569999999</v>
      </c>
      <c r="D7" s="621">
        <f>+C7/B7-1</f>
        <v>0.11055606744658109</v>
      </c>
      <c r="E7" s="622"/>
      <c r="F7" s="620">
        <v>21036601.309</v>
      </c>
      <c r="G7" s="623">
        <v>40797486.246000007</v>
      </c>
      <c r="H7" s="624">
        <f t="shared" si="0"/>
        <v>0.93935729668203538</v>
      </c>
      <c r="I7" s="621">
        <f t="shared" ref="I7:I39" si="1">G7/$G$6</f>
        <v>0.57006929814981744</v>
      </c>
      <c r="J7" s="625"/>
    </row>
    <row r="8" spans="1:10" x14ac:dyDescent="0.2">
      <c r="A8" s="619" t="s">
        <v>528</v>
      </c>
      <c r="B8" s="620">
        <v>978028.15</v>
      </c>
      <c r="C8" s="472">
        <v>874256</v>
      </c>
      <c r="D8" s="621">
        <f t="shared" ref="D8:D39" si="2">+C8/B8-1</f>
        <v>-0.10610343884273676</v>
      </c>
      <c r="E8" s="622"/>
      <c r="F8" s="620">
        <v>12279577.720000001</v>
      </c>
      <c r="G8" s="623">
        <v>12437908.550000003</v>
      </c>
      <c r="H8" s="624">
        <f t="shared" si="0"/>
        <v>1.2893833453419656E-2</v>
      </c>
      <c r="I8" s="621">
        <f t="shared" si="1"/>
        <v>0.17379673234757939</v>
      </c>
      <c r="J8" s="625"/>
    </row>
    <row r="9" spans="1:10" x14ac:dyDescent="0.2">
      <c r="A9" s="619" t="s">
        <v>874</v>
      </c>
      <c r="B9" s="620">
        <v>467127.91999999993</v>
      </c>
      <c r="C9" s="472">
        <v>547417.32999999996</v>
      </c>
      <c r="D9" s="621">
        <f t="shared" si="2"/>
        <v>0.17187885065829511</v>
      </c>
      <c r="E9" s="622"/>
      <c r="F9" s="620">
        <v>5871151.4900000012</v>
      </c>
      <c r="G9" s="623">
        <v>5483889.2000000002</v>
      </c>
      <c r="H9" s="624">
        <f t="shared" si="0"/>
        <v>-6.596019378133966E-2</v>
      </c>
      <c r="I9" s="621">
        <f t="shared" si="1"/>
        <v>7.6627193364931206E-2</v>
      </c>
      <c r="J9" s="625"/>
    </row>
    <row r="10" spans="1:10" x14ac:dyDescent="0.2">
      <c r="A10" s="619" t="s">
        <v>530</v>
      </c>
      <c r="B10" s="620">
        <v>260098.91999999998</v>
      </c>
      <c r="C10" s="472">
        <v>184555.57499999998</v>
      </c>
      <c r="D10" s="621">
        <f t="shared" si="2"/>
        <v>-0.29044082535982851</v>
      </c>
      <c r="E10" s="622"/>
      <c r="F10" s="620">
        <v>2403318.5989999999</v>
      </c>
      <c r="G10" s="623">
        <v>2362559.4650000003</v>
      </c>
      <c r="H10" s="624">
        <f t="shared" si="0"/>
        <v>-1.6959521728396321E-2</v>
      </c>
      <c r="I10" s="621">
        <f t="shared" si="1"/>
        <v>3.3012392183398499E-2</v>
      </c>
      <c r="J10" s="625"/>
    </row>
    <row r="11" spans="1:10" x14ac:dyDescent="0.2">
      <c r="A11" s="619" t="s">
        <v>529</v>
      </c>
      <c r="B11" s="620">
        <v>264679.8</v>
      </c>
      <c r="C11" s="472">
        <v>151425.03</v>
      </c>
      <c r="D11" s="621">
        <f t="shared" si="2"/>
        <v>-0.42789351510768858</v>
      </c>
      <c r="E11" s="622"/>
      <c r="F11" s="620">
        <v>2670261.8729999997</v>
      </c>
      <c r="G11" s="623">
        <v>1987434.01</v>
      </c>
      <c r="H11" s="624">
        <f>G11/F11-1</f>
        <v>-0.25571569212155687</v>
      </c>
      <c r="I11" s="1045">
        <f>G11/$G$6</f>
        <v>2.7770708821817664E-2</v>
      </c>
      <c r="J11" s="625"/>
    </row>
    <row r="12" spans="1:10" x14ac:dyDescent="0.2">
      <c r="A12" s="619" t="s">
        <v>531</v>
      </c>
      <c r="B12" s="620">
        <v>219775.38</v>
      </c>
      <c r="C12" s="472">
        <v>201194.61</v>
      </c>
      <c r="D12" s="621">
        <f t="shared" si="2"/>
        <v>-8.4544365251467246E-2</v>
      </c>
      <c r="E12" s="622"/>
      <c r="F12" s="620">
        <v>1854834.6400000001</v>
      </c>
      <c r="G12" s="623">
        <v>1983928.3949999996</v>
      </c>
      <c r="H12" s="624">
        <f t="shared" si="0"/>
        <v>6.9598524966085096E-2</v>
      </c>
      <c r="I12" s="1045">
        <f t="shared" si="1"/>
        <v>2.7721724345897175E-2</v>
      </c>
      <c r="J12" s="625"/>
    </row>
    <row r="13" spans="1:10" x14ac:dyDescent="0.2">
      <c r="A13" s="619" t="s">
        <v>532</v>
      </c>
      <c r="B13" s="620">
        <v>143028.74</v>
      </c>
      <c r="C13" s="472">
        <v>122213.18000000001</v>
      </c>
      <c r="D13" s="621">
        <f t="shared" si="2"/>
        <v>-0.14553410734094407</v>
      </c>
      <c r="E13" s="622"/>
      <c r="F13" s="620">
        <v>1136896.3420000002</v>
      </c>
      <c r="G13" s="623">
        <v>1230074.1069999998</v>
      </c>
      <c r="H13" s="624">
        <f t="shared" si="0"/>
        <v>8.1958012844058903E-2</v>
      </c>
      <c r="I13" s="621">
        <f t="shared" si="1"/>
        <v>1.7188007089983522E-2</v>
      </c>
      <c r="J13" s="625"/>
    </row>
    <row r="14" spans="1:10" x14ac:dyDescent="0.2">
      <c r="A14" s="619" t="s">
        <v>535</v>
      </c>
      <c r="B14" s="620">
        <v>170</v>
      </c>
      <c r="C14" s="472">
        <v>358</v>
      </c>
      <c r="D14" s="621">
        <f t="shared" si="2"/>
        <v>1.1058823529411765</v>
      </c>
      <c r="E14" s="622"/>
      <c r="F14" s="620">
        <v>946486.05</v>
      </c>
      <c r="G14" s="623">
        <v>949539.29999999993</v>
      </c>
      <c r="H14" s="624">
        <f t="shared" si="0"/>
        <v>3.225879557337219E-3</v>
      </c>
      <c r="I14" s="1045">
        <f t="shared" si="1"/>
        <v>1.3268052817095833E-2</v>
      </c>
      <c r="J14" s="625"/>
    </row>
    <row r="15" spans="1:10" x14ac:dyDescent="0.2">
      <c r="A15" s="619" t="s">
        <v>533</v>
      </c>
      <c r="B15" s="620">
        <v>85932.4</v>
      </c>
      <c r="C15" s="472">
        <v>90433.5</v>
      </c>
      <c r="D15" s="621">
        <f t="shared" si="2"/>
        <v>5.237954485153451E-2</v>
      </c>
      <c r="E15" s="622"/>
      <c r="F15" s="620">
        <v>943289.03000000014</v>
      </c>
      <c r="G15" s="623">
        <v>907900.12599999993</v>
      </c>
      <c r="H15" s="624">
        <f t="shared" si="0"/>
        <v>-3.7516501172498717E-2</v>
      </c>
      <c r="I15" s="1045">
        <f t="shared" si="1"/>
        <v>1.2686222491703042E-2</v>
      </c>
      <c r="J15" s="625"/>
    </row>
    <row r="16" spans="1:10" x14ac:dyDescent="0.2">
      <c r="A16" s="619" t="s">
        <v>534</v>
      </c>
      <c r="B16" s="620">
        <v>88525.54829999998</v>
      </c>
      <c r="C16" s="472">
        <v>70402.921000000002</v>
      </c>
      <c r="D16" s="621">
        <f t="shared" si="2"/>
        <v>-0.20471635192345916</v>
      </c>
      <c r="E16" s="622"/>
      <c r="F16" s="620">
        <v>916542.48499999987</v>
      </c>
      <c r="G16" s="623">
        <v>798425.35890000011</v>
      </c>
      <c r="H16" s="624">
        <f t="shared" si="0"/>
        <v>-0.12887250512997195</v>
      </c>
      <c r="I16" s="621">
        <f t="shared" si="1"/>
        <v>1.1156515409519015E-2</v>
      </c>
      <c r="J16" s="625"/>
    </row>
    <row r="17" spans="1:10" x14ac:dyDescent="0.2">
      <c r="A17" s="619" t="s">
        <v>536</v>
      </c>
      <c r="B17" s="620">
        <v>49572.37</v>
      </c>
      <c r="C17" s="472">
        <v>79189.06</v>
      </c>
      <c r="D17" s="621">
        <f t="shared" si="2"/>
        <v>0.59744349523736706</v>
      </c>
      <c r="E17" s="622"/>
      <c r="F17" s="620">
        <v>807540.69</v>
      </c>
      <c r="G17" s="623">
        <v>745685.90999999992</v>
      </c>
      <c r="H17" s="624">
        <f t="shared" si="0"/>
        <v>-7.6596487045129669E-2</v>
      </c>
      <c r="I17" s="621">
        <f t="shared" si="1"/>
        <v>1.041957930424172E-2</v>
      </c>
      <c r="J17" s="625"/>
    </row>
    <row r="18" spans="1:10" x14ac:dyDescent="0.2">
      <c r="A18" s="619" t="s">
        <v>537</v>
      </c>
      <c r="B18" s="620">
        <v>23476.2</v>
      </c>
      <c r="C18" s="472">
        <v>38689.724999999999</v>
      </c>
      <c r="D18" s="621">
        <f t="shared" si="2"/>
        <v>0.64804035576456154</v>
      </c>
      <c r="E18" s="622"/>
      <c r="F18" s="620">
        <v>229585.64000000004</v>
      </c>
      <c r="G18" s="623">
        <v>415495.38999999996</v>
      </c>
      <c r="H18" s="624">
        <f t="shared" si="0"/>
        <v>0.80976210010347294</v>
      </c>
      <c r="I18" s="621">
        <f t="shared" si="1"/>
        <v>5.8057784230519278E-3</v>
      </c>
      <c r="J18" s="625"/>
    </row>
    <row r="19" spans="1:10" x14ac:dyDescent="0.2">
      <c r="A19" s="619" t="s">
        <v>875</v>
      </c>
      <c r="B19" s="620">
        <v>45087.199999999997</v>
      </c>
      <c r="C19" s="472">
        <v>32116.494000000002</v>
      </c>
      <c r="D19" s="621">
        <f t="shared" si="2"/>
        <v>-0.28768045032736556</v>
      </c>
      <c r="E19" s="622"/>
      <c r="F19" s="620">
        <v>453724.72</v>
      </c>
      <c r="G19" s="623">
        <v>360949.79400000005</v>
      </c>
      <c r="H19" s="624">
        <f t="shared" si="0"/>
        <v>-0.20447403879603454</v>
      </c>
      <c r="I19" s="995">
        <f t="shared" si="1"/>
        <v>5.0436047577091985E-3</v>
      </c>
      <c r="J19" s="625"/>
    </row>
    <row r="20" spans="1:10" x14ac:dyDescent="0.2">
      <c r="A20" s="619" t="s">
        <v>538</v>
      </c>
      <c r="B20" s="620">
        <v>32731.024000000001</v>
      </c>
      <c r="C20" s="472">
        <v>31192.385999999999</v>
      </c>
      <c r="D20" s="621">
        <f t="shared" si="2"/>
        <v>-4.7008550664348392E-2</v>
      </c>
      <c r="E20" s="622"/>
      <c r="F20" s="620">
        <v>332334.84099999996</v>
      </c>
      <c r="G20" s="623">
        <v>326660.05300000001</v>
      </c>
      <c r="H20" s="624">
        <f t="shared" si="0"/>
        <v>-1.7075513307375223E-2</v>
      </c>
      <c r="I20" s="995">
        <f t="shared" si="1"/>
        <v>4.5644691446044671E-3</v>
      </c>
      <c r="J20" s="625"/>
    </row>
    <row r="21" spans="1:10" x14ac:dyDescent="0.2">
      <c r="A21" s="619" t="s">
        <v>857</v>
      </c>
      <c r="B21" s="620">
        <v>187170.717</v>
      </c>
      <c r="C21" s="472">
        <v>0</v>
      </c>
      <c r="D21" s="621" t="s">
        <v>242</v>
      </c>
      <c r="E21" s="622"/>
      <c r="F21" s="620">
        <v>316794.81700000004</v>
      </c>
      <c r="G21" s="623">
        <v>305242.46299999999</v>
      </c>
      <c r="H21" s="624">
        <f t="shared" si="0"/>
        <v>-3.6466360496043237E-2</v>
      </c>
      <c r="I21" s="995">
        <f t="shared" si="1"/>
        <v>4.2651979977073309E-3</v>
      </c>
      <c r="J21" s="625"/>
    </row>
    <row r="22" spans="1:10" x14ac:dyDescent="0.2">
      <c r="A22" s="619" t="s">
        <v>540</v>
      </c>
      <c r="B22" s="620">
        <v>9133</v>
      </c>
      <c r="C22" s="472">
        <v>11226</v>
      </c>
      <c r="D22" s="621">
        <f t="shared" si="2"/>
        <v>0.2291689477718164</v>
      </c>
      <c r="E22" s="622"/>
      <c r="F22" s="620">
        <v>50293</v>
      </c>
      <c r="G22" s="623">
        <v>122310</v>
      </c>
      <c r="H22" s="624">
        <f t="shared" si="0"/>
        <v>1.4319487801483306</v>
      </c>
      <c r="I22" s="995">
        <f t="shared" si="1"/>
        <v>1.7090556863301935E-3</v>
      </c>
      <c r="J22" s="625"/>
    </row>
    <row r="23" spans="1:10" x14ac:dyDescent="0.2">
      <c r="A23" s="619" t="s">
        <v>539</v>
      </c>
      <c r="B23" s="620">
        <v>15</v>
      </c>
      <c r="C23" s="472">
        <v>1088.54</v>
      </c>
      <c r="D23" s="621" t="s">
        <v>241</v>
      </c>
      <c r="E23" s="622"/>
      <c r="F23" s="620">
        <v>83599.989999999991</v>
      </c>
      <c r="G23" s="623">
        <v>100914.18499999998</v>
      </c>
      <c r="H23" s="624">
        <f t="shared" si="0"/>
        <v>0.20710762046741871</v>
      </c>
      <c r="I23" s="995">
        <f t="shared" si="1"/>
        <v>1.410088804722648E-3</v>
      </c>
      <c r="J23" s="625"/>
    </row>
    <row r="24" spans="1:10" x14ac:dyDescent="0.2">
      <c r="A24" s="619" t="s">
        <v>545</v>
      </c>
      <c r="B24" s="620">
        <v>150.185</v>
      </c>
      <c r="C24" s="472">
        <v>8829.5249999999996</v>
      </c>
      <c r="D24" s="621" t="s">
        <v>241</v>
      </c>
      <c r="E24" s="622"/>
      <c r="F24" s="620">
        <v>10051.855</v>
      </c>
      <c r="G24" s="623">
        <v>68802.755000000005</v>
      </c>
      <c r="H24" s="624">
        <f t="shared" si="0"/>
        <v>5.8447818835428889</v>
      </c>
      <c r="I24" s="995">
        <f t="shared" si="1"/>
        <v>9.6139105279971515E-4</v>
      </c>
      <c r="J24" s="625"/>
    </row>
    <row r="25" spans="1:10" x14ac:dyDescent="0.2">
      <c r="A25" s="619" t="s">
        <v>544</v>
      </c>
      <c r="B25" s="620">
        <v>2621</v>
      </c>
      <c r="C25" s="472">
        <v>3238</v>
      </c>
      <c r="D25" s="621">
        <f t="shared" si="2"/>
        <v>0.23540633346051121</v>
      </c>
      <c r="E25" s="622"/>
      <c r="F25" s="620">
        <v>26111</v>
      </c>
      <c r="G25" s="623">
        <v>41389</v>
      </c>
      <c r="H25" s="624">
        <f t="shared" si="0"/>
        <v>0.5851173834782275</v>
      </c>
      <c r="I25" s="995">
        <f t="shared" si="1"/>
        <v>5.7833460715820762E-4</v>
      </c>
      <c r="J25" s="625"/>
    </row>
    <row r="26" spans="1:10" x14ac:dyDescent="0.2">
      <c r="A26" s="619" t="s">
        <v>542</v>
      </c>
      <c r="B26" s="620">
        <v>2417.84</v>
      </c>
      <c r="C26" s="472">
        <v>2407.5349999999999</v>
      </c>
      <c r="D26" s="621">
        <f t="shared" si="2"/>
        <v>-4.2620686232340832E-3</v>
      </c>
      <c r="E26" s="622"/>
      <c r="F26" s="620">
        <v>33725.724999999999</v>
      </c>
      <c r="G26" s="623">
        <v>38417.485000000001</v>
      </c>
      <c r="H26" s="624">
        <f t="shared" si="0"/>
        <v>0.13911517098594617</v>
      </c>
      <c r="I26" s="995">
        <f t="shared" si="1"/>
        <v>5.3681318938561778E-4</v>
      </c>
      <c r="J26" s="625"/>
    </row>
    <row r="27" spans="1:10" x14ac:dyDescent="0.2">
      <c r="A27" s="619" t="s">
        <v>774</v>
      </c>
      <c r="B27" s="620">
        <v>0</v>
      </c>
      <c r="C27" s="472">
        <v>8424</v>
      </c>
      <c r="D27" s="621" t="s">
        <v>241</v>
      </c>
      <c r="E27" s="622"/>
      <c r="F27" s="620">
        <v>71240.399999999994</v>
      </c>
      <c r="G27" s="623">
        <v>30836.5</v>
      </c>
      <c r="H27" s="624">
        <f t="shared" si="0"/>
        <v>-0.56714869652612832</v>
      </c>
      <c r="I27" s="880">
        <f t="shared" si="1"/>
        <v>4.3088296681809346E-4</v>
      </c>
      <c r="J27" s="625"/>
    </row>
    <row r="28" spans="1:10" x14ac:dyDescent="0.2">
      <c r="A28" s="619" t="s">
        <v>541</v>
      </c>
      <c r="B28" s="620">
        <v>1963</v>
      </c>
      <c r="C28" s="472">
        <v>4781</v>
      </c>
      <c r="D28" s="621">
        <f t="shared" si="2"/>
        <v>1.4355578196637797</v>
      </c>
      <c r="E28" s="622"/>
      <c r="F28" s="620">
        <v>25877.065000000002</v>
      </c>
      <c r="G28" s="623">
        <v>23042.133999999998</v>
      </c>
      <c r="H28" s="624">
        <f t="shared" si="0"/>
        <v>-0.10955380758984856</v>
      </c>
      <c r="I28" s="880">
        <f t="shared" si="1"/>
        <v>3.2197114003664688E-4</v>
      </c>
      <c r="J28" s="625"/>
    </row>
    <row r="29" spans="1:10" x14ac:dyDescent="0.2">
      <c r="A29" s="619" t="s">
        <v>547</v>
      </c>
      <c r="B29" s="620">
        <v>0</v>
      </c>
      <c r="C29" s="472">
        <v>1154.8599999999999</v>
      </c>
      <c r="D29" s="621" t="s">
        <v>241</v>
      </c>
      <c r="E29" s="622"/>
      <c r="F29" s="620">
        <v>8182.41</v>
      </c>
      <c r="G29" s="623">
        <v>16445.760000000002</v>
      </c>
      <c r="H29" s="624">
        <f t="shared" si="0"/>
        <v>1.0098919511488673</v>
      </c>
      <c r="I29" s="880">
        <f t="shared" si="1"/>
        <v>2.2979903232786891E-4</v>
      </c>
      <c r="J29" s="625"/>
    </row>
    <row r="30" spans="1:10" x14ac:dyDescent="0.2">
      <c r="A30" s="619" t="s">
        <v>548</v>
      </c>
      <c r="B30" s="620">
        <v>750</v>
      </c>
      <c r="C30" s="472">
        <v>750</v>
      </c>
      <c r="D30" s="621">
        <f t="shared" si="2"/>
        <v>0</v>
      </c>
      <c r="E30" s="622"/>
      <c r="F30" s="620">
        <v>7416</v>
      </c>
      <c r="G30" s="623">
        <v>8250</v>
      </c>
      <c r="H30" s="624">
        <f t="shared" si="0"/>
        <v>0.11245954692556626</v>
      </c>
      <c r="I30" s="880">
        <f t="shared" si="1"/>
        <v>1.1527846792759461E-4</v>
      </c>
      <c r="J30" s="625"/>
    </row>
    <row r="31" spans="1:10" x14ac:dyDescent="0.2">
      <c r="A31" s="619" t="s">
        <v>876</v>
      </c>
      <c r="B31" s="620">
        <v>839.06500000000005</v>
      </c>
      <c r="C31" s="472">
        <v>697.08500000000004</v>
      </c>
      <c r="D31" s="621">
        <f t="shared" si="2"/>
        <v>-0.16921215877196638</v>
      </c>
      <c r="E31" s="622"/>
      <c r="F31" s="620">
        <v>11419.655000000001</v>
      </c>
      <c r="G31" s="623">
        <v>7834.6500000000005</v>
      </c>
      <c r="H31" s="624">
        <f t="shared" si="0"/>
        <v>-0.31393286399632914</v>
      </c>
      <c r="I31" s="910">
        <f t="shared" si="1"/>
        <v>1.0947472106047626E-4</v>
      </c>
      <c r="J31" s="625"/>
    </row>
    <row r="32" spans="1:10" x14ac:dyDescent="0.2">
      <c r="A32" s="619" t="s">
        <v>543</v>
      </c>
      <c r="B32" s="620">
        <v>3992.76</v>
      </c>
      <c r="C32" s="472">
        <v>53</v>
      </c>
      <c r="D32" s="621">
        <f t="shared" si="2"/>
        <v>-0.98672597401296347</v>
      </c>
      <c r="E32" s="622"/>
      <c r="F32" s="620">
        <v>34608.201999999997</v>
      </c>
      <c r="G32" s="623">
        <v>7627.9000000000005</v>
      </c>
      <c r="H32" s="624">
        <f t="shared" si="0"/>
        <v>-0.7795927104216509</v>
      </c>
      <c r="I32" s="910">
        <f t="shared" si="1"/>
        <v>1.065857727884726E-4</v>
      </c>
      <c r="J32" s="625"/>
    </row>
    <row r="33" spans="1:10" x14ac:dyDescent="0.2">
      <c r="A33" s="619" t="s">
        <v>546</v>
      </c>
      <c r="B33" s="620">
        <v>831.91499999999996</v>
      </c>
      <c r="C33" s="472">
        <v>302.01</v>
      </c>
      <c r="D33" s="621">
        <f t="shared" si="2"/>
        <v>-0.63697012314960055</v>
      </c>
      <c r="E33" s="622"/>
      <c r="F33" s="620">
        <v>8477.0849999999991</v>
      </c>
      <c r="G33" s="623">
        <v>3950.1000000000004</v>
      </c>
      <c r="H33" s="624">
        <f t="shared" si="0"/>
        <v>-0.53402614224111233</v>
      </c>
      <c r="I33" s="910">
        <f>G33/$G$6</f>
        <v>5.5195330443732303E-5</v>
      </c>
      <c r="J33" s="625"/>
    </row>
    <row r="34" spans="1:10" x14ac:dyDescent="0.2">
      <c r="A34" s="619" t="s">
        <v>549</v>
      </c>
      <c r="B34" s="620">
        <v>401</v>
      </c>
      <c r="C34" s="472">
        <v>141.99</v>
      </c>
      <c r="D34" s="621">
        <f t="shared" si="2"/>
        <v>-0.64591022443890278</v>
      </c>
      <c r="E34" s="622"/>
      <c r="F34" s="620">
        <v>2239</v>
      </c>
      <c r="G34" s="623">
        <v>2154.77</v>
      </c>
      <c r="H34" s="624">
        <f t="shared" si="0"/>
        <v>-3.7619472979008473E-2</v>
      </c>
      <c r="I34" s="910">
        <f>G34/$G$6</f>
        <v>3.0108919313496124E-5</v>
      </c>
      <c r="J34" s="625"/>
    </row>
    <row r="35" spans="1:10" x14ac:dyDescent="0.2">
      <c r="A35" s="619" t="s">
        <v>550</v>
      </c>
      <c r="B35" s="620">
        <v>20</v>
      </c>
      <c r="C35" s="472">
        <v>36</v>
      </c>
      <c r="D35" s="621">
        <f t="shared" si="2"/>
        <v>0.8</v>
      </c>
      <c r="E35" s="622"/>
      <c r="F35" s="620">
        <v>348</v>
      </c>
      <c r="G35" s="623">
        <v>320</v>
      </c>
      <c r="H35" s="624">
        <f t="shared" si="0"/>
        <v>-8.0459770114942541E-2</v>
      </c>
      <c r="I35" s="910">
        <f t="shared" si="1"/>
        <v>4.4714072408279121E-6</v>
      </c>
      <c r="J35" s="625"/>
    </row>
    <row r="36" spans="1:10" x14ac:dyDescent="0.2">
      <c r="A36" s="619" t="s">
        <v>877</v>
      </c>
      <c r="B36" s="620">
        <v>0</v>
      </c>
      <c r="C36" s="472">
        <v>0</v>
      </c>
      <c r="D36" s="621" t="s">
        <v>242</v>
      </c>
      <c r="E36" s="622"/>
      <c r="F36" s="620">
        <v>454</v>
      </c>
      <c r="G36" s="623">
        <v>225</v>
      </c>
      <c r="H36" s="624">
        <f t="shared" si="0"/>
        <v>-0.50440528634361237</v>
      </c>
      <c r="I36" s="910">
        <f t="shared" si="1"/>
        <v>3.1439582162071257E-6</v>
      </c>
      <c r="J36" s="625"/>
    </row>
    <row r="37" spans="1:10" x14ac:dyDescent="0.2">
      <c r="A37" s="619" t="s">
        <v>551</v>
      </c>
      <c r="B37" s="620">
        <v>15</v>
      </c>
      <c r="C37" s="472">
        <v>7</v>
      </c>
      <c r="D37" s="621">
        <f t="shared" si="2"/>
        <v>-0.53333333333333333</v>
      </c>
      <c r="E37" s="622"/>
      <c r="F37" s="620">
        <v>83</v>
      </c>
      <c r="G37" s="623">
        <v>89</v>
      </c>
      <c r="H37" s="624">
        <f t="shared" si="0"/>
        <v>7.2289156626506035E-2</v>
      </c>
      <c r="I37" s="910">
        <f t="shared" si="1"/>
        <v>1.2436101388552629E-6</v>
      </c>
      <c r="J37" s="625"/>
    </row>
    <row r="38" spans="1:10" x14ac:dyDescent="0.2">
      <c r="A38" s="619" t="s">
        <v>609</v>
      </c>
      <c r="B38" s="620">
        <v>0</v>
      </c>
      <c r="C38" s="472">
        <v>0</v>
      </c>
      <c r="D38" s="621" t="s">
        <v>242</v>
      </c>
      <c r="E38" s="622"/>
      <c r="F38" s="620">
        <v>0</v>
      </c>
      <c r="G38" s="623">
        <v>30</v>
      </c>
      <c r="H38" s="624" t="s">
        <v>241</v>
      </c>
      <c r="I38" s="881">
        <f t="shared" si="1"/>
        <v>4.1919442882761673E-7</v>
      </c>
      <c r="J38" s="625"/>
    </row>
    <row r="39" spans="1:10" x14ac:dyDescent="0.2">
      <c r="A39" s="619" t="s">
        <v>878</v>
      </c>
      <c r="B39" s="620">
        <v>2</v>
      </c>
      <c r="C39" s="472">
        <v>2</v>
      </c>
      <c r="D39" s="621">
        <f t="shared" si="2"/>
        <v>0</v>
      </c>
      <c r="E39" s="622"/>
      <c r="F39" s="620">
        <v>21</v>
      </c>
      <c r="G39" s="623">
        <v>19</v>
      </c>
      <c r="H39" s="624">
        <f t="shared" si="0"/>
        <v>-9.5238095238095233E-2</v>
      </c>
      <c r="I39" s="881">
        <f t="shared" si="1"/>
        <v>2.6548980492415726E-7</v>
      </c>
      <c r="J39" s="625"/>
    </row>
    <row r="40" spans="1:10" x14ac:dyDescent="0.2">
      <c r="A40" s="619" t="s">
        <v>845</v>
      </c>
      <c r="B40" s="620">
        <v>98.454999999999998</v>
      </c>
      <c r="C40" s="472">
        <v>0</v>
      </c>
      <c r="D40" s="621" t="s">
        <v>242</v>
      </c>
      <c r="E40" s="622"/>
      <c r="F40" s="620">
        <v>350.59499999999997</v>
      </c>
      <c r="G40" s="623">
        <v>0</v>
      </c>
      <c r="H40" s="624" t="s">
        <v>242</v>
      </c>
      <c r="I40" s="626" t="s">
        <v>242</v>
      </c>
      <c r="J40" s="625"/>
    </row>
    <row r="41" spans="1:10" x14ac:dyDescent="0.2">
      <c r="A41" s="619" t="s">
        <v>870</v>
      </c>
      <c r="B41" s="620">
        <v>0</v>
      </c>
      <c r="C41" s="472">
        <v>0</v>
      </c>
      <c r="D41" s="621" t="s">
        <v>242</v>
      </c>
      <c r="E41" s="622"/>
      <c r="F41" s="620">
        <v>1407</v>
      </c>
      <c r="G41" s="623">
        <v>0</v>
      </c>
      <c r="H41" s="624" t="s">
        <v>242</v>
      </c>
      <c r="I41" s="626" t="s">
        <v>242</v>
      </c>
      <c r="J41" s="625"/>
    </row>
    <row r="42" spans="1:10" x14ac:dyDescent="0.2">
      <c r="A42" s="613" t="s">
        <v>552</v>
      </c>
      <c r="B42" s="627">
        <f>SUM(B43:B44)</f>
        <v>19100.330000000002</v>
      </c>
      <c r="C42" s="473">
        <f>SUM(C43:C44)</f>
        <v>21601.07</v>
      </c>
      <c r="D42" s="616">
        <f>+C42/B42-1</f>
        <v>0.13092653373004537</v>
      </c>
      <c r="E42" s="628"/>
      <c r="F42" s="627">
        <f>SUM(F43:F44)</f>
        <v>205345.56599999999</v>
      </c>
      <c r="G42" s="629">
        <f>SUM(G43:G44)</f>
        <v>173785.524</v>
      </c>
      <c r="H42" s="618">
        <f>+G42/F42-1</f>
        <v>-0.15369234707507629</v>
      </c>
      <c r="I42" s="616">
        <f>SUM(I43:I44)</f>
        <v>1</v>
      </c>
      <c r="J42" s="625"/>
    </row>
    <row r="43" spans="1:10" x14ac:dyDescent="0.2">
      <c r="A43" s="630" t="s">
        <v>553</v>
      </c>
      <c r="B43" s="631">
        <v>11136.82</v>
      </c>
      <c r="C43" s="632">
        <v>17265.8</v>
      </c>
      <c r="D43" s="621">
        <f>+C43/B43-1</f>
        <v>0.55033483525817961</v>
      </c>
      <c r="E43" s="633"/>
      <c r="F43" s="631">
        <v>127434.60200000001</v>
      </c>
      <c r="G43" s="634">
        <v>112612.05900000001</v>
      </c>
      <c r="H43" s="624">
        <f>+G43/F43-1</f>
        <v>-0.11631490009283352</v>
      </c>
      <c r="I43" s="621">
        <f>G43/$G$42</f>
        <v>0.64799447277323285</v>
      </c>
      <c r="J43" s="625"/>
    </row>
    <row r="44" spans="1:10" x14ac:dyDescent="0.2">
      <c r="A44" s="630" t="s">
        <v>554</v>
      </c>
      <c r="B44" s="635">
        <v>7963.51</v>
      </c>
      <c r="C44" s="636">
        <v>4335.2700000000004</v>
      </c>
      <c r="D44" s="637">
        <f>+C44/B44-1</f>
        <v>-0.45560814264061944</v>
      </c>
      <c r="E44" s="633"/>
      <c r="F44" s="635">
        <v>77910.963999999993</v>
      </c>
      <c r="G44" s="638">
        <v>61173.464999999997</v>
      </c>
      <c r="H44" s="639">
        <f>+G44/F44-1</f>
        <v>-0.21482854454220335</v>
      </c>
      <c r="I44" s="637">
        <f>G44/$G$42</f>
        <v>0.35200552722676715</v>
      </c>
      <c r="J44" s="625"/>
    </row>
    <row r="45" spans="1:10" ht="27.75" customHeight="1" x14ac:dyDescent="0.2">
      <c r="A45" s="1071" t="s">
        <v>913</v>
      </c>
      <c r="B45" s="1071"/>
      <c r="C45" s="1071"/>
      <c r="D45" s="1071"/>
      <c r="E45" s="1071"/>
      <c r="F45" s="1071"/>
      <c r="G45" s="1071"/>
      <c r="H45" s="1071"/>
      <c r="I45" s="1071"/>
    </row>
    <row r="46" spans="1:10" x14ac:dyDescent="0.2">
      <c r="A46" s="474" t="s">
        <v>555</v>
      </c>
      <c r="B46" s="640"/>
      <c r="C46" s="641"/>
      <c r="D46" s="642"/>
      <c r="E46" s="640"/>
      <c r="F46" s="643"/>
      <c r="G46" s="644"/>
      <c r="H46" s="644"/>
      <c r="I46" s="645"/>
    </row>
  </sheetData>
  <mergeCells count="3">
    <mergeCell ref="B4:D4"/>
    <mergeCell ref="F4:I4"/>
    <mergeCell ref="A45:I45"/>
  </mergeCells>
  <pageMargins left="0.7" right="0.7" top="0.75" bottom="0.75" header="0.3" footer="0.3"/>
  <pageSetup paperSize="9" scale="7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A1:M147"/>
  <sheetViews>
    <sheetView showGridLines="0" view="pageBreakPreview" zoomScaleNormal="100" zoomScaleSheetLayoutView="100" workbookViewId="0"/>
  </sheetViews>
  <sheetFormatPr baseColWidth="10" defaultColWidth="11.42578125" defaultRowHeight="12.75" x14ac:dyDescent="0.2"/>
  <cols>
    <col min="1" max="1" width="35.42578125" style="476" customWidth="1"/>
    <col min="2" max="3" width="11.7109375" style="476" customWidth="1"/>
    <col min="4" max="4" width="10.7109375" style="476" bestFit="1" customWidth="1"/>
    <col min="5" max="5" width="3" style="476" customWidth="1"/>
    <col min="6" max="6" width="14.140625" style="476" bestFit="1" customWidth="1"/>
    <col min="7" max="7" width="13.140625" style="476" bestFit="1" customWidth="1"/>
    <col min="8" max="8" width="10.7109375" style="476" bestFit="1" customWidth="1"/>
    <col min="9" max="9" width="7.7109375" style="476" bestFit="1" customWidth="1"/>
    <col min="10" max="10" width="3.42578125" style="476" customWidth="1"/>
    <col min="11" max="16384" width="11.42578125" style="476"/>
  </cols>
  <sheetData>
    <row r="1" spans="1:9" x14ac:dyDescent="0.2">
      <c r="A1" s="475" t="s">
        <v>556</v>
      </c>
    </row>
    <row r="2" spans="1:9" ht="15.75" x14ac:dyDescent="0.25">
      <c r="A2" s="477" t="s">
        <v>557</v>
      </c>
    </row>
    <row r="4" spans="1:9" x14ac:dyDescent="0.2">
      <c r="A4" s="478"/>
      <c r="B4" s="1070" t="s">
        <v>907</v>
      </c>
      <c r="C4" s="1070"/>
      <c r="D4" s="1070"/>
      <c r="E4" s="607"/>
      <c r="F4" s="1070" t="s">
        <v>908</v>
      </c>
      <c r="G4" s="1070"/>
      <c r="H4" s="1070"/>
      <c r="I4" s="1070"/>
    </row>
    <row r="5" spans="1:9" x14ac:dyDescent="0.2">
      <c r="A5" s="479" t="s">
        <v>558</v>
      </c>
      <c r="B5" s="609">
        <v>2024</v>
      </c>
      <c r="C5" s="471">
        <v>2025</v>
      </c>
      <c r="D5" s="481" t="s">
        <v>559</v>
      </c>
      <c r="E5" s="480"/>
      <c r="F5" s="609">
        <v>2024</v>
      </c>
      <c r="G5" s="471">
        <v>2025</v>
      </c>
      <c r="H5" s="480" t="s">
        <v>559</v>
      </c>
      <c r="I5" s="481" t="s">
        <v>513</v>
      </c>
    </row>
    <row r="6" spans="1:9" x14ac:dyDescent="0.2">
      <c r="A6" s="482" t="s">
        <v>560</v>
      </c>
      <c r="B6" s="483">
        <f>SUM(B7:B11)</f>
        <v>3094859.0150000001</v>
      </c>
      <c r="C6" s="484">
        <f>SUM(C7:C11)</f>
        <v>3437014.4569999995</v>
      </c>
      <c r="D6" s="485">
        <f t="shared" ref="D6:D22" si="0">(C6-B6)/B6</f>
        <v>0.11055606744658103</v>
      </c>
      <c r="E6" s="648"/>
      <c r="F6" s="483">
        <f>SUM(F7:F11)</f>
        <v>21036601.309</v>
      </c>
      <c r="G6" s="484">
        <f>SUM(G7:G11)</f>
        <v>40797486.245999999</v>
      </c>
      <c r="H6" s="486">
        <f>(G6-F6)/F6</f>
        <v>0.93935729668203494</v>
      </c>
      <c r="I6" s="533">
        <f>SUM(I7:I11)</f>
        <v>1</v>
      </c>
    </row>
    <row r="7" spans="1:9" x14ac:dyDescent="0.2">
      <c r="A7" s="476" t="s">
        <v>243</v>
      </c>
      <c r="B7" s="487">
        <v>2468935.8050000002</v>
      </c>
      <c r="C7" s="488">
        <v>2806692.6149999998</v>
      </c>
      <c r="D7" s="649">
        <f t="shared" si="0"/>
        <v>0.13680258891947966</v>
      </c>
      <c r="E7" s="650"/>
      <c r="F7" s="489">
        <v>12034598.774999999</v>
      </c>
      <c r="G7" s="488">
        <v>32359374.094999999</v>
      </c>
      <c r="H7" s="490">
        <f t="shared" ref="H7:H25" si="1">(G7-F7)/F7</f>
        <v>1.6888618972675309</v>
      </c>
      <c r="I7" s="534">
        <f>G7/$G$6</f>
        <v>0.79317078262812535</v>
      </c>
    </row>
    <row r="8" spans="1:9" x14ac:dyDescent="0.2">
      <c r="A8" s="476" t="s">
        <v>244</v>
      </c>
      <c r="B8" s="487">
        <v>220001.94</v>
      </c>
      <c r="C8" s="488">
        <v>360053.47000000003</v>
      </c>
      <c r="D8" s="649">
        <f t="shared" si="0"/>
        <v>0.63659225005015874</v>
      </c>
      <c r="E8" s="650"/>
      <c r="F8" s="489">
        <v>4110383.19</v>
      </c>
      <c r="G8" s="488">
        <v>4057575.3600000003</v>
      </c>
      <c r="H8" s="490">
        <f t="shared" si="1"/>
        <v>-1.2847422626793979E-2</v>
      </c>
      <c r="I8" s="534">
        <f>G8/$G$6</f>
        <v>9.9456504146694241E-2</v>
      </c>
    </row>
    <row r="9" spans="1:9" x14ac:dyDescent="0.2">
      <c r="A9" s="476" t="s">
        <v>246</v>
      </c>
      <c r="B9" s="487">
        <v>209025.52</v>
      </c>
      <c r="C9" s="488">
        <v>43023.18</v>
      </c>
      <c r="D9" s="649">
        <f t="shared" si="0"/>
        <v>-0.7941725967240747</v>
      </c>
      <c r="E9" s="650"/>
      <c r="F9" s="489">
        <v>1891444.5059999998</v>
      </c>
      <c r="G9" s="488">
        <v>2015272.7</v>
      </c>
      <c r="H9" s="490">
        <f t="shared" si="1"/>
        <v>6.5467526859601208E-2</v>
      </c>
      <c r="I9" s="534">
        <f>G9/$G$6</f>
        <v>4.9396982153467557E-2</v>
      </c>
    </row>
    <row r="10" spans="1:9" x14ac:dyDescent="0.2">
      <c r="A10" s="476" t="s">
        <v>245</v>
      </c>
      <c r="B10" s="487">
        <v>175778.6</v>
      </c>
      <c r="C10" s="488">
        <v>166478.19999999998</v>
      </c>
      <c r="D10" s="649">
        <f t="shared" si="0"/>
        <v>-5.2909739865945132E-2</v>
      </c>
      <c r="E10" s="650"/>
      <c r="F10" s="489">
        <v>2526368.62</v>
      </c>
      <c r="G10" s="488">
        <v>1773844.23</v>
      </c>
      <c r="H10" s="490">
        <f t="shared" si="1"/>
        <v>-0.29786800866771379</v>
      </c>
      <c r="I10" s="534">
        <f>G10/$G$6</f>
        <v>4.3479253091822954E-2</v>
      </c>
    </row>
    <row r="11" spans="1:9" x14ac:dyDescent="0.2">
      <c r="A11" s="476" t="s">
        <v>247</v>
      </c>
      <c r="B11" s="487">
        <v>21117.149999999907</v>
      </c>
      <c r="C11" s="488">
        <v>60766.991999999154</v>
      </c>
      <c r="D11" s="649">
        <f t="shared" si="0"/>
        <v>1.8776133142966462</v>
      </c>
      <c r="E11" s="650"/>
      <c r="F11" s="489">
        <v>473806.21800000221</v>
      </c>
      <c r="G11" s="488">
        <v>591419.86100000143</v>
      </c>
      <c r="H11" s="490">
        <f t="shared" si="1"/>
        <v>0.24823153122907871</v>
      </c>
      <c r="I11" s="534">
        <f>G11/$G$6</f>
        <v>1.4496477979889934E-2</v>
      </c>
    </row>
    <row r="12" spans="1:9" x14ac:dyDescent="0.2">
      <c r="A12" s="482" t="s">
        <v>561</v>
      </c>
      <c r="B12" s="483">
        <f>SUM(B13)</f>
        <v>978028.15</v>
      </c>
      <c r="C12" s="484">
        <f>SUM(C13)</f>
        <v>874256</v>
      </c>
      <c r="D12" s="485">
        <f t="shared" si="0"/>
        <v>-0.10610343884273681</v>
      </c>
      <c r="E12" s="648"/>
      <c r="F12" s="483">
        <f>SUM(F13)</f>
        <v>12279577.720000001</v>
      </c>
      <c r="G12" s="484">
        <f>SUM(G13)</f>
        <v>12437908.550000003</v>
      </c>
      <c r="H12" s="486">
        <f t="shared" si="1"/>
        <v>1.2893833453419596E-2</v>
      </c>
      <c r="I12" s="533">
        <f>SUM(I13)</f>
        <v>1</v>
      </c>
    </row>
    <row r="13" spans="1:9" x14ac:dyDescent="0.2">
      <c r="A13" s="476" t="s">
        <v>248</v>
      </c>
      <c r="B13" s="487">
        <v>978028.15</v>
      </c>
      <c r="C13" s="488">
        <v>874256</v>
      </c>
      <c r="D13" s="649">
        <f t="shared" si="0"/>
        <v>-0.10610343884273681</v>
      </c>
      <c r="E13" s="650"/>
      <c r="F13" s="489">
        <v>12279577.720000001</v>
      </c>
      <c r="G13" s="488">
        <v>12437908.550000003</v>
      </c>
      <c r="H13" s="490">
        <f t="shared" si="1"/>
        <v>1.2893833453419596E-2</v>
      </c>
      <c r="I13" s="534">
        <f>G12/$G$13</f>
        <v>1</v>
      </c>
    </row>
    <row r="14" spans="1:9" x14ac:dyDescent="0.2">
      <c r="A14" s="482" t="s">
        <v>562</v>
      </c>
      <c r="B14" s="483">
        <f>SUM(B15:B19)</f>
        <v>467127.92</v>
      </c>
      <c r="C14" s="484">
        <f>SUM(C15:C19)</f>
        <v>547417.32999999996</v>
      </c>
      <c r="D14" s="485">
        <f t="shared" si="0"/>
        <v>0.171878850658295</v>
      </c>
      <c r="E14" s="648"/>
      <c r="F14" s="483">
        <f>SUM(F15:F19)</f>
        <v>5871151.4899999993</v>
      </c>
      <c r="G14" s="484">
        <f>SUM(G15:G19)</f>
        <v>5483889.1999999993</v>
      </c>
      <c r="H14" s="486">
        <f t="shared" si="1"/>
        <v>-6.5960193781339493E-2</v>
      </c>
      <c r="I14" s="533">
        <f>SUM(I15:I19)</f>
        <v>1</v>
      </c>
    </row>
    <row r="15" spans="1:9" x14ac:dyDescent="0.2">
      <c r="A15" s="476" t="s">
        <v>244</v>
      </c>
      <c r="B15" s="487">
        <v>379386.89999999997</v>
      </c>
      <c r="C15" s="488">
        <v>462457.3</v>
      </c>
      <c r="D15" s="649">
        <f t="shared" si="0"/>
        <v>0.21895958980133481</v>
      </c>
      <c r="E15" s="650"/>
      <c r="F15" s="489">
        <v>4911059.5599999996</v>
      </c>
      <c r="G15" s="488">
        <v>4690324.01</v>
      </c>
      <c r="H15" s="490">
        <f t="shared" si="1"/>
        <v>-4.4946624512124597E-2</v>
      </c>
      <c r="I15" s="534">
        <f>G15/$G$14</f>
        <v>0.85529153470132113</v>
      </c>
    </row>
    <row r="16" spans="1:9" x14ac:dyDescent="0.2">
      <c r="A16" s="476" t="s">
        <v>249</v>
      </c>
      <c r="B16" s="487">
        <v>38298.58</v>
      </c>
      <c r="C16" s="488">
        <v>50235.11</v>
      </c>
      <c r="D16" s="649">
        <f t="shared" si="0"/>
        <v>0.31167030213652824</v>
      </c>
      <c r="E16" s="650"/>
      <c r="F16" s="489">
        <v>324488.70999999996</v>
      </c>
      <c r="G16" s="488">
        <v>414540.59</v>
      </c>
      <c r="H16" s="490">
        <f t="shared" si="1"/>
        <v>0.27751930105673034</v>
      </c>
      <c r="I16" s="534">
        <f>G16/$G$14</f>
        <v>7.5592444500884537E-2</v>
      </c>
    </row>
    <row r="17" spans="1:9" x14ac:dyDescent="0.2">
      <c r="A17" s="476" t="s">
        <v>250</v>
      </c>
      <c r="B17" s="487">
        <v>28800</v>
      </c>
      <c r="C17" s="996">
        <v>9350</v>
      </c>
      <c r="D17" s="649">
        <f t="shared" si="0"/>
        <v>-0.67534722222222221</v>
      </c>
      <c r="E17" s="650"/>
      <c r="F17" s="489">
        <v>272512</v>
      </c>
      <c r="G17" s="488">
        <v>166724</v>
      </c>
      <c r="H17" s="490">
        <f t="shared" si="1"/>
        <v>-0.38819574917801786</v>
      </c>
      <c r="I17" s="534">
        <f>G17/$G$14</f>
        <v>3.0402510685299772E-2</v>
      </c>
    </row>
    <row r="18" spans="1:9" x14ac:dyDescent="0.2">
      <c r="A18" s="476" t="s">
        <v>257</v>
      </c>
      <c r="B18" s="487">
        <v>10678</v>
      </c>
      <c r="C18" s="488">
        <v>12878</v>
      </c>
      <c r="D18" s="649">
        <f t="shared" si="0"/>
        <v>0.20603109196478742</v>
      </c>
      <c r="E18" s="650"/>
      <c r="F18" s="489">
        <v>234350</v>
      </c>
      <c r="G18" s="488">
        <v>100176.2</v>
      </c>
      <c r="H18" s="490">
        <f t="shared" si="1"/>
        <v>-0.57253595050138673</v>
      </c>
      <c r="I18" s="534">
        <f>G18/$G$14</f>
        <v>1.8267363972269902E-2</v>
      </c>
    </row>
    <row r="19" spans="1:9" x14ac:dyDescent="0.2">
      <c r="A19" s="476" t="s">
        <v>247</v>
      </c>
      <c r="B19" s="487">
        <v>9964.4400000000023</v>
      </c>
      <c r="C19" s="488">
        <v>12496.920000000042</v>
      </c>
      <c r="D19" s="649">
        <f t="shared" si="0"/>
        <v>0.25415176367162018</v>
      </c>
      <c r="E19" s="650"/>
      <c r="F19" s="489">
        <v>128741.21999999974</v>
      </c>
      <c r="G19" s="488">
        <v>112124.39999999944</v>
      </c>
      <c r="H19" s="490">
        <f t="shared" si="1"/>
        <v>-0.12907148153482104</v>
      </c>
      <c r="I19" s="534">
        <f>G19/$G$14</f>
        <v>2.0446146140224615E-2</v>
      </c>
    </row>
    <row r="20" spans="1:9" x14ac:dyDescent="0.2">
      <c r="A20" s="482" t="s">
        <v>564</v>
      </c>
      <c r="B20" s="483">
        <f>SUM(B21:B26)</f>
        <v>260098.91999999998</v>
      </c>
      <c r="C20" s="484">
        <f>SUM(C21:C26)</f>
        <v>184555.57499999998</v>
      </c>
      <c r="D20" s="485">
        <f t="shared" si="0"/>
        <v>-0.29044082535982851</v>
      </c>
      <c r="E20" s="648"/>
      <c r="F20" s="483">
        <f>SUM(F21:F26)</f>
        <v>2403318.5990000004</v>
      </c>
      <c r="G20" s="484">
        <f>SUM(G21:G26)</f>
        <v>2362559.4649999999</v>
      </c>
      <c r="H20" s="486">
        <f t="shared" si="1"/>
        <v>-1.6959521728396751E-2</v>
      </c>
      <c r="I20" s="533">
        <f>SUM(I21:I26)</f>
        <v>1</v>
      </c>
    </row>
    <row r="21" spans="1:9" x14ac:dyDescent="0.2">
      <c r="A21" s="476" t="s">
        <v>256</v>
      </c>
      <c r="B21" s="487">
        <v>259757.87</v>
      </c>
      <c r="C21" s="488">
        <v>183630.55</v>
      </c>
      <c r="D21" s="649">
        <f t="shared" si="0"/>
        <v>-0.29307031197938299</v>
      </c>
      <c r="E21" s="650"/>
      <c r="F21" s="489">
        <v>2390027.037</v>
      </c>
      <c r="G21" s="488">
        <v>2356817.1399999997</v>
      </c>
      <c r="H21" s="490">
        <f t="shared" si="1"/>
        <v>-1.3895197203160486E-2</v>
      </c>
      <c r="I21" s="534">
        <f>G21/$G$20</f>
        <v>0.99756944742129483</v>
      </c>
    </row>
    <row r="22" spans="1:9" x14ac:dyDescent="0.2">
      <c r="A22" s="476" t="s">
        <v>243</v>
      </c>
      <c r="B22" s="487">
        <v>341.05</v>
      </c>
      <c r="C22" s="488">
        <v>425.02499999999998</v>
      </c>
      <c r="D22" s="649">
        <f t="shared" si="0"/>
        <v>0.24622489371059952</v>
      </c>
      <c r="E22" s="650"/>
      <c r="F22" s="489">
        <v>6025.97</v>
      </c>
      <c r="G22" s="488">
        <v>3699.5349999999999</v>
      </c>
      <c r="H22" s="490">
        <f t="shared" si="1"/>
        <v>-0.38606813508862481</v>
      </c>
      <c r="I22" s="534">
        <f t="shared" ref="I22:I23" si="2">G22/$G$20</f>
        <v>1.5659013264243912E-3</v>
      </c>
    </row>
    <row r="23" spans="1:9" x14ac:dyDescent="0.2">
      <c r="A23" s="476" t="s">
        <v>246</v>
      </c>
      <c r="B23" s="487">
        <v>0</v>
      </c>
      <c r="C23" s="996">
        <v>0</v>
      </c>
      <c r="D23" s="649" t="s">
        <v>242</v>
      </c>
      <c r="E23" s="650"/>
      <c r="F23" s="489">
        <v>3698</v>
      </c>
      <c r="G23" s="488">
        <v>900</v>
      </c>
      <c r="H23" s="490">
        <f t="shared" si="1"/>
        <v>-0.75662520281233103</v>
      </c>
      <c r="I23" s="651">
        <f t="shared" si="2"/>
        <v>3.809427924812043E-4</v>
      </c>
    </row>
    <row r="24" spans="1:9" x14ac:dyDescent="0.2">
      <c r="A24" s="476" t="s">
        <v>258</v>
      </c>
      <c r="B24" s="489">
        <v>0</v>
      </c>
      <c r="C24" s="996">
        <v>0</v>
      </c>
      <c r="D24" s="649" t="s">
        <v>242</v>
      </c>
      <c r="E24" s="650"/>
      <c r="F24" s="489">
        <v>0</v>
      </c>
      <c r="G24" s="488">
        <v>642.79</v>
      </c>
      <c r="H24" s="490" t="s">
        <v>241</v>
      </c>
      <c r="I24" s="651">
        <f>G24/$G$20</f>
        <v>2.7207357508777033E-4</v>
      </c>
    </row>
    <row r="25" spans="1:9" x14ac:dyDescent="0.2">
      <c r="A25" s="476" t="s">
        <v>260</v>
      </c>
      <c r="B25" s="489">
        <v>0</v>
      </c>
      <c r="C25" s="996">
        <v>500</v>
      </c>
      <c r="D25" s="649" t="s">
        <v>241</v>
      </c>
      <c r="E25" s="650"/>
      <c r="F25" s="489">
        <v>2800</v>
      </c>
      <c r="G25" s="488">
        <v>500</v>
      </c>
      <c r="H25" s="490">
        <f t="shared" si="1"/>
        <v>-0.8214285714285714</v>
      </c>
      <c r="I25" s="651">
        <f>G25/$G$20</f>
        <v>2.1163488471178017E-4</v>
      </c>
    </row>
    <row r="26" spans="1:9" x14ac:dyDescent="0.2">
      <c r="A26" s="476" t="s">
        <v>255</v>
      </c>
      <c r="B26" s="489">
        <v>0</v>
      </c>
      <c r="C26" s="996">
        <v>0</v>
      </c>
      <c r="D26" s="649" t="s">
        <v>242</v>
      </c>
      <c r="E26" s="650"/>
      <c r="F26" s="489">
        <v>767.59199999999998</v>
      </c>
      <c r="G26" s="488">
        <v>0</v>
      </c>
      <c r="H26" s="490" t="s">
        <v>242</v>
      </c>
      <c r="I26" s="651" t="s">
        <v>242</v>
      </c>
    </row>
    <row r="27" spans="1:9" x14ac:dyDescent="0.2">
      <c r="A27" s="482" t="s">
        <v>563</v>
      </c>
      <c r="B27" s="483">
        <f>SUM(B28:B34)</f>
        <v>264679.8</v>
      </c>
      <c r="C27" s="484">
        <f>SUM(C28:C34)</f>
        <v>151425.03</v>
      </c>
      <c r="D27" s="485">
        <f t="shared" ref="D27:D50" si="3">(C27-B27)/B27</f>
        <v>-0.42789351510768858</v>
      </c>
      <c r="E27" s="648"/>
      <c r="F27" s="483">
        <f>SUM(F28:F34)</f>
        <v>2670261.8730000006</v>
      </c>
      <c r="G27" s="484">
        <f>SUM(G28:G34)</f>
        <v>1987434.01</v>
      </c>
      <c r="H27" s="486">
        <f t="shared" ref="H27:H41" si="4">(G27-F27)/F27</f>
        <v>-0.25571569212155709</v>
      </c>
      <c r="I27" s="533">
        <f>SUM(I28:I34)</f>
        <v>1.0000000000000002</v>
      </c>
    </row>
    <row r="28" spans="1:9" x14ac:dyDescent="0.2">
      <c r="A28" s="491" t="s">
        <v>244</v>
      </c>
      <c r="B28" s="397">
        <v>144563.07999999999</v>
      </c>
      <c r="C28" s="397">
        <v>47087.049999999996</v>
      </c>
      <c r="D28" s="649">
        <f t="shared" si="3"/>
        <v>-0.67428025191494267</v>
      </c>
      <c r="E28" s="650"/>
      <c r="F28" s="489">
        <v>1634069.1530000004</v>
      </c>
      <c r="G28" s="488">
        <v>1039178.1900000001</v>
      </c>
      <c r="H28" s="490">
        <f t="shared" si="4"/>
        <v>-0.36405494951534662</v>
      </c>
      <c r="I28" s="534">
        <f t="shared" ref="I28:I34" si="5">G28/$G$27</f>
        <v>0.52287431168595133</v>
      </c>
    </row>
    <row r="29" spans="1:9" x14ac:dyDescent="0.2">
      <c r="A29" s="491" t="s">
        <v>245</v>
      </c>
      <c r="B29" s="397">
        <v>54337</v>
      </c>
      <c r="C29" s="397">
        <v>65756.5</v>
      </c>
      <c r="D29" s="649">
        <f t="shared" si="3"/>
        <v>0.21016066400426964</v>
      </c>
      <c r="E29" s="650"/>
      <c r="F29" s="489">
        <v>597713.97</v>
      </c>
      <c r="G29" s="488">
        <v>604669.35</v>
      </c>
      <c r="H29" s="490">
        <f t="shared" si="4"/>
        <v>1.1636636165622839E-2</v>
      </c>
      <c r="I29" s="534">
        <f t="shared" si="5"/>
        <v>0.30424625268438471</v>
      </c>
    </row>
    <row r="30" spans="1:9" x14ac:dyDescent="0.2">
      <c r="A30" s="491" t="s">
        <v>251</v>
      </c>
      <c r="B30" s="397">
        <v>12684.17</v>
      </c>
      <c r="C30" s="397">
        <v>11835.880000000001</v>
      </c>
      <c r="D30" s="649">
        <f t="shared" si="3"/>
        <v>-6.687784853088527E-2</v>
      </c>
      <c r="E30" s="650"/>
      <c r="F30" s="489">
        <v>94191.72</v>
      </c>
      <c r="G30" s="488">
        <v>132581.07</v>
      </c>
      <c r="H30" s="490">
        <f t="shared" si="4"/>
        <v>0.4075660790566305</v>
      </c>
      <c r="I30" s="534">
        <f t="shared" si="5"/>
        <v>6.6709671532691542E-2</v>
      </c>
    </row>
    <row r="31" spans="1:9" x14ac:dyDescent="0.2">
      <c r="A31" s="491" t="s">
        <v>253</v>
      </c>
      <c r="B31" s="397">
        <v>3809.3</v>
      </c>
      <c r="C31" s="397">
        <v>8410</v>
      </c>
      <c r="D31" s="649">
        <f t="shared" si="3"/>
        <v>1.2077547055889533</v>
      </c>
      <c r="E31" s="650"/>
      <c r="F31" s="489">
        <v>33452.5</v>
      </c>
      <c r="G31" s="488">
        <v>65074.400000000001</v>
      </c>
      <c r="H31" s="490">
        <f t="shared" si="4"/>
        <v>0.94527763246394148</v>
      </c>
      <c r="I31" s="534">
        <f t="shared" si="5"/>
        <v>3.2742923625423921E-2</v>
      </c>
    </row>
    <row r="32" spans="1:9" x14ac:dyDescent="0.2">
      <c r="A32" s="491" t="s">
        <v>257</v>
      </c>
      <c r="B32" s="397">
        <v>22422</v>
      </c>
      <c r="C32" s="397">
        <v>4077.2</v>
      </c>
      <c r="D32" s="649">
        <f t="shared" si="3"/>
        <v>-0.81816073499241815</v>
      </c>
      <c r="E32" s="650"/>
      <c r="F32" s="489">
        <v>64728.74</v>
      </c>
      <c r="G32" s="488">
        <v>55422.65</v>
      </c>
      <c r="H32" s="490">
        <f t="shared" si="4"/>
        <v>-0.14377060328997593</v>
      </c>
      <c r="I32" s="534">
        <f t="shared" si="5"/>
        <v>2.7886535966041962E-2</v>
      </c>
    </row>
    <row r="33" spans="1:9" x14ac:dyDescent="0.2">
      <c r="A33" s="491" t="s">
        <v>252</v>
      </c>
      <c r="B33" s="397">
        <v>0</v>
      </c>
      <c r="C33" s="397">
        <v>9362.4</v>
      </c>
      <c r="D33" s="649" t="s">
        <v>241</v>
      </c>
      <c r="E33" s="650"/>
      <c r="F33" s="489">
        <v>15886</v>
      </c>
      <c r="G33" s="488">
        <v>33669.599999999999</v>
      </c>
      <c r="H33" s="490">
        <f t="shared" si="4"/>
        <v>1.1194510890091904</v>
      </c>
      <c r="I33" s="534">
        <f t="shared" si="5"/>
        <v>1.6941241737128167E-2</v>
      </c>
    </row>
    <row r="34" spans="1:9" x14ac:dyDescent="0.2">
      <c r="A34" s="476" t="s">
        <v>247</v>
      </c>
      <c r="B34" s="487">
        <v>26864.25</v>
      </c>
      <c r="C34" s="488">
        <v>4896</v>
      </c>
      <c r="D34" s="649">
        <f t="shared" si="3"/>
        <v>-0.81775035595633605</v>
      </c>
      <c r="E34" s="650"/>
      <c r="F34" s="489">
        <v>230219.78999999957</v>
      </c>
      <c r="G34" s="488">
        <v>56838.75</v>
      </c>
      <c r="H34" s="490">
        <f t="shared" si="4"/>
        <v>-0.75311092934278101</v>
      </c>
      <c r="I34" s="534">
        <f t="shared" si="5"/>
        <v>2.8599062768378408E-2</v>
      </c>
    </row>
    <row r="35" spans="1:9" x14ac:dyDescent="0.2">
      <c r="A35" s="482" t="s">
        <v>531</v>
      </c>
      <c r="B35" s="483">
        <f>SUM(B36:B41)</f>
        <v>219775.38</v>
      </c>
      <c r="C35" s="484">
        <f>SUM(C36:C41)</f>
        <v>201194.61000000002</v>
      </c>
      <c r="D35" s="485">
        <f t="shared" si="3"/>
        <v>-8.4544365251467149E-2</v>
      </c>
      <c r="E35" s="648"/>
      <c r="F35" s="483">
        <f>SUM(F36:F41)</f>
        <v>1854834.64</v>
      </c>
      <c r="G35" s="484">
        <f>SUM(G36:G41)</f>
        <v>1983928.3950000005</v>
      </c>
      <c r="H35" s="486">
        <f t="shared" si="4"/>
        <v>6.9598524966085706E-2</v>
      </c>
      <c r="I35" s="533">
        <f>SUM(I36:I41)</f>
        <v>1</v>
      </c>
    </row>
    <row r="36" spans="1:9" x14ac:dyDescent="0.2">
      <c r="A36" s="476" t="s">
        <v>250</v>
      </c>
      <c r="B36" s="487">
        <v>39481</v>
      </c>
      <c r="C36" s="488">
        <v>49620.75</v>
      </c>
      <c r="D36" s="649">
        <f t="shared" si="3"/>
        <v>0.2568260682353537</v>
      </c>
      <c r="E36" s="650"/>
      <c r="F36" s="489">
        <v>428948.99</v>
      </c>
      <c r="G36" s="488">
        <v>438385.78</v>
      </c>
      <c r="H36" s="490">
        <f t="shared" si="4"/>
        <v>2.1999795360282903E-2</v>
      </c>
      <c r="I36" s="534">
        <f t="shared" ref="I36:I41" si="6">G36/$G$35</f>
        <v>0.22096854962348575</v>
      </c>
    </row>
    <row r="37" spans="1:9" x14ac:dyDescent="0.2">
      <c r="A37" s="476" t="s">
        <v>251</v>
      </c>
      <c r="B37" s="487">
        <v>35535.5</v>
      </c>
      <c r="C37" s="488">
        <v>28765.08</v>
      </c>
      <c r="D37" s="649">
        <f t="shared" si="3"/>
        <v>-0.1905255308072209</v>
      </c>
      <c r="E37" s="650"/>
      <c r="F37" s="489">
        <v>352735.33</v>
      </c>
      <c r="G37" s="488">
        <v>374663.08</v>
      </c>
      <c r="H37" s="490">
        <f t="shared" si="4"/>
        <v>6.2164881527461392E-2</v>
      </c>
      <c r="I37" s="534">
        <f t="shared" si="6"/>
        <v>0.18884909402186359</v>
      </c>
    </row>
    <row r="38" spans="1:9" x14ac:dyDescent="0.2">
      <c r="A38" s="476" t="s">
        <v>244</v>
      </c>
      <c r="B38" s="487">
        <v>24719.079999999998</v>
      </c>
      <c r="C38" s="488">
        <v>33907.18</v>
      </c>
      <c r="D38" s="649">
        <f t="shared" si="3"/>
        <v>0.37170072672607568</v>
      </c>
      <c r="E38" s="650"/>
      <c r="F38" s="489">
        <v>252631.63</v>
      </c>
      <c r="G38" s="488">
        <v>354419.60500000004</v>
      </c>
      <c r="H38" s="490">
        <f t="shared" si="4"/>
        <v>0.40291065295347234</v>
      </c>
      <c r="I38" s="534">
        <f t="shared" si="6"/>
        <v>0.17864536134127965</v>
      </c>
    </row>
    <row r="39" spans="1:9" x14ac:dyDescent="0.2">
      <c r="A39" s="476" t="s">
        <v>257</v>
      </c>
      <c r="B39" s="487">
        <v>62131.5</v>
      </c>
      <c r="C39" s="488">
        <v>30071</v>
      </c>
      <c r="D39" s="649">
        <f t="shared" si="3"/>
        <v>-0.51601039730249554</v>
      </c>
      <c r="E39" s="650"/>
      <c r="F39" s="489">
        <v>174530.18</v>
      </c>
      <c r="G39" s="488">
        <v>276566.60000000003</v>
      </c>
      <c r="H39" s="490">
        <f t="shared" si="4"/>
        <v>0.58463481788651139</v>
      </c>
      <c r="I39" s="534">
        <f t="shared" si="6"/>
        <v>0.13940351914767568</v>
      </c>
    </row>
    <row r="40" spans="1:9" x14ac:dyDescent="0.2">
      <c r="A40" s="476" t="s">
        <v>245</v>
      </c>
      <c r="B40" s="487">
        <v>4774</v>
      </c>
      <c r="C40" s="488">
        <v>33628</v>
      </c>
      <c r="D40" s="649">
        <f t="shared" si="3"/>
        <v>6.0439882697947214</v>
      </c>
      <c r="E40" s="650"/>
      <c r="F40" s="489">
        <v>84353.900000000009</v>
      </c>
      <c r="G40" s="488">
        <v>196686</v>
      </c>
      <c r="H40" s="490">
        <f t="shared" si="4"/>
        <v>1.3316764251563944</v>
      </c>
      <c r="I40" s="534">
        <f t="shared" si="6"/>
        <v>9.9139666782177366E-2</v>
      </c>
    </row>
    <row r="41" spans="1:9" x14ac:dyDescent="0.2">
      <c r="A41" s="476" t="s">
        <v>247</v>
      </c>
      <c r="B41" s="487">
        <v>53134.299999999988</v>
      </c>
      <c r="C41" s="488">
        <v>25202.600000000006</v>
      </c>
      <c r="D41" s="649">
        <f t="shared" si="3"/>
        <v>-0.5256811513466817</v>
      </c>
      <c r="E41" s="650"/>
      <c r="F41" s="489">
        <v>561634.60999999987</v>
      </c>
      <c r="G41" s="488">
        <v>343207.33000000031</v>
      </c>
      <c r="H41" s="490">
        <f t="shared" si="4"/>
        <v>-0.38891349662372054</v>
      </c>
      <c r="I41" s="534">
        <f t="shared" si="6"/>
        <v>0.17299380908351797</v>
      </c>
    </row>
    <row r="42" spans="1:9" x14ac:dyDescent="0.2">
      <c r="A42" s="482" t="s">
        <v>565</v>
      </c>
      <c r="B42" s="483">
        <f>SUM(B43:B47)</f>
        <v>143028.74</v>
      </c>
      <c r="C42" s="484">
        <f>SUM(C43:C47)</f>
        <v>122213.18000000001</v>
      </c>
      <c r="D42" s="485">
        <f>(C42-B42)/B42</f>
        <v>-0.1455341073409441</v>
      </c>
      <c r="E42" s="648"/>
      <c r="F42" s="483">
        <f>SUM(F43:F47)</f>
        <v>1136896.3419999999</v>
      </c>
      <c r="G42" s="484">
        <f>SUM(G43:G47)</f>
        <v>1230074.1069999998</v>
      </c>
      <c r="H42" s="486">
        <f>(G42-F42)/F42</f>
        <v>8.195801284405918E-2</v>
      </c>
      <c r="I42" s="533">
        <f>SUM(I43:I47)</f>
        <v>1.0000000000000002</v>
      </c>
    </row>
    <row r="43" spans="1:9" x14ac:dyDescent="0.2">
      <c r="A43" s="476" t="s">
        <v>245</v>
      </c>
      <c r="B43" s="487">
        <v>132711.19</v>
      </c>
      <c r="C43" s="488">
        <v>106590</v>
      </c>
      <c r="D43" s="649">
        <f>(C43-B43)/B43</f>
        <v>-0.19682733611235045</v>
      </c>
      <c r="E43" s="650"/>
      <c r="F43" s="489">
        <v>990532.71900000004</v>
      </c>
      <c r="G43" s="488">
        <v>987657.54499999993</v>
      </c>
      <c r="H43" s="490">
        <f>(G43-F43)/F43</f>
        <v>-2.9026542433679219E-3</v>
      </c>
      <c r="I43" s="534">
        <f>G43/$G$42</f>
        <v>0.80292523790194703</v>
      </c>
    </row>
    <row r="44" spans="1:9" x14ac:dyDescent="0.2">
      <c r="A44" s="476" t="s">
        <v>248</v>
      </c>
      <c r="B44" s="487">
        <v>2518.62</v>
      </c>
      <c r="C44" s="488">
        <v>6724.13</v>
      </c>
      <c r="D44" s="649">
        <f>(C44-B44)/B44</f>
        <v>1.6697675711302222</v>
      </c>
      <c r="E44" s="650"/>
      <c r="F44" s="489">
        <v>63930.01</v>
      </c>
      <c r="G44" s="488">
        <v>143853.71000000002</v>
      </c>
      <c r="H44" s="490">
        <f>(G44-F44)/F44</f>
        <v>1.2501749960621</v>
      </c>
      <c r="I44" s="534">
        <f>G44/$G$42</f>
        <v>0.11694718975171473</v>
      </c>
    </row>
    <row r="45" spans="1:9" x14ac:dyDescent="0.2">
      <c r="A45" s="476" t="s">
        <v>243</v>
      </c>
      <c r="B45" s="487">
        <v>1428</v>
      </c>
      <c r="C45" s="488">
        <v>3401</v>
      </c>
      <c r="D45" s="649">
        <f t="shared" ref="D45:D46" si="7">(C45-B45)/B45</f>
        <v>1.3816526610644257</v>
      </c>
      <c r="E45" s="650"/>
      <c r="F45" s="489">
        <v>40027</v>
      </c>
      <c r="G45" s="488">
        <v>56905</v>
      </c>
      <c r="H45" s="490">
        <f t="shared" ref="H45" si="8">(G45-F45)/F45</f>
        <v>0.42166537587128688</v>
      </c>
      <c r="I45" s="534">
        <f>G45/$G$42</f>
        <v>4.6261440409297229E-2</v>
      </c>
    </row>
    <row r="46" spans="1:9" x14ac:dyDescent="0.2">
      <c r="A46" s="476" t="s">
        <v>244</v>
      </c>
      <c r="B46" s="487">
        <v>2790.93</v>
      </c>
      <c r="C46" s="488">
        <v>1852</v>
      </c>
      <c r="D46" s="649">
        <f t="shared" si="7"/>
        <v>-0.33642190954269718</v>
      </c>
      <c r="E46" s="650"/>
      <c r="F46" s="489">
        <v>31533.73</v>
      </c>
      <c r="G46" s="488">
        <v>29049.96</v>
      </c>
      <c r="H46" s="490">
        <f>(G46-F46)/F46</f>
        <v>-7.8765499672889969E-2</v>
      </c>
      <c r="I46" s="534">
        <f>G46/$G$42</f>
        <v>2.3616430778182377E-2</v>
      </c>
    </row>
    <row r="47" spans="1:9" x14ac:dyDescent="0.2">
      <c r="A47" s="476" t="s">
        <v>259</v>
      </c>
      <c r="B47" s="487">
        <v>3580</v>
      </c>
      <c r="C47" s="488">
        <v>3646.05</v>
      </c>
      <c r="D47" s="649">
        <f>(C47-B47)/B47</f>
        <v>1.8449720670391113E-2</v>
      </c>
      <c r="E47" s="650"/>
      <c r="F47" s="489">
        <v>10872.883</v>
      </c>
      <c r="G47" s="488">
        <v>12607.892</v>
      </c>
      <c r="H47" s="490">
        <f>(G47-F47)/F47</f>
        <v>0.15957212084412203</v>
      </c>
      <c r="I47" s="534">
        <f>G47/$G$42</f>
        <v>1.0249701158858718E-2</v>
      </c>
    </row>
    <row r="48" spans="1:9" x14ac:dyDescent="0.2">
      <c r="A48" s="482" t="s">
        <v>568</v>
      </c>
      <c r="B48" s="483">
        <f>SUM(B49:B51)</f>
        <v>170</v>
      </c>
      <c r="C48" s="484">
        <f>SUM(C49:C51)</f>
        <v>358</v>
      </c>
      <c r="D48" s="485">
        <f t="shared" si="3"/>
        <v>1.1058823529411765</v>
      </c>
      <c r="E48" s="648"/>
      <c r="F48" s="483">
        <f>SUM(F49:F51)</f>
        <v>946486.05</v>
      </c>
      <c r="G48" s="484">
        <f>SUM(G49:G51)</f>
        <v>949539.29999999993</v>
      </c>
      <c r="H48" s="486">
        <f>(G48-F48)/F48</f>
        <v>3.2258795573372511E-3</v>
      </c>
      <c r="I48" s="533">
        <f>SUM(I49:I51)</f>
        <v>1</v>
      </c>
    </row>
    <row r="49" spans="1:13" x14ac:dyDescent="0.2">
      <c r="A49" s="476" t="s">
        <v>248</v>
      </c>
      <c r="B49" s="487">
        <v>0</v>
      </c>
      <c r="C49" s="488">
        <v>0</v>
      </c>
      <c r="D49" s="649" t="s">
        <v>242</v>
      </c>
      <c r="E49" s="650"/>
      <c r="F49" s="489">
        <v>942619.05</v>
      </c>
      <c r="G49" s="488">
        <v>944744.29999999993</v>
      </c>
      <c r="H49" s="490">
        <f>(G49-F49)/F49</f>
        <v>2.2546223736936819E-3</v>
      </c>
      <c r="I49" s="534">
        <f>G49/$G$48</f>
        <v>0.99495018268332869</v>
      </c>
    </row>
    <row r="50" spans="1:13" x14ac:dyDescent="0.2">
      <c r="A50" s="476" t="s">
        <v>245</v>
      </c>
      <c r="B50" s="487">
        <v>170</v>
      </c>
      <c r="C50" s="488">
        <v>358</v>
      </c>
      <c r="D50" s="649">
        <f t="shared" si="3"/>
        <v>1.1058823529411765</v>
      </c>
      <c r="E50" s="650"/>
      <c r="F50" s="489">
        <v>3865</v>
      </c>
      <c r="G50" s="488">
        <v>4795</v>
      </c>
      <c r="H50" s="490">
        <f>(G50-F50)/F50</f>
        <v>0.24062095730918501</v>
      </c>
      <c r="I50" s="534">
        <f>G50/$G$48</f>
        <v>5.0498173166713591E-3</v>
      </c>
    </row>
    <row r="51" spans="1:13" x14ac:dyDescent="0.2">
      <c r="A51" s="476" t="s">
        <v>251</v>
      </c>
      <c r="B51" s="487">
        <v>0</v>
      </c>
      <c r="C51" s="488">
        <v>0</v>
      </c>
      <c r="D51" s="652" t="s">
        <v>242</v>
      </c>
      <c r="E51" s="650"/>
      <c r="F51" s="489">
        <v>2</v>
      </c>
      <c r="G51" s="488">
        <v>0</v>
      </c>
      <c r="H51" s="490" t="s">
        <v>242</v>
      </c>
      <c r="I51" s="534" t="s">
        <v>242</v>
      </c>
    </row>
    <row r="52" spans="1:13" x14ac:dyDescent="0.2">
      <c r="A52" s="482" t="s">
        <v>566</v>
      </c>
      <c r="B52" s="483">
        <f>SUM(B53:B57)</f>
        <v>85932.4</v>
      </c>
      <c r="C52" s="484">
        <f>SUM(C53:C57)</f>
        <v>90433.5</v>
      </c>
      <c r="D52" s="485">
        <f t="shared" ref="D52:D56" si="9">(C52-B52)/B52</f>
        <v>5.237954485153453E-2</v>
      </c>
      <c r="E52" s="648"/>
      <c r="F52" s="483">
        <f>SUM(F53:F57)</f>
        <v>943289.02999999991</v>
      </c>
      <c r="G52" s="484">
        <f>SUM(G53:G57)</f>
        <v>907900.12599999993</v>
      </c>
      <c r="H52" s="486">
        <f>(G52-F52)/F52</f>
        <v>-3.7516501172498509E-2</v>
      </c>
      <c r="I52" s="533">
        <f>SUM(I53:I57)</f>
        <v>1</v>
      </c>
      <c r="L52" s="492"/>
      <c r="M52" s="492"/>
    </row>
    <row r="53" spans="1:13" x14ac:dyDescent="0.2">
      <c r="A53" s="476" t="s">
        <v>244</v>
      </c>
      <c r="B53" s="487">
        <v>46380</v>
      </c>
      <c r="C53" s="488">
        <v>50872</v>
      </c>
      <c r="D53" s="649">
        <f t="shared" si="9"/>
        <v>9.6852091418714967E-2</v>
      </c>
      <c r="E53" s="650"/>
      <c r="F53" s="489">
        <v>526087.5</v>
      </c>
      <c r="G53" s="488">
        <v>543623.12599999993</v>
      </c>
      <c r="H53" s="490">
        <f>(G53-F53)/F53</f>
        <v>3.3332147218856051E-2</v>
      </c>
      <c r="I53" s="534">
        <f>G53/$G$52</f>
        <v>0.59876974397512084</v>
      </c>
    </row>
    <row r="54" spans="1:13" x14ac:dyDescent="0.2">
      <c r="A54" s="476" t="s">
        <v>251</v>
      </c>
      <c r="B54" s="487">
        <v>36155.4</v>
      </c>
      <c r="C54" s="488">
        <v>36201</v>
      </c>
      <c r="D54" s="649">
        <f t="shared" si="9"/>
        <v>1.2612223900163888E-3</v>
      </c>
      <c r="E54" s="650"/>
      <c r="F54" s="489">
        <v>373827.2</v>
      </c>
      <c r="G54" s="488">
        <v>322523.2</v>
      </c>
      <c r="H54" s="490">
        <f>(G54-F54)/F54</f>
        <v>-0.13723987981612895</v>
      </c>
      <c r="I54" s="534">
        <f>G54/$G$52</f>
        <v>0.35524083625911956</v>
      </c>
    </row>
    <row r="55" spans="1:13" x14ac:dyDescent="0.2">
      <c r="A55" s="476" t="s">
        <v>258</v>
      </c>
      <c r="B55" s="487">
        <v>2500</v>
      </c>
      <c r="C55" s="488">
        <v>2500</v>
      </c>
      <c r="D55" s="649">
        <f t="shared" si="9"/>
        <v>0</v>
      </c>
      <c r="E55" s="650"/>
      <c r="F55" s="489">
        <v>33700</v>
      </c>
      <c r="G55" s="488">
        <v>32150</v>
      </c>
      <c r="H55" s="490">
        <f>(G55-F55)/F55</f>
        <v>-4.5994065281899109E-2</v>
      </c>
      <c r="I55" s="534">
        <f>G55/$G$52</f>
        <v>3.5411384005028766E-2</v>
      </c>
    </row>
    <row r="56" spans="1:13" x14ac:dyDescent="0.2">
      <c r="A56" s="476" t="s">
        <v>257</v>
      </c>
      <c r="B56" s="487">
        <v>897</v>
      </c>
      <c r="C56" s="488">
        <v>860</v>
      </c>
      <c r="D56" s="649">
        <f t="shared" si="9"/>
        <v>-4.1248606465997768E-2</v>
      </c>
      <c r="E56" s="650"/>
      <c r="F56" s="489">
        <v>9674.3300000000017</v>
      </c>
      <c r="G56" s="488">
        <v>9583.2999999999993</v>
      </c>
      <c r="H56" s="490">
        <f>(G56-F56)/F56</f>
        <v>-9.4094371393163619E-3</v>
      </c>
      <c r="I56" s="534">
        <f>G56/$G$52</f>
        <v>1.0555456184615619E-2</v>
      </c>
    </row>
    <row r="57" spans="1:13" x14ac:dyDescent="0.2">
      <c r="A57" s="476" t="s">
        <v>248</v>
      </c>
      <c r="B57" s="487">
        <v>0</v>
      </c>
      <c r="C57" s="1046">
        <v>0.5</v>
      </c>
      <c r="D57" s="649" t="s">
        <v>241</v>
      </c>
      <c r="E57" s="650"/>
      <c r="F57" s="489">
        <v>0</v>
      </c>
      <c r="G57" s="488">
        <v>20.5</v>
      </c>
      <c r="H57" s="490" t="s">
        <v>241</v>
      </c>
      <c r="I57" s="882">
        <f>G57/$G$52</f>
        <v>2.2579576115181642E-5</v>
      </c>
    </row>
    <row r="58" spans="1:13" x14ac:dyDescent="0.2">
      <c r="A58" s="482" t="s">
        <v>567</v>
      </c>
      <c r="B58" s="483">
        <f>SUM(B59:B64)</f>
        <v>88525.548299999995</v>
      </c>
      <c r="C58" s="484">
        <f>SUM(C59:C64)</f>
        <v>70402.920999999988</v>
      </c>
      <c r="D58" s="485">
        <f t="shared" ref="D58:D66" si="10">(C58-B58)/B58</f>
        <v>-0.20471635192345947</v>
      </c>
      <c r="E58" s="648"/>
      <c r="F58" s="483">
        <f>SUM(F59:F64)</f>
        <v>916542.48499999999</v>
      </c>
      <c r="G58" s="484">
        <f>SUM(G59:G64)</f>
        <v>798425.35890000011</v>
      </c>
      <c r="H58" s="486">
        <f t="shared" ref="H58:H66" si="11">(G58-F58)/F58</f>
        <v>-0.12887250512997211</v>
      </c>
      <c r="I58" s="533">
        <f>SUM(I59:I64)</f>
        <v>1</v>
      </c>
    </row>
    <row r="59" spans="1:13" x14ac:dyDescent="0.2">
      <c r="A59" s="476" t="s">
        <v>244</v>
      </c>
      <c r="B59" s="487">
        <v>57852.959999999992</v>
      </c>
      <c r="C59" s="488">
        <v>34463.06</v>
      </c>
      <c r="D59" s="649">
        <f t="shared" si="10"/>
        <v>-0.40429910587116025</v>
      </c>
      <c r="E59" s="650"/>
      <c r="F59" s="489">
        <v>610163.21</v>
      </c>
      <c r="G59" s="488">
        <v>409451.32</v>
      </c>
      <c r="H59" s="490">
        <f t="shared" si="11"/>
        <v>-0.32894787281586507</v>
      </c>
      <c r="I59" s="534">
        <f t="shared" ref="I59:I64" si="12">G59/$G$58</f>
        <v>0.51282354128143659</v>
      </c>
    </row>
    <row r="60" spans="1:13" x14ac:dyDescent="0.2">
      <c r="A60" s="476" t="s">
        <v>257</v>
      </c>
      <c r="B60" s="487">
        <v>14448.37</v>
      </c>
      <c r="C60" s="488">
        <v>13764.86</v>
      </c>
      <c r="D60" s="649">
        <f t="shared" si="10"/>
        <v>-4.7307066471858082E-2</v>
      </c>
      <c r="E60" s="650"/>
      <c r="F60" s="489">
        <v>141855.01</v>
      </c>
      <c r="G60" s="488">
        <v>171256.27000000002</v>
      </c>
      <c r="H60" s="490">
        <f t="shared" si="11"/>
        <v>0.20726275370887506</v>
      </c>
      <c r="I60" s="534">
        <f t="shared" si="12"/>
        <v>0.2144925234287921</v>
      </c>
    </row>
    <row r="61" spans="1:13" x14ac:dyDescent="0.2">
      <c r="A61" s="476" t="s">
        <v>254</v>
      </c>
      <c r="B61" s="487">
        <v>7232.46</v>
      </c>
      <c r="C61" s="488">
        <v>8434.0499999999993</v>
      </c>
      <c r="D61" s="649">
        <f t="shared" si="10"/>
        <v>0.16613849229722658</v>
      </c>
      <c r="E61" s="650"/>
      <c r="F61" s="489">
        <v>72811.680000000022</v>
      </c>
      <c r="G61" s="488">
        <v>93121.73</v>
      </c>
      <c r="H61" s="490">
        <f t="shared" si="11"/>
        <v>0.27893945037389561</v>
      </c>
      <c r="I61" s="534">
        <f t="shared" si="12"/>
        <v>0.11663172889234741</v>
      </c>
    </row>
    <row r="62" spans="1:13" x14ac:dyDescent="0.2">
      <c r="A62" s="476" t="s">
        <v>243</v>
      </c>
      <c r="B62" s="487">
        <v>1372.1</v>
      </c>
      <c r="C62" s="488">
        <v>6093.643</v>
      </c>
      <c r="D62" s="649">
        <f t="shared" si="10"/>
        <v>3.4411070621674806</v>
      </c>
      <c r="E62" s="650"/>
      <c r="F62" s="489">
        <v>16909.255000000001</v>
      </c>
      <c r="G62" s="488">
        <v>43442.656900000002</v>
      </c>
      <c r="H62" s="490">
        <f t="shared" si="11"/>
        <v>1.5691644546137602</v>
      </c>
      <c r="I62" s="534">
        <f t="shared" si="12"/>
        <v>5.4410417224036389E-2</v>
      </c>
    </row>
    <row r="63" spans="1:13" x14ac:dyDescent="0.2">
      <c r="A63" s="476" t="s">
        <v>262</v>
      </c>
      <c r="B63" s="487">
        <v>1579.67</v>
      </c>
      <c r="C63" s="488">
        <v>2970.76</v>
      </c>
      <c r="D63" s="649">
        <f t="shared" si="10"/>
        <v>0.88062063595561102</v>
      </c>
      <c r="E63" s="650"/>
      <c r="F63" s="489">
        <v>29395.599999999999</v>
      </c>
      <c r="G63" s="488">
        <v>36227.85</v>
      </c>
      <c r="H63" s="490">
        <f t="shared" si="11"/>
        <v>0.23242424036250325</v>
      </c>
      <c r="I63" s="534">
        <f t="shared" si="12"/>
        <v>4.5374122447603027E-2</v>
      </c>
    </row>
    <row r="64" spans="1:13" x14ac:dyDescent="0.2">
      <c r="A64" s="476" t="s">
        <v>247</v>
      </c>
      <c r="B64" s="487">
        <v>6039.9882999999973</v>
      </c>
      <c r="C64" s="488">
        <v>4676.5479999999952</v>
      </c>
      <c r="D64" s="649">
        <f t="shared" si="10"/>
        <v>-0.22573558627588777</v>
      </c>
      <c r="E64" s="650"/>
      <c r="F64" s="489">
        <v>45407.729999999981</v>
      </c>
      <c r="G64" s="488">
        <v>44925.532000000007</v>
      </c>
      <c r="H64" s="490">
        <f t="shared" si="11"/>
        <v>-1.0619293234873777E-2</v>
      </c>
      <c r="I64" s="534">
        <f t="shared" si="12"/>
        <v>5.6267666725784406E-2</v>
      </c>
    </row>
    <row r="65" spans="1:9" x14ac:dyDescent="0.2">
      <c r="A65" s="482" t="s">
        <v>569</v>
      </c>
      <c r="B65" s="483">
        <f>SUM(B66)</f>
        <v>49572.37</v>
      </c>
      <c r="C65" s="484">
        <f>SUM(C66)</f>
        <v>79189.06</v>
      </c>
      <c r="D65" s="485">
        <f t="shared" si="10"/>
        <v>0.59744349523736695</v>
      </c>
      <c r="E65" s="648"/>
      <c r="F65" s="483">
        <f>SUM(F66)</f>
        <v>807540.69</v>
      </c>
      <c r="G65" s="484">
        <f>SUM(G66)</f>
        <v>745685.90999999992</v>
      </c>
      <c r="H65" s="486">
        <f t="shared" si="11"/>
        <v>-7.6596487045129613E-2</v>
      </c>
      <c r="I65" s="533">
        <f>SUM(I66)</f>
        <v>1</v>
      </c>
    </row>
    <row r="66" spans="1:9" x14ac:dyDescent="0.2">
      <c r="A66" s="476" t="s">
        <v>248</v>
      </c>
      <c r="B66" s="487">
        <v>49572.37</v>
      </c>
      <c r="C66" s="488">
        <v>79189.06</v>
      </c>
      <c r="D66" s="649">
        <f t="shared" si="10"/>
        <v>0.59744349523736695</v>
      </c>
      <c r="E66" s="650"/>
      <c r="F66" s="489">
        <v>807540.69</v>
      </c>
      <c r="G66" s="488">
        <v>745685.90999999992</v>
      </c>
      <c r="H66" s="490">
        <f t="shared" si="11"/>
        <v>-7.6596487045129613E-2</v>
      </c>
      <c r="I66" s="534">
        <f>G66/$G$65</f>
        <v>1</v>
      </c>
    </row>
    <row r="67" spans="1:9" x14ac:dyDescent="0.2">
      <c r="A67" s="482" t="s">
        <v>570</v>
      </c>
      <c r="B67" s="483">
        <f>SUM(B68:B70)</f>
        <v>23476.2</v>
      </c>
      <c r="C67" s="484">
        <f>SUM(C68:C70)</f>
        <v>38689.724999999999</v>
      </c>
      <c r="D67" s="485">
        <f>(C67-B67)/B67</f>
        <v>0.64804035576456143</v>
      </c>
      <c r="E67" s="648"/>
      <c r="F67" s="483">
        <f>SUM(F68:F70)</f>
        <v>229585.63999999998</v>
      </c>
      <c r="G67" s="484">
        <f>SUM(G68:G70)</f>
        <v>415495.39</v>
      </c>
      <c r="H67" s="486">
        <f>(G67-F67)/F67</f>
        <v>0.8097621001034736</v>
      </c>
      <c r="I67" s="533">
        <f>SUM(I68:I70)</f>
        <v>1</v>
      </c>
    </row>
    <row r="68" spans="1:9" x14ac:dyDescent="0.2">
      <c r="A68" s="493" t="s">
        <v>243</v>
      </c>
      <c r="B68" s="494">
        <v>19953.02</v>
      </c>
      <c r="C68" s="495">
        <v>37973.985000000001</v>
      </c>
      <c r="D68" s="649">
        <f>(C68-B68)/B68</f>
        <v>0.90316979585045265</v>
      </c>
      <c r="E68" s="653"/>
      <c r="F68" s="494">
        <v>214825.84</v>
      </c>
      <c r="G68" s="495">
        <v>359035.76</v>
      </c>
      <c r="H68" s="490">
        <f>(G68-F68)/F68</f>
        <v>0.67128758812254619</v>
      </c>
      <c r="I68" s="535">
        <f>G68/$G$67</f>
        <v>0.86411490630497734</v>
      </c>
    </row>
    <row r="69" spans="1:9" x14ac:dyDescent="0.2">
      <c r="A69" s="493" t="s">
        <v>245</v>
      </c>
      <c r="B69" s="494">
        <v>3523.18</v>
      </c>
      <c r="C69" s="495">
        <v>715.74</v>
      </c>
      <c r="D69" s="649">
        <f>(C69-B69)/B69</f>
        <v>-0.79684830181824362</v>
      </c>
      <c r="E69" s="653"/>
      <c r="F69" s="494">
        <v>14441.8</v>
      </c>
      <c r="G69" s="495">
        <v>49740.71</v>
      </c>
      <c r="H69" s="490">
        <f t="shared" ref="H69" si="13">(G69-F69)/F69</f>
        <v>2.4442181722499967</v>
      </c>
      <c r="I69" s="535">
        <f>G69/$G$67</f>
        <v>0.11971422835762389</v>
      </c>
    </row>
    <row r="70" spans="1:9" x14ac:dyDescent="0.2">
      <c r="A70" s="476" t="s">
        <v>262</v>
      </c>
      <c r="B70" s="494">
        <v>0</v>
      </c>
      <c r="C70" s="495">
        <v>0</v>
      </c>
      <c r="D70" s="649" t="s">
        <v>242</v>
      </c>
      <c r="E70" s="653"/>
      <c r="F70" s="654">
        <v>318</v>
      </c>
      <c r="G70" s="495">
        <v>6718.92</v>
      </c>
      <c r="H70" s="490" t="s">
        <v>241</v>
      </c>
      <c r="I70" s="535">
        <f>G70/$G$67</f>
        <v>1.617086533739881E-2</v>
      </c>
    </row>
    <row r="71" spans="1:9" x14ac:dyDescent="0.2">
      <c r="A71" s="482" t="s">
        <v>571</v>
      </c>
      <c r="B71" s="483">
        <f>SUM(B72:B74)</f>
        <v>45087.199999999997</v>
      </c>
      <c r="C71" s="484">
        <f>SUM(C72:C74)</f>
        <v>32116.493999999999</v>
      </c>
      <c r="D71" s="485">
        <f t="shared" ref="D71:D80" si="14">(C71-B71)/B71</f>
        <v>-0.28768045032736561</v>
      </c>
      <c r="E71" s="648"/>
      <c r="F71" s="483">
        <f>SUM(F72:F74)</f>
        <v>453724.72</v>
      </c>
      <c r="G71" s="484">
        <f>SUM(G72:G74)</f>
        <v>360949.79399999999</v>
      </c>
      <c r="H71" s="486">
        <f t="shared" ref="H71:H84" si="15">(G71-F71)/F71</f>
        <v>-0.20447403879603471</v>
      </c>
      <c r="I71" s="533">
        <f>SUM(I72:I74)</f>
        <v>0.99999999999999989</v>
      </c>
    </row>
    <row r="72" spans="1:9" x14ac:dyDescent="0.2">
      <c r="A72" s="491" t="s">
        <v>243</v>
      </c>
      <c r="B72" s="397">
        <v>34008</v>
      </c>
      <c r="C72" s="397">
        <v>24018.164000000001</v>
      </c>
      <c r="D72" s="649">
        <f t="shared" si="14"/>
        <v>-0.29374958833215714</v>
      </c>
      <c r="E72" s="650"/>
      <c r="F72" s="489">
        <v>295746.89</v>
      </c>
      <c r="G72" s="488">
        <v>243000.82399999996</v>
      </c>
      <c r="H72" s="490">
        <f t="shared" si="15"/>
        <v>-0.1783486751120191</v>
      </c>
      <c r="I72" s="534">
        <f>G72/$G$71</f>
        <v>0.67322610523501214</v>
      </c>
    </row>
    <row r="73" spans="1:9" x14ac:dyDescent="0.2">
      <c r="A73" s="491" t="s">
        <v>245</v>
      </c>
      <c r="B73" s="397">
        <v>8308.119999999999</v>
      </c>
      <c r="C73" s="397">
        <v>6951.33</v>
      </c>
      <c r="D73" s="649">
        <f t="shared" si="14"/>
        <v>-0.16330890743032109</v>
      </c>
      <c r="E73" s="650"/>
      <c r="F73" s="489">
        <v>119453.85099999998</v>
      </c>
      <c r="G73" s="488">
        <v>93368.83</v>
      </c>
      <c r="H73" s="490">
        <f t="shared" si="15"/>
        <v>-0.21836902520622783</v>
      </c>
      <c r="I73" s="534">
        <f>G73/$G$71</f>
        <v>0.25867539350915936</v>
      </c>
    </row>
    <row r="74" spans="1:9" x14ac:dyDescent="0.2">
      <c r="A74" s="491" t="s">
        <v>254</v>
      </c>
      <c r="B74" s="397">
        <v>2771.08</v>
      </c>
      <c r="C74" s="397">
        <v>1147</v>
      </c>
      <c r="D74" s="649">
        <f t="shared" si="14"/>
        <v>-0.58608196082393871</v>
      </c>
      <c r="E74" s="650"/>
      <c r="F74" s="489">
        <v>38523.978999999999</v>
      </c>
      <c r="G74" s="488">
        <v>24580.140000000003</v>
      </c>
      <c r="H74" s="490">
        <f t="shared" si="15"/>
        <v>-0.36195220125107008</v>
      </c>
      <c r="I74" s="534">
        <f>G74/$G$71</f>
        <v>6.8098501255828406E-2</v>
      </c>
    </row>
    <row r="75" spans="1:9" x14ac:dyDescent="0.2">
      <c r="A75" s="482" t="s">
        <v>572</v>
      </c>
      <c r="B75" s="483">
        <f>SUM(B76:B82)</f>
        <v>32731.023999999998</v>
      </c>
      <c r="C75" s="484">
        <f>SUM(C76:C82)</f>
        <v>31192.385999999999</v>
      </c>
      <c r="D75" s="485">
        <f t="shared" si="14"/>
        <v>-4.7008550664348267E-2</v>
      </c>
      <c r="E75" s="648"/>
      <c r="F75" s="483">
        <f>SUM(F76:F82)</f>
        <v>332334.84100000001</v>
      </c>
      <c r="G75" s="484">
        <f>SUM(G76:G82)</f>
        <v>326660.05300000001</v>
      </c>
      <c r="H75" s="486">
        <f>(G75-F75)/F75</f>
        <v>-1.7075513307375438E-2</v>
      </c>
      <c r="I75" s="533">
        <f>SUM(I76:I82)</f>
        <v>0.99999999999999989</v>
      </c>
    </row>
    <row r="76" spans="1:9" x14ac:dyDescent="0.2">
      <c r="A76" s="493" t="s">
        <v>243</v>
      </c>
      <c r="B76" s="654">
        <v>20404</v>
      </c>
      <c r="C76" s="657">
        <v>30193.085999999999</v>
      </c>
      <c r="D76" s="649">
        <f t="shared" si="14"/>
        <v>0.47976308566947656</v>
      </c>
      <c r="E76" s="653"/>
      <c r="F76" s="494">
        <v>130493.05900000001</v>
      </c>
      <c r="G76" s="495">
        <v>186117.973</v>
      </c>
      <c r="H76" s="490">
        <f>(G76-F76)/F76</f>
        <v>0.42626722391418526</v>
      </c>
      <c r="I76" s="535">
        <f>G76/$G$75</f>
        <v>0.56976043226197604</v>
      </c>
    </row>
    <row r="77" spans="1:9" x14ac:dyDescent="0.2">
      <c r="A77" s="493" t="s">
        <v>245</v>
      </c>
      <c r="B77" s="654">
        <v>4830</v>
      </c>
      <c r="C77" s="488">
        <v>660</v>
      </c>
      <c r="D77" s="649">
        <f t="shared" si="14"/>
        <v>-0.86335403726708071</v>
      </c>
      <c r="E77" s="653"/>
      <c r="F77" s="494">
        <v>169064.5</v>
      </c>
      <c r="G77" s="495">
        <v>134733.4</v>
      </c>
      <c r="H77" s="490">
        <f t="shared" ref="H77" si="16">(G77-F77)/F77</f>
        <v>-0.2030651023721716</v>
      </c>
      <c r="I77" s="535">
        <f>G77/$G$75</f>
        <v>0.41245753425503789</v>
      </c>
    </row>
    <row r="78" spans="1:9" x14ac:dyDescent="0.2">
      <c r="A78" s="476" t="s">
        <v>256</v>
      </c>
      <c r="B78" s="494">
        <v>275</v>
      </c>
      <c r="C78" s="495">
        <v>245</v>
      </c>
      <c r="D78" s="649">
        <f t="shared" si="14"/>
        <v>-0.10909090909090909</v>
      </c>
      <c r="E78" s="653"/>
      <c r="F78" s="494">
        <v>3565</v>
      </c>
      <c r="G78" s="495">
        <v>4085</v>
      </c>
      <c r="H78" s="490">
        <f>(G78-F78)/F78</f>
        <v>0.1458625525946704</v>
      </c>
      <c r="I78" s="535">
        <f>G78/$G$75</f>
        <v>1.2505355223217329E-2</v>
      </c>
    </row>
    <row r="79" spans="1:9" x14ac:dyDescent="0.2">
      <c r="A79" s="476" t="s">
        <v>251</v>
      </c>
      <c r="B79" s="494">
        <v>171</v>
      </c>
      <c r="C79" s="495">
        <v>70</v>
      </c>
      <c r="D79" s="649">
        <f t="shared" si="14"/>
        <v>-0.59064327485380119</v>
      </c>
      <c r="E79" s="653"/>
      <c r="F79" s="494">
        <v>2842</v>
      </c>
      <c r="G79" s="495">
        <v>1542</v>
      </c>
      <c r="H79" s="490">
        <f>(G79-F79)/F79</f>
        <v>-0.45742434904996482</v>
      </c>
      <c r="I79" s="535">
        <f>G79/$G$75</f>
        <v>4.7205037341985613E-3</v>
      </c>
    </row>
    <row r="80" spans="1:9" x14ac:dyDescent="0.2">
      <c r="A80" s="476" t="s">
        <v>263</v>
      </c>
      <c r="B80" s="494">
        <v>29.1</v>
      </c>
      <c r="C80" s="495">
        <v>24.3</v>
      </c>
      <c r="D80" s="649">
        <f t="shared" si="14"/>
        <v>-0.16494845360824745</v>
      </c>
      <c r="E80" s="653"/>
      <c r="F80" s="494">
        <v>181.35</v>
      </c>
      <c r="G80" s="495">
        <v>181.68</v>
      </c>
      <c r="H80" s="490">
        <f>(G80-F80)/F80</f>
        <v>1.8196856906535015E-3</v>
      </c>
      <c r="I80" s="535">
        <f>G80/$G$75</f>
        <v>5.5617452557016518E-4</v>
      </c>
    </row>
    <row r="81" spans="1:9" x14ac:dyDescent="0.2">
      <c r="A81" s="476" t="s">
        <v>257</v>
      </c>
      <c r="B81" s="494">
        <v>1849.27</v>
      </c>
      <c r="C81" s="495">
        <v>0</v>
      </c>
      <c r="D81" s="649" t="s">
        <v>242</v>
      </c>
      <c r="E81" s="653"/>
      <c r="F81" s="494">
        <v>16620.900000000001</v>
      </c>
      <c r="G81" s="495">
        <v>0</v>
      </c>
      <c r="H81" s="490" t="s">
        <v>242</v>
      </c>
      <c r="I81" s="535" t="s">
        <v>242</v>
      </c>
    </row>
    <row r="82" spans="1:9" x14ac:dyDescent="0.2">
      <c r="A82" s="476" t="s">
        <v>244</v>
      </c>
      <c r="B82" s="487">
        <v>5172.6540000000005</v>
      </c>
      <c r="C82" s="488">
        <v>0</v>
      </c>
      <c r="D82" s="649" t="s">
        <v>242</v>
      </c>
      <c r="E82" s="658"/>
      <c r="F82" s="487">
        <v>9568.0319999999992</v>
      </c>
      <c r="G82" s="488">
        <v>0</v>
      </c>
      <c r="H82" s="490" t="s">
        <v>242</v>
      </c>
      <c r="I82" s="535" t="s">
        <v>242</v>
      </c>
    </row>
    <row r="83" spans="1:9" x14ac:dyDescent="0.2">
      <c r="A83" s="482" t="s">
        <v>858</v>
      </c>
      <c r="B83" s="483">
        <f>SUM(B84:B84)</f>
        <v>187170.717</v>
      </c>
      <c r="C83" s="484">
        <f>SUM(C84:C84)</f>
        <v>0</v>
      </c>
      <c r="D83" s="485" t="s">
        <v>242</v>
      </c>
      <c r="E83" s="648"/>
      <c r="F83" s="483">
        <f>SUM(F84:F84)</f>
        <v>316794.81700000004</v>
      </c>
      <c r="G83" s="484">
        <f>SUM(G84:G84)</f>
        <v>305242.46299999999</v>
      </c>
      <c r="H83" s="486">
        <f t="shared" si="15"/>
        <v>-3.6466360496043244E-2</v>
      </c>
      <c r="I83" s="533">
        <f>SUM(I84:I84)</f>
        <v>1</v>
      </c>
    </row>
    <row r="84" spans="1:9" x14ac:dyDescent="0.2">
      <c r="A84" s="497" t="s">
        <v>245</v>
      </c>
      <c r="B84" s="494">
        <v>187170.717</v>
      </c>
      <c r="C84" s="495">
        <v>0</v>
      </c>
      <c r="D84" s="649" t="s">
        <v>242</v>
      </c>
      <c r="E84" s="655"/>
      <c r="F84" s="494">
        <v>316794.81700000004</v>
      </c>
      <c r="G84" s="495">
        <v>305242.46299999999</v>
      </c>
      <c r="H84" s="490">
        <f t="shared" si="15"/>
        <v>-3.6466360496043244E-2</v>
      </c>
      <c r="I84" s="538">
        <f>G83/$G$84</f>
        <v>1</v>
      </c>
    </row>
    <row r="85" spans="1:9" x14ac:dyDescent="0.2">
      <c r="A85" s="482" t="s">
        <v>574</v>
      </c>
      <c r="B85" s="483">
        <f>SUM(B86:B86)</f>
        <v>9133</v>
      </c>
      <c r="C85" s="484">
        <f>SUM(C86:C86)</f>
        <v>11226</v>
      </c>
      <c r="D85" s="485">
        <f>(C85-B85)/B85</f>
        <v>0.22916894777181648</v>
      </c>
      <c r="E85" s="648"/>
      <c r="F85" s="483">
        <f>SUM(F86:F86)</f>
        <v>50293</v>
      </c>
      <c r="G85" s="484">
        <f>SUM(G86:G86)</f>
        <v>122310</v>
      </c>
      <c r="H85" s="486">
        <f>(G85-F85)/F85</f>
        <v>1.4319487801483308</v>
      </c>
      <c r="I85" s="533">
        <f>SUM(I86:I86)</f>
        <v>1</v>
      </c>
    </row>
    <row r="86" spans="1:9" x14ac:dyDescent="0.2">
      <c r="A86" s="497" t="s">
        <v>263</v>
      </c>
      <c r="B86" s="494">
        <v>9133</v>
      </c>
      <c r="C86" s="495">
        <v>11226</v>
      </c>
      <c r="D86" s="649">
        <f>(C86-B86)/B86</f>
        <v>0.22916894777181648</v>
      </c>
      <c r="E86" s="655"/>
      <c r="F86" s="494">
        <v>50293</v>
      </c>
      <c r="G86" s="495">
        <v>122310</v>
      </c>
      <c r="H86" s="490">
        <f>(G86-F86)/F86</f>
        <v>1.4319487801483308</v>
      </c>
      <c r="I86" s="538">
        <f>G86/$G$85</f>
        <v>1</v>
      </c>
    </row>
    <row r="87" spans="1:9" x14ac:dyDescent="0.2">
      <c r="A87" s="482" t="s">
        <v>573</v>
      </c>
      <c r="B87" s="483">
        <f>SUM(B88:B89)</f>
        <v>15</v>
      </c>
      <c r="C87" s="484">
        <f>SUM(C88:C89)</f>
        <v>1088.54</v>
      </c>
      <c r="D87" s="485" t="s">
        <v>241</v>
      </c>
      <c r="E87" s="648"/>
      <c r="F87" s="483">
        <f>SUM(F88:F89)</f>
        <v>83599.989999999991</v>
      </c>
      <c r="G87" s="484">
        <f>SUM(G88:G89)</f>
        <v>100914.185</v>
      </c>
      <c r="H87" s="486">
        <f>(G87-F87)/F87</f>
        <v>0.20710762046741882</v>
      </c>
      <c r="I87" s="533">
        <f>SUM(I88:I89)</f>
        <v>1</v>
      </c>
    </row>
    <row r="88" spans="1:9" x14ac:dyDescent="0.2">
      <c r="A88" s="493" t="s">
        <v>248</v>
      </c>
      <c r="B88" s="494">
        <v>0</v>
      </c>
      <c r="C88" s="495">
        <v>0</v>
      </c>
      <c r="D88" s="649" t="s">
        <v>242</v>
      </c>
      <c r="E88" s="653"/>
      <c r="F88" s="654">
        <v>83375.989999999991</v>
      </c>
      <c r="G88" s="495">
        <v>82948.159999999989</v>
      </c>
      <c r="H88" s="490">
        <f>(G88-F88)/F88</f>
        <v>-5.1313333730730127E-3</v>
      </c>
      <c r="I88" s="535">
        <f>(G88/$G$87)</f>
        <v>0.82196729825445247</v>
      </c>
    </row>
    <row r="89" spans="1:9" x14ac:dyDescent="0.2">
      <c r="A89" s="493" t="s">
        <v>251</v>
      </c>
      <c r="B89" s="494">
        <v>15</v>
      </c>
      <c r="C89" s="495">
        <v>1088.54</v>
      </c>
      <c r="D89" s="649" t="s">
        <v>241</v>
      </c>
      <c r="E89" s="653"/>
      <c r="F89" s="654">
        <v>224</v>
      </c>
      <c r="G89" s="488">
        <v>17966.025000000001</v>
      </c>
      <c r="H89" s="490" t="s">
        <v>241</v>
      </c>
      <c r="I89" s="535">
        <f>(G89/$G$87)</f>
        <v>0.17803270174554747</v>
      </c>
    </row>
    <row r="90" spans="1:9" x14ac:dyDescent="0.2">
      <c r="A90" s="482" t="s">
        <v>580</v>
      </c>
      <c r="B90" s="483">
        <f>SUM(B91:B94)</f>
        <v>150.185</v>
      </c>
      <c r="C90" s="484">
        <f>SUM(C91:C94)</f>
        <v>8829.5249999999996</v>
      </c>
      <c r="D90" s="485" t="s">
        <v>241</v>
      </c>
      <c r="E90" s="648"/>
      <c r="F90" s="483">
        <f>SUM(F91:F94)</f>
        <v>10051.855</v>
      </c>
      <c r="G90" s="484">
        <f>SUM(G91:G94)</f>
        <v>68802.755000000005</v>
      </c>
      <c r="H90" s="486">
        <f t="shared" ref="H90:H93" si="17">(G90-F90)/F90</f>
        <v>5.8447818835428897</v>
      </c>
      <c r="I90" s="533">
        <f>SUM(I91:I94)</f>
        <v>1</v>
      </c>
    </row>
    <row r="91" spans="1:9" x14ac:dyDescent="0.2">
      <c r="A91" s="493" t="s">
        <v>251</v>
      </c>
      <c r="B91" s="494">
        <v>60.185000000000002</v>
      </c>
      <c r="C91" s="495">
        <v>7939.5249999999996</v>
      </c>
      <c r="D91" s="649" t="s">
        <v>241</v>
      </c>
      <c r="E91" s="655"/>
      <c r="F91" s="494">
        <v>5509.5050000000001</v>
      </c>
      <c r="G91" s="495">
        <v>63492.755000000005</v>
      </c>
      <c r="H91" s="490">
        <f t="shared" si="17"/>
        <v>10.524221322968216</v>
      </c>
      <c r="I91" s="538">
        <f>(G91/$G$90)</f>
        <v>0.92282285789282714</v>
      </c>
    </row>
    <row r="92" spans="1:9" x14ac:dyDescent="0.2">
      <c r="A92" s="493" t="s">
        <v>243</v>
      </c>
      <c r="B92" s="494">
        <v>0</v>
      </c>
      <c r="C92" s="495">
        <v>800</v>
      </c>
      <c r="D92" s="649" t="s">
        <v>241</v>
      </c>
      <c r="E92" s="655"/>
      <c r="F92" s="494">
        <v>300</v>
      </c>
      <c r="G92" s="495">
        <v>3800</v>
      </c>
      <c r="H92" s="490">
        <f t="shared" si="17"/>
        <v>11.666666666666666</v>
      </c>
      <c r="I92" s="538">
        <f>(G92/$G$90)</f>
        <v>5.5230346517374192E-2</v>
      </c>
    </row>
    <row r="93" spans="1:9" x14ac:dyDescent="0.2">
      <c r="A93" s="493" t="s">
        <v>261</v>
      </c>
      <c r="B93" s="494">
        <v>90</v>
      </c>
      <c r="C93" s="495">
        <v>90</v>
      </c>
      <c r="D93" s="649">
        <f t="shared" ref="D93" si="18">(C93-B93)/B93</f>
        <v>0</v>
      </c>
      <c r="E93" s="655"/>
      <c r="F93" s="494">
        <v>2942.35</v>
      </c>
      <c r="G93" s="495">
        <v>1510</v>
      </c>
      <c r="H93" s="490">
        <f t="shared" si="17"/>
        <v>-0.48680476489880536</v>
      </c>
      <c r="I93" s="538">
        <f>(G93/$G$90)</f>
        <v>2.1946795589798691E-2</v>
      </c>
    </row>
    <row r="94" spans="1:9" x14ac:dyDescent="0.2">
      <c r="A94" s="493" t="s">
        <v>260</v>
      </c>
      <c r="B94" s="494">
        <v>0</v>
      </c>
      <c r="C94" s="495">
        <v>0</v>
      </c>
      <c r="D94" s="652" t="s">
        <v>242</v>
      </c>
      <c r="E94" s="655"/>
      <c r="F94" s="494">
        <v>1300</v>
      </c>
      <c r="G94" s="495">
        <v>0</v>
      </c>
      <c r="H94" s="490" t="s">
        <v>242</v>
      </c>
      <c r="I94" s="538" t="s">
        <v>242</v>
      </c>
    </row>
    <row r="95" spans="1:9" x14ac:dyDescent="0.2">
      <c r="A95" s="482" t="s">
        <v>578</v>
      </c>
      <c r="B95" s="483">
        <f>SUM(B96:B99)</f>
        <v>2621</v>
      </c>
      <c r="C95" s="484">
        <f>SUM(C96:C99)</f>
        <v>3238</v>
      </c>
      <c r="D95" s="485">
        <f>(C95-B95)/B95</f>
        <v>0.23540633346051126</v>
      </c>
      <c r="E95" s="648"/>
      <c r="F95" s="483">
        <f>SUM(F96:F99)</f>
        <v>26111</v>
      </c>
      <c r="G95" s="484">
        <f>SUM(G96:G99)</f>
        <v>41389</v>
      </c>
      <c r="H95" s="486">
        <f t="shared" ref="H95:H104" si="19">(G95-F95)/F95</f>
        <v>0.58511738347822762</v>
      </c>
      <c r="I95" s="533">
        <f>SUM(I96:I99)</f>
        <v>1</v>
      </c>
    </row>
    <row r="96" spans="1:9" x14ac:dyDescent="0.2">
      <c r="A96" s="476" t="s">
        <v>250</v>
      </c>
      <c r="B96" s="487">
        <v>1000</v>
      </c>
      <c r="C96" s="488">
        <v>2000</v>
      </c>
      <c r="D96" s="652">
        <f t="shared" ref="D96:D104" si="20">(C96-B96)/B96</f>
        <v>1</v>
      </c>
      <c r="E96" s="656"/>
      <c r="F96" s="487">
        <v>11000</v>
      </c>
      <c r="G96" s="488">
        <v>22000</v>
      </c>
      <c r="H96" s="490">
        <f t="shared" si="19"/>
        <v>1</v>
      </c>
      <c r="I96" s="537">
        <f>(G96/$G$95)</f>
        <v>0.53154219720215512</v>
      </c>
    </row>
    <row r="97" spans="1:9" x14ac:dyDescent="0.2">
      <c r="A97" s="476" t="s">
        <v>263</v>
      </c>
      <c r="B97" s="487">
        <v>1082</v>
      </c>
      <c r="C97" s="488">
        <v>1132</v>
      </c>
      <c r="D97" s="652">
        <f t="shared" si="20"/>
        <v>4.6210720887245843E-2</v>
      </c>
      <c r="E97" s="656"/>
      <c r="F97" s="487">
        <v>11892</v>
      </c>
      <c r="G97" s="488">
        <v>17251</v>
      </c>
      <c r="H97" s="490">
        <f t="shared" si="19"/>
        <v>0.45063908509922634</v>
      </c>
      <c r="I97" s="537">
        <f>(G97/$G$95)</f>
        <v>0.41680156563338083</v>
      </c>
    </row>
    <row r="98" spans="1:9" x14ac:dyDescent="0.2">
      <c r="A98" s="476" t="s">
        <v>249</v>
      </c>
      <c r="B98" s="487">
        <v>326</v>
      </c>
      <c r="C98" s="488">
        <v>92</v>
      </c>
      <c r="D98" s="652">
        <f t="shared" si="20"/>
        <v>-0.71779141104294475</v>
      </c>
      <c r="E98" s="656"/>
      <c r="F98" s="487">
        <v>1657</v>
      </c>
      <c r="G98" s="488">
        <v>1896</v>
      </c>
      <c r="H98" s="490">
        <f t="shared" si="19"/>
        <v>0.14423657211828605</v>
      </c>
      <c r="I98" s="537">
        <f>(G98/$G$95)</f>
        <v>4.5809272995240284E-2</v>
      </c>
    </row>
    <row r="99" spans="1:9" x14ac:dyDescent="0.2">
      <c r="A99" s="476" t="s">
        <v>245</v>
      </c>
      <c r="B99" s="487">
        <v>213</v>
      </c>
      <c r="C99" s="488">
        <v>14</v>
      </c>
      <c r="D99" s="652">
        <f t="shared" si="20"/>
        <v>-0.93427230046948362</v>
      </c>
      <c r="E99" s="656"/>
      <c r="F99" s="487">
        <v>1562</v>
      </c>
      <c r="G99" s="488">
        <v>242</v>
      </c>
      <c r="H99" s="490">
        <f t="shared" si="19"/>
        <v>-0.84507042253521125</v>
      </c>
      <c r="I99" s="537">
        <f>(G99/$G$95)</f>
        <v>5.8469641692237067E-3</v>
      </c>
    </row>
    <row r="100" spans="1:9" x14ac:dyDescent="0.2">
      <c r="A100" s="482" t="s">
        <v>576</v>
      </c>
      <c r="B100" s="483">
        <f>SUM(B101)</f>
        <v>2417.84</v>
      </c>
      <c r="C100" s="484">
        <f>SUM(C101)</f>
        <v>2407.5349999999999</v>
      </c>
      <c r="D100" s="485">
        <f t="shared" si="20"/>
        <v>-4.2620686232340806E-3</v>
      </c>
      <c r="E100" s="648"/>
      <c r="F100" s="483">
        <f>SUM(F101)</f>
        <v>33725.724999999999</v>
      </c>
      <c r="G100" s="484">
        <f>SUM(G101)</f>
        <v>38417.485000000001</v>
      </c>
      <c r="H100" s="486">
        <f t="shared" si="19"/>
        <v>0.13911517098594625</v>
      </c>
      <c r="I100" s="533">
        <f>SUM(I101)</f>
        <v>1</v>
      </c>
    </row>
    <row r="101" spans="1:9" x14ac:dyDescent="0.2">
      <c r="A101" s="493" t="s">
        <v>243</v>
      </c>
      <c r="B101" s="494">
        <v>2417.84</v>
      </c>
      <c r="C101" s="495">
        <v>2407.5349999999999</v>
      </c>
      <c r="D101" s="649">
        <f t="shared" si="20"/>
        <v>-4.2620686232340806E-3</v>
      </c>
      <c r="E101" s="653"/>
      <c r="F101" s="494">
        <v>33725.724999999999</v>
      </c>
      <c r="G101" s="495">
        <v>38417.485000000001</v>
      </c>
      <c r="H101" s="490">
        <f t="shared" si="19"/>
        <v>0.13911517098594625</v>
      </c>
      <c r="I101" s="535">
        <f>+G101/$G$100</f>
        <v>1</v>
      </c>
    </row>
    <row r="102" spans="1:9" x14ac:dyDescent="0.2">
      <c r="A102" s="482" t="s">
        <v>775</v>
      </c>
      <c r="B102" s="483">
        <f>SUM(B103:B103)</f>
        <v>0</v>
      </c>
      <c r="C102" s="484">
        <f>SUM(C103:C103)</f>
        <v>8424</v>
      </c>
      <c r="D102" s="485" t="s">
        <v>241</v>
      </c>
      <c r="E102" s="648"/>
      <c r="F102" s="483">
        <f>SUM(F103:F103)</f>
        <v>71240.399999999994</v>
      </c>
      <c r="G102" s="484">
        <f>SUM(G103:G103)</f>
        <v>30836.5</v>
      </c>
      <c r="H102" s="486">
        <f>(G102-F102)/F102</f>
        <v>-0.56714869652612843</v>
      </c>
      <c r="I102" s="533">
        <f>SUM(I103)</f>
        <v>1</v>
      </c>
    </row>
    <row r="103" spans="1:9" x14ac:dyDescent="0.2">
      <c r="A103" s="476" t="s">
        <v>245</v>
      </c>
      <c r="B103" s="494">
        <v>0</v>
      </c>
      <c r="C103" s="495">
        <v>8424</v>
      </c>
      <c r="D103" s="652" t="s">
        <v>241</v>
      </c>
      <c r="E103" s="655"/>
      <c r="F103" s="654">
        <v>71240.399999999994</v>
      </c>
      <c r="G103" s="495">
        <v>30836.5</v>
      </c>
      <c r="H103" s="490">
        <f t="shared" ref="H103" si="21">(G103-F103)/F103</f>
        <v>-0.56714869652612843</v>
      </c>
      <c r="I103" s="534">
        <f>G103/$G$102</f>
        <v>1</v>
      </c>
    </row>
    <row r="104" spans="1:9" x14ac:dyDescent="0.2">
      <c r="A104" s="482" t="s">
        <v>575</v>
      </c>
      <c r="B104" s="483">
        <f>SUM(B105:B107)</f>
        <v>1963</v>
      </c>
      <c r="C104" s="484">
        <f>SUM(C105:C107)</f>
        <v>4781</v>
      </c>
      <c r="D104" s="485">
        <f t="shared" si="20"/>
        <v>1.4355578196637799</v>
      </c>
      <c r="E104" s="648"/>
      <c r="F104" s="483">
        <f>SUM(F105:F107)</f>
        <v>25877.065000000002</v>
      </c>
      <c r="G104" s="484">
        <f>SUM(G105:G107)</f>
        <v>23042.133999999998</v>
      </c>
      <c r="H104" s="486">
        <f t="shared" si="19"/>
        <v>-0.10955380758984853</v>
      </c>
      <c r="I104" s="533">
        <f>SUM(I105:I107)</f>
        <v>1</v>
      </c>
    </row>
    <row r="105" spans="1:9" x14ac:dyDescent="0.2">
      <c r="A105" s="546" t="s">
        <v>243</v>
      </c>
      <c r="B105" s="397">
        <v>1807</v>
      </c>
      <c r="C105" s="397">
        <v>4609</v>
      </c>
      <c r="D105" s="649">
        <f>(C105-B105)/B105</f>
        <v>1.5506364139457665</v>
      </c>
      <c r="E105" s="655"/>
      <c r="F105" s="494">
        <v>23674.95</v>
      </c>
      <c r="G105" s="397">
        <v>21132.133999999998</v>
      </c>
      <c r="H105" s="536">
        <f>(G105-F105)/F105</f>
        <v>-0.10740533770926665</v>
      </c>
      <c r="I105" s="537">
        <f>G105/$G$104</f>
        <v>0.91710837199367035</v>
      </c>
    </row>
    <row r="106" spans="1:9" x14ac:dyDescent="0.2">
      <c r="A106" s="546" t="s">
        <v>248</v>
      </c>
      <c r="B106" s="397">
        <v>141</v>
      </c>
      <c r="C106" s="397">
        <v>152</v>
      </c>
      <c r="D106" s="649">
        <f>(C106-B106)/B106</f>
        <v>7.8014184397163122E-2</v>
      </c>
      <c r="E106" s="655"/>
      <c r="F106" s="494">
        <v>2102.1149999999998</v>
      </c>
      <c r="G106" s="397">
        <v>1750</v>
      </c>
      <c r="H106" s="536">
        <f>(G106-F106)/F106</f>
        <v>-0.16750510795080184</v>
      </c>
      <c r="I106" s="537">
        <f>G106/$G$104</f>
        <v>7.5947826707370075E-2</v>
      </c>
    </row>
    <row r="107" spans="1:9" x14ac:dyDescent="0.2">
      <c r="A107" s="546" t="s">
        <v>251</v>
      </c>
      <c r="B107" s="397">
        <v>15</v>
      </c>
      <c r="C107" s="488">
        <v>20</v>
      </c>
      <c r="D107" s="649">
        <f>(C107-B107)/B107</f>
        <v>0.33333333333333331</v>
      </c>
      <c r="E107" s="655"/>
      <c r="F107" s="494">
        <v>100</v>
      </c>
      <c r="G107" s="397">
        <v>160</v>
      </c>
      <c r="H107" s="490">
        <f>(G107-F107)/F107</f>
        <v>0.6</v>
      </c>
      <c r="I107" s="537">
        <f>G107/$G$104</f>
        <v>6.9438012989595501E-3</v>
      </c>
    </row>
    <row r="108" spans="1:9" x14ac:dyDescent="0.2">
      <c r="A108" s="482" t="s">
        <v>582</v>
      </c>
      <c r="B108" s="483">
        <f>SUM(B109:B110)</f>
        <v>0</v>
      </c>
      <c r="C108" s="484">
        <f>SUM(C109:C110)</f>
        <v>1154.8599999999999</v>
      </c>
      <c r="D108" s="485" t="s">
        <v>241</v>
      </c>
      <c r="E108" s="648"/>
      <c r="F108" s="483">
        <f>SUM(F109:F110)</f>
        <v>8182.41</v>
      </c>
      <c r="G108" s="484">
        <f>SUM(G109:G110)</f>
        <v>16445.759999999998</v>
      </c>
      <c r="H108" s="486">
        <f t="shared" ref="H108:H110" si="22">(G108-F108)/F108</f>
        <v>1.0098919511488667</v>
      </c>
      <c r="I108" s="533">
        <f>SUM(I109:I110)</f>
        <v>1</v>
      </c>
    </row>
    <row r="109" spans="1:9" x14ac:dyDescent="0.2">
      <c r="A109" s="493" t="s">
        <v>243</v>
      </c>
      <c r="B109" s="494">
        <v>0</v>
      </c>
      <c r="C109" s="495">
        <v>1154.8599999999999</v>
      </c>
      <c r="D109" s="649" t="s">
        <v>241</v>
      </c>
      <c r="E109" s="655"/>
      <c r="F109" s="487">
        <v>7768.8450000000003</v>
      </c>
      <c r="G109" s="495">
        <v>15263.724999999999</v>
      </c>
      <c r="H109" s="490">
        <f t="shared" si="22"/>
        <v>0.9647354272095785</v>
      </c>
      <c r="I109" s="537">
        <f>G109/$G$108</f>
        <v>0.92812524322378531</v>
      </c>
    </row>
    <row r="110" spans="1:9" x14ac:dyDescent="0.2">
      <c r="A110" s="546" t="s">
        <v>261</v>
      </c>
      <c r="B110" s="488">
        <v>0</v>
      </c>
      <c r="C110" s="488">
        <v>0</v>
      </c>
      <c r="D110" s="649" t="s">
        <v>242</v>
      </c>
      <c r="F110" s="487">
        <v>413.565</v>
      </c>
      <c r="G110" s="488">
        <v>1182.0350000000001</v>
      </c>
      <c r="H110" s="490">
        <f t="shared" si="22"/>
        <v>1.8581601441127755</v>
      </c>
      <c r="I110" s="537">
        <f>G110/$G$108</f>
        <v>7.1874756776214674E-2</v>
      </c>
    </row>
    <row r="111" spans="1:9" x14ac:dyDescent="0.2">
      <c r="A111" s="482" t="s">
        <v>583</v>
      </c>
      <c r="B111" s="483">
        <f>SUM(B112:B113)</f>
        <v>750</v>
      </c>
      <c r="C111" s="484">
        <f>SUM(C112:C113)</f>
        <v>750</v>
      </c>
      <c r="D111" s="485">
        <f>(C111-B111)/B111</f>
        <v>0</v>
      </c>
      <c r="E111" s="648"/>
      <c r="F111" s="483">
        <f>SUM(F112:F113)</f>
        <v>7416</v>
      </c>
      <c r="G111" s="484">
        <f>SUM(G112:G113)</f>
        <v>8250</v>
      </c>
      <c r="H111" s="486">
        <f>(G111-F111)/F111</f>
        <v>0.11245954692556634</v>
      </c>
      <c r="I111" s="533">
        <f>SUM(I112:I113)</f>
        <v>1</v>
      </c>
    </row>
    <row r="112" spans="1:9" x14ac:dyDescent="0.2">
      <c r="A112" s="476" t="s">
        <v>262</v>
      </c>
      <c r="B112" s="487">
        <v>750</v>
      </c>
      <c r="C112" s="488">
        <v>750</v>
      </c>
      <c r="D112" s="652">
        <f>(C112-B112)/B112</f>
        <v>0</v>
      </c>
      <c r="E112" s="656"/>
      <c r="F112" s="487">
        <v>7231</v>
      </c>
      <c r="G112" s="488">
        <v>8250</v>
      </c>
      <c r="H112" s="490">
        <f>(G112-F112)/F112</f>
        <v>0.14092103443507123</v>
      </c>
      <c r="I112" s="537">
        <f>G112/$G$111</f>
        <v>1</v>
      </c>
    </row>
    <row r="113" spans="1:9" x14ac:dyDescent="0.2">
      <c r="A113" s="476" t="s">
        <v>243</v>
      </c>
      <c r="B113" s="494">
        <v>0</v>
      </c>
      <c r="C113" s="488">
        <v>0</v>
      </c>
      <c r="D113" s="652" t="s">
        <v>242</v>
      </c>
      <c r="E113" s="656"/>
      <c r="F113" s="494">
        <v>185</v>
      </c>
      <c r="G113" s="488">
        <v>0</v>
      </c>
      <c r="H113" s="490" t="s">
        <v>242</v>
      </c>
      <c r="I113" s="537" t="s">
        <v>242</v>
      </c>
    </row>
    <row r="114" spans="1:9" x14ac:dyDescent="0.2">
      <c r="A114" s="482" t="s">
        <v>579</v>
      </c>
      <c r="B114" s="483">
        <f>SUM(B115:B117)</f>
        <v>839.06500000000005</v>
      </c>
      <c r="C114" s="484">
        <f>SUM(C115:C117)</f>
        <v>697.08500000000004</v>
      </c>
      <c r="D114" s="485">
        <f>(C114-B114)/B114</f>
        <v>-0.16921215877196644</v>
      </c>
      <c r="E114" s="648"/>
      <c r="F114" s="483">
        <f>SUM(F115:F117)</f>
        <v>11419.655000000002</v>
      </c>
      <c r="G114" s="484">
        <f>SUM(G115:G117)</f>
        <v>7834.6500000000005</v>
      </c>
      <c r="H114" s="486">
        <f>(G114-F114)/F114</f>
        <v>-0.31393286399632925</v>
      </c>
      <c r="I114" s="533">
        <f>SUM(I115:I117)</f>
        <v>1</v>
      </c>
    </row>
    <row r="115" spans="1:9" x14ac:dyDescent="0.2">
      <c r="A115" s="476" t="s">
        <v>255</v>
      </c>
      <c r="B115" s="487">
        <v>665.005</v>
      </c>
      <c r="C115" s="488">
        <v>677.08500000000004</v>
      </c>
      <c r="D115" s="652">
        <f>(C115-B115)/B115</f>
        <v>1.8165276952804926E-2</v>
      </c>
      <c r="E115" s="661"/>
      <c r="F115" s="487">
        <v>5050.74</v>
      </c>
      <c r="G115" s="488">
        <v>4039.4350000000004</v>
      </c>
      <c r="H115" s="490">
        <f>(G115-F115)/F115</f>
        <v>-0.20022907534341491</v>
      </c>
      <c r="I115" s="538">
        <f>G115/$G$114</f>
        <v>0.51558589088217088</v>
      </c>
    </row>
    <row r="116" spans="1:9" x14ac:dyDescent="0.2">
      <c r="A116" s="476" t="s">
        <v>264</v>
      </c>
      <c r="B116" s="487">
        <v>174.06</v>
      </c>
      <c r="C116" s="488">
        <v>0</v>
      </c>
      <c r="D116" s="652" t="s">
        <v>242</v>
      </c>
      <c r="E116" s="661"/>
      <c r="F116" s="487">
        <v>6368.9150000000018</v>
      </c>
      <c r="G116" s="488">
        <v>3715.2150000000001</v>
      </c>
      <c r="H116" s="490">
        <f>(G116-F116)/F116</f>
        <v>-0.41666437689936214</v>
      </c>
      <c r="I116" s="538">
        <f>G116/$G$114</f>
        <v>0.47420305948574598</v>
      </c>
    </row>
    <row r="117" spans="1:9" x14ac:dyDescent="0.2">
      <c r="A117" s="476" t="s">
        <v>259</v>
      </c>
      <c r="B117" s="487">
        <v>0</v>
      </c>
      <c r="C117" s="488">
        <v>20</v>
      </c>
      <c r="D117" s="652" t="s">
        <v>241</v>
      </c>
      <c r="E117" s="661"/>
      <c r="F117" s="487">
        <v>0</v>
      </c>
      <c r="G117" s="488">
        <v>80</v>
      </c>
      <c r="H117" s="490" t="s">
        <v>241</v>
      </c>
      <c r="I117" s="538">
        <f>G117/$G$114</f>
        <v>1.0211049632083117E-2</v>
      </c>
    </row>
    <row r="118" spans="1:9" x14ac:dyDescent="0.2">
      <c r="A118" s="482" t="s">
        <v>577</v>
      </c>
      <c r="B118" s="483">
        <f>SUM(B119:B122)</f>
        <v>3992.76</v>
      </c>
      <c r="C118" s="484">
        <f>SUM(C119:C122)</f>
        <v>53</v>
      </c>
      <c r="D118" s="485">
        <f>(C118-B118)/B118</f>
        <v>-0.98672597401296347</v>
      </c>
      <c r="E118" s="648"/>
      <c r="F118" s="483">
        <f>SUM(F119:F122)</f>
        <v>34608.201999999997</v>
      </c>
      <c r="G118" s="484">
        <f>SUM(G119:G122)</f>
        <v>7627.9000000000005</v>
      </c>
      <c r="H118" s="486">
        <f>(G118-F118)/F118</f>
        <v>-0.7795927104216509</v>
      </c>
      <c r="I118" s="533">
        <f>SUM(I119:I122)</f>
        <v>1</v>
      </c>
    </row>
    <row r="119" spans="1:9" x14ac:dyDescent="0.2">
      <c r="A119" s="476" t="s">
        <v>254</v>
      </c>
      <c r="B119" s="487">
        <v>3923.76</v>
      </c>
      <c r="C119" s="488">
        <v>0</v>
      </c>
      <c r="D119" s="652" t="s">
        <v>242</v>
      </c>
      <c r="E119" s="658"/>
      <c r="F119" s="660">
        <v>33541.201999999997</v>
      </c>
      <c r="G119" s="397">
        <v>6930.9000000000005</v>
      </c>
      <c r="H119" s="490">
        <f>(G119-F119)/F119</f>
        <v>-0.79336160940207201</v>
      </c>
      <c r="I119" s="534">
        <f>G119/$G$118</f>
        <v>0.90862491642522847</v>
      </c>
    </row>
    <row r="120" spans="1:9" x14ac:dyDescent="0.2">
      <c r="A120" s="476" t="s">
        <v>245</v>
      </c>
      <c r="B120" s="487">
        <v>69</v>
      </c>
      <c r="C120" s="488">
        <v>53</v>
      </c>
      <c r="D120" s="652">
        <f>(C120-B120)/B120</f>
        <v>-0.2318840579710145</v>
      </c>
      <c r="E120" s="658"/>
      <c r="F120" s="660">
        <v>947</v>
      </c>
      <c r="G120" s="397">
        <v>577</v>
      </c>
      <c r="H120" s="490">
        <f>(G120-F120)/F120</f>
        <v>-0.39070749736008448</v>
      </c>
      <c r="I120" s="534">
        <f>G120/$G$118</f>
        <v>7.5643361868928533E-2</v>
      </c>
    </row>
    <row r="121" spans="1:9" x14ac:dyDescent="0.2">
      <c r="A121" s="476" t="s">
        <v>263</v>
      </c>
      <c r="B121" s="487">
        <v>0</v>
      </c>
      <c r="C121" s="488">
        <v>0</v>
      </c>
      <c r="D121" s="652" t="s">
        <v>242</v>
      </c>
      <c r="E121" s="658"/>
      <c r="F121" s="660">
        <v>0</v>
      </c>
      <c r="G121" s="397">
        <v>120</v>
      </c>
      <c r="H121" s="490" t="s">
        <v>241</v>
      </c>
      <c r="I121" s="534">
        <f>G121/$G$118</f>
        <v>1.5731721705843024E-2</v>
      </c>
    </row>
    <row r="122" spans="1:9" x14ac:dyDescent="0.2">
      <c r="A122" s="476" t="s">
        <v>260</v>
      </c>
      <c r="B122" s="487">
        <v>0</v>
      </c>
      <c r="C122" s="488">
        <v>0</v>
      </c>
      <c r="D122" s="649" t="s">
        <v>242</v>
      </c>
      <c r="E122" s="658"/>
      <c r="F122" s="660">
        <v>120</v>
      </c>
      <c r="G122" s="488">
        <v>0</v>
      </c>
      <c r="H122" s="490" t="s">
        <v>242</v>
      </c>
      <c r="I122" s="534">
        <f>G122/$G$118</f>
        <v>0</v>
      </c>
    </row>
    <row r="123" spans="1:9" x14ac:dyDescent="0.2">
      <c r="A123" s="482" t="s">
        <v>581</v>
      </c>
      <c r="B123" s="483">
        <f>SUM(B124:B124)</f>
        <v>831.91499999999996</v>
      </c>
      <c r="C123" s="484">
        <f>SUM(C124:C124)</f>
        <v>302.01</v>
      </c>
      <c r="D123" s="485">
        <f t="shared" ref="D123:D126" si="23">(C123-B123)/B123</f>
        <v>-0.63697012314960066</v>
      </c>
      <c r="E123" s="648"/>
      <c r="F123" s="483">
        <f>SUM(F124:F124)</f>
        <v>8477.0849999999991</v>
      </c>
      <c r="G123" s="484">
        <f>SUM(G124:G124)</f>
        <v>3950.1000000000004</v>
      </c>
      <c r="H123" s="486">
        <f t="shared" ref="H123:H131" si="24">(G123-F123)/F123</f>
        <v>-0.53402614224111222</v>
      </c>
      <c r="I123" s="533">
        <f>SUM(I124:I124)</f>
        <v>1</v>
      </c>
    </row>
    <row r="124" spans="1:9" x14ac:dyDescent="0.2">
      <c r="A124" s="493" t="s">
        <v>243</v>
      </c>
      <c r="B124" s="494">
        <v>831.91499999999996</v>
      </c>
      <c r="C124" s="495">
        <v>302.01</v>
      </c>
      <c r="D124" s="652">
        <f t="shared" si="23"/>
        <v>-0.63697012314960066</v>
      </c>
      <c r="E124" s="655"/>
      <c r="F124" s="494">
        <v>8477.0849999999991</v>
      </c>
      <c r="G124" s="495">
        <v>3950.1000000000004</v>
      </c>
      <c r="H124" s="490">
        <f t="shared" si="24"/>
        <v>-0.53402614224111222</v>
      </c>
      <c r="I124" s="537">
        <f>G124/$G$123</f>
        <v>1</v>
      </c>
    </row>
    <row r="125" spans="1:9" x14ac:dyDescent="0.2">
      <c r="A125" s="482" t="s">
        <v>584</v>
      </c>
      <c r="B125" s="483">
        <f>SUM(B126:B127)</f>
        <v>401</v>
      </c>
      <c r="C125" s="484">
        <f>SUM(C126:C127)</f>
        <v>141.99</v>
      </c>
      <c r="D125" s="485">
        <f t="shared" si="23"/>
        <v>-0.64591022443890267</v>
      </c>
      <c r="E125" s="648"/>
      <c r="F125" s="483">
        <f>SUM(F126:F127)</f>
        <v>2239</v>
      </c>
      <c r="G125" s="484">
        <f>SUM(G126:G127)</f>
        <v>2154.77</v>
      </c>
      <c r="H125" s="486">
        <f t="shared" si="24"/>
        <v>-3.7619472979008493E-2</v>
      </c>
      <c r="I125" s="533">
        <f>SUM(I126:I127)</f>
        <v>1</v>
      </c>
    </row>
    <row r="126" spans="1:9" x14ac:dyDescent="0.2">
      <c r="A126" s="659" t="s">
        <v>249</v>
      </c>
      <c r="B126" s="488">
        <v>401</v>
      </c>
      <c r="C126" s="488">
        <v>141.99</v>
      </c>
      <c r="D126" s="652">
        <f t="shared" si="23"/>
        <v>-0.64591022443890267</v>
      </c>
      <c r="E126" s="655"/>
      <c r="F126" s="494">
        <v>2237</v>
      </c>
      <c r="G126" s="495">
        <v>2152.77</v>
      </c>
      <c r="H126" s="490">
        <f t="shared" si="24"/>
        <v>-3.7653106839517218E-2</v>
      </c>
      <c r="I126" s="538">
        <f>G126/$G$125</f>
        <v>0.99907182669147987</v>
      </c>
    </row>
    <row r="127" spans="1:9" x14ac:dyDescent="0.2">
      <c r="A127" s="491" t="s">
        <v>245</v>
      </c>
      <c r="B127" s="488">
        <v>0</v>
      </c>
      <c r="C127" s="488">
        <v>0</v>
      </c>
      <c r="D127" s="652" t="s">
        <v>242</v>
      </c>
      <c r="E127" s="655"/>
      <c r="F127" s="494">
        <v>2</v>
      </c>
      <c r="G127" s="495">
        <v>2</v>
      </c>
      <c r="H127" s="490">
        <f t="shared" si="24"/>
        <v>0</v>
      </c>
      <c r="I127" s="538">
        <f>G127/$G$125</f>
        <v>9.281733085201669E-4</v>
      </c>
    </row>
    <row r="128" spans="1:9" x14ac:dyDescent="0.2">
      <c r="A128" s="482" t="s">
        <v>585</v>
      </c>
      <c r="B128" s="483">
        <f>SUM(B129:B129)</f>
        <v>20</v>
      </c>
      <c r="C128" s="484">
        <f>SUM(C129:C129)</f>
        <v>36</v>
      </c>
      <c r="D128" s="485">
        <f>(C128-B128)/B128</f>
        <v>0.8</v>
      </c>
      <c r="E128" s="648"/>
      <c r="F128" s="483">
        <f>SUM(F129:F129)</f>
        <v>348</v>
      </c>
      <c r="G128" s="484">
        <f>SUM(G129:G129)</f>
        <v>320</v>
      </c>
      <c r="H128" s="486">
        <f t="shared" si="24"/>
        <v>-8.0459770114942528E-2</v>
      </c>
      <c r="I128" s="533">
        <f>SUM(I129:I129)</f>
        <v>1</v>
      </c>
    </row>
    <row r="129" spans="1:9" x14ac:dyDescent="0.2">
      <c r="A129" s="497" t="s">
        <v>245</v>
      </c>
      <c r="B129" s="494">
        <v>20</v>
      </c>
      <c r="C129" s="495">
        <v>36</v>
      </c>
      <c r="D129" s="652">
        <f>(C129-B129)/B129</f>
        <v>0.8</v>
      </c>
      <c r="E129" s="655"/>
      <c r="F129" s="494">
        <v>348</v>
      </c>
      <c r="G129" s="495">
        <v>320</v>
      </c>
      <c r="H129" s="490">
        <f t="shared" si="24"/>
        <v>-8.0459770114942528E-2</v>
      </c>
      <c r="I129" s="538">
        <f>G129/$G$128</f>
        <v>1</v>
      </c>
    </row>
    <row r="130" spans="1:9" x14ac:dyDescent="0.2">
      <c r="A130" s="482" t="s">
        <v>854</v>
      </c>
      <c r="B130" s="483">
        <f>SUM(B131:B131)</f>
        <v>0</v>
      </c>
      <c r="C130" s="484">
        <f>SUM(C131:C131)</f>
        <v>0</v>
      </c>
      <c r="D130" s="485" t="s">
        <v>242</v>
      </c>
      <c r="E130" s="648"/>
      <c r="F130" s="483">
        <f>SUM(F131:F131)</f>
        <v>454</v>
      </c>
      <c r="G130" s="484">
        <f>SUM(G131:G131)</f>
        <v>225</v>
      </c>
      <c r="H130" s="486">
        <f t="shared" si="24"/>
        <v>-0.50440528634361237</v>
      </c>
      <c r="I130" s="533">
        <f>SUM(I131:I131)</f>
        <v>1</v>
      </c>
    </row>
    <row r="131" spans="1:9" x14ac:dyDescent="0.2">
      <c r="A131" s="493" t="s">
        <v>256</v>
      </c>
      <c r="B131" s="494">
        <v>0</v>
      </c>
      <c r="C131" s="495">
        <v>0</v>
      </c>
      <c r="D131" s="652" t="s">
        <v>242</v>
      </c>
      <c r="E131" s="653"/>
      <c r="F131" s="494">
        <v>454</v>
      </c>
      <c r="G131" s="495">
        <v>225</v>
      </c>
      <c r="H131" s="490">
        <f t="shared" si="24"/>
        <v>-0.50440528634361237</v>
      </c>
      <c r="I131" s="538">
        <f>G131/$G$130</f>
        <v>1</v>
      </c>
    </row>
    <row r="132" spans="1:9" x14ac:dyDescent="0.2">
      <c r="A132" s="482" t="s">
        <v>586</v>
      </c>
      <c r="B132" s="483">
        <f>SUM(B133:B133)</f>
        <v>15</v>
      </c>
      <c r="C132" s="484">
        <f>SUM(C133:C133)</f>
        <v>7</v>
      </c>
      <c r="D132" s="485">
        <f>(C132-B132)/B132</f>
        <v>-0.53333333333333333</v>
      </c>
      <c r="E132" s="648"/>
      <c r="F132" s="483">
        <f>SUM(F133:F133)</f>
        <v>83</v>
      </c>
      <c r="G132" s="484">
        <f>SUM(G133:G133)</f>
        <v>89</v>
      </c>
      <c r="H132" s="486">
        <f>(G132-F132)/F132</f>
        <v>7.2289156626506021E-2</v>
      </c>
      <c r="I132" s="533">
        <f>SUM(I133:I133)</f>
        <v>1</v>
      </c>
    </row>
    <row r="133" spans="1:9" x14ac:dyDescent="0.2">
      <c r="A133" s="493" t="s">
        <v>251</v>
      </c>
      <c r="B133" s="494">
        <v>15</v>
      </c>
      <c r="C133" s="495">
        <v>7</v>
      </c>
      <c r="D133" s="652">
        <f>(C133-B133)/B133</f>
        <v>-0.53333333333333333</v>
      </c>
      <c r="E133" s="653"/>
      <c r="F133" s="494">
        <v>83</v>
      </c>
      <c r="G133" s="495">
        <v>89</v>
      </c>
      <c r="H133" s="490">
        <f>(G133-F133)/F133</f>
        <v>7.2289156626506021E-2</v>
      </c>
      <c r="I133" s="535">
        <f>G132/$G$133</f>
        <v>1</v>
      </c>
    </row>
    <row r="134" spans="1:9" x14ac:dyDescent="0.2">
      <c r="A134" s="482" t="s">
        <v>610</v>
      </c>
      <c r="B134" s="483">
        <f>SUM(B135:B135)</f>
        <v>0</v>
      </c>
      <c r="C134" s="484">
        <f>SUM(C135:C135)</f>
        <v>0</v>
      </c>
      <c r="D134" s="485" t="s">
        <v>242</v>
      </c>
      <c r="E134" s="648"/>
      <c r="F134" s="483">
        <f>SUM(F135:F135)</f>
        <v>0</v>
      </c>
      <c r="G134" s="484">
        <f>SUM(G135:G135)</f>
        <v>30</v>
      </c>
      <c r="H134" s="486" t="s">
        <v>241</v>
      </c>
      <c r="I134" s="533">
        <f>SUM(I135:I135)</f>
        <v>1</v>
      </c>
    </row>
    <row r="135" spans="1:9" x14ac:dyDescent="0.2">
      <c r="A135" s="476" t="s">
        <v>245</v>
      </c>
      <c r="B135" s="494">
        <v>0</v>
      </c>
      <c r="C135" s="495">
        <v>0</v>
      </c>
      <c r="D135" s="652" t="s">
        <v>242</v>
      </c>
      <c r="E135" s="746"/>
      <c r="F135" s="495">
        <v>0</v>
      </c>
      <c r="G135" s="495">
        <v>30</v>
      </c>
      <c r="H135" s="490" t="s">
        <v>241</v>
      </c>
      <c r="I135" s="537">
        <f>G135/$G$134</f>
        <v>1</v>
      </c>
    </row>
    <row r="136" spans="1:9" x14ac:dyDescent="0.2">
      <c r="A136" s="482" t="s">
        <v>587</v>
      </c>
      <c r="B136" s="483">
        <f>SUM(B137:B137)</f>
        <v>2</v>
      </c>
      <c r="C136" s="484">
        <f>SUM(C137:C137)</f>
        <v>2</v>
      </c>
      <c r="D136" s="485">
        <f>(C136-B136)/B136</f>
        <v>0</v>
      </c>
      <c r="E136" s="648"/>
      <c r="F136" s="483">
        <f>SUM(F137:F137)</f>
        <v>21</v>
      </c>
      <c r="G136" s="484">
        <f>SUM(G137:G137)</f>
        <v>19</v>
      </c>
      <c r="H136" s="486">
        <f>(G136-F136)/F136</f>
        <v>-9.5238095238095233E-2</v>
      </c>
      <c r="I136" s="533">
        <f>SUM(I137:I137)</f>
        <v>1</v>
      </c>
    </row>
    <row r="137" spans="1:9" x14ac:dyDescent="0.2">
      <c r="A137" s="476" t="s">
        <v>243</v>
      </c>
      <c r="B137" s="494">
        <v>2</v>
      </c>
      <c r="C137" s="495">
        <v>2</v>
      </c>
      <c r="D137" s="652">
        <f>(C137-B137)/B137</f>
        <v>0</v>
      </c>
      <c r="E137" s="655"/>
      <c r="F137" s="654">
        <v>21</v>
      </c>
      <c r="G137" s="495">
        <v>19</v>
      </c>
      <c r="H137" s="490">
        <f>(G137-F137)/F137</f>
        <v>-9.5238095238095233E-2</v>
      </c>
      <c r="I137" s="538">
        <f>(G137/G136)</f>
        <v>1</v>
      </c>
    </row>
    <row r="138" spans="1:9" x14ac:dyDescent="0.2">
      <c r="A138" s="482" t="s">
        <v>846</v>
      </c>
      <c r="B138" s="483">
        <f>SUM(B139:B139)</f>
        <v>98</v>
      </c>
      <c r="C138" s="484">
        <f>SUM(C139:C139)</f>
        <v>0</v>
      </c>
      <c r="D138" s="485" t="s">
        <v>242</v>
      </c>
      <c r="E138" s="648"/>
      <c r="F138" s="483">
        <f>SUM(F139:F139)</f>
        <v>351</v>
      </c>
      <c r="G138" s="484">
        <f>SUM(G139:G139)</f>
        <v>0</v>
      </c>
      <c r="H138" s="486" t="s">
        <v>242</v>
      </c>
      <c r="I138" s="533" t="s">
        <v>242</v>
      </c>
    </row>
    <row r="139" spans="1:9" x14ac:dyDescent="0.2">
      <c r="A139" s="476" t="s">
        <v>243</v>
      </c>
      <c r="B139" s="494">
        <v>98</v>
      </c>
      <c r="C139" s="495">
        <v>0</v>
      </c>
      <c r="D139" s="652" t="s">
        <v>242</v>
      </c>
      <c r="E139" s="655"/>
      <c r="F139" s="654">
        <v>351</v>
      </c>
      <c r="G139" s="495">
        <v>0</v>
      </c>
      <c r="H139" s="490" t="s">
        <v>242</v>
      </c>
      <c r="I139" s="538" t="s">
        <v>242</v>
      </c>
    </row>
    <row r="140" spans="1:9" x14ac:dyDescent="0.2">
      <c r="A140" s="482" t="s">
        <v>871</v>
      </c>
      <c r="B140" s="483">
        <f>SUM(B141:B141)</f>
        <v>0</v>
      </c>
      <c r="C140" s="484">
        <f>SUM(C141:C141)</f>
        <v>0</v>
      </c>
      <c r="D140" s="485" t="s">
        <v>242</v>
      </c>
      <c r="E140" s="648"/>
      <c r="F140" s="483">
        <f>SUM(F141:F141)</f>
        <v>1407</v>
      </c>
      <c r="G140" s="484">
        <f>SUM(G141:G141)</f>
        <v>0</v>
      </c>
      <c r="H140" s="486" t="s">
        <v>242</v>
      </c>
      <c r="I140" s="533" t="s">
        <v>242</v>
      </c>
    </row>
    <row r="141" spans="1:9" x14ac:dyDescent="0.2">
      <c r="A141" s="493" t="s">
        <v>254</v>
      </c>
      <c r="B141" s="494">
        <v>0</v>
      </c>
      <c r="C141" s="495">
        <v>0</v>
      </c>
      <c r="D141" s="652" t="s">
        <v>242</v>
      </c>
      <c r="E141" s="653"/>
      <c r="F141" s="494">
        <v>1407</v>
      </c>
      <c r="G141" s="495">
        <v>0</v>
      </c>
      <c r="H141" s="490" t="s">
        <v>242</v>
      </c>
      <c r="I141" s="535" t="s">
        <v>242</v>
      </c>
    </row>
    <row r="142" spans="1:9" ht="43.5" customHeight="1" x14ac:dyDescent="0.2">
      <c r="A142" s="1072" t="s">
        <v>914</v>
      </c>
      <c r="B142" s="1072"/>
      <c r="C142" s="1072"/>
      <c r="D142" s="1072"/>
      <c r="E142" s="1072"/>
      <c r="F142" s="1072"/>
      <c r="G142" s="1072"/>
      <c r="H142" s="1072"/>
      <c r="I142" s="1072"/>
    </row>
    <row r="143" spans="1:9" ht="15" x14ac:dyDescent="0.25">
      <c r="B143" s="74"/>
      <c r="C143" s="74"/>
      <c r="D143"/>
      <c r="E143"/>
      <c r="F143" s="74"/>
      <c r="G143" s="74"/>
      <c r="H143"/>
      <c r="I143"/>
    </row>
    <row r="144" spans="1:9" ht="15" x14ac:dyDescent="0.25">
      <c r="B144" s="74"/>
      <c r="C144" s="74"/>
      <c r="D144" s="74"/>
      <c r="E144" s="74"/>
      <c r="F144" s="74"/>
      <c r="G144" s="74"/>
      <c r="H144"/>
      <c r="I144"/>
    </row>
    <row r="145" spans="2:9" s="498" customFormat="1" ht="15" x14ac:dyDescent="0.25">
      <c r="B145" s="531"/>
      <c r="C145" s="531"/>
      <c r="D145" s="531"/>
      <c r="E145" s="531"/>
      <c r="F145" s="531"/>
      <c r="G145" s="531"/>
      <c r="H145"/>
      <c r="I145"/>
    </row>
    <row r="146" spans="2:9" ht="15" x14ac:dyDescent="0.25">
      <c r="B146" s="265"/>
      <c r="C146" s="265"/>
      <c r="D146" s="265"/>
      <c r="E146" s="265"/>
      <c r="F146" s="265"/>
      <c r="G146" s="265"/>
      <c r="H146"/>
      <c r="I146"/>
    </row>
    <row r="147" spans="2:9" ht="15" x14ac:dyDescent="0.25">
      <c r="B147"/>
      <c r="C147"/>
      <c r="D147"/>
      <c r="E147"/>
      <c r="F147"/>
      <c r="G147"/>
      <c r="H147"/>
      <c r="I147"/>
    </row>
  </sheetData>
  <mergeCells count="3">
    <mergeCell ref="B4:D4"/>
    <mergeCell ref="F4:I4"/>
    <mergeCell ref="A142:I142"/>
  </mergeCells>
  <pageMargins left="0.7" right="0.7" top="0.75" bottom="0.75" header="0.3" footer="0.3"/>
  <pageSetup paperSize="9" scale="4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A1:I14"/>
  <sheetViews>
    <sheetView showGridLines="0" view="pageBreakPreview" zoomScaleNormal="100" zoomScaleSheetLayoutView="100" workbookViewId="0"/>
  </sheetViews>
  <sheetFormatPr baseColWidth="10" defaultColWidth="11.42578125" defaultRowHeight="15" x14ac:dyDescent="0.25"/>
  <cols>
    <col min="1" max="1" width="33.140625" style="503" customWidth="1"/>
    <col min="2" max="2" width="8.42578125" style="503" customWidth="1"/>
    <col min="3" max="3" width="7.42578125" style="503" bestFit="1" customWidth="1"/>
    <col min="4" max="4" width="8.5703125" style="503" bestFit="1" customWidth="1"/>
    <col min="5" max="5" width="11.42578125" style="503"/>
    <col min="6" max="6" width="8.42578125" style="503" customWidth="1"/>
    <col min="7" max="7" width="9.7109375" style="503" customWidth="1"/>
    <col min="8" max="8" width="9.42578125" style="503" customWidth="1"/>
    <col min="9" max="9" width="7.5703125" style="503" customWidth="1"/>
    <col min="10" max="10" width="2.7109375" style="503" customWidth="1"/>
    <col min="11" max="16384" width="11.42578125" style="503"/>
  </cols>
  <sheetData>
    <row r="1" spans="1:9" s="476" customFormat="1" ht="12.75" x14ac:dyDescent="0.2">
      <c r="A1" s="475" t="s">
        <v>588</v>
      </c>
    </row>
    <row r="2" spans="1:9" s="476" customFormat="1" ht="15.75" x14ac:dyDescent="0.25">
      <c r="A2" s="477" t="s">
        <v>589</v>
      </c>
    </row>
    <row r="4" spans="1:9" s="476" customFormat="1" ht="12.75" x14ac:dyDescent="0.2">
      <c r="A4" s="478"/>
      <c r="B4" s="1070" t="s">
        <v>907</v>
      </c>
      <c r="C4" s="1070"/>
      <c r="D4" s="1070"/>
      <c r="E4" s="647"/>
      <c r="F4" s="1070" t="s">
        <v>908</v>
      </c>
      <c r="G4" s="1070"/>
      <c r="H4" s="1070"/>
      <c r="I4" s="1070"/>
    </row>
    <row r="5" spans="1:9" ht="15.75" customHeight="1" x14ac:dyDescent="0.25">
      <c r="A5" s="499" t="s">
        <v>590</v>
      </c>
      <c r="B5" s="500">
        <v>2024</v>
      </c>
      <c r="C5" s="501">
        <v>2025</v>
      </c>
      <c r="D5" s="502" t="s">
        <v>559</v>
      </c>
      <c r="E5" s="501"/>
      <c r="F5" s="500">
        <v>2024</v>
      </c>
      <c r="G5" s="501">
        <v>2025</v>
      </c>
      <c r="H5" s="501" t="s">
        <v>559</v>
      </c>
      <c r="I5" s="502" t="s">
        <v>513</v>
      </c>
    </row>
    <row r="6" spans="1:9" x14ac:dyDescent="0.25">
      <c r="A6" s="504" t="s">
        <v>553</v>
      </c>
      <c r="B6" s="505">
        <f>SUM(B7:B10)</f>
        <v>11136.82</v>
      </c>
      <c r="C6" s="506">
        <f>SUM(C7:C10)</f>
        <v>17265.800000000003</v>
      </c>
      <c r="D6" s="507">
        <f t="shared" ref="D6:D12" si="0">(C6-B6)/B6</f>
        <v>0.55033483525817994</v>
      </c>
      <c r="E6" s="662"/>
      <c r="F6" s="505">
        <f>SUM(F7:F10)</f>
        <v>127434.60199999998</v>
      </c>
      <c r="G6" s="506">
        <f>SUM(G7:G10)</f>
        <v>112612.05900000001</v>
      </c>
      <c r="H6" s="508">
        <f>(G6-F6)/F6</f>
        <v>-0.11631490009283332</v>
      </c>
      <c r="I6" s="507">
        <f>SUM(I7:I10)</f>
        <v>0.99999999999999978</v>
      </c>
    </row>
    <row r="7" spans="1:9" x14ac:dyDescent="0.25">
      <c r="A7" s="509" t="s">
        <v>258</v>
      </c>
      <c r="B7" s="510">
        <v>6661.7999999999993</v>
      </c>
      <c r="C7" s="511">
        <v>12323.630000000001</v>
      </c>
      <c r="D7" s="496">
        <f t="shared" si="0"/>
        <v>0.84989492329400496</v>
      </c>
      <c r="E7" s="663"/>
      <c r="F7" s="510">
        <v>79835.45</v>
      </c>
      <c r="G7" s="511">
        <v>65210.34</v>
      </c>
      <c r="H7" s="512">
        <f t="shared" ref="H7:H12" si="1">(G7-F7)/F7</f>
        <v>-0.18319067532029945</v>
      </c>
      <c r="I7" s="496">
        <f>G7/$G$6</f>
        <v>0.57907066595771939</v>
      </c>
    </row>
    <row r="8" spans="1:9" x14ac:dyDescent="0.25">
      <c r="A8" s="513" t="s">
        <v>244</v>
      </c>
      <c r="B8" s="510">
        <v>2377.7200000000003</v>
      </c>
      <c r="C8" s="511">
        <v>2562.17</v>
      </c>
      <c r="D8" s="496">
        <f t="shared" si="0"/>
        <v>7.7574314889894441E-2</v>
      </c>
      <c r="E8" s="663"/>
      <c r="F8" s="510">
        <v>25348.472000000002</v>
      </c>
      <c r="G8" s="511">
        <v>25469.368999999999</v>
      </c>
      <c r="H8" s="512">
        <f t="shared" si="1"/>
        <v>4.7693999070238706E-3</v>
      </c>
      <c r="I8" s="496">
        <f t="shared" ref="I8:I10" si="2">G8/$G$6</f>
        <v>0.22616910858543129</v>
      </c>
    </row>
    <row r="9" spans="1:9" x14ac:dyDescent="0.25">
      <c r="A9" s="509" t="s">
        <v>255</v>
      </c>
      <c r="B9" s="510">
        <v>1887.3</v>
      </c>
      <c r="C9" s="511">
        <v>2080</v>
      </c>
      <c r="D9" s="496">
        <f t="shared" si="0"/>
        <v>0.10210353414931386</v>
      </c>
      <c r="E9" s="663"/>
      <c r="F9" s="510">
        <v>19370.679999999997</v>
      </c>
      <c r="G9" s="511">
        <v>20152.349999999999</v>
      </c>
      <c r="H9" s="512">
        <f t="shared" si="1"/>
        <v>4.035325553878346E-2</v>
      </c>
      <c r="I9" s="496">
        <f t="shared" si="2"/>
        <v>0.17895374775094022</v>
      </c>
    </row>
    <row r="10" spans="1:9" x14ac:dyDescent="0.25">
      <c r="A10" s="509" t="s">
        <v>246</v>
      </c>
      <c r="B10" s="510">
        <v>210</v>
      </c>
      <c r="C10" s="511">
        <v>300</v>
      </c>
      <c r="D10" s="496">
        <f t="shared" si="0"/>
        <v>0.42857142857142855</v>
      </c>
      <c r="E10" s="663"/>
      <c r="F10" s="510">
        <v>2880</v>
      </c>
      <c r="G10" s="511">
        <v>1780</v>
      </c>
      <c r="H10" s="512">
        <f t="shared" si="1"/>
        <v>-0.38194444444444442</v>
      </c>
      <c r="I10" s="496">
        <f t="shared" si="2"/>
        <v>1.5806477705908921E-2</v>
      </c>
    </row>
    <row r="11" spans="1:9" x14ac:dyDescent="0.25">
      <c r="A11" s="514" t="s">
        <v>554</v>
      </c>
      <c r="B11" s="515">
        <f>SUM(B12:B12)</f>
        <v>7963.51</v>
      </c>
      <c r="C11" s="516">
        <f>SUM(C12:C12)</f>
        <v>4335.2700000000004</v>
      </c>
      <c r="D11" s="507">
        <f>(C11-B11)/B11</f>
        <v>-0.4556081426406195</v>
      </c>
      <c r="E11" s="648"/>
      <c r="F11" s="515">
        <f>SUM(F12:F12)</f>
        <v>77910.963999999993</v>
      </c>
      <c r="G11" s="516">
        <f>SUM(G12:G12)</f>
        <v>61173.464999999997</v>
      </c>
      <c r="H11" s="517">
        <f>(G11-F11)/F11</f>
        <v>-0.21482854454220329</v>
      </c>
      <c r="I11" s="485">
        <f>SUM(I12:I12)</f>
        <v>1</v>
      </c>
    </row>
    <row r="12" spans="1:9" x14ac:dyDescent="0.25">
      <c r="A12" s="509" t="s">
        <v>244</v>
      </c>
      <c r="B12" s="518">
        <v>7963.51</v>
      </c>
      <c r="C12" s="519">
        <v>4335.2700000000004</v>
      </c>
      <c r="D12" s="664">
        <f t="shared" si="0"/>
        <v>-0.4556081426406195</v>
      </c>
      <c r="E12" s="658"/>
      <c r="F12" s="518">
        <v>77910.963999999993</v>
      </c>
      <c r="G12" s="519">
        <v>61173.464999999997</v>
      </c>
      <c r="H12" s="520">
        <f t="shared" si="1"/>
        <v>-0.21482854454220329</v>
      </c>
      <c r="I12" s="521">
        <f>G12/$G$11</f>
        <v>1</v>
      </c>
    </row>
    <row r="13" spans="1:9" s="522" customFormat="1" ht="27" customHeight="1" x14ac:dyDescent="0.25">
      <c r="A13" s="1073" t="s">
        <v>913</v>
      </c>
      <c r="B13" s="1073"/>
      <c r="C13" s="1073"/>
      <c r="D13" s="1073"/>
      <c r="E13" s="1073"/>
      <c r="F13" s="1073"/>
      <c r="G13" s="1073"/>
      <c r="H13" s="1073"/>
      <c r="I13" s="1073"/>
    </row>
    <row r="14" spans="1:9" x14ac:dyDescent="0.25">
      <c r="A14" s="523" t="s">
        <v>591</v>
      </c>
      <c r="B14" s="523"/>
      <c r="C14" s="523"/>
      <c r="D14" s="523"/>
      <c r="E14" s="523"/>
      <c r="F14" s="524"/>
      <c r="G14" s="525"/>
      <c r="H14" s="525"/>
      <c r="I14" s="525"/>
    </row>
  </sheetData>
  <mergeCells count="3">
    <mergeCell ref="B4:D4"/>
    <mergeCell ref="F4:I4"/>
    <mergeCell ref="A13:I13"/>
  </mergeCells>
  <pageMargins left="0.7" right="0.7" top="0.75" bottom="0.75" header="0.3" footer="0.3"/>
  <pageSetup paperSize="9" scale="8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K59"/>
  <sheetViews>
    <sheetView showGridLines="0" view="pageBreakPreview" zoomScaleNormal="130" zoomScaleSheetLayoutView="100" workbookViewId="0"/>
  </sheetViews>
  <sheetFormatPr baseColWidth="10" defaultColWidth="11.5703125" defaultRowHeight="12.75" x14ac:dyDescent="0.2"/>
  <cols>
    <col min="1" max="1" width="13" style="7" customWidth="1"/>
    <col min="2" max="2" width="16" style="7" customWidth="1"/>
    <col min="3" max="3" width="19.5703125" style="8" customWidth="1"/>
    <col min="4" max="7" width="16" style="8" customWidth="1"/>
    <col min="8" max="8" width="17" style="8" customWidth="1"/>
    <col min="9" max="9" width="21.42578125" style="8" customWidth="1"/>
    <col min="10" max="10" width="19" style="6" customWidth="1"/>
    <col min="11" max="11" width="3.140625" style="6" customWidth="1"/>
    <col min="12" max="16384" width="11.5703125" style="6"/>
  </cols>
  <sheetData>
    <row r="1" spans="1:10" x14ac:dyDescent="0.2">
      <c r="A1" s="53" t="s">
        <v>228</v>
      </c>
    </row>
    <row r="2" spans="1:10" ht="15.75" x14ac:dyDescent="0.25">
      <c r="A2" s="54" t="s">
        <v>229</v>
      </c>
      <c r="G2" s="55"/>
    </row>
    <row r="3" spans="1:10" x14ac:dyDescent="0.2">
      <c r="A3" s="56"/>
      <c r="B3" s="8"/>
    </row>
    <row r="4" spans="1:10" x14ac:dyDescent="0.2">
      <c r="A4" s="57" t="s">
        <v>205</v>
      </c>
      <c r="B4" s="58" t="s">
        <v>230</v>
      </c>
      <c r="C4" s="58" t="s">
        <v>442</v>
      </c>
      <c r="D4" s="58" t="s">
        <v>231</v>
      </c>
      <c r="E4" s="58" t="s">
        <v>232</v>
      </c>
      <c r="F4" s="58" t="s">
        <v>233</v>
      </c>
      <c r="G4" s="58" t="s">
        <v>234</v>
      </c>
      <c r="H4" s="58" t="s">
        <v>235</v>
      </c>
      <c r="I4" s="58" t="s">
        <v>236</v>
      </c>
    </row>
    <row r="5" spans="1:10" ht="13.5" thickBot="1" x14ac:dyDescent="0.25">
      <c r="A5" s="59"/>
      <c r="B5" s="60" t="s">
        <v>237</v>
      </c>
      <c r="C5" s="60" t="s">
        <v>237</v>
      </c>
      <c r="D5" s="60" t="s">
        <v>237</v>
      </c>
      <c r="E5" s="60" t="s">
        <v>238</v>
      </c>
      <c r="F5" s="60" t="s">
        <v>239</v>
      </c>
      <c r="G5" s="60" t="s">
        <v>239</v>
      </c>
      <c r="H5" s="60" t="s">
        <v>239</v>
      </c>
      <c r="I5" s="60" t="s">
        <v>239</v>
      </c>
    </row>
    <row r="6" spans="1:10" x14ac:dyDescent="0.2">
      <c r="A6" s="7">
        <v>2014</v>
      </c>
      <c r="B6" s="61">
        <v>2.3821573718054097E-2</v>
      </c>
      <c r="C6" s="61">
        <v>-2.18956096652741E-2</v>
      </c>
      <c r="D6" s="61">
        <v>3.2459610352057106E-2</v>
      </c>
      <c r="E6" s="62">
        <v>2.8387441197691206</v>
      </c>
      <c r="F6" s="63">
        <v>39532.682886367103</v>
      </c>
      <c r="G6" s="63">
        <v>21209.019616138499</v>
      </c>
      <c r="H6" s="63">
        <v>41037.789363793097</v>
      </c>
      <c r="I6" s="63">
        <v>-1505.1064774259601</v>
      </c>
    </row>
    <row r="7" spans="1:10" x14ac:dyDescent="0.2">
      <c r="A7" s="7">
        <v>2015</v>
      </c>
      <c r="B7" s="61">
        <v>3.2510910798686302E-2</v>
      </c>
      <c r="C7" s="61">
        <v>0.157122682825519</v>
      </c>
      <c r="D7" s="61">
        <v>3.5478487642526903E-2</v>
      </c>
      <c r="E7" s="62">
        <v>3.1853143181818182</v>
      </c>
      <c r="F7" s="63">
        <v>34414.045139638103</v>
      </c>
      <c r="G7" s="63">
        <v>19648.292860808098</v>
      </c>
      <c r="H7" s="63">
        <v>37326.458937592302</v>
      </c>
      <c r="I7" s="63">
        <v>-2912.4137979542102</v>
      </c>
    </row>
    <row r="8" spans="1:10" x14ac:dyDescent="0.2">
      <c r="A8" s="7">
        <v>2016</v>
      </c>
      <c r="B8" s="61">
        <v>3.9536701967685599E-2</v>
      </c>
      <c r="C8" s="61">
        <v>0.211853977638126</v>
      </c>
      <c r="D8" s="61">
        <v>3.5930838949936296E-2</v>
      </c>
      <c r="E8" s="62">
        <v>3.3754258259284575</v>
      </c>
      <c r="F8" s="63">
        <v>37088.390533946404</v>
      </c>
      <c r="G8" s="63">
        <v>22467.609295735001</v>
      </c>
      <c r="H8" s="63">
        <v>35126.016123104302</v>
      </c>
      <c r="I8" s="63">
        <v>1962.3744108420899</v>
      </c>
    </row>
    <row r="9" spans="1:10" x14ac:dyDescent="0.2">
      <c r="A9" s="7">
        <v>2017</v>
      </c>
      <c r="B9" s="61">
        <v>2.5187704479017203E-2</v>
      </c>
      <c r="C9" s="61">
        <v>4.4758295916302399E-2</v>
      </c>
      <c r="D9" s="61">
        <v>2.8038318234279099E-2</v>
      </c>
      <c r="E9" s="62">
        <v>3.2607222536055787</v>
      </c>
      <c r="F9" s="63">
        <v>45404.525919859101</v>
      </c>
      <c r="G9" s="63">
        <v>28151.824812126401</v>
      </c>
      <c r="H9" s="63">
        <v>38718.555955156597</v>
      </c>
      <c r="I9" s="63">
        <v>6685.96996470256</v>
      </c>
      <c r="J9" s="64"/>
    </row>
    <row r="10" spans="1:10" x14ac:dyDescent="0.2">
      <c r="A10" s="7">
        <v>2018</v>
      </c>
      <c r="B10" s="61">
        <v>3.9693726488854102E-2</v>
      </c>
      <c r="C10" s="61">
        <v>-1.7379759770371702E-2</v>
      </c>
      <c r="D10" s="61">
        <v>1.3167105478321199E-2</v>
      </c>
      <c r="E10" s="62">
        <v>3.2870557386838311</v>
      </c>
      <c r="F10" s="63">
        <v>49072.603733513701</v>
      </c>
      <c r="G10" s="63">
        <v>29533.630009361099</v>
      </c>
      <c r="H10" s="63">
        <v>41857.222149741901</v>
      </c>
      <c r="I10" s="63">
        <v>7215.3815837718203</v>
      </c>
    </row>
    <row r="11" spans="1:10" x14ac:dyDescent="0.2">
      <c r="A11" s="7">
        <v>2019</v>
      </c>
      <c r="B11" s="61">
        <v>2.24041982618969E-2</v>
      </c>
      <c r="C11" s="61">
        <v>-8.4051032262280508E-3</v>
      </c>
      <c r="D11" s="61">
        <v>2.1358458196351501E-2</v>
      </c>
      <c r="E11" s="62">
        <v>3.3371626461038972</v>
      </c>
      <c r="F11" s="63">
        <v>47995.150309630299</v>
      </c>
      <c r="G11" s="63">
        <v>28957.971423899398</v>
      </c>
      <c r="H11" s="63">
        <v>41102.327157595399</v>
      </c>
      <c r="I11" s="63">
        <v>6892.82315203486</v>
      </c>
      <c r="J11" s="64"/>
    </row>
    <row r="12" spans="1:10" x14ac:dyDescent="0.2">
      <c r="A12" s="7">
        <v>2020</v>
      </c>
      <c r="B12" s="61">
        <v>-0.109376174195807</v>
      </c>
      <c r="C12" s="61">
        <v>-0.13840886416502499</v>
      </c>
      <c r="D12" s="61">
        <v>1.8273026524989598E-2</v>
      </c>
      <c r="E12" s="62">
        <v>3.4957341089466101</v>
      </c>
      <c r="F12" s="63">
        <v>42821.5883439014</v>
      </c>
      <c r="G12" s="63">
        <v>26570.040405276199</v>
      </c>
      <c r="H12" s="63">
        <v>34723.999957466702</v>
      </c>
      <c r="I12" s="63">
        <v>8097.5883864346697</v>
      </c>
      <c r="J12" s="64"/>
    </row>
    <row r="13" spans="1:10" x14ac:dyDescent="0.2">
      <c r="A13" s="7">
        <v>2021</v>
      </c>
      <c r="B13" s="61">
        <v>0.13366839971497099</v>
      </c>
      <c r="C13" s="61">
        <v>0.104822909623174</v>
      </c>
      <c r="D13" s="61">
        <v>3.9790147813012704E-2</v>
      </c>
      <c r="E13" s="62">
        <v>3.881209209329318</v>
      </c>
      <c r="F13" s="63">
        <v>63113.901287430803</v>
      </c>
      <c r="G13" s="63">
        <v>40575.454147377306</v>
      </c>
      <c r="H13" s="63">
        <v>47999.201612329001</v>
      </c>
      <c r="I13" s="63">
        <v>15114.6996751018</v>
      </c>
      <c r="J13" s="64"/>
    </row>
    <row r="14" spans="1:10" x14ac:dyDescent="0.2">
      <c r="A14" s="7">
        <v>2022</v>
      </c>
      <c r="B14" s="61">
        <v>2.8100361911123303E-2</v>
      </c>
      <c r="C14" s="61">
        <v>-4.2409542592494601E-4</v>
      </c>
      <c r="D14" s="61">
        <v>7.8772358191569691E-2</v>
      </c>
      <c r="E14" s="62">
        <v>3.8354570050703161</v>
      </c>
      <c r="F14" s="63">
        <v>66339.2306694203</v>
      </c>
      <c r="G14" s="63">
        <v>39371.057168539999</v>
      </c>
      <c r="H14" s="63">
        <v>56008.641988050404</v>
      </c>
      <c r="I14" s="63">
        <v>10330.5886813699</v>
      </c>
      <c r="J14" s="64"/>
    </row>
    <row r="15" spans="1:10" x14ac:dyDescent="0.2">
      <c r="A15" s="7">
        <v>2023</v>
      </c>
      <c r="B15" s="61">
        <v>-4.0307424828056101E-3</v>
      </c>
      <c r="C15" s="61">
        <v>9.2795001541683492E-2</v>
      </c>
      <c r="D15" s="61">
        <v>6.2643406421915293E-2</v>
      </c>
      <c r="E15" s="62">
        <v>3.7441231429240105</v>
      </c>
      <c r="F15" s="63">
        <v>67107.543530058407</v>
      </c>
      <c r="G15" s="63">
        <v>43591.4624634266</v>
      </c>
      <c r="H15" s="63">
        <v>49957.667336039303</v>
      </c>
      <c r="I15" s="63">
        <v>17149.8761940191</v>
      </c>
      <c r="J15" s="64"/>
    </row>
    <row r="16" spans="1:10" x14ac:dyDescent="0.2">
      <c r="A16" s="7">
        <v>2024</v>
      </c>
      <c r="B16" s="61">
        <v>3.3029695755675902E-2</v>
      </c>
      <c r="C16" s="61">
        <v>2.1961519086663103E-2</v>
      </c>
      <c r="D16" s="61">
        <v>2.3506939187187999E-2</v>
      </c>
      <c r="E16" s="62">
        <v>3.7545930969469139</v>
      </c>
      <c r="F16" s="63">
        <v>76171.929544073806</v>
      </c>
      <c r="G16" s="63">
        <v>48981.507242889602</v>
      </c>
      <c r="H16" s="63">
        <v>52091.3536530739</v>
      </c>
      <c r="I16" s="63">
        <v>24080.575890999899</v>
      </c>
    </row>
    <row r="17" spans="1:11" x14ac:dyDescent="0.2">
      <c r="A17" s="65">
        <v>2025</v>
      </c>
      <c r="B17" s="66"/>
      <c r="C17" s="66"/>
      <c r="D17" s="66"/>
      <c r="E17" s="66"/>
      <c r="F17" s="66"/>
      <c r="G17" s="66"/>
      <c r="H17" s="66"/>
      <c r="I17" s="66"/>
    </row>
    <row r="18" spans="1:11" x14ac:dyDescent="0.2">
      <c r="A18" s="67" t="s">
        <v>206</v>
      </c>
      <c r="B18" s="665">
        <v>4.55418674137461E-2</v>
      </c>
      <c r="C18" s="665">
        <v>4.8801911562803203E-2</v>
      </c>
      <c r="D18" s="665">
        <v>1.85158283440667E-2</v>
      </c>
      <c r="E18" s="666">
        <v>3.7469227272727301</v>
      </c>
      <c r="F18" s="291">
        <v>7177.9169106843501</v>
      </c>
      <c r="G18" s="291">
        <v>4663.3529093226898</v>
      </c>
      <c r="H18" s="291">
        <v>4977.7914362326701</v>
      </c>
      <c r="I18" s="291">
        <v>2200.12547445168</v>
      </c>
      <c r="J18" s="68"/>
    </row>
    <row r="19" spans="1:11" x14ac:dyDescent="0.2">
      <c r="A19" s="67" t="s">
        <v>207</v>
      </c>
      <c r="B19" s="61">
        <v>2.9145775485093801E-2</v>
      </c>
      <c r="C19" s="61">
        <v>-1.8443853142585101E-4</v>
      </c>
      <c r="D19" s="61">
        <v>1.4773290589482999E-2</v>
      </c>
      <c r="E19" s="62">
        <v>3.69685</v>
      </c>
      <c r="F19" s="291">
        <v>6471.6718462229001</v>
      </c>
      <c r="G19" s="291">
        <v>4184.5374984761602</v>
      </c>
      <c r="H19" s="291">
        <v>4235.6671639270899</v>
      </c>
      <c r="I19" s="291">
        <v>2236.0046822958102</v>
      </c>
      <c r="J19" s="68"/>
    </row>
    <row r="20" spans="1:11" x14ac:dyDescent="0.2">
      <c r="A20" s="67" t="s">
        <v>724</v>
      </c>
      <c r="B20" s="61">
        <v>4.5770461724132801E-2</v>
      </c>
      <c r="C20" s="61">
        <v>8.366295110395211E-2</v>
      </c>
      <c r="D20" s="61">
        <v>1.2771802697792401E-2</v>
      </c>
      <c r="E20" s="62">
        <v>3.6524857142857101</v>
      </c>
      <c r="F20" s="291">
        <v>7169.7304177954402</v>
      </c>
      <c r="G20" s="291">
        <v>4986.9328324541302</v>
      </c>
      <c r="H20" s="291">
        <v>4746.6928542206197</v>
      </c>
      <c r="I20" s="291">
        <v>2423.0375635748201</v>
      </c>
      <c r="J20" s="68"/>
    </row>
    <row r="21" spans="1:11" x14ac:dyDescent="0.2">
      <c r="A21" s="67" t="s">
        <v>776</v>
      </c>
      <c r="B21" s="61">
        <v>1.07573125885896E-2</v>
      </c>
      <c r="C21" s="61">
        <v>0.11050681266468</v>
      </c>
      <c r="D21" s="61">
        <v>1.6518340174020402E-2</v>
      </c>
      <c r="E21" s="62">
        <v>3.7000299999999999</v>
      </c>
      <c r="F21" s="291">
        <v>6169.9817360943798</v>
      </c>
      <c r="G21" s="291">
        <v>4179.1282444175704</v>
      </c>
      <c r="H21" s="291">
        <v>4492.4149517610504</v>
      </c>
      <c r="I21" s="291">
        <v>1677.5667843333399</v>
      </c>
      <c r="J21" s="68"/>
    </row>
    <row r="22" spans="1:11" ht="12" customHeight="1" x14ac:dyDescent="0.2">
      <c r="A22" s="67" t="s">
        <v>780</v>
      </c>
      <c r="B22" s="61">
        <v>2.3419254795767102E-2</v>
      </c>
      <c r="C22" s="61">
        <v>-7.1184477719808403E-2</v>
      </c>
      <c r="D22" s="61">
        <v>1.68666289219268E-2</v>
      </c>
      <c r="E22" s="62">
        <v>3.6599142857142901</v>
      </c>
      <c r="F22" s="291">
        <v>6791.7332434419004</v>
      </c>
      <c r="G22" s="291">
        <v>4671.3516149391698</v>
      </c>
      <c r="H22" s="291">
        <v>4819.3539538265604</v>
      </c>
      <c r="I22" s="291">
        <v>1972.37928961534</v>
      </c>
      <c r="J22" s="68"/>
    </row>
    <row r="23" spans="1:11" ht="12" customHeight="1" x14ac:dyDescent="0.2">
      <c r="A23" s="67" t="s">
        <v>847</v>
      </c>
      <c r="B23" s="61">
        <v>4.4648064549183603E-2</v>
      </c>
      <c r="C23" s="61">
        <v>2.81637484281601E-2</v>
      </c>
      <c r="D23" s="61">
        <v>1.69370904576716E-2</v>
      </c>
      <c r="E23" s="62">
        <v>3.60219523809524</v>
      </c>
      <c r="F23" s="291">
        <v>7267.0011460952001</v>
      </c>
      <c r="G23" s="291">
        <v>4897.06479781499</v>
      </c>
      <c r="H23" s="291">
        <v>4413.7317550326497</v>
      </c>
      <c r="I23" s="291">
        <v>2853.2693910625499</v>
      </c>
      <c r="J23" s="68"/>
    </row>
    <row r="24" spans="1:11" ht="12" customHeight="1" x14ac:dyDescent="0.2">
      <c r="A24" s="67" t="s">
        <v>851</v>
      </c>
      <c r="B24" s="61">
        <v>3.2862568328332398E-2</v>
      </c>
      <c r="C24" s="61">
        <v>2.4915471621111396E-2</v>
      </c>
      <c r="D24" s="61">
        <v>1.6888009685144E-2</v>
      </c>
      <c r="E24" s="62">
        <v>3.5569449999999998</v>
      </c>
      <c r="F24" s="291">
        <v>7160.2366350082502</v>
      </c>
      <c r="G24" s="291">
        <v>4541.3297459855694</v>
      </c>
      <c r="H24" s="291">
        <v>5101.2460933572102</v>
      </c>
      <c r="I24" s="291">
        <v>2058.9905416510401</v>
      </c>
      <c r="J24" s="68"/>
    </row>
    <row r="25" spans="1:11" ht="12" customHeight="1" x14ac:dyDescent="0.2">
      <c r="A25" s="67" t="s">
        <v>859</v>
      </c>
      <c r="B25" s="61">
        <v>2.98454318675524E-2</v>
      </c>
      <c r="C25" s="61">
        <v>1.0473008501652099E-2</v>
      </c>
      <c r="D25" s="61">
        <v>1.1063307753199102E-2</v>
      </c>
      <c r="E25" s="62">
        <v>3.5423849999999999</v>
      </c>
      <c r="F25" s="291">
        <v>7864.2460176541899</v>
      </c>
      <c r="G25" s="291">
        <v>5227.2157067590897</v>
      </c>
      <c r="H25" s="291">
        <v>5118.1652876062599</v>
      </c>
      <c r="I25" s="291">
        <v>2746.08073004793</v>
      </c>
      <c r="J25" s="68"/>
    </row>
    <row r="26" spans="1:11" ht="12" customHeight="1" x14ac:dyDescent="0.2">
      <c r="A26" s="67" t="s">
        <v>872</v>
      </c>
      <c r="B26" s="61">
        <v>3.9392983804067597E-2</v>
      </c>
      <c r="C26" s="61">
        <v>2.2781653183316999E-2</v>
      </c>
      <c r="D26" s="61">
        <v>1.35839342135424E-2</v>
      </c>
      <c r="E26" s="62">
        <v>3.5018045454545499</v>
      </c>
      <c r="F26" s="291">
        <v>8559.4045178562301</v>
      </c>
      <c r="G26" s="291">
        <v>5697.6992006304599</v>
      </c>
      <c r="H26" s="291">
        <v>4810.03829583683</v>
      </c>
      <c r="I26" s="291">
        <v>3749.3662220194001</v>
      </c>
      <c r="J26" s="68"/>
    </row>
    <row r="27" spans="1:11" ht="12" customHeight="1" x14ac:dyDescent="0.2">
      <c r="A27" s="67" t="s">
        <v>879</v>
      </c>
      <c r="B27" s="61">
        <v>3.6190742807545799E-2</v>
      </c>
      <c r="C27" s="61">
        <v>7.1778730428460807E-2</v>
      </c>
      <c r="D27" s="61">
        <v>1.3517747565018201E-2</v>
      </c>
      <c r="E27" s="62">
        <v>3.4132272727272701</v>
      </c>
      <c r="F27" s="291">
        <v>9516.6121534866197</v>
      </c>
      <c r="G27" s="291">
        <v>6580.2234754308693</v>
      </c>
      <c r="H27" s="291">
        <v>5283.5317667742302</v>
      </c>
      <c r="I27" s="291">
        <v>4233.0803867123896</v>
      </c>
      <c r="J27" s="68"/>
    </row>
    <row r="28" spans="1:11" ht="12" customHeight="1" x14ac:dyDescent="0.2">
      <c r="A28" s="67" t="s">
        <v>915</v>
      </c>
      <c r="B28" s="61" t="s">
        <v>443</v>
      </c>
      <c r="C28" s="61" t="s">
        <v>443</v>
      </c>
      <c r="D28" s="61">
        <v>1.36861256988846E-2</v>
      </c>
      <c r="E28" s="62">
        <v>3.37263</v>
      </c>
      <c r="F28" s="291" t="s">
        <v>443</v>
      </c>
      <c r="G28" s="291" t="s">
        <v>443</v>
      </c>
      <c r="H28" s="291" t="s">
        <v>443</v>
      </c>
      <c r="I28" s="291" t="s">
        <v>443</v>
      </c>
      <c r="J28" s="68"/>
    </row>
    <row r="29" spans="1:11" x14ac:dyDescent="0.2">
      <c r="A29" s="67"/>
      <c r="B29" s="69"/>
      <c r="C29" s="69"/>
      <c r="D29" s="70"/>
      <c r="E29" s="71"/>
      <c r="F29" s="71"/>
      <c r="G29" s="71"/>
      <c r="H29" s="71"/>
      <c r="I29" s="71"/>
      <c r="K29" s="71"/>
    </row>
    <row r="30" spans="1:11" ht="75" customHeight="1" x14ac:dyDescent="0.2">
      <c r="A30" s="1074" t="s">
        <v>240</v>
      </c>
      <c r="B30" s="1074"/>
      <c r="C30" s="1074"/>
      <c r="D30" s="1074"/>
      <c r="E30" s="1074"/>
      <c r="F30" s="1074"/>
      <c r="G30" s="1074"/>
      <c r="H30" s="1074"/>
      <c r="I30" s="1074"/>
      <c r="J30" s="169"/>
    </row>
    <row r="32" spans="1:11" ht="15.75" x14ac:dyDescent="0.25">
      <c r="A32" s="54" t="s">
        <v>419</v>
      </c>
      <c r="B32" s="8"/>
    </row>
    <row r="33" spans="1:10" x14ac:dyDescent="0.2">
      <c r="B33" s="8"/>
    </row>
    <row r="34" spans="1:10" x14ac:dyDescent="0.2">
      <c r="A34" s="57" t="s">
        <v>205</v>
      </c>
      <c r="B34" s="58" t="s">
        <v>420</v>
      </c>
      <c r="C34" s="58" t="s">
        <v>421</v>
      </c>
      <c r="D34" s="58" t="s">
        <v>422</v>
      </c>
      <c r="E34" s="58" t="s">
        <v>423</v>
      </c>
      <c r="F34" s="58" t="s">
        <v>424</v>
      </c>
      <c r="G34" s="58" t="s">
        <v>425</v>
      </c>
      <c r="H34" s="58" t="s">
        <v>265</v>
      </c>
      <c r="I34" s="58" t="s">
        <v>426</v>
      </c>
      <c r="J34" s="58" t="s">
        <v>427</v>
      </c>
    </row>
    <row r="35" spans="1:10" x14ac:dyDescent="0.2">
      <c r="A35" s="332"/>
      <c r="B35" s="333" t="s">
        <v>428</v>
      </c>
      <c r="C35" s="334" t="s">
        <v>429</v>
      </c>
      <c r="D35" s="333" t="s">
        <v>428</v>
      </c>
      <c r="E35" s="334" t="s">
        <v>429</v>
      </c>
      <c r="F35" s="333" t="s">
        <v>428</v>
      </c>
      <c r="G35" s="335" t="s">
        <v>428</v>
      </c>
      <c r="H35" s="333" t="s">
        <v>430</v>
      </c>
      <c r="I35" s="335" t="s">
        <v>431</v>
      </c>
      <c r="J35" s="335" t="s">
        <v>430</v>
      </c>
    </row>
    <row r="36" spans="1:10" x14ac:dyDescent="0.2">
      <c r="A36" s="332"/>
      <c r="B36" s="333" t="s">
        <v>432</v>
      </c>
      <c r="C36" s="334" t="s">
        <v>433</v>
      </c>
      <c r="D36" s="333" t="s">
        <v>432</v>
      </c>
      <c r="E36" s="335" t="s">
        <v>434</v>
      </c>
      <c r="F36" s="333" t="s">
        <v>432</v>
      </c>
      <c r="G36" s="335" t="s">
        <v>432</v>
      </c>
      <c r="H36" s="335" t="s">
        <v>514</v>
      </c>
      <c r="I36" s="335" t="s">
        <v>432</v>
      </c>
      <c r="J36" s="335" t="s">
        <v>435</v>
      </c>
    </row>
    <row r="37" spans="1:10" x14ac:dyDescent="0.2">
      <c r="A37" s="7">
        <v>2015</v>
      </c>
      <c r="B37" s="95">
        <v>249.22632411067195</v>
      </c>
      <c r="C37" s="95">
        <v>1159.8211462450597</v>
      </c>
      <c r="D37" s="95">
        <v>87.466600790513937</v>
      </c>
      <c r="E37" s="95">
        <v>15.680000000000003</v>
      </c>
      <c r="F37" s="95">
        <v>80.899604743083017</v>
      </c>
      <c r="G37" s="95">
        <v>728.93063241106734</v>
      </c>
      <c r="H37" s="95">
        <v>53.0293103448276</v>
      </c>
      <c r="I37" s="95">
        <v>6.6520000000000001</v>
      </c>
      <c r="J37" s="95">
        <v>3.5236681417644169</v>
      </c>
    </row>
    <row r="38" spans="1:10" x14ac:dyDescent="0.2">
      <c r="A38" s="7">
        <v>2016</v>
      </c>
      <c r="B38" s="95">
        <v>220.56320158102767</v>
      </c>
      <c r="C38" s="95">
        <v>1249.8440711462456</v>
      </c>
      <c r="D38" s="95">
        <v>95.016166007905127</v>
      </c>
      <c r="E38" s="95">
        <v>17.137747035573113</v>
      </c>
      <c r="F38" s="95">
        <v>84.893873517786503</v>
      </c>
      <c r="G38" s="95">
        <v>816.73525691699592</v>
      </c>
      <c r="H38" s="95">
        <v>57.872619047619075</v>
      </c>
      <c r="I38" s="95">
        <v>6.484</v>
      </c>
      <c r="J38" s="95">
        <v>5.0916096521030338</v>
      </c>
    </row>
    <row r="39" spans="1:10" x14ac:dyDescent="0.2">
      <c r="A39" s="7">
        <v>2017</v>
      </c>
      <c r="B39" s="95">
        <v>279.68408730158734</v>
      </c>
      <c r="C39" s="95">
        <v>1257.8597222222218</v>
      </c>
      <c r="D39" s="95">
        <v>131.35749999999999</v>
      </c>
      <c r="E39" s="95">
        <v>17.048769841269831</v>
      </c>
      <c r="F39" s="95">
        <v>105.11793650793653</v>
      </c>
      <c r="G39" s="95">
        <v>911.93436507936519</v>
      </c>
      <c r="H39" s="95">
        <v>70.687199999999976</v>
      </c>
      <c r="I39" s="95">
        <v>8.2059999999999995</v>
      </c>
      <c r="J39" s="95">
        <v>4.6042453695500507</v>
      </c>
    </row>
    <row r="40" spans="1:10" x14ac:dyDescent="0.2">
      <c r="A40" s="7">
        <v>2018</v>
      </c>
      <c r="B40" s="95">
        <v>295.88023715415011</v>
      </c>
      <c r="C40" s="95">
        <v>1268.9288537549405</v>
      </c>
      <c r="D40" s="95">
        <v>132.53778656126494</v>
      </c>
      <c r="E40" s="95">
        <v>15.707826086956521</v>
      </c>
      <c r="F40" s="95">
        <v>101.71517786561269</v>
      </c>
      <c r="G40" s="95">
        <v>914.13509881422931</v>
      </c>
      <c r="H40" s="95">
        <v>69.470967741935496</v>
      </c>
      <c r="I40" s="95">
        <v>11.938000000000001</v>
      </c>
      <c r="J40" s="95">
        <v>6.1060693418077365</v>
      </c>
    </row>
    <row r="41" spans="1:10" x14ac:dyDescent="0.2">
      <c r="A41" s="7">
        <v>2019</v>
      </c>
      <c r="B41" s="95">
        <v>272.14359683794487</v>
      </c>
      <c r="C41" s="95">
        <v>1393.7138339920953</v>
      </c>
      <c r="D41" s="95">
        <v>115.49999999999994</v>
      </c>
      <c r="E41" s="95">
        <v>16.211027667984194</v>
      </c>
      <c r="F41" s="95">
        <v>90.703754940711491</v>
      </c>
      <c r="G41" s="95">
        <v>845.62762845849761</v>
      </c>
      <c r="H41" s="95">
        <v>93.390853658536557</v>
      </c>
      <c r="I41" s="95">
        <v>11.303804878048789</v>
      </c>
      <c r="J41" s="95">
        <v>5.3541415399134982</v>
      </c>
    </row>
    <row r="42" spans="1:10" x14ac:dyDescent="0.2">
      <c r="A42" s="7">
        <v>2020</v>
      </c>
      <c r="B42" s="95">
        <v>280.34866141732306</v>
      </c>
      <c r="C42" s="95">
        <v>1771.0421259842506</v>
      </c>
      <c r="D42" s="95">
        <v>102.8290157480314</v>
      </c>
      <c r="E42" s="95">
        <v>20.547519685039358</v>
      </c>
      <c r="F42" s="95">
        <v>82.807204724409445</v>
      </c>
      <c r="G42" s="95">
        <v>778.30578740157466</v>
      </c>
      <c r="H42" s="95">
        <v>108.8836032388664</v>
      </c>
      <c r="I42" s="95">
        <v>8.67551181102362</v>
      </c>
      <c r="J42" s="95">
        <v>4.9853968638533859</v>
      </c>
    </row>
    <row r="43" spans="1:10" x14ac:dyDescent="0.2">
      <c r="A43" s="137">
        <v>2021</v>
      </c>
      <c r="B43" s="336">
        <v>422.63430830039528</v>
      </c>
      <c r="C43" s="336">
        <v>1799.175296442688</v>
      </c>
      <c r="D43" s="336">
        <v>136.41241106719363</v>
      </c>
      <c r="E43" s="95">
        <v>25.138260869565219</v>
      </c>
      <c r="F43" s="336">
        <v>100.07276679841901</v>
      </c>
      <c r="G43" s="336">
        <v>1482.2570750988139</v>
      </c>
      <c r="H43" s="336">
        <v>159.21399999999997</v>
      </c>
      <c r="I43" s="336">
        <v>15.942450592885377</v>
      </c>
      <c r="J43" s="336">
        <v>5.0750707825163177</v>
      </c>
    </row>
    <row r="44" spans="1:10" x14ac:dyDescent="0.2">
      <c r="A44" s="137">
        <v>2022</v>
      </c>
      <c r="B44" s="336">
        <v>399.02569721115538</v>
      </c>
      <c r="C44" s="336">
        <v>1800.7978000000003</v>
      </c>
      <c r="D44" s="336">
        <v>157.77426294820725</v>
      </c>
      <c r="E44" s="95">
        <v>21.733000000000004</v>
      </c>
      <c r="F44" s="336">
        <v>97.530278884462206</v>
      </c>
      <c r="G44" s="336">
        <v>1416.0717529880483</v>
      </c>
      <c r="H44" s="336">
        <v>120.30060975609754</v>
      </c>
      <c r="I44" s="336">
        <v>18.605139442231074</v>
      </c>
      <c r="J44" s="336">
        <v>4.88301044528394</v>
      </c>
    </row>
    <row r="45" spans="1:10" x14ac:dyDescent="0.2">
      <c r="A45" s="137">
        <v>2023</v>
      </c>
      <c r="B45" s="336">
        <v>384.54505976095584</v>
      </c>
      <c r="C45" s="336">
        <v>1941.6741035856569</v>
      </c>
      <c r="D45" s="336">
        <v>120.04633466135463</v>
      </c>
      <c r="E45" s="95">
        <v>23.351792828685266</v>
      </c>
      <c r="F45" s="336">
        <v>96.986334661354576</v>
      </c>
      <c r="G45" s="336">
        <v>1177.4828286852589</v>
      </c>
      <c r="H45" s="336">
        <v>119.96541666666673</v>
      </c>
      <c r="I45" s="336">
        <v>24.326334661354586</v>
      </c>
      <c r="J45" s="336">
        <v>4.44530640027868</v>
      </c>
    </row>
    <row r="46" spans="1:10" x14ac:dyDescent="0.2">
      <c r="A46" s="137">
        <v>2024</v>
      </c>
      <c r="B46" s="336">
        <v>414.89137795275605</v>
      </c>
      <c r="C46" s="336">
        <v>2388.5185039370072</v>
      </c>
      <c r="D46" s="336">
        <v>126.07185039370077</v>
      </c>
      <c r="E46" s="95">
        <v>28.271181102362192</v>
      </c>
      <c r="F46" s="336">
        <v>94.014921259842652</v>
      </c>
      <c r="G46" s="336">
        <v>1369.429015748032</v>
      </c>
      <c r="H46" s="95">
        <v>109.51295546558707</v>
      </c>
      <c r="I46" s="336">
        <v>21.287913385826787</v>
      </c>
      <c r="J46" s="95">
        <v>4.5025169583637155</v>
      </c>
    </row>
    <row r="47" spans="1:10" x14ac:dyDescent="0.2">
      <c r="A47" s="337">
        <v>2025</v>
      </c>
      <c r="B47" s="338"/>
      <c r="C47" s="338"/>
      <c r="D47" s="338"/>
      <c r="E47" s="338"/>
      <c r="F47" s="338"/>
      <c r="G47" s="338"/>
      <c r="H47" s="338"/>
      <c r="I47" s="338"/>
      <c r="J47" s="338"/>
    </row>
    <row r="48" spans="1:10" x14ac:dyDescent="0.2">
      <c r="A48" s="67" t="s">
        <v>206</v>
      </c>
      <c r="B48" s="95">
        <v>407.21590909090901</v>
      </c>
      <c r="C48" s="95">
        <v>2707.5840909090912</v>
      </c>
      <c r="D48" s="95">
        <v>128.14636363636362</v>
      </c>
      <c r="E48" s="95">
        <v>30.369545454545456</v>
      </c>
      <c r="F48" s="95">
        <v>87.170909090909063</v>
      </c>
      <c r="G48" s="95">
        <v>1343.4590909090905</v>
      </c>
      <c r="H48" s="95">
        <v>101.5925</v>
      </c>
      <c r="I48" s="95">
        <v>20.849999999999998</v>
      </c>
      <c r="J48" s="95">
        <v>3.9785643129782597</v>
      </c>
    </row>
    <row r="49" spans="1:10" x14ac:dyDescent="0.2">
      <c r="A49" s="67" t="s">
        <v>207</v>
      </c>
      <c r="B49" s="95">
        <v>423.16700000000003</v>
      </c>
      <c r="C49" s="95">
        <v>2896.6749999999997</v>
      </c>
      <c r="D49" s="95">
        <v>126.99150000000002</v>
      </c>
      <c r="E49" s="95">
        <v>32.185999999999993</v>
      </c>
      <c r="F49" s="95">
        <v>88.690000000000012</v>
      </c>
      <c r="G49" s="95">
        <v>1445.8845000000001</v>
      </c>
      <c r="H49" s="95">
        <v>106.89500000000001</v>
      </c>
      <c r="I49" s="95">
        <v>20.642500000000005</v>
      </c>
      <c r="J49" s="95">
        <v>4.1382900196249999</v>
      </c>
    </row>
    <row r="50" spans="1:10" x14ac:dyDescent="0.2">
      <c r="A50" s="67" t="s">
        <v>724</v>
      </c>
      <c r="B50" s="95">
        <v>441.39380952380952</v>
      </c>
      <c r="C50" s="95">
        <v>2981.7357142857136</v>
      </c>
      <c r="D50" s="95">
        <v>130.99047619047622</v>
      </c>
      <c r="E50" s="95">
        <v>33.185714285714276</v>
      </c>
      <c r="F50" s="95">
        <v>92.248571428571438</v>
      </c>
      <c r="G50" s="95">
        <v>1543.4033333333336</v>
      </c>
      <c r="H50" s="95">
        <v>102.45294117647059</v>
      </c>
      <c r="I50" s="95">
        <v>20.276000000000003</v>
      </c>
      <c r="J50" s="95">
        <v>4.1727154804761897</v>
      </c>
    </row>
    <row r="51" spans="1:10" x14ac:dyDescent="0.2">
      <c r="A51" s="67" t="s">
        <v>776</v>
      </c>
      <c r="B51" s="95">
        <v>416.94899999999996</v>
      </c>
      <c r="C51" s="95">
        <v>3212.125</v>
      </c>
      <c r="D51" s="95">
        <v>119.0835</v>
      </c>
      <c r="E51" s="95">
        <v>32.266500000000001</v>
      </c>
      <c r="F51" s="95">
        <v>86.596500000000006</v>
      </c>
      <c r="G51" s="95">
        <v>1482.8495</v>
      </c>
      <c r="H51" s="95">
        <v>99.799999999999983</v>
      </c>
      <c r="I51" s="95">
        <v>19.91075</v>
      </c>
      <c r="J51" s="95">
        <v>4.2510652062840899</v>
      </c>
    </row>
    <row r="52" spans="1:10" x14ac:dyDescent="0.2">
      <c r="A52" s="67" t="s">
        <v>780</v>
      </c>
      <c r="B52" s="95">
        <v>432.26399999999995</v>
      </c>
      <c r="C52" s="95">
        <v>3280.5049999999997</v>
      </c>
      <c r="D52" s="95">
        <v>120.0275</v>
      </c>
      <c r="E52" s="95">
        <v>32.706499999999991</v>
      </c>
      <c r="F52" s="95">
        <v>88.826499999999996</v>
      </c>
      <c r="G52" s="95">
        <v>1458.0054999999998</v>
      </c>
      <c r="H52" s="95">
        <v>99.117500000000021</v>
      </c>
      <c r="I52" s="95">
        <v>20.107500000000002</v>
      </c>
      <c r="J52" s="95">
        <v>4.1925415545750004</v>
      </c>
    </row>
    <row r="53" spans="1:10" x14ac:dyDescent="0.2">
      <c r="A53" s="67" t="s">
        <v>847</v>
      </c>
      <c r="B53" s="95">
        <v>446.05095238095237</v>
      </c>
      <c r="C53" s="95">
        <v>3351.6976190476194</v>
      </c>
      <c r="D53" s="95">
        <v>120.24285714285713</v>
      </c>
      <c r="E53" s="95">
        <v>35.946666666666665</v>
      </c>
      <c r="F53" s="95">
        <v>89.488571428571419</v>
      </c>
      <c r="G53" s="95">
        <v>1473.0633333333335</v>
      </c>
      <c r="H53" s="95">
        <v>94.469047619047615</v>
      </c>
      <c r="I53" s="95">
        <v>21.829523809523806</v>
      </c>
      <c r="J53" s="95">
        <v>4.1004415056928574</v>
      </c>
    </row>
    <row r="54" spans="1:10" x14ac:dyDescent="0.2">
      <c r="A54" s="67" t="s">
        <v>851</v>
      </c>
      <c r="B54" s="95">
        <v>443.53260869565219</v>
      </c>
      <c r="C54" s="95">
        <v>3342.4043478260869</v>
      </c>
      <c r="D54" s="95">
        <v>125.1391304347826</v>
      </c>
      <c r="E54" s="95">
        <v>37.672608695652173</v>
      </c>
      <c r="F54" s="95">
        <v>90.486086956521731</v>
      </c>
      <c r="G54" s="95">
        <v>1528.3104347826084</v>
      </c>
      <c r="H54" s="95">
        <v>99.367647058823536</v>
      </c>
      <c r="I54" s="95">
        <v>22.781739130434783</v>
      </c>
      <c r="J54" s="95">
        <v>4.1095078892847825</v>
      </c>
    </row>
    <row r="55" spans="1:10" x14ac:dyDescent="0.2">
      <c r="A55" s="67" t="s">
        <v>859</v>
      </c>
      <c r="B55" s="95">
        <v>437.52700000000004</v>
      </c>
      <c r="C55" s="95">
        <v>3358.1775000000002</v>
      </c>
      <c r="D55" s="95">
        <v>126.29649999999999</v>
      </c>
      <c r="E55" s="95">
        <v>37.937499999999993</v>
      </c>
      <c r="F55" s="95">
        <v>88.232499999999987</v>
      </c>
      <c r="G55" s="95">
        <v>1536.318</v>
      </c>
      <c r="H55" s="95">
        <v>101.80952380952381</v>
      </c>
      <c r="I55" s="95">
        <v>24.467000000000002</v>
      </c>
      <c r="J55" s="95">
        <v>4.1434055476309526</v>
      </c>
    </row>
    <row r="56" spans="1:10" x14ac:dyDescent="0.2">
      <c r="A56" s="67" t="s">
        <v>872</v>
      </c>
      <c r="B56" s="95">
        <v>451.44818181818175</v>
      </c>
      <c r="C56" s="95">
        <v>3658.0863636363629</v>
      </c>
      <c r="D56" s="95">
        <v>132.90318181818185</v>
      </c>
      <c r="E56" s="95">
        <v>42.543181818181822</v>
      </c>
      <c r="F56" s="95">
        <v>88.65363636363638</v>
      </c>
      <c r="G56" s="95">
        <v>1566.7072727272725</v>
      </c>
      <c r="H56" s="95">
        <v>105.28863636363636</v>
      </c>
      <c r="I56" s="95">
        <v>25.478636363636362</v>
      </c>
      <c r="J56" s="95">
        <v>4.1736363636363647</v>
      </c>
    </row>
    <row r="57" spans="1:10" x14ac:dyDescent="0.2">
      <c r="A57" s="67" t="s">
        <v>879</v>
      </c>
      <c r="B57" s="95">
        <v>485.16347826086957</v>
      </c>
      <c r="C57" s="95">
        <v>4058.2782608695661</v>
      </c>
      <c r="D57" s="95">
        <v>142.84173913043477</v>
      </c>
      <c r="E57" s="95">
        <v>49.435652173913056</v>
      </c>
      <c r="F57" s="95">
        <v>89.279130434782616</v>
      </c>
      <c r="G57" s="95">
        <v>1635.0130434782609</v>
      </c>
      <c r="H57" s="95">
        <v>105.825</v>
      </c>
      <c r="I57" s="95">
        <v>24.864347826086956</v>
      </c>
      <c r="J57" s="95">
        <v>4.1777396253152181</v>
      </c>
    </row>
    <row r="58" spans="1:10" x14ac:dyDescent="0.2">
      <c r="A58" s="67" t="s">
        <v>915</v>
      </c>
      <c r="B58" s="95">
        <v>489.91450000000003</v>
      </c>
      <c r="C58" s="95">
        <v>4085.2310000000007</v>
      </c>
      <c r="D58" s="95">
        <v>144.57849999999999</v>
      </c>
      <c r="E58" s="95">
        <v>50.730000000000004</v>
      </c>
      <c r="F58" s="95">
        <v>90.799500000000009</v>
      </c>
      <c r="G58" s="95">
        <v>1679.0070000000003</v>
      </c>
      <c r="H58" s="95">
        <v>104.37368421052629</v>
      </c>
      <c r="I58" s="95">
        <v>22.624500000000001</v>
      </c>
      <c r="J58" s="95">
        <v>4.1961694053874989</v>
      </c>
    </row>
    <row r="59" spans="1:10" ht="73.150000000000006" customHeight="1" x14ac:dyDescent="0.2">
      <c r="A59" s="1074" t="s">
        <v>436</v>
      </c>
      <c r="B59" s="1074"/>
      <c r="C59" s="1074"/>
      <c r="D59" s="1074"/>
      <c r="E59" s="1074"/>
      <c r="F59" s="1074"/>
      <c r="G59" s="1074"/>
      <c r="H59" s="1074"/>
      <c r="I59" s="1074"/>
      <c r="J59" s="1074"/>
    </row>
  </sheetData>
  <mergeCells count="2">
    <mergeCell ref="A30:I30"/>
    <mergeCell ref="A59:J59"/>
  </mergeCells>
  <printOptions horizontalCentered="1" verticalCentered="1"/>
  <pageMargins left="0" right="0" top="0" bottom="0" header="0.31496062992125984" footer="0.31496062992125984"/>
  <pageSetup paperSize="9" scale="5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Z120"/>
  <sheetViews>
    <sheetView showGridLines="0" view="pageBreakPreview" zoomScaleNormal="100" zoomScaleSheetLayoutView="100" workbookViewId="0"/>
  </sheetViews>
  <sheetFormatPr baseColWidth="10" defaultRowHeight="15" x14ac:dyDescent="0.25"/>
  <cols>
    <col min="1" max="1" width="17.7109375" style="16" customWidth="1"/>
    <col min="2" max="2" width="16.5703125" style="15" bestFit="1" customWidth="1"/>
    <col min="3" max="3" width="13.42578125" style="15" customWidth="1"/>
    <col min="4" max="4" width="16.5703125" style="15" bestFit="1" customWidth="1"/>
    <col min="5" max="5" width="14.42578125" style="15" bestFit="1" customWidth="1"/>
    <col min="6" max="7" width="16.5703125" style="15" bestFit="1" customWidth="1"/>
    <col min="8" max="8" width="19.5703125" style="15" bestFit="1" customWidth="1"/>
    <col min="9" max="9" width="16.5703125" style="15" bestFit="1" customWidth="1"/>
    <col min="10" max="10" width="17.5703125" style="15" customWidth="1"/>
    <col min="11" max="11" width="13.5703125" style="15" bestFit="1" customWidth="1"/>
    <col min="12" max="12" width="2.5703125" style="1" customWidth="1"/>
    <col min="13" max="256" width="11.5703125" style="1"/>
    <col min="257" max="257" width="17.7109375" style="1" customWidth="1"/>
    <col min="258" max="258" width="18.7109375" style="1" bestFit="1" customWidth="1"/>
    <col min="259" max="259" width="12.7109375" style="1" bestFit="1" customWidth="1"/>
    <col min="260" max="260" width="18.7109375" style="1" bestFit="1" customWidth="1"/>
    <col min="261" max="261" width="16" style="1" bestFit="1" customWidth="1"/>
    <col min="262" max="265" width="18.7109375" style="1" bestFit="1" customWidth="1"/>
    <col min="266" max="267" width="12.7109375" style="1" customWidth="1"/>
    <col min="268" max="268" width="2.5703125" style="1" customWidth="1"/>
    <col min="269" max="512" width="11.5703125" style="1"/>
    <col min="513" max="513" width="17.7109375" style="1" customWidth="1"/>
    <col min="514" max="514" width="18.7109375" style="1" bestFit="1" customWidth="1"/>
    <col min="515" max="515" width="12.7109375" style="1" bestFit="1" customWidth="1"/>
    <col min="516" max="516" width="18.7109375" style="1" bestFit="1" customWidth="1"/>
    <col min="517" max="517" width="16" style="1" bestFit="1" customWidth="1"/>
    <col min="518" max="521" width="18.7109375" style="1" bestFit="1" customWidth="1"/>
    <col min="522" max="523" width="12.7109375" style="1" customWidth="1"/>
    <col min="524" max="524" width="2.5703125" style="1" customWidth="1"/>
    <col min="525" max="768" width="11.5703125" style="1"/>
    <col min="769" max="769" width="17.7109375" style="1" customWidth="1"/>
    <col min="770" max="770" width="18.7109375" style="1" bestFit="1" customWidth="1"/>
    <col min="771" max="771" width="12.7109375" style="1" bestFit="1" customWidth="1"/>
    <col min="772" max="772" width="18.7109375" style="1" bestFit="1" customWidth="1"/>
    <col min="773" max="773" width="16" style="1" bestFit="1" customWidth="1"/>
    <col min="774" max="777" width="18.7109375" style="1" bestFit="1" customWidth="1"/>
    <col min="778" max="779" width="12.7109375" style="1" customWidth="1"/>
    <col min="780" max="780" width="2.5703125" style="1" customWidth="1"/>
    <col min="781" max="1024" width="11.5703125" style="1"/>
    <col min="1025" max="1025" width="17.7109375" style="1" customWidth="1"/>
    <col min="1026" max="1026" width="18.7109375" style="1" bestFit="1" customWidth="1"/>
    <col min="1027" max="1027" width="12.7109375" style="1" bestFit="1" customWidth="1"/>
    <col min="1028" max="1028" width="18.7109375" style="1" bestFit="1" customWidth="1"/>
    <col min="1029" max="1029" width="16" style="1" bestFit="1" customWidth="1"/>
    <col min="1030" max="1033" width="18.7109375" style="1" bestFit="1" customWidth="1"/>
    <col min="1034" max="1035" width="12.7109375" style="1" customWidth="1"/>
    <col min="1036" max="1036" width="2.5703125" style="1" customWidth="1"/>
    <col min="1037" max="1280" width="11.5703125" style="1"/>
    <col min="1281" max="1281" width="17.7109375" style="1" customWidth="1"/>
    <col min="1282" max="1282" width="18.7109375" style="1" bestFit="1" customWidth="1"/>
    <col min="1283" max="1283" width="12.7109375" style="1" bestFit="1" customWidth="1"/>
    <col min="1284" max="1284" width="18.7109375" style="1" bestFit="1" customWidth="1"/>
    <col min="1285" max="1285" width="16" style="1" bestFit="1" customWidth="1"/>
    <col min="1286" max="1289" width="18.7109375" style="1" bestFit="1" customWidth="1"/>
    <col min="1290" max="1291" width="12.7109375" style="1" customWidth="1"/>
    <col min="1292" max="1292" width="2.5703125" style="1" customWidth="1"/>
    <col min="1293" max="1536" width="11.5703125" style="1"/>
    <col min="1537" max="1537" width="17.7109375" style="1" customWidth="1"/>
    <col min="1538" max="1538" width="18.7109375" style="1" bestFit="1" customWidth="1"/>
    <col min="1539" max="1539" width="12.7109375" style="1" bestFit="1" customWidth="1"/>
    <col min="1540" max="1540" width="18.7109375" style="1" bestFit="1" customWidth="1"/>
    <col min="1541" max="1541" width="16" style="1" bestFit="1" customWidth="1"/>
    <col min="1542" max="1545" width="18.7109375" style="1" bestFit="1" customWidth="1"/>
    <col min="1546" max="1547" width="12.7109375" style="1" customWidth="1"/>
    <col min="1548" max="1548" width="2.5703125" style="1" customWidth="1"/>
    <col min="1549" max="1792" width="11.5703125" style="1"/>
    <col min="1793" max="1793" width="17.7109375" style="1" customWidth="1"/>
    <col min="1794" max="1794" width="18.7109375" style="1" bestFit="1" customWidth="1"/>
    <col min="1795" max="1795" width="12.7109375" style="1" bestFit="1" customWidth="1"/>
    <col min="1796" max="1796" width="18.7109375" style="1" bestFit="1" customWidth="1"/>
    <col min="1797" max="1797" width="16" style="1" bestFit="1" customWidth="1"/>
    <col min="1798" max="1801" width="18.7109375" style="1" bestFit="1" customWidth="1"/>
    <col min="1802" max="1803" width="12.7109375" style="1" customWidth="1"/>
    <col min="1804" max="1804" width="2.5703125" style="1" customWidth="1"/>
    <col min="1805" max="2048" width="11.5703125" style="1"/>
    <col min="2049" max="2049" width="17.7109375" style="1" customWidth="1"/>
    <col min="2050" max="2050" width="18.7109375" style="1" bestFit="1" customWidth="1"/>
    <col min="2051" max="2051" width="12.7109375" style="1" bestFit="1" customWidth="1"/>
    <col min="2052" max="2052" width="18.7109375" style="1" bestFit="1" customWidth="1"/>
    <col min="2053" max="2053" width="16" style="1" bestFit="1" customWidth="1"/>
    <col min="2054" max="2057" width="18.7109375" style="1" bestFit="1" customWidth="1"/>
    <col min="2058" max="2059" width="12.7109375" style="1" customWidth="1"/>
    <col min="2060" max="2060" width="2.5703125" style="1" customWidth="1"/>
    <col min="2061" max="2304" width="11.5703125" style="1"/>
    <col min="2305" max="2305" width="17.7109375" style="1" customWidth="1"/>
    <col min="2306" max="2306" width="18.7109375" style="1" bestFit="1" customWidth="1"/>
    <col min="2307" max="2307" width="12.7109375" style="1" bestFit="1" customWidth="1"/>
    <col min="2308" max="2308" width="18.7109375" style="1" bestFit="1" customWidth="1"/>
    <col min="2309" max="2309" width="16" style="1" bestFit="1" customWidth="1"/>
    <col min="2310" max="2313" width="18.7109375" style="1" bestFit="1" customWidth="1"/>
    <col min="2314" max="2315" width="12.7109375" style="1" customWidth="1"/>
    <col min="2316" max="2316" width="2.5703125" style="1" customWidth="1"/>
    <col min="2317" max="2560" width="11.5703125" style="1"/>
    <col min="2561" max="2561" width="17.7109375" style="1" customWidth="1"/>
    <col min="2562" max="2562" width="18.7109375" style="1" bestFit="1" customWidth="1"/>
    <col min="2563" max="2563" width="12.7109375" style="1" bestFit="1" customWidth="1"/>
    <col min="2564" max="2564" width="18.7109375" style="1" bestFit="1" customWidth="1"/>
    <col min="2565" max="2565" width="16" style="1" bestFit="1" customWidth="1"/>
    <col min="2566" max="2569" width="18.7109375" style="1" bestFit="1" customWidth="1"/>
    <col min="2570" max="2571" width="12.7109375" style="1" customWidth="1"/>
    <col min="2572" max="2572" width="2.5703125" style="1" customWidth="1"/>
    <col min="2573" max="2816" width="11.5703125" style="1"/>
    <col min="2817" max="2817" width="17.7109375" style="1" customWidth="1"/>
    <col min="2818" max="2818" width="18.7109375" style="1" bestFit="1" customWidth="1"/>
    <col min="2819" max="2819" width="12.7109375" style="1" bestFit="1" customWidth="1"/>
    <col min="2820" max="2820" width="18.7109375" style="1" bestFit="1" customWidth="1"/>
    <col min="2821" max="2821" width="16" style="1" bestFit="1" customWidth="1"/>
    <col min="2822" max="2825" width="18.7109375" style="1" bestFit="1" customWidth="1"/>
    <col min="2826" max="2827" width="12.7109375" style="1" customWidth="1"/>
    <col min="2828" max="2828" width="2.5703125" style="1" customWidth="1"/>
    <col min="2829" max="3072" width="11.5703125" style="1"/>
    <col min="3073" max="3073" width="17.7109375" style="1" customWidth="1"/>
    <col min="3074" max="3074" width="18.7109375" style="1" bestFit="1" customWidth="1"/>
    <col min="3075" max="3075" width="12.7109375" style="1" bestFit="1" customWidth="1"/>
    <col min="3076" max="3076" width="18.7109375" style="1" bestFit="1" customWidth="1"/>
    <col min="3077" max="3077" width="16" style="1" bestFit="1" customWidth="1"/>
    <col min="3078" max="3081" width="18.7109375" style="1" bestFit="1" customWidth="1"/>
    <col min="3082" max="3083" width="12.7109375" style="1" customWidth="1"/>
    <col min="3084" max="3084" width="2.5703125" style="1" customWidth="1"/>
    <col min="3085" max="3328" width="11.5703125" style="1"/>
    <col min="3329" max="3329" width="17.7109375" style="1" customWidth="1"/>
    <col min="3330" max="3330" width="18.7109375" style="1" bestFit="1" customWidth="1"/>
    <col min="3331" max="3331" width="12.7109375" style="1" bestFit="1" customWidth="1"/>
    <col min="3332" max="3332" width="18.7109375" style="1" bestFit="1" customWidth="1"/>
    <col min="3333" max="3333" width="16" style="1" bestFit="1" customWidth="1"/>
    <col min="3334" max="3337" width="18.7109375" style="1" bestFit="1" customWidth="1"/>
    <col min="3338" max="3339" width="12.7109375" style="1" customWidth="1"/>
    <col min="3340" max="3340" width="2.5703125" style="1" customWidth="1"/>
    <col min="3341" max="3584" width="11.5703125" style="1"/>
    <col min="3585" max="3585" width="17.7109375" style="1" customWidth="1"/>
    <col min="3586" max="3586" width="18.7109375" style="1" bestFit="1" customWidth="1"/>
    <col min="3587" max="3587" width="12.7109375" style="1" bestFit="1" customWidth="1"/>
    <col min="3588" max="3588" width="18.7109375" style="1" bestFit="1" customWidth="1"/>
    <col min="3589" max="3589" width="16" style="1" bestFit="1" customWidth="1"/>
    <col min="3590" max="3593" width="18.7109375" style="1" bestFit="1" customWidth="1"/>
    <col min="3594" max="3595" width="12.7109375" style="1" customWidth="1"/>
    <col min="3596" max="3596" width="2.5703125" style="1" customWidth="1"/>
    <col min="3597" max="3840" width="11.5703125" style="1"/>
    <col min="3841" max="3841" width="17.7109375" style="1" customWidth="1"/>
    <col min="3842" max="3842" width="18.7109375" style="1" bestFit="1" customWidth="1"/>
    <col min="3843" max="3843" width="12.7109375" style="1" bestFit="1" customWidth="1"/>
    <col min="3844" max="3844" width="18.7109375" style="1" bestFit="1" customWidth="1"/>
    <col min="3845" max="3845" width="16" style="1" bestFit="1" customWidth="1"/>
    <col min="3846" max="3849" width="18.7109375" style="1" bestFit="1" customWidth="1"/>
    <col min="3850" max="3851" width="12.7109375" style="1" customWidth="1"/>
    <col min="3852" max="3852" width="2.5703125" style="1" customWidth="1"/>
    <col min="3853" max="4096" width="11.5703125" style="1"/>
    <col min="4097" max="4097" width="17.7109375" style="1" customWidth="1"/>
    <col min="4098" max="4098" width="18.7109375" style="1" bestFit="1" customWidth="1"/>
    <col min="4099" max="4099" width="12.7109375" style="1" bestFit="1" customWidth="1"/>
    <col min="4100" max="4100" width="18.7109375" style="1" bestFit="1" customWidth="1"/>
    <col min="4101" max="4101" width="16" style="1" bestFit="1" customWidth="1"/>
    <col min="4102" max="4105" width="18.7109375" style="1" bestFit="1" customWidth="1"/>
    <col min="4106" max="4107" width="12.7109375" style="1" customWidth="1"/>
    <col min="4108" max="4108" width="2.5703125" style="1" customWidth="1"/>
    <col min="4109" max="4352" width="11.5703125" style="1"/>
    <col min="4353" max="4353" width="17.7109375" style="1" customWidth="1"/>
    <col min="4354" max="4354" width="18.7109375" style="1" bestFit="1" customWidth="1"/>
    <col min="4355" max="4355" width="12.7109375" style="1" bestFit="1" customWidth="1"/>
    <col min="4356" max="4356" width="18.7109375" style="1" bestFit="1" customWidth="1"/>
    <col min="4357" max="4357" width="16" style="1" bestFit="1" customWidth="1"/>
    <col min="4358" max="4361" width="18.7109375" style="1" bestFit="1" customWidth="1"/>
    <col min="4362" max="4363" width="12.7109375" style="1" customWidth="1"/>
    <col min="4364" max="4364" width="2.5703125" style="1" customWidth="1"/>
    <col min="4365" max="4608" width="11.5703125" style="1"/>
    <col min="4609" max="4609" width="17.7109375" style="1" customWidth="1"/>
    <col min="4610" max="4610" width="18.7109375" style="1" bestFit="1" customWidth="1"/>
    <col min="4611" max="4611" width="12.7109375" style="1" bestFit="1" customWidth="1"/>
    <col min="4612" max="4612" width="18.7109375" style="1" bestFit="1" customWidth="1"/>
    <col min="4613" max="4613" width="16" style="1" bestFit="1" customWidth="1"/>
    <col min="4614" max="4617" width="18.7109375" style="1" bestFit="1" customWidth="1"/>
    <col min="4618" max="4619" width="12.7109375" style="1" customWidth="1"/>
    <col min="4620" max="4620" width="2.5703125" style="1" customWidth="1"/>
    <col min="4621" max="4864" width="11.5703125" style="1"/>
    <col min="4865" max="4865" width="17.7109375" style="1" customWidth="1"/>
    <col min="4866" max="4866" width="18.7109375" style="1" bestFit="1" customWidth="1"/>
    <col min="4867" max="4867" width="12.7109375" style="1" bestFit="1" customWidth="1"/>
    <col min="4868" max="4868" width="18.7109375" style="1" bestFit="1" customWidth="1"/>
    <col min="4869" max="4869" width="16" style="1" bestFit="1" customWidth="1"/>
    <col min="4870" max="4873" width="18.7109375" style="1" bestFit="1" customWidth="1"/>
    <col min="4874" max="4875" width="12.7109375" style="1" customWidth="1"/>
    <col min="4876" max="4876" width="2.5703125" style="1" customWidth="1"/>
    <col min="4877" max="5120" width="11.5703125" style="1"/>
    <col min="5121" max="5121" width="17.7109375" style="1" customWidth="1"/>
    <col min="5122" max="5122" width="18.7109375" style="1" bestFit="1" customWidth="1"/>
    <col min="5123" max="5123" width="12.7109375" style="1" bestFit="1" customWidth="1"/>
    <col min="5124" max="5124" width="18.7109375" style="1" bestFit="1" customWidth="1"/>
    <col min="5125" max="5125" width="16" style="1" bestFit="1" customWidth="1"/>
    <col min="5126" max="5129" width="18.7109375" style="1" bestFit="1" customWidth="1"/>
    <col min="5130" max="5131" width="12.7109375" style="1" customWidth="1"/>
    <col min="5132" max="5132" width="2.5703125" style="1" customWidth="1"/>
    <col min="5133" max="5376" width="11.5703125" style="1"/>
    <col min="5377" max="5377" width="17.7109375" style="1" customWidth="1"/>
    <col min="5378" max="5378" width="18.7109375" style="1" bestFit="1" customWidth="1"/>
    <col min="5379" max="5379" width="12.7109375" style="1" bestFit="1" customWidth="1"/>
    <col min="5380" max="5380" width="18.7109375" style="1" bestFit="1" customWidth="1"/>
    <col min="5381" max="5381" width="16" style="1" bestFit="1" customWidth="1"/>
    <col min="5382" max="5385" width="18.7109375" style="1" bestFit="1" customWidth="1"/>
    <col min="5386" max="5387" width="12.7109375" style="1" customWidth="1"/>
    <col min="5388" max="5388" width="2.5703125" style="1" customWidth="1"/>
    <col min="5389" max="5632" width="11.5703125" style="1"/>
    <col min="5633" max="5633" width="17.7109375" style="1" customWidth="1"/>
    <col min="5634" max="5634" width="18.7109375" style="1" bestFit="1" customWidth="1"/>
    <col min="5635" max="5635" width="12.7109375" style="1" bestFit="1" customWidth="1"/>
    <col min="5636" max="5636" width="18.7109375" style="1" bestFit="1" customWidth="1"/>
    <col min="5637" max="5637" width="16" style="1" bestFit="1" customWidth="1"/>
    <col min="5638" max="5641" width="18.7109375" style="1" bestFit="1" customWidth="1"/>
    <col min="5642" max="5643" width="12.7109375" style="1" customWidth="1"/>
    <col min="5644" max="5644" width="2.5703125" style="1" customWidth="1"/>
    <col min="5645" max="5888" width="11.5703125" style="1"/>
    <col min="5889" max="5889" width="17.7109375" style="1" customWidth="1"/>
    <col min="5890" max="5890" width="18.7109375" style="1" bestFit="1" customWidth="1"/>
    <col min="5891" max="5891" width="12.7109375" style="1" bestFit="1" customWidth="1"/>
    <col min="5892" max="5892" width="18.7109375" style="1" bestFit="1" customWidth="1"/>
    <col min="5893" max="5893" width="16" style="1" bestFit="1" customWidth="1"/>
    <col min="5894" max="5897" width="18.7109375" style="1" bestFit="1" customWidth="1"/>
    <col min="5898" max="5899" width="12.7109375" style="1" customWidth="1"/>
    <col min="5900" max="5900" width="2.5703125" style="1" customWidth="1"/>
    <col min="5901" max="6144" width="11.5703125" style="1"/>
    <col min="6145" max="6145" width="17.7109375" style="1" customWidth="1"/>
    <col min="6146" max="6146" width="18.7109375" style="1" bestFit="1" customWidth="1"/>
    <col min="6147" max="6147" width="12.7109375" style="1" bestFit="1" customWidth="1"/>
    <col min="6148" max="6148" width="18.7109375" style="1" bestFit="1" customWidth="1"/>
    <col min="6149" max="6149" width="16" style="1" bestFit="1" customWidth="1"/>
    <col min="6150" max="6153" width="18.7109375" style="1" bestFit="1" customWidth="1"/>
    <col min="6154" max="6155" width="12.7109375" style="1" customWidth="1"/>
    <col min="6156" max="6156" width="2.5703125" style="1" customWidth="1"/>
    <col min="6157" max="6400" width="11.5703125" style="1"/>
    <col min="6401" max="6401" width="17.7109375" style="1" customWidth="1"/>
    <col min="6402" max="6402" width="18.7109375" style="1" bestFit="1" customWidth="1"/>
    <col min="6403" max="6403" width="12.7109375" style="1" bestFit="1" customWidth="1"/>
    <col min="6404" max="6404" width="18.7109375" style="1" bestFit="1" customWidth="1"/>
    <col min="6405" max="6405" width="16" style="1" bestFit="1" customWidth="1"/>
    <col min="6406" max="6409" width="18.7109375" style="1" bestFit="1" customWidth="1"/>
    <col min="6410" max="6411" width="12.7109375" style="1" customWidth="1"/>
    <col min="6412" max="6412" width="2.5703125" style="1" customWidth="1"/>
    <col min="6413" max="6656" width="11.5703125" style="1"/>
    <col min="6657" max="6657" width="17.7109375" style="1" customWidth="1"/>
    <col min="6658" max="6658" width="18.7109375" style="1" bestFit="1" customWidth="1"/>
    <col min="6659" max="6659" width="12.7109375" style="1" bestFit="1" customWidth="1"/>
    <col min="6660" max="6660" width="18.7109375" style="1" bestFit="1" customWidth="1"/>
    <col min="6661" max="6661" width="16" style="1" bestFit="1" customWidth="1"/>
    <col min="6662" max="6665" width="18.7109375" style="1" bestFit="1" customWidth="1"/>
    <col min="6666" max="6667" width="12.7109375" style="1" customWidth="1"/>
    <col min="6668" max="6668" width="2.5703125" style="1" customWidth="1"/>
    <col min="6669" max="6912" width="11.5703125" style="1"/>
    <col min="6913" max="6913" width="17.7109375" style="1" customWidth="1"/>
    <col min="6914" max="6914" width="18.7109375" style="1" bestFit="1" customWidth="1"/>
    <col min="6915" max="6915" width="12.7109375" style="1" bestFit="1" customWidth="1"/>
    <col min="6916" max="6916" width="18.7109375" style="1" bestFit="1" customWidth="1"/>
    <col min="6917" max="6917" width="16" style="1" bestFit="1" customWidth="1"/>
    <col min="6918" max="6921" width="18.7109375" style="1" bestFit="1" customWidth="1"/>
    <col min="6922" max="6923" width="12.7109375" style="1" customWidth="1"/>
    <col min="6924" max="6924" width="2.5703125" style="1" customWidth="1"/>
    <col min="6925" max="7168" width="11.5703125" style="1"/>
    <col min="7169" max="7169" width="17.7109375" style="1" customWidth="1"/>
    <col min="7170" max="7170" width="18.7109375" style="1" bestFit="1" customWidth="1"/>
    <col min="7171" max="7171" width="12.7109375" style="1" bestFit="1" customWidth="1"/>
    <col min="7172" max="7172" width="18.7109375" style="1" bestFit="1" customWidth="1"/>
    <col min="7173" max="7173" width="16" style="1" bestFit="1" customWidth="1"/>
    <col min="7174" max="7177" width="18.7109375" style="1" bestFit="1" customWidth="1"/>
    <col min="7178" max="7179" width="12.7109375" style="1" customWidth="1"/>
    <col min="7180" max="7180" width="2.5703125" style="1" customWidth="1"/>
    <col min="7181" max="7424" width="11.5703125" style="1"/>
    <col min="7425" max="7425" width="17.7109375" style="1" customWidth="1"/>
    <col min="7426" max="7426" width="18.7109375" style="1" bestFit="1" customWidth="1"/>
    <col min="7427" max="7427" width="12.7109375" style="1" bestFit="1" customWidth="1"/>
    <col min="7428" max="7428" width="18.7109375" style="1" bestFit="1" customWidth="1"/>
    <col min="7429" max="7429" width="16" style="1" bestFit="1" customWidth="1"/>
    <col min="7430" max="7433" width="18.7109375" style="1" bestFit="1" customWidth="1"/>
    <col min="7434" max="7435" width="12.7109375" style="1" customWidth="1"/>
    <col min="7436" max="7436" width="2.5703125" style="1" customWidth="1"/>
    <col min="7437" max="7680" width="11.5703125" style="1"/>
    <col min="7681" max="7681" width="17.7109375" style="1" customWidth="1"/>
    <col min="7682" max="7682" width="18.7109375" style="1" bestFit="1" customWidth="1"/>
    <col min="7683" max="7683" width="12.7109375" style="1" bestFit="1" customWidth="1"/>
    <col min="7684" max="7684" width="18.7109375" style="1" bestFit="1" customWidth="1"/>
    <col min="7685" max="7685" width="16" style="1" bestFit="1" customWidth="1"/>
    <col min="7686" max="7689" width="18.7109375" style="1" bestFit="1" customWidth="1"/>
    <col min="7690" max="7691" width="12.7109375" style="1" customWidth="1"/>
    <col min="7692" max="7692" width="2.5703125" style="1" customWidth="1"/>
    <col min="7693" max="7936" width="11.5703125" style="1"/>
    <col min="7937" max="7937" width="17.7109375" style="1" customWidth="1"/>
    <col min="7938" max="7938" width="18.7109375" style="1" bestFit="1" customWidth="1"/>
    <col min="7939" max="7939" width="12.7109375" style="1" bestFit="1" customWidth="1"/>
    <col min="7940" max="7940" width="18.7109375" style="1" bestFit="1" customWidth="1"/>
    <col min="7941" max="7941" width="16" style="1" bestFit="1" customWidth="1"/>
    <col min="7942" max="7945" width="18.7109375" style="1" bestFit="1" customWidth="1"/>
    <col min="7946" max="7947" width="12.7109375" style="1" customWidth="1"/>
    <col min="7948" max="7948" width="2.5703125" style="1" customWidth="1"/>
    <col min="7949" max="8192" width="11.5703125" style="1"/>
    <col min="8193" max="8193" width="17.7109375" style="1" customWidth="1"/>
    <col min="8194" max="8194" width="18.7109375" style="1" bestFit="1" customWidth="1"/>
    <col min="8195" max="8195" width="12.7109375" style="1" bestFit="1" customWidth="1"/>
    <col min="8196" max="8196" width="18.7109375" style="1" bestFit="1" customWidth="1"/>
    <col min="8197" max="8197" width="16" style="1" bestFit="1" customWidth="1"/>
    <col min="8198" max="8201" width="18.7109375" style="1" bestFit="1" customWidth="1"/>
    <col min="8202" max="8203" width="12.7109375" style="1" customWidth="1"/>
    <col min="8204" max="8204" width="2.5703125" style="1" customWidth="1"/>
    <col min="8205" max="8448" width="11.5703125" style="1"/>
    <col min="8449" max="8449" width="17.7109375" style="1" customWidth="1"/>
    <col min="8450" max="8450" width="18.7109375" style="1" bestFit="1" customWidth="1"/>
    <col min="8451" max="8451" width="12.7109375" style="1" bestFit="1" customWidth="1"/>
    <col min="8452" max="8452" width="18.7109375" style="1" bestFit="1" customWidth="1"/>
    <col min="8453" max="8453" width="16" style="1" bestFit="1" customWidth="1"/>
    <col min="8454" max="8457" width="18.7109375" style="1" bestFit="1" customWidth="1"/>
    <col min="8458" max="8459" width="12.7109375" style="1" customWidth="1"/>
    <col min="8460" max="8460" width="2.5703125" style="1" customWidth="1"/>
    <col min="8461" max="8704" width="11.5703125" style="1"/>
    <col min="8705" max="8705" width="17.7109375" style="1" customWidth="1"/>
    <col min="8706" max="8706" width="18.7109375" style="1" bestFit="1" customWidth="1"/>
    <col min="8707" max="8707" width="12.7109375" style="1" bestFit="1" customWidth="1"/>
    <col min="8708" max="8708" width="18.7109375" style="1" bestFit="1" customWidth="1"/>
    <col min="8709" max="8709" width="16" style="1" bestFit="1" customWidth="1"/>
    <col min="8710" max="8713" width="18.7109375" style="1" bestFit="1" customWidth="1"/>
    <col min="8714" max="8715" width="12.7109375" style="1" customWidth="1"/>
    <col min="8716" max="8716" width="2.5703125" style="1" customWidth="1"/>
    <col min="8717" max="8960" width="11.5703125" style="1"/>
    <col min="8961" max="8961" width="17.7109375" style="1" customWidth="1"/>
    <col min="8962" max="8962" width="18.7109375" style="1" bestFit="1" customWidth="1"/>
    <col min="8963" max="8963" width="12.7109375" style="1" bestFit="1" customWidth="1"/>
    <col min="8964" max="8964" width="18.7109375" style="1" bestFit="1" customWidth="1"/>
    <col min="8965" max="8965" width="16" style="1" bestFit="1" customWidth="1"/>
    <col min="8966" max="8969" width="18.7109375" style="1" bestFit="1" customWidth="1"/>
    <col min="8970" max="8971" width="12.7109375" style="1" customWidth="1"/>
    <col min="8972" max="8972" width="2.5703125" style="1" customWidth="1"/>
    <col min="8973" max="9216" width="11.5703125" style="1"/>
    <col min="9217" max="9217" width="17.7109375" style="1" customWidth="1"/>
    <col min="9218" max="9218" width="18.7109375" style="1" bestFit="1" customWidth="1"/>
    <col min="9219" max="9219" width="12.7109375" style="1" bestFit="1" customWidth="1"/>
    <col min="9220" max="9220" width="18.7109375" style="1" bestFit="1" customWidth="1"/>
    <col min="9221" max="9221" width="16" style="1" bestFit="1" customWidth="1"/>
    <col min="9222" max="9225" width="18.7109375" style="1" bestFit="1" customWidth="1"/>
    <col min="9226" max="9227" width="12.7109375" style="1" customWidth="1"/>
    <col min="9228" max="9228" width="2.5703125" style="1" customWidth="1"/>
    <col min="9229" max="9472" width="11.5703125" style="1"/>
    <col min="9473" max="9473" width="17.7109375" style="1" customWidth="1"/>
    <col min="9474" max="9474" width="18.7109375" style="1" bestFit="1" customWidth="1"/>
    <col min="9475" max="9475" width="12.7109375" style="1" bestFit="1" customWidth="1"/>
    <col min="9476" max="9476" width="18.7109375" style="1" bestFit="1" customWidth="1"/>
    <col min="9477" max="9477" width="16" style="1" bestFit="1" customWidth="1"/>
    <col min="9478" max="9481" width="18.7109375" style="1" bestFit="1" customWidth="1"/>
    <col min="9482" max="9483" width="12.7109375" style="1" customWidth="1"/>
    <col min="9484" max="9484" width="2.5703125" style="1" customWidth="1"/>
    <col min="9485" max="9728" width="11.5703125" style="1"/>
    <col min="9729" max="9729" width="17.7109375" style="1" customWidth="1"/>
    <col min="9730" max="9730" width="18.7109375" style="1" bestFit="1" customWidth="1"/>
    <col min="9731" max="9731" width="12.7109375" style="1" bestFit="1" customWidth="1"/>
    <col min="9732" max="9732" width="18.7109375" style="1" bestFit="1" customWidth="1"/>
    <col min="9733" max="9733" width="16" style="1" bestFit="1" customWidth="1"/>
    <col min="9734" max="9737" width="18.7109375" style="1" bestFit="1" customWidth="1"/>
    <col min="9738" max="9739" width="12.7109375" style="1" customWidth="1"/>
    <col min="9740" max="9740" width="2.5703125" style="1" customWidth="1"/>
    <col min="9741" max="9984" width="11.5703125" style="1"/>
    <col min="9985" max="9985" width="17.7109375" style="1" customWidth="1"/>
    <col min="9986" max="9986" width="18.7109375" style="1" bestFit="1" customWidth="1"/>
    <col min="9987" max="9987" width="12.7109375" style="1" bestFit="1" customWidth="1"/>
    <col min="9988" max="9988" width="18.7109375" style="1" bestFit="1" customWidth="1"/>
    <col min="9989" max="9989" width="16" style="1" bestFit="1" customWidth="1"/>
    <col min="9990" max="9993" width="18.7109375" style="1" bestFit="1" customWidth="1"/>
    <col min="9994" max="9995" width="12.7109375" style="1" customWidth="1"/>
    <col min="9996" max="9996" width="2.5703125" style="1" customWidth="1"/>
    <col min="9997" max="10240" width="11.5703125" style="1"/>
    <col min="10241" max="10241" width="17.7109375" style="1" customWidth="1"/>
    <col min="10242" max="10242" width="18.7109375" style="1" bestFit="1" customWidth="1"/>
    <col min="10243" max="10243" width="12.7109375" style="1" bestFit="1" customWidth="1"/>
    <col min="10244" max="10244" width="18.7109375" style="1" bestFit="1" customWidth="1"/>
    <col min="10245" max="10245" width="16" style="1" bestFit="1" customWidth="1"/>
    <col min="10246" max="10249" width="18.7109375" style="1" bestFit="1" customWidth="1"/>
    <col min="10250" max="10251" width="12.7109375" style="1" customWidth="1"/>
    <col min="10252" max="10252" width="2.5703125" style="1" customWidth="1"/>
    <col min="10253" max="10496" width="11.5703125" style="1"/>
    <col min="10497" max="10497" width="17.7109375" style="1" customWidth="1"/>
    <col min="10498" max="10498" width="18.7109375" style="1" bestFit="1" customWidth="1"/>
    <col min="10499" max="10499" width="12.7109375" style="1" bestFit="1" customWidth="1"/>
    <col min="10500" max="10500" width="18.7109375" style="1" bestFit="1" customWidth="1"/>
    <col min="10501" max="10501" width="16" style="1" bestFit="1" customWidth="1"/>
    <col min="10502" max="10505" width="18.7109375" style="1" bestFit="1" customWidth="1"/>
    <col min="10506" max="10507" width="12.7109375" style="1" customWidth="1"/>
    <col min="10508" max="10508" width="2.5703125" style="1" customWidth="1"/>
    <col min="10509" max="10752" width="11.5703125" style="1"/>
    <col min="10753" max="10753" width="17.7109375" style="1" customWidth="1"/>
    <col min="10754" max="10754" width="18.7109375" style="1" bestFit="1" customWidth="1"/>
    <col min="10755" max="10755" width="12.7109375" style="1" bestFit="1" customWidth="1"/>
    <col min="10756" max="10756" width="18.7109375" style="1" bestFit="1" customWidth="1"/>
    <col min="10757" max="10757" width="16" style="1" bestFit="1" customWidth="1"/>
    <col min="10758" max="10761" width="18.7109375" style="1" bestFit="1" customWidth="1"/>
    <col min="10762" max="10763" width="12.7109375" style="1" customWidth="1"/>
    <col min="10764" max="10764" width="2.5703125" style="1" customWidth="1"/>
    <col min="10765" max="11008" width="11.5703125" style="1"/>
    <col min="11009" max="11009" width="17.7109375" style="1" customWidth="1"/>
    <col min="11010" max="11010" width="18.7109375" style="1" bestFit="1" customWidth="1"/>
    <col min="11011" max="11011" width="12.7109375" style="1" bestFit="1" customWidth="1"/>
    <col min="11012" max="11012" width="18.7109375" style="1" bestFit="1" customWidth="1"/>
    <col min="11013" max="11013" width="16" style="1" bestFit="1" customWidth="1"/>
    <col min="11014" max="11017" width="18.7109375" style="1" bestFit="1" customWidth="1"/>
    <col min="11018" max="11019" width="12.7109375" style="1" customWidth="1"/>
    <col min="11020" max="11020" width="2.5703125" style="1" customWidth="1"/>
    <col min="11021" max="11264" width="11.5703125" style="1"/>
    <col min="11265" max="11265" width="17.7109375" style="1" customWidth="1"/>
    <col min="11266" max="11266" width="18.7109375" style="1" bestFit="1" customWidth="1"/>
    <col min="11267" max="11267" width="12.7109375" style="1" bestFit="1" customWidth="1"/>
    <col min="11268" max="11268" width="18.7109375" style="1" bestFit="1" customWidth="1"/>
    <col min="11269" max="11269" width="16" style="1" bestFit="1" customWidth="1"/>
    <col min="11270" max="11273" width="18.7109375" style="1" bestFit="1" customWidth="1"/>
    <col min="11274" max="11275" width="12.7109375" style="1" customWidth="1"/>
    <col min="11276" max="11276" width="2.5703125" style="1" customWidth="1"/>
    <col min="11277" max="11520" width="11.5703125" style="1"/>
    <col min="11521" max="11521" width="17.7109375" style="1" customWidth="1"/>
    <col min="11522" max="11522" width="18.7109375" style="1" bestFit="1" customWidth="1"/>
    <col min="11523" max="11523" width="12.7109375" style="1" bestFit="1" customWidth="1"/>
    <col min="11524" max="11524" width="18.7109375" style="1" bestFit="1" customWidth="1"/>
    <col min="11525" max="11525" width="16" style="1" bestFit="1" customWidth="1"/>
    <col min="11526" max="11529" width="18.7109375" style="1" bestFit="1" customWidth="1"/>
    <col min="11530" max="11531" width="12.7109375" style="1" customWidth="1"/>
    <col min="11532" max="11532" width="2.5703125" style="1" customWidth="1"/>
    <col min="11533" max="11776" width="11.5703125" style="1"/>
    <col min="11777" max="11777" width="17.7109375" style="1" customWidth="1"/>
    <col min="11778" max="11778" width="18.7109375" style="1" bestFit="1" customWidth="1"/>
    <col min="11779" max="11779" width="12.7109375" style="1" bestFit="1" customWidth="1"/>
    <col min="11780" max="11780" width="18.7109375" style="1" bestFit="1" customWidth="1"/>
    <col min="11781" max="11781" width="16" style="1" bestFit="1" customWidth="1"/>
    <col min="11782" max="11785" width="18.7109375" style="1" bestFit="1" customWidth="1"/>
    <col min="11786" max="11787" width="12.7109375" style="1" customWidth="1"/>
    <col min="11788" max="11788" width="2.5703125" style="1" customWidth="1"/>
    <col min="11789" max="12032" width="11.5703125" style="1"/>
    <col min="12033" max="12033" width="17.7109375" style="1" customWidth="1"/>
    <col min="12034" max="12034" width="18.7109375" style="1" bestFit="1" customWidth="1"/>
    <col min="12035" max="12035" width="12.7109375" style="1" bestFit="1" customWidth="1"/>
    <col min="12036" max="12036" width="18.7109375" style="1" bestFit="1" customWidth="1"/>
    <col min="12037" max="12037" width="16" style="1" bestFit="1" customWidth="1"/>
    <col min="12038" max="12041" width="18.7109375" style="1" bestFit="1" customWidth="1"/>
    <col min="12042" max="12043" width="12.7109375" style="1" customWidth="1"/>
    <col min="12044" max="12044" width="2.5703125" style="1" customWidth="1"/>
    <col min="12045" max="12288" width="11.5703125" style="1"/>
    <col min="12289" max="12289" width="17.7109375" style="1" customWidth="1"/>
    <col min="12290" max="12290" width="18.7109375" style="1" bestFit="1" customWidth="1"/>
    <col min="12291" max="12291" width="12.7109375" style="1" bestFit="1" customWidth="1"/>
    <col min="12292" max="12292" width="18.7109375" style="1" bestFit="1" customWidth="1"/>
    <col min="12293" max="12293" width="16" style="1" bestFit="1" customWidth="1"/>
    <col min="12294" max="12297" width="18.7109375" style="1" bestFit="1" customWidth="1"/>
    <col min="12298" max="12299" width="12.7109375" style="1" customWidth="1"/>
    <col min="12300" max="12300" width="2.5703125" style="1" customWidth="1"/>
    <col min="12301" max="12544" width="11.5703125" style="1"/>
    <col min="12545" max="12545" width="17.7109375" style="1" customWidth="1"/>
    <col min="12546" max="12546" width="18.7109375" style="1" bestFit="1" customWidth="1"/>
    <col min="12547" max="12547" width="12.7109375" style="1" bestFit="1" customWidth="1"/>
    <col min="12548" max="12548" width="18.7109375" style="1" bestFit="1" customWidth="1"/>
    <col min="12549" max="12549" width="16" style="1" bestFit="1" customWidth="1"/>
    <col min="12550" max="12553" width="18.7109375" style="1" bestFit="1" customWidth="1"/>
    <col min="12554" max="12555" width="12.7109375" style="1" customWidth="1"/>
    <col min="12556" max="12556" width="2.5703125" style="1" customWidth="1"/>
    <col min="12557" max="12800" width="11.5703125" style="1"/>
    <col min="12801" max="12801" width="17.7109375" style="1" customWidth="1"/>
    <col min="12802" max="12802" width="18.7109375" style="1" bestFit="1" customWidth="1"/>
    <col min="12803" max="12803" width="12.7109375" style="1" bestFit="1" customWidth="1"/>
    <col min="12804" max="12804" width="18.7109375" style="1" bestFit="1" customWidth="1"/>
    <col min="12805" max="12805" width="16" style="1" bestFit="1" customWidth="1"/>
    <col min="12806" max="12809" width="18.7109375" style="1" bestFit="1" customWidth="1"/>
    <col min="12810" max="12811" width="12.7109375" style="1" customWidth="1"/>
    <col min="12812" max="12812" width="2.5703125" style="1" customWidth="1"/>
    <col min="12813" max="13056" width="11.5703125" style="1"/>
    <col min="13057" max="13057" width="17.7109375" style="1" customWidth="1"/>
    <col min="13058" max="13058" width="18.7109375" style="1" bestFit="1" customWidth="1"/>
    <col min="13059" max="13059" width="12.7109375" style="1" bestFit="1" customWidth="1"/>
    <col min="13060" max="13060" width="18.7109375" style="1" bestFit="1" customWidth="1"/>
    <col min="13061" max="13061" width="16" style="1" bestFit="1" customWidth="1"/>
    <col min="13062" max="13065" width="18.7109375" style="1" bestFit="1" customWidth="1"/>
    <col min="13066" max="13067" width="12.7109375" style="1" customWidth="1"/>
    <col min="13068" max="13068" width="2.5703125" style="1" customWidth="1"/>
    <col min="13069" max="13312" width="11.5703125" style="1"/>
    <col min="13313" max="13313" width="17.7109375" style="1" customWidth="1"/>
    <col min="13314" max="13314" width="18.7109375" style="1" bestFit="1" customWidth="1"/>
    <col min="13315" max="13315" width="12.7109375" style="1" bestFit="1" customWidth="1"/>
    <col min="13316" max="13316" width="18.7109375" style="1" bestFit="1" customWidth="1"/>
    <col min="13317" max="13317" width="16" style="1" bestFit="1" customWidth="1"/>
    <col min="13318" max="13321" width="18.7109375" style="1" bestFit="1" customWidth="1"/>
    <col min="13322" max="13323" width="12.7109375" style="1" customWidth="1"/>
    <col min="13324" max="13324" width="2.5703125" style="1" customWidth="1"/>
    <col min="13325" max="13568" width="11.5703125" style="1"/>
    <col min="13569" max="13569" width="17.7109375" style="1" customWidth="1"/>
    <col min="13570" max="13570" width="18.7109375" style="1" bestFit="1" customWidth="1"/>
    <col min="13571" max="13571" width="12.7109375" style="1" bestFit="1" customWidth="1"/>
    <col min="13572" max="13572" width="18.7109375" style="1" bestFit="1" customWidth="1"/>
    <col min="13573" max="13573" width="16" style="1" bestFit="1" customWidth="1"/>
    <col min="13574" max="13577" width="18.7109375" style="1" bestFit="1" customWidth="1"/>
    <col min="13578" max="13579" width="12.7109375" style="1" customWidth="1"/>
    <col min="13580" max="13580" width="2.5703125" style="1" customWidth="1"/>
    <col min="13581" max="13824" width="11.5703125" style="1"/>
    <col min="13825" max="13825" width="17.7109375" style="1" customWidth="1"/>
    <col min="13826" max="13826" width="18.7109375" style="1" bestFit="1" customWidth="1"/>
    <col min="13827" max="13827" width="12.7109375" style="1" bestFit="1" customWidth="1"/>
    <col min="13828" max="13828" width="18.7109375" style="1" bestFit="1" customWidth="1"/>
    <col min="13829" max="13829" width="16" style="1" bestFit="1" customWidth="1"/>
    <col min="13830" max="13833" width="18.7109375" style="1" bestFit="1" customWidth="1"/>
    <col min="13834" max="13835" width="12.7109375" style="1" customWidth="1"/>
    <col min="13836" max="13836" width="2.5703125" style="1" customWidth="1"/>
    <col min="13837" max="14080" width="11.5703125" style="1"/>
    <col min="14081" max="14081" width="17.7109375" style="1" customWidth="1"/>
    <col min="14082" max="14082" width="18.7109375" style="1" bestFit="1" customWidth="1"/>
    <col min="14083" max="14083" width="12.7109375" style="1" bestFit="1" customWidth="1"/>
    <col min="14084" max="14084" width="18.7109375" style="1" bestFit="1" customWidth="1"/>
    <col min="14085" max="14085" width="16" style="1" bestFit="1" customWidth="1"/>
    <col min="14086" max="14089" width="18.7109375" style="1" bestFit="1" customWidth="1"/>
    <col min="14090" max="14091" width="12.7109375" style="1" customWidth="1"/>
    <col min="14092" max="14092" width="2.5703125" style="1" customWidth="1"/>
    <col min="14093" max="14336" width="11.5703125" style="1"/>
    <col min="14337" max="14337" width="17.7109375" style="1" customWidth="1"/>
    <col min="14338" max="14338" width="18.7109375" style="1" bestFit="1" customWidth="1"/>
    <col min="14339" max="14339" width="12.7109375" style="1" bestFit="1" customWidth="1"/>
    <col min="14340" max="14340" width="18.7109375" style="1" bestFit="1" customWidth="1"/>
    <col min="14341" max="14341" width="16" style="1" bestFit="1" customWidth="1"/>
    <col min="14342" max="14345" width="18.7109375" style="1" bestFit="1" customWidth="1"/>
    <col min="14346" max="14347" width="12.7109375" style="1" customWidth="1"/>
    <col min="14348" max="14348" width="2.5703125" style="1" customWidth="1"/>
    <col min="14349" max="14592" width="11.5703125" style="1"/>
    <col min="14593" max="14593" width="17.7109375" style="1" customWidth="1"/>
    <col min="14594" max="14594" width="18.7109375" style="1" bestFit="1" customWidth="1"/>
    <col min="14595" max="14595" width="12.7109375" style="1" bestFit="1" customWidth="1"/>
    <col min="14596" max="14596" width="18.7109375" style="1" bestFit="1" customWidth="1"/>
    <col min="14597" max="14597" width="16" style="1" bestFit="1" customWidth="1"/>
    <col min="14598" max="14601" width="18.7109375" style="1" bestFit="1" customWidth="1"/>
    <col min="14602" max="14603" width="12.7109375" style="1" customWidth="1"/>
    <col min="14604" max="14604" width="2.5703125" style="1" customWidth="1"/>
    <col min="14605" max="14848" width="11.5703125" style="1"/>
    <col min="14849" max="14849" width="17.7109375" style="1" customWidth="1"/>
    <col min="14850" max="14850" width="18.7109375" style="1" bestFit="1" customWidth="1"/>
    <col min="14851" max="14851" width="12.7109375" style="1" bestFit="1" customWidth="1"/>
    <col min="14852" max="14852" width="18.7109375" style="1" bestFit="1" customWidth="1"/>
    <col min="14853" max="14853" width="16" style="1" bestFit="1" customWidth="1"/>
    <col min="14854" max="14857" width="18.7109375" style="1" bestFit="1" customWidth="1"/>
    <col min="14858" max="14859" width="12.7109375" style="1" customWidth="1"/>
    <col min="14860" max="14860" width="2.5703125" style="1" customWidth="1"/>
    <col min="14861" max="15104" width="11.5703125" style="1"/>
    <col min="15105" max="15105" width="17.7109375" style="1" customWidth="1"/>
    <col min="15106" max="15106" width="18.7109375" style="1" bestFit="1" customWidth="1"/>
    <col min="15107" max="15107" width="12.7109375" style="1" bestFit="1" customWidth="1"/>
    <col min="15108" max="15108" width="18.7109375" style="1" bestFit="1" customWidth="1"/>
    <col min="15109" max="15109" width="16" style="1" bestFit="1" customWidth="1"/>
    <col min="15110" max="15113" width="18.7109375" style="1" bestFit="1" customWidth="1"/>
    <col min="15114" max="15115" width="12.7109375" style="1" customWidth="1"/>
    <col min="15116" max="15116" width="2.5703125" style="1" customWidth="1"/>
    <col min="15117" max="15360" width="11.5703125" style="1"/>
    <col min="15361" max="15361" width="17.7109375" style="1" customWidth="1"/>
    <col min="15362" max="15362" width="18.7109375" style="1" bestFit="1" customWidth="1"/>
    <col min="15363" max="15363" width="12.7109375" style="1" bestFit="1" customWidth="1"/>
    <col min="15364" max="15364" width="18.7109375" style="1" bestFit="1" customWidth="1"/>
    <col min="15365" max="15365" width="16" style="1" bestFit="1" customWidth="1"/>
    <col min="15366" max="15369" width="18.7109375" style="1" bestFit="1" customWidth="1"/>
    <col min="15370" max="15371" width="12.7109375" style="1" customWidth="1"/>
    <col min="15372" max="15372" width="2.5703125" style="1" customWidth="1"/>
    <col min="15373" max="15616" width="11.5703125" style="1"/>
    <col min="15617" max="15617" width="17.7109375" style="1" customWidth="1"/>
    <col min="15618" max="15618" width="18.7109375" style="1" bestFit="1" customWidth="1"/>
    <col min="15619" max="15619" width="12.7109375" style="1" bestFit="1" customWidth="1"/>
    <col min="15620" max="15620" width="18.7109375" style="1" bestFit="1" customWidth="1"/>
    <col min="15621" max="15621" width="16" style="1" bestFit="1" customWidth="1"/>
    <col min="15622" max="15625" width="18.7109375" style="1" bestFit="1" customWidth="1"/>
    <col min="15626" max="15627" width="12.7109375" style="1" customWidth="1"/>
    <col min="15628" max="15628" width="2.5703125" style="1" customWidth="1"/>
    <col min="15629" max="15872" width="11.5703125" style="1"/>
    <col min="15873" max="15873" width="17.7109375" style="1" customWidth="1"/>
    <col min="15874" max="15874" width="18.7109375" style="1" bestFit="1" customWidth="1"/>
    <col min="15875" max="15875" width="12.7109375" style="1" bestFit="1" customWidth="1"/>
    <col min="15876" max="15876" width="18.7109375" style="1" bestFit="1" customWidth="1"/>
    <col min="15877" max="15877" width="16" style="1" bestFit="1" customWidth="1"/>
    <col min="15878" max="15881" width="18.7109375" style="1" bestFit="1" customWidth="1"/>
    <col min="15882" max="15883" width="12.7109375" style="1" customWidth="1"/>
    <col min="15884" max="15884" width="2.5703125" style="1" customWidth="1"/>
    <col min="15885" max="16128" width="11.5703125" style="1"/>
    <col min="16129" max="16129" width="17.7109375" style="1" customWidth="1"/>
    <col min="16130" max="16130" width="18.7109375" style="1" bestFit="1" customWidth="1"/>
    <col min="16131" max="16131" width="12.7109375" style="1" bestFit="1" customWidth="1"/>
    <col min="16132" max="16132" width="18.7109375" style="1" bestFit="1" customWidth="1"/>
    <col min="16133" max="16133" width="16" style="1" bestFit="1" customWidth="1"/>
    <col min="16134" max="16137" width="18.7109375" style="1" bestFit="1" customWidth="1"/>
    <col min="16138" max="16139" width="12.7109375" style="1" customWidth="1"/>
    <col min="16140" max="16140" width="2.5703125" style="1" customWidth="1"/>
    <col min="16141" max="16384" width="11.5703125" style="1"/>
  </cols>
  <sheetData>
    <row r="1" spans="1:20" x14ac:dyDescent="0.25">
      <c r="A1" s="53" t="s">
        <v>722</v>
      </c>
    </row>
    <row r="2" spans="1:20" ht="15.75" x14ac:dyDescent="0.25">
      <c r="A2" s="75" t="s">
        <v>676</v>
      </c>
    </row>
    <row r="3" spans="1:20" ht="15.75" x14ac:dyDescent="0.25">
      <c r="A3" s="75"/>
    </row>
    <row r="4" spans="1:20" x14ac:dyDescent="0.25">
      <c r="A4" s="56" t="s">
        <v>677</v>
      </c>
      <c r="B4" s="8"/>
      <c r="C4" s="8"/>
      <c r="D4" s="8"/>
      <c r="E4" s="8"/>
      <c r="F4" s="8"/>
      <c r="G4" s="8"/>
      <c r="H4" s="8"/>
      <c r="I4" s="8"/>
      <c r="J4" s="8"/>
      <c r="K4" s="8"/>
    </row>
    <row r="5" spans="1:20" s="78" customFormat="1" ht="23.25" customHeight="1" x14ac:dyDescent="0.25">
      <c r="A5" s="76" t="s">
        <v>205</v>
      </c>
      <c r="B5" s="77" t="s">
        <v>678</v>
      </c>
      <c r="C5" s="749" t="s">
        <v>679</v>
      </c>
      <c r="D5" s="749" t="s">
        <v>680</v>
      </c>
      <c r="E5" s="77" t="s">
        <v>681</v>
      </c>
      <c r="F5" s="77" t="s">
        <v>682</v>
      </c>
      <c r="G5" s="77" t="s">
        <v>683</v>
      </c>
      <c r="H5" s="77" t="s">
        <v>265</v>
      </c>
      <c r="I5" s="77" t="s">
        <v>684</v>
      </c>
      <c r="J5" s="77" t="s">
        <v>247</v>
      </c>
      <c r="K5" s="77" t="s">
        <v>0</v>
      </c>
    </row>
    <row r="6" spans="1:20" x14ac:dyDescent="0.25">
      <c r="A6" s="79">
        <v>2015</v>
      </c>
      <c r="B6" s="80">
        <v>8167.2291275126909</v>
      </c>
      <c r="C6" s="80">
        <v>6650.5953634690013</v>
      </c>
      <c r="D6" s="80">
        <v>1507.6597467399999</v>
      </c>
      <c r="E6" s="80">
        <v>137.79635605000001</v>
      </c>
      <c r="F6" s="80">
        <v>1548.2708484799996</v>
      </c>
      <c r="G6" s="80">
        <v>341.68560199999996</v>
      </c>
      <c r="H6" s="80">
        <v>350.00259655641497</v>
      </c>
      <c r="I6" s="80">
        <v>219.63487000750746</v>
      </c>
      <c r="J6" s="80">
        <v>26.956049992492694</v>
      </c>
      <c r="K6" s="80">
        <f t="shared" ref="K6:K14" si="0">SUM(B6:J6)</f>
        <v>18949.83056080811</v>
      </c>
      <c r="N6" s="81"/>
    </row>
    <row r="7" spans="1:20" x14ac:dyDescent="0.25">
      <c r="A7" s="79">
        <v>2016</v>
      </c>
      <c r="B7" s="80">
        <v>10177.317147685149</v>
      </c>
      <c r="C7" s="80">
        <v>7425.7115264430004</v>
      </c>
      <c r="D7" s="80">
        <v>1468.7621057299996</v>
      </c>
      <c r="E7" s="80">
        <v>120.45620639999997</v>
      </c>
      <c r="F7" s="80">
        <v>1657.8109567899999</v>
      </c>
      <c r="G7" s="80">
        <v>344.26251600000001</v>
      </c>
      <c r="H7" s="80">
        <v>343.53079468679698</v>
      </c>
      <c r="I7" s="80">
        <v>272.67176152636506</v>
      </c>
      <c r="J7" s="80">
        <v>14.998880473634937</v>
      </c>
      <c r="K7" s="80">
        <f>SUM(B7:J7)</f>
        <v>21825.521895734943</v>
      </c>
      <c r="M7"/>
      <c r="N7" s="81"/>
      <c r="O7"/>
      <c r="P7"/>
      <c r="Q7"/>
      <c r="R7"/>
      <c r="S7"/>
      <c r="T7"/>
    </row>
    <row r="8" spans="1:20" x14ac:dyDescent="0.25">
      <c r="A8" s="79">
        <v>2017</v>
      </c>
      <c r="B8" s="80">
        <v>13827.428592107201</v>
      </c>
      <c r="C8" s="80">
        <v>8270.4808182538964</v>
      </c>
      <c r="D8" s="80">
        <v>2398.5107920802502</v>
      </c>
      <c r="E8" s="80">
        <v>118.02914691497099</v>
      </c>
      <c r="F8" s="80">
        <v>1726.1345373841505</v>
      </c>
      <c r="G8" s="559">
        <v>370.47641852434225</v>
      </c>
      <c r="H8" s="80">
        <v>434.37049986164698</v>
      </c>
      <c r="I8" s="738">
        <v>367.85714782285828</v>
      </c>
      <c r="J8" s="80">
        <v>50.792859177141594</v>
      </c>
      <c r="K8" s="80">
        <f t="shared" si="0"/>
        <v>27564.080812126464</v>
      </c>
      <c r="M8"/>
      <c r="N8" s="81"/>
      <c r="O8"/>
      <c r="P8"/>
      <c r="Q8"/>
      <c r="R8"/>
      <c r="S8"/>
      <c r="T8"/>
    </row>
    <row r="9" spans="1:20" x14ac:dyDescent="0.25">
      <c r="A9" s="79">
        <v>2018</v>
      </c>
      <c r="B9" s="80">
        <v>14944.299849495292</v>
      </c>
      <c r="C9" s="80">
        <v>8258.5140579199997</v>
      </c>
      <c r="D9" s="80">
        <v>2573.90517052</v>
      </c>
      <c r="E9" s="80">
        <v>122.68860826000001</v>
      </c>
      <c r="F9" s="80">
        <v>1545.4700414299998</v>
      </c>
      <c r="G9" s="559">
        <v>351.7664575</v>
      </c>
      <c r="H9" s="80">
        <v>484.36463219586608</v>
      </c>
      <c r="I9" s="738">
        <v>612.49575372353581</v>
      </c>
      <c r="J9" s="80">
        <v>10.911438316464261</v>
      </c>
      <c r="K9" s="80">
        <f t="shared" si="0"/>
        <v>28904.416009361157</v>
      </c>
      <c r="M9"/>
      <c r="N9" s="81"/>
      <c r="O9"/>
      <c r="P9"/>
      <c r="Q9"/>
      <c r="R9"/>
      <c r="S9"/>
      <c r="T9"/>
    </row>
    <row r="10" spans="1:20" x14ac:dyDescent="0.25">
      <c r="A10" s="79">
        <v>2019</v>
      </c>
      <c r="B10" s="80">
        <v>14015.41090766</v>
      </c>
      <c r="C10" s="80">
        <v>8555.1157122799996</v>
      </c>
      <c r="D10" s="80">
        <v>2114.0199884899998</v>
      </c>
      <c r="E10" s="80">
        <v>80.68783950000001</v>
      </c>
      <c r="F10" s="80">
        <v>1566.97425174</v>
      </c>
      <c r="G10" s="559">
        <v>382.31444230000005</v>
      </c>
      <c r="H10" s="80">
        <v>978.06279613999982</v>
      </c>
      <c r="I10" s="738">
        <v>655.93672013944627</v>
      </c>
      <c r="J10" s="80">
        <v>2.1621656499999995</v>
      </c>
      <c r="K10" s="80">
        <f t="shared" si="0"/>
        <v>28350.684823899443</v>
      </c>
      <c r="M10" s="464"/>
      <c r="N10" s="81"/>
      <c r="O10"/>
      <c r="P10"/>
      <c r="Q10"/>
      <c r="R10"/>
      <c r="S10"/>
      <c r="T10"/>
    </row>
    <row r="11" spans="1:20" x14ac:dyDescent="0.25">
      <c r="A11" s="79">
        <v>2020</v>
      </c>
      <c r="B11" s="80">
        <v>13035.512937959997</v>
      </c>
      <c r="C11" s="80">
        <v>7829.5665440799994</v>
      </c>
      <c r="D11" s="80">
        <v>1707.1525832399996</v>
      </c>
      <c r="E11" s="80">
        <v>93.552143479999998</v>
      </c>
      <c r="F11" s="80">
        <v>1460.6263805399999</v>
      </c>
      <c r="G11" s="559">
        <v>366.66639351200001</v>
      </c>
      <c r="H11" s="80">
        <v>1146.607818125</v>
      </c>
      <c r="I11" s="738">
        <v>478.49343220918377</v>
      </c>
      <c r="J11" s="80">
        <v>5.5008721300000323</v>
      </c>
      <c r="K11" s="80">
        <f t="shared" si="0"/>
        <v>26123.679105276184</v>
      </c>
      <c r="M11" s="464"/>
      <c r="N11" s="81"/>
      <c r="O11"/>
      <c r="P11"/>
      <c r="Q11"/>
      <c r="R11"/>
      <c r="S11"/>
      <c r="T11"/>
    </row>
    <row r="12" spans="1:20" x14ac:dyDescent="0.25">
      <c r="A12" s="79">
        <v>2021</v>
      </c>
      <c r="B12" s="80">
        <v>20694.198436989998</v>
      </c>
      <c r="C12" s="80">
        <v>10184.99480196</v>
      </c>
      <c r="D12" s="80">
        <v>2685.08164197</v>
      </c>
      <c r="E12" s="80">
        <v>117.02853534000002</v>
      </c>
      <c r="F12" s="80">
        <v>2028.3349102799998</v>
      </c>
      <c r="G12" s="559">
        <v>885.89957018000007</v>
      </c>
      <c r="H12" s="80">
        <v>2256.78275033</v>
      </c>
      <c r="I12" s="738">
        <v>1045.2809124773792</v>
      </c>
      <c r="J12" s="80">
        <v>3.1513878499999906</v>
      </c>
      <c r="K12" s="80">
        <f t="shared" si="0"/>
        <v>39900.752947377376</v>
      </c>
      <c r="M12" s="464"/>
      <c r="N12" s="81"/>
      <c r="O12"/>
      <c r="P12"/>
      <c r="Q12"/>
      <c r="R12"/>
      <c r="S12"/>
      <c r="T12"/>
    </row>
    <row r="13" spans="1:20" x14ac:dyDescent="0.25">
      <c r="A13" s="79">
        <v>2022</v>
      </c>
      <c r="B13" s="80">
        <v>19678.556181698808</v>
      </c>
      <c r="C13" s="80">
        <v>10194.401980660001</v>
      </c>
      <c r="D13" s="80">
        <v>2842.4350614800005</v>
      </c>
      <c r="E13" s="80">
        <v>90.218522480000004</v>
      </c>
      <c r="F13" s="80">
        <v>1786.31710836</v>
      </c>
      <c r="G13" s="559">
        <v>782.91723197999977</v>
      </c>
      <c r="H13" s="80">
        <v>1749.76953927</v>
      </c>
      <c r="I13" s="738">
        <v>1149.5758205112311</v>
      </c>
      <c r="J13" s="80">
        <v>3.8181221000000178</v>
      </c>
      <c r="K13" s="80">
        <f t="shared" si="0"/>
        <v>38278.00956854003</v>
      </c>
      <c r="M13" s="464"/>
      <c r="N13" s="81"/>
      <c r="O13"/>
      <c r="P13"/>
      <c r="Q13"/>
      <c r="R13"/>
      <c r="S13"/>
      <c r="T13"/>
    </row>
    <row r="14" spans="1:20" x14ac:dyDescent="0.25">
      <c r="A14" s="79">
        <v>2023</v>
      </c>
      <c r="B14" s="80">
        <v>23123.151679169998</v>
      </c>
      <c r="C14" s="80">
        <v>11054.41624278</v>
      </c>
      <c r="D14" s="80">
        <v>2362.51343413</v>
      </c>
      <c r="E14" s="80">
        <v>97.918753809999998</v>
      </c>
      <c r="F14" s="80">
        <v>1953.4046247699998</v>
      </c>
      <c r="G14" s="559">
        <v>653.96606159000009</v>
      </c>
      <c r="H14" s="80">
        <v>1715.1679794200002</v>
      </c>
      <c r="I14" s="738">
        <v>1431.1744295166127</v>
      </c>
      <c r="J14" s="80">
        <v>6.0462582400000544</v>
      </c>
      <c r="K14" s="80">
        <f t="shared" si="0"/>
        <v>42397.759463426621</v>
      </c>
      <c r="M14" s="464"/>
      <c r="N14" s="81"/>
      <c r="O14"/>
      <c r="P14"/>
      <c r="Q14"/>
      <c r="R14"/>
      <c r="S14"/>
      <c r="T14"/>
    </row>
    <row r="15" spans="1:20" x14ac:dyDescent="0.25">
      <c r="A15" s="79">
        <v>2024</v>
      </c>
      <c r="B15" s="80">
        <v>23575.253685670003</v>
      </c>
      <c r="C15" s="80">
        <v>15618.432949260001</v>
      </c>
      <c r="D15" s="80">
        <v>2282.9739410499997</v>
      </c>
      <c r="E15" s="80">
        <v>128.67314471</v>
      </c>
      <c r="F15" s="80">
        <v>2495.8968471500002</v>
      </c>
      <c r="G15" s="559">
        <v>914.41795007000019</v>
      </c>
      <c r="H15" s="80">
        <v>1752.7241004199998</v>
      </c>
      <c r="I15" s="738">
        <v>1596.8411651037104</v>
      </c>
      <c r="J15" s="80">
        <v>2.9681160500000856</v>
      </c>
      <c r="K15" s="80">
        <f>SUM(B15:J15)</f>
        <v>48368.181899483701</v>
      </c>
      <c r="M15" s="464"/>
      <c r="N15" s="81"/>
      <c r="O15"/>
      <c r="P15"/>
      <c r="Q15"/>
      <c r="R15"/>
      <c r="S15"/>
      <c r="T15"/>
    </row>
    <row r="16" spans="1:20" ht="26.25" x14ac:dyDescent="0.25">
      <c r="A16" s="890" t="s">
        <v>939</v>
      </c>
      <c r="B16" s="82">
        <f>SUM(B17:B26)</f>
        <v>22466.458589599999</v>
      </c>
      <c r="C16" s="82">
        <f t="shared" ref="C16:K16" si="1">SUM(C17:C26)</f>
        <v>17970.504181910001</v>
      </c>
      <c r="D16" s="82">
        <f t="shared" si="1"/>
        <v>2242.4511926899995</v>
      </c>
      <c r="E16" s="82">
        <f t="shared" si="1"/>
        <v>136.78260967</v>
      </c>
      <c r="F16" s="82">
        <f t="shared" si="1"/>
        <v>2510.5067794000001</v>
      </c>
      <c r="G16" s="82">
        <f t="shared" si="1"/>
        <v>864.37612917000001</v>
      </c>
      <c r="H16" s="82">
        <f t="shared" si="1"/>
        <v>1097.7645787699998</v>
      </c>
      <c r="I16" s="82">
        <f t="shared" si="1"/>
        <v>1502.37186919072</v>
      </c>
      <c r="J16" s="82">
        <f t="shared" si="1"/>
        <v>9.2519958299998741</v>
      </c>
      <c r="K16" s="82">
        <f t="shared" si="1"/>
        <v>48800.467926230718</v>
      </c>
    </row>
    <row r="17" spans="1:11" x14ac:dyDescent="0.25">
      <c r="A17" s="83" t="s">
        <v>206</v>
      </c>
      <c r="B17" s="84">
        <v>2284.0005281799999</v>
      </c>
      <c r="C17" s="84">
        <v>1552.864004</v>
      </c>
      <c r="D17" s="84">
        <v>170.33790114000001</v>
      </c>
      <c r="E17" s="84">
        <v>10.88498738</v>
      </c>
      <c r="F17" s="84">
        <v>198.64230535999999</v>
      </c>
      <c r="G17" s="84">
        <v>73.507140160000006</v>
      </c>
      <c r="H17" s="84">
        <v>127.364</v>
      </c>
      <c r="I17" s="84">
        <v>163.94783872269099</v>
      </c>
      <c r="J17" s="84">
        <v>0.440004379999962</v>
      </c>
      <c r="K17" s="84">
        <f>SUM(B17:J17)</f>
        <v>4581.9887093226898</v>
      </c>
    </row>
    <row r="18" spans="1:11" x14ac:dyDescent="0.25">
      <c r="A18" s="83" t="s">
        <v>207</v>
      </c>
      <c r="B18" s="84">
        <v>1883.2584133800001</v>
      </c>
      <c r="C18" s="84">
        <v>1450.8978203700001</v>
      </c>
      <c r="D18" s="84">
        <v>190.40383566</v>
      </c>
      <c r="E18" s="84">
        <v>13.733701</v>
      </c>
      <c r="F18" s="84">
        <v>222.18101598999999</v>
      </c>
      <c r="G18" s="84">
        <v>86.011236539999999</v>
      </c>
      <c r="H18" s="84">
        <v>135.06556236</v>
      </c>
      <c r="I18" s="84">
        <v>128.29148718616</v>
      </c>
      <c r="J18" s="739">
        <v>3.3925990000000197E-2</v>
      </c>
      <c r="K18" s="84">
        <f t="shared" ref="K18:K26" si="2">SUM(B18:J18)</f>
        <v>4109.8769984761602</v>
      </c>
    </row>
    <row r="19" spans="1:11" x14ac:dyDescent="0.25">
      <c r="A19" s="83" t="s">
        <v>724</v>
      </c>
      <c r="B19" s="84">
        <v>2472.7938941100001</v>
      </c>
      <c r="C19" s="84">
        <v>1655.0370964900001</v>
      </c>
      <c r="D19" s="84">
        <v>186.75960046</v>
      </c>
      <c r="E19" s="84">
        <v>11.445581990000001</v>
      </c>
      <c r="F19" s="84">
        <v>181.91369387</v>
      </c>
      <c r="G19" s="84">
        <v>120.277517</v>
      </c>
      <c r="H19" s="84">
        <v>131.56364357000001</v>
      </c>
      <c r="I19" s="84">
        <v>143.94715982413399</v>
      </c>
      <c r="J19" s="84">
        <v>0.34714513999996699</v>
      </c>
      <c r="K19" s="84">
        <f t="shared" si="2"/>
        <v>4904.0853324541358</v>
      </c>
    </row>
    <row r="20" spans="1:11" x14ac:dyDescent="0.25">
      <c r="A20" s="83" t="s">
        <v>776</v>
      </c>
      <c r="B20" s="84">
        <v>1641.56988716</v>
      </c>
      <c r="C20" s="84">
        <v>1649.9289625900001</v>
      </c>
      <c r="D20" s="84">
        <v>250.28895295999999</v>
      </c>
      <c r="E20" s="84">
        <v>11.47067691</v>
      </c>
      <c r="F20" s="84">
        <v>300.68859751000002</v>
      </c>
      <c r="G20" s="84">
        <v>38.367912689999997</v>
      </c>
      <c r="H20" s="84">
        <v>61.264776550000001</v>
      </c>
      <c r="I20" s="84">
        <v>139.15882530757301</v>
      </c>
      <c r="J20" s="84">
        <v>1.85775274</v>
      </c>
      <c r="K20" s="84">
        <f t="shared" si="2"/>
        <v>4094.5963444175727</v>
      </c>
    </row>
    <row r="21" spans="1:11" x14ac:dyDescent="0.25">
      <c r="A21" s="83" t="s">
        <v>780</v>
      </c>
      <c r="B21" s="84">
        <v>2169.3275982</v>
      </c>
      <c r="C21" s="84">
        <v>1609.72663986</v>
      </c>
      <c r="D21" s="84">
        <v>227.22633571</v>
      </c>
      <c r="E21" s="84">
        <v>12.34395428</v>
      </c>
      <c r="F21" s="84">
        <v>283.90707314999997</v>
      </c>
      <c r="G21" s="84">
        <v>101.25717279</v>
      </c>
      <c r="H21" s="84">
        <v>19.839697829999999</v>
      </c>
      <c r="I21" s="84">
        <v>173.153812119176</v>
      </c>
      <c r="J21" s="84">
        <v>0.37963100000003203</v>
      </c>
      <c r="K21" s="84">
        <f t="shared" si="2"/>
        <v>4597.1619149391763</v>
      </c>
    </row>
    <row r="22" spans="1:11" x14ac:dyDescent="0.25">
      <c r="A22" s="83" t="s">
        <v>847</v>
      </c>
      <c r="B22" s="84">
        <v>2245.9273938299998</v>
      </c>
      <c r="C22" s="84">
        <v>1832.1152189300001</v>
      </c>
      <c r="D22" s="84">
        <v>256.06939247000003</v>
      </c>
      <c r="E22" s="84">
        <v>16.103676740000001</v>
      </c>
      <c r="F22" s="84">
        <v>206.01099497000001</v>
      </c>
      <c r="G22" s="84">
        <v>93.879753730000004</v>
      </c>
      <c r="H22" s="84">
        <v>14.04634516</v>
      </c>
      <c r="I22" s="84">
        <v>138.34132123498901</v>
      </c>
      <c r="J22" s="84">
        <v>1.50550074999995</v>
      </c>
      <c r="K22" s="84">
        <f t="shared" si="2"/>
        <v>4803.9995978149882</v>
      </c>
    </row>
    <row r="23" spans="1:11" x14ac:dyDescent="0.25">
      <c r="A23" s="83" t="s">
        <v>851</v>
      </c>
      <c r="B23" s="84">
        <v>1701.5570346</v>
      </c>
      <c r="C23" s="84">
        <v>1882.1090885199999</v>
      </c>
      <c r="D23" s="84">
        <v>256.98644595000002</v>
      </c>
      <c r="E23" s="84">
        <v>12.370460769999999</v>
      </c>
      <c r="F23" s="84">
        <v>303.93415770000001</v>
      </c>
      <c r="G23" s="84">
        <v>80.743185060000002</v>
      </c>
      <c r="H23" s="84">
        <v>113.26442317999999</v>
      </c>
      <c r="I23" s="84">
        <v>109.616694475575</v>
      </c>
      <c r="J23" s="84">
        <v>2.1170557300000299</v>
      </c>
      <c r="K23" s="84">
        <f t="shared" si="2"/>
        <v>4462.6985459855741</v>
      </c>
    </row>
    <row r="24" spans="1:11" x14ac:dyDescent="0.25">
      <c r="A24" s="83" t="s">
        <v>859</v>
      </c>
      <c r="B24" s="84">
        <v>2323.46506331</v>
      </c>
      <c r="C24" s="84">
        <v>2019.1336974400001</v>
      </c>
      <c r="D24" s="84">
        <v>230.98581784000001</v>
      </c>
      <c r="E24" s="84">
        <v>13.50209903</v>
      </c>
      <c r="F24" s="84">
        <v>235.19835598</v>
      </c>
      <c r="G24" s="84">
        <v>62.5349772</v>
      </c>
      <c r="H24" s="84">
        <v>113.25505588999999</v>
      </c>
      <c r="I24" s="84">
        <v>147.81046733908701</v>
      </c>
      <c r="J24" s="84">
        <v>1.1907727300000099</v>
      </c>
      <c r="K24" s="84">
        <f t="shared" si="2"/>
        <v>5147.0763067590879</v>
      </c>
    </row>
    <row r="25" spans="1:11" x14ac:dyDescent="0.25">
      <c r="A25" s="83" t="s">
        <v>872</v>
      </c>
      <c r="B25" s="84">
        <v>2637.7917523400001</v>
      </c>
      <c r="C25" s="84">
        <v>2091.2829438700001</v>
      </c>
      <c r="D25" s="84">
        <v>200.15525452</v>
      </c>
      <c r="E25" s="84">
        <v>20.52311912</v>
      </c>
      <c r="F25" s="84">
        <v>229.18738336999999</v>
      </c>
      <c r="G25" s="84">
        <v>103.58850828999999</v>
      </c>
      <c r="H25" s="84">
        <v>164.7440469</v>
      </c>
      <c r="I25" s="84">
        <v>153.17075280045901</v>
      </c>
      <c r="J25" s="84">
        <v>1.29333941999994</v>
      </c>
      <c r="K25" s="84">
        <f t="shared" si="2"/>
        <v>5601.7371006304602</v>
      </c>
    </row>
    <row r="26" spans="1:11" x14ac:dyDescent="0.25">
      <c r="A26" s="83" t="s">
        <v>879</v>
      </c>
      <c r="B26" s="84">
        <v>3106.76702449</v>
      </c>
      <c r="C26" s="84">
        <v>2227.40870984</v>
      </c>
      <c r="D26" s="84">
        <v>273.23765598</v>
      </c>
      <c r="E26" s="84">
        <v>14.404352449999999</v>
      </c>
      <c r="F26" s="84">
        <v>348.84320150000002</v>
      </c>
      <c r="G26" s="84">
        <v>104.20872571</v>
      </c>
      <c r="H26" s="84">
        <v>217.35702732999999</v>
      </c>
      <c r="I26" s="84">
        <v>204.933510180876</v>
      </c>
      <c r="J26" s="84">
        <v>8.6867949999984304E-2</v>
      </c>
      <c r="K26" s="84">
        <f t="shared" si="2"/>
        <v>6497.2470754308752</v>
      </c>
    </row>
    <row r="27" spans="1:11" x14ac:dyDescent="0.25">
      <c r="A27" s="79"/>
      <c r="B27" s="84"/>
      <c r="C27" s="84"/>
      <c r="D27" s="84"/>
      <c r="E27" s="84"/>
      <c r="F27" s="84"/>
      <c r="G27" s="84"/>
      <c r="H27" s="84"/>
      <c r="I27" s="84"/>
      <c r="J27" s="84"/>
      <c r="K27" s="85"/>
    </row>
    <row r="28" spans="1:11" x14ac:dyDescent="0.25">
      <c r="A28" s="86" t="s">
        <v>940</v>
      </c>
      <c r="B28" s="55"/>
      <c r="C28" s="55"/>
      <c r="D28" s="55"/>
      <c r="E28" s="55"/>
      <c r="F28" s="55"/>
      <c r="G28" s="55"/>
      <c r="H28" s="55"/>
      <c r="I28" s="55"/>
      <c r="J28" s="55"/>
      <c r="K28" s="8"/>
    </row>
    <row r="29" spans="1:11" x14ac:dyDescent="0.25">
      <c r="A29" s="83" t="s">
        <v>882</v>
      </c>
      <c r="B29" s="84">
        <v>1712.99008383</v>
      </c>
      <c r="C29" s="84">
        <v>1514.0266987499999</v>
      </c>
      <c r="D29" s="84">
        <v>152.84038204999999</v>
      </c>
      <c r="E29" s="84">
        <v>8.3066215000000003</v>
      </c>
      <c r="F29" s="84">
        <v>137.09906190000001</v>
      </c>
      <c r="G29" s="84">
        <v>81.780054649999997</v>
      </c>
      <c r="H29" s="84">
        <v>144.18122073000001</v>
      </c>
      <c r="I29" s="84">
        <v>113.025419834651</v>
      </c>
      <c r="J29" s="739">
        <v>0.10842719000001499</v>
      </c>
      <c r="K29" s="84">
        <f>SUM(B29:J29)</f>
        <v>3864.3579704346503</v>
      </c>
    </row>
    <row r="30" spans="1:11" x14ac:dyDescent="0.25">
      <c r="A30" s="83" t="s">
        <v>883</v>
      </c>
      <c r="B30" s="84">
        <v>3106.76702449</v>
      </c>
      <c r="C30" s="84">
        <v>2227.40870984</v>
      </c>
      <c r="D30" s="84">
        <v>273.23765598</v>
      </c>
      <c r="E30" s="84">
        <v>14.404352449999999</v>
      </c>
      <c r="F30" s="84">
        <v>348.84320150000002</v>
      </c>
      <c r="G30" s="84">
        <v>104.20872571</v>
      </c>
      <c r="H30" s="84">
        <v>217.35702732999999</v>
      </c>
      <c r="I30" s="84">
        <v>204.933510180876</v>
      </c>
      <c r="J30" s="739">
        <v>8.6867949999984304E-2</v>
      </c>
      <c r="K30" s="84">
        <f>SUM(B30:J30)</f>
        <v>6497.2470754308752</v>
      </c>
    </row>
    <row r="31" spans="1:11" x14ac:dyDescent="0.25">
      <c r="A31" s="87" t="s">
        <v>266</v>
      </c>
      <c r="B31" s="88">
        <f>B30/B29-1</f>
        <v>0.8136514938508661</v>
      </c>
      <c r="C31" s="88">
        <f>C30/C29-1</f>
        <v>0.47118192280161075</v>
      </c>
      <c r="D31" s="88">
        <f>D30/D29-1</f>
        <v>0.78773209223340879</v>
      </c>
      <c r="E31" s="88">
        <f>E30/E29-1</f>
        <v>0.73408075112125903</v>
      </c>
      <c r="F31" s="88">
        <f t="shared" ref="F31:H31" si="3">F30/F29-1</f>
        <v>1.544460893207614</v>
      </c>
      <c r="G31" s="88">
        <f t="shared" si="3"/>
        <v>0.27425600479223933</v>
      </c>
      <c r="H31" s="88">
        <f t="shared" si="3"/>
        <v>0.50752661289386758</v>
      </c>
      <c r="I31" s="88">
        <f>I30/I29-1</f>
        <v>0.81316300776126904</v>
      </c>
      <c r="J31" s="88">
        <f>J30/J29-1</f>
        <v>-0.19883610374877103</v>
      </c>
      <c r="K31" s="88">
        <f>K30/K29-1</f>
        <v>0.68132640017821289</v>
      </c>
    </row>
    <row r="32" spans="1:11" x14ac:dyDescent="0.25">
      <c r="A32" s="89"/>
      <c r="B32" s="90"/>
      <c r="C32" s="90"/>
      <c r="D32" s="90"/>
      <c r="E32" s="90"/>
      <c r="F32" s="90"/>
      <c r="G32" s="90"/>
      <c r="H32" s="90"/>
      <c r="I32" s="90"/>
      <c r="J32" s="90"/>
      <c r="K32" s="90"/>
    </row>
    <row r="33" spans="1:12" x14ac:dyDescent="0.25">
      <c r="A33" s="86" t="s">
        <v>941</v>
      </c>
      <c r="B33" s="55"/>
      <c r="C33" s="55"/>
      <c r="D33" s="55"/>
      <c r="E33" s="55"/>
      <c r="F33" s="55"/>
      <c r="G33" s="55"/>
      <c r="H33" s="55"/>
      <c r="I33" s="55"/>
      <c r="J33" s="55"/>
      <c r="K33" s="55"/>
    </row>
    <row r="34" spans="1:12" x14ac:dyDescent="0.25">
      <c r="A34" s="83" t="s">
        <v>884</v>
      </c>
      <c r="B34" s="84">
        <v>18989.096135330001</v>
      </c>
      <c r="C34" s="84">
        <v>12548.189450740001</v>
      </c>
      <c r="D34" s="84">
        <v>1830.7321160299998</v>
      </c>
      <c r="E34" s="84">
        <v>100.24220765</v>
      </c>
      <c r="F34" s="84">
        <v>1939.39552703</v>
      </c>
      <c r="G34" s="84">
        <v>710.42913332000012</v>
      </c>
      <c r="H34" s="84">
        <v>1490.8341193599997</v>
      </c>
      <c r="I34" s="84">
        <v>1337.9844346220175</v>
      </c>
      <c r="J34" s="84">
        <v>2.4677140600000844</v>
      </c>
      <c r="K34" s="84">
        <f>SUM(B34:J34)</f>
        <v>38949.370838142022</v>
      </c>
    </row>
    <row r="35" spans="1:12" x14ac:dyDescent="0.25">
      <c r="A35" s="83" t="s">
        <v>885</v>
      </c>
      <c r="B35" s="84">
        <v>22466.458589599999</v>
      </c>
      <c r="C35" s="84">
        <v>17970.504181910001</v>
      </c>
      <c r="D35" s="84">
        <v>2242.4511926899995</v>
      </c>
      <c r="E35" s="84">
        <v>136.78260967</v>
      </c>
      <c r="F35" s="84">
        <v>2510.5067794000001</v>
      </c>
      <c r="G35" s="84">
        <v>864.37612917000001</v>
      </c>
      <c r="H35" s="84">
        <v>1097.7645787699998</v>
      </c>
      <c r="I35" s="84">
        <v>1502.37186919072</v>
      </c>
      <c r="J35" s="84">
        <v>9.2519958299998741</v>
      </c>
      <c r="K35" s="84">
        <f>SUM(B35:J35)</f>
        <v>48800.467926230718</v>
      </c>
    </row>
    <row r="36" spans="1:12" x14ac:dyDescent="0.25">
      <c r="A36" s="87" t="s">
        <v>266</v>
      </c>
      <c r="B36" s="88">
        <f>B35/B34-1</f>
        <v>0.18312416923311159</v>
      </c>
      <c r="C36" s="88">
        <f t="shared" ref="C36:J36" si="4">C35/C34-1</f>
        <v>0.43211929118987213</v>
      </c>
      <c r="D36" s="88">
        <f t="shared" si="4"/>
        <v>0.22489313048859683</v>
      </c>
      <c r="E36" s="88">
        <f>E35/E34-1</f>
        <v>0.36452112215627164</v>
      </c>
      <c r="F36" s="88">
        <f t="shared" si="4"/>
        <v>0.29447899843545722</v>
      </c>
      <c r="G36" s="88">
        <f t="shared" si="4"/>
        <v>0.21669578094379371</v>
      </c>
      <c r="H36" s="88">
        <f t="shared" si="4"/>
        <v>-0.26365746227939879</v>
      </c>
      <c r="I36" s="88">
        <f t="shared" si="4"/>
        <v>0.1228619932451922</v>
      </c>
      <c r="J36" s="88">
        <f t="shared" si="4"/>
        <v>2.7492171317448171</v>
      </c>
      <c r="K36" s="88">
        <f>K35/K34-1</f>
        <v>0.25292057037393256</v>
      </c>
    </row>
    <row r="37" spans="1:12" x14ac:dyDescent="0.25">
      <c r="A37" s="56"/>
      <c r="B37" s="90"/>
      <c r="C37" s="90"/>
      <c r="D37" s="90"/>
      <c r="E37" s="90"/>
      <c r="F37" s="90"/>
      <c r="G37" s="90"/>
      <c r="H37" s="90"/>
      <c r="I37" s="90"/>
      <c r="J37" s="90"/>
      <c r="K37" s="740"/>
    </row>
    <row r="38" spans="1:12" x14ac:dyDescent="0.25">
      <c r="A38" s="56"/>
      <c r="B38" s="750"/>
      <c r="C38" s="750"/>
      <c r="D38" s="750"/>
      <c r="E38" s="750"/>
      <c r="F38" s="750"/>
      <c r="G38" s="750"/>
      <c r="H38" s="750"/>
      <c r="I38" s="750"/>
      <c r="J38" s="750"/>
      <c r="K38" s="751"/>
    </row>
    <row r="39" spans="1:12" x14ac:dyDescent="0.25">
      <c r="A39" s="86" t="s">
        <v>685</v>
      </c>
      <c r="B39" s="55"/>
      <c r="C39" s="55"/>
      <c r="D39" s="55"/>
      <c r="E39" s="55"/>
      <c r="F39" s="55"/>
      <c r="G39" s="55"/>
      <c r="H39" s="55"/>
      <c r="I39" s="55"/>
      <c r="J39" s="55"/>
      <c r="K39" s="8"/>
    </row>
    <row r="40" spans="1:12" x14ac:dyDescent="0.25">
      <c r="A40" s="83" t="s">
        <v>869</v>
      </c>
      <c r="B40" s="84">
        <v>2637.7917523400001</v>
      </c>
      <c r="C40" s="84">
        <v>2091.2829438700001</v>
      </c>
      <c r="D40" s="84">
        <v>200.15525452</v>
      </c>
      <c r="E40" s="84">
        <v>20.52311912</v>
      </c>
      <c r="F40" s="84">
        <v>229.18738336999999</v>
      </c>
      <c r="G40" s="84">
        <v>103.58850828999999</v>
      </c>
      <c r="H40" s="84">
        <v>164.7440469</v>
      </c>
      <c r="I40" s="84">
        <v>153.17075280045901</v>
      </c>
      <c r="J40" s="84">
        <v>1.29333941999994</v>
      </c>
      <c r="K40" s="84">
        <f>SUM(B40:J40)</f>
        <v>5601.7371006304602</v>
      </c>
    </row>
    <row r="41" spans="1:12" x14ac:dyDescent="0.25">
      <c r="A41" s="83" t="s">
        <v>883</v>
      </c>
      <c r="B41" s="84">
        <v>3106.76702449</v>
      </c>
      <c r="C41" s="84">
        <v>2227.40870984</v>
      </c>
      <c r="D41" s="84">
        <v>273.23765598</v>
      </c>
      <c r="E41" s="84">
        <v>14.404352449999999</v>
      </c>
      <c r="F41" s="84">
        <v>348.84320150000002</v>
      </c>
      <c r="G41" s="84">
        <v>104.20872571</v>
      </c>
      <c r="H41" s="84">
        <v>217.35702732999999</v>
      </c>
      <c r="I41" s="84">
        <v>204.933510180876</v>
      </c>
      <c r="J41" s="84">
        <v>8.6867949999984304E-2</v>
      </c>
      <c r="K41" s="84">
        <f>SUM(B41:J41)</f>
        <v>6497.2470754308752</v>
      </c>
    </row>
    <row r="42" spans="1:12" x14ac:dyDescent="0.25">
      <c r="A42" s="87" t="s">
        <v>266</v>
      </c>
      <c r="B42" s="88">
        <f>B41/B40-1</f>
        <v>0.1777908630330538</v>
      </c>
      <c r="C42" s="88">
        <f>C41/C40-1</f>
        <v>6.5091988804773626E-2</v>
      </c>
      <c r="D42" s="88">
        <f>D41/D40-1</f>
        <v>0.36512856799718652</v>
      </c>
      <c r="E42" s="88">
        <f t="shared" ref="E42:J42" si="5">E41/E40-1</f>
        <v>-0.29814019176243034</v>
      </c>
      <c r="F42" s="88">
        <f t="shared" si="5"/>
        <v>0.52208728233887003</v>
      </c>
      <c r="G42" s="88">
        <f t="shared" si="5"/>
        <v>5.9873187696040109E-3</v>
      </c>
      <c r="H42" s="88">
        <f t="shared" si="5"/>
        <v>0.31936195219203389</v>
      </c>
      <c r="I42" s="88">
        <f t="shared" si="5"/>
        <v>0.33794152234695995</v>
      </c>
      <c r="J42" s="88">
        <f t="shared" si="5"/>
        <v>-0.93283437537225278</v>
      </c>
      <c r="K42" s="88">
        <f>K41/K40-1</f>
        <v>0.15986290657939439</v>
      </c>
    </row>
    <row r="43" spans="1:12" x14ac:dyDescent="0.25">
      <c r="B43"/>
      <c r="C43"/>
      <c r="D43"/>
      <c r="E43"/>
      <c r="F43"/>
      <c r="G43"/>
      <c r="H43"/>
      <c r="I43"/>
      <c r="J43"/>
    </row>
    <row r="44" spans="1:12" x14ac:dyDescent="0.25">
      <c r="B44"/>
      <c r="C44"/>
      <c r="D44"/>
      <c r="E44"/>
      <c r="F44"/>
      <c r="G44"/>
      <c r="H44"/>
      <c r="I44"/>
      <c r="J44"/>
      <c r="K44"/>
      <c r="L44"/>
    </row>
    <row r="46" spans="1:12" x14ac:dyDescent="0.25">
      <c r="A46" s="1075" t="s">
        <v>686</v>
      </c>
      <c r="B46" s="1075"/>
      <c r="C46" s="1075"/>
      <c r="D46" s="1075"/>
      <c r="E46" s="1075"/>
      <c r="F46" s="1075"/>
      <c r="G46" s="1075"/>
      <c r="H46" s="1075"/>
      <c r="I46" s="1075"/>
      <c r="J46" s="1075"/>
      <c r="K46" s="1075"/>
    </row>
    <row r="50" spans="1:26" x14ac:dyDescent="0.25">
      <c r="A50" s="91"/>
    </row>
    <row r="52" spans="1:26" x14ac:dyDescent="0.25">
      <c r="A52" s="91"/>
    </row>
    <row r="62" spans="1:26" s="15" customFormat="1" x14ac:dyDescent="0.25">
      <c r="A62" s="56" t="s">
        <v>687</v>
      </c>
      <c r="B62" s="8"/>
      <c r="C62" s="8"/>
      <c r="D62" s="8"/>
      <c r="E62" s="8"/>
      <c r="F62" s="8"/>
      <c r="G62" s="8"/>
      <c r="H62" s="8"/>
      <c r="I62" s="8"/>
      <c r="J62" s="8"/>
      <c r="L62" s="1"/>
      <c r="M62" s="1"/>
      <c r="N62" s="1"/>
      <c r="O62" s="1"/>
      <c r="P62" s="1"/>
      <c r="Q62" s="1"/>
      <c r="R62" s="1"/>
      <c r="S62" s="1"/>
      <c r="T62" s="1"/>
      <c r="U62" s="1"/>
      <c r="V62" s="1"/>
      <c r="W62" s="1"/>
      <c r="X62" s="1"/>
      <c r="Y62" s="1"/>
      <c r="Z62" s="1"/>
    </row>
    <row r="63" spans="1:26" s="15" customFormat="1" x14ac:dyDescent="0.25">
      <c r="A63" s="92" t="s">
        <v>205</v>
      </c>
      <c r="B63" s="93" t="s">
        <v>678</v>
      </c>
      <c r="C63" s="93" t="s">
        <v>679</v>
      </c>
      <c r="D63" s="93" t="s">
        <v>680</v>
      </c>
      <c r="E63" s="93" t="s">
        <v>681</v>
      </c>
      <c r="F63" s="93" t="s">
        <v>682</v>
      </c>
      <c r="G63" s="93" t="s">
        <v>683</v>
      </c>
      <c r="H63" s="93" t="s">
        <v>265</v>
      </c>
      <c r="I63" s="93" t="s">
        <v>684</v>
      </c>
      <c r="J63" s="8"/>
      <c r="L63" s="1"/>
      <c r="M63" s="1"/>
      <c r="N63" s="1"/>
      <c r="O63" s="1"/>
      <c r="P63" s="1"/>
      <c r="Q63" s="1"/>
      <c r="R63" s="1"/>
      <c r="S63" s="1"/>
      <c r="T63" s="1"/>
      <c r="U63" s="1"/>
      <c r="V63" s="1"/>
      <c r="W63" s="1"/>
      <c r="X63" s="1"/>
      <c r="Y63" s="1"/>
      <c r="Z63" s="1"/>
    </row>
    <row r="64" spans="1:26" s="15" customFormat="1" x14ac:dyDescent="0.25">
      <c r="A64" s="7"/>
      <c r="B64" s="94" t="s">
        <v>688</v>
      </c>
      <c r="C64" s="94" t="s">
        <v>689</v>
      </c>
      <c r="D64" s="94" t="s">
        <v>688</v>
      </c>
      <c r="E64" s="94" t="s">
        <v>690</v>
      </c>
      <c r="F64" s="94" t="s">
        <v>688</v>
      </c>
      <c r="G64" s="94" t="s">
        <v>688</v>
      </c>
      <c r="H64" s="94" t="s">
        <v>691</v>
      </c>
      <c r="I64" s="94" t="s">
        <v>688</v>
      </c>
      <c r="J64" s="8"/>
      <c r="L64" s="1"/>
      <c r="M64" s="1"/>
      <c r="N64" s="1"/>
      <c r="O64" s="1"/>
      <c r="P64" s="1"/>
      <c r="Q64" s="1"/>
      <c r="R64" s="1"/>
      <c r="S64" s="1"/>
      <c r="T64" s="1"/>
      <c r="U64" s="1"/>
      <c r="V64" s="1"/>
      <c r="W64" s="1"/>
      <c r="X64" s="1"/>
      <c r="Y64" s="1"/>
      <c r="Z64" s="1"/>
    </row>
    <row r="65" spans="1:26" s="15" customFormat="1" x14ac:dyDescent="0.25">
      <c r="A65" s="79">
        <v>2015</v>
      </c>
      <c r="B65" s="85">
        <v>1651.4927062603208</v>
      </c>
      <c r="C65" s="85">
        <v>5743.7721402769275</v>
      </c>
      <c r="D65" s="85">
        <v>1190.2988591712381</v>
      </c>
      <c r="E65" s="85">
        <v>8.9059542252864308</v>
      </c>
      <c r="F65" s="85">
        <v>938.3596013157786</v>
      </c>
      <c r="G65" s="85">
        <v>20.811199999999999</v>
      </c>
      <c r="H65" s="85">
        <v>7.676782793100001</v>
      </c>
      <c r="I65" s="85">
        <v>17.764907390686925</v>
      </c>
      <c r="J65" s="8"/>
      <c r="L65" s="1"/>
      <c r="M65" s="1"/>
      <c r="N65" s="1"/>
      <c r="O65" s="1"/>
      <c r="P65" s="1"/>
      <c r="Q65" s="1"/>
      <c r="R65" s="1"/>
      <c r="S65" s="1"/>
      <c r="T65" s="1"/>
      <c r="U65" s="1"/>
      <c r="V65" s="1"/>
      <c r="W65" s="1"/>
      <c r="X65" s="1"/>
      <c r="Y65" s="1"/>
      <c r="Z65" s="1"/>
    </row>
    <row r="66" spans="1:26" s="15" customFormat="1" x14ac:dyDescent="0.25">
      <c r="A66" s="79">
        <v>2016</v>
      </c>
      <c r="B66" s="85">
        <v>2318.045032841444</v>
      </c>
      <c r="C66" s="85">
        <v>5936.5698070630169</v>
      </c>
      <c r="D66" s="85">
        <v>1102.9358423488634</v>
      </c>
      <c r="E66" s="85">
        <v>7.1565097302319751</v>
      </c>
      <c r="F66" s="85">
        <v>942.29859859551402</v>
      </c>
      <c r="G66" s="85">
        <v>18.915343000000004</v>
      </c>
      <c r="H66" s="85">
        <v>7.3505416141000017</v>
      </c>
      <c r="I66" s="85">
        <v>24.500516022025053</v>
      </c>
      <c r="J66" s="8"/>
      <c r="L66" s="1"/>
      <c r="M66" s="1"/>
      <c r="N66" s="1"/>
      <c r="O66" s="1"/>
      <c r="P66" s="1"/>
      <c r="Q66" s="1"/>
      <c r="R66" s="1"/>
      <c r="S66" s="1"/>
      <c r="T66" s="1"/>
      <c r="U66" s="1"/>
      <c r="V66" s="1"/>
      <c r="W66" s="1"/>
      <c r="X66" s="1"/>
      <c r="Y66" s="1"/>
      <c r="Z66" s="1"/>
    </row>
    <row r="67" spans="1:26" s="15" customFormat="1" x14ac:dyDescent="0.25">
      <c r="A67" s="79">
        <v>2017</v>
      </c>
      <c r="B67" s="85">
        <v>2372.7364606992842</v>
      </c>
      <c r="C67" s="85">
        <v>6563.9221310000012</v>
      </c>
      <c r="D67" s="85">
        <v>1236.5138630000001</v>
      </c>
      <c r="E67" s="85">
        <v>6.9465319999999995</v>
      </c>
      <c r="F67" s="85">
        <v>865.54154800000003</v>
      </c>
      <c r="G67" s="85">
        <v>18.107502</v>
      </c>
      <c r="H67" s="85">
        <v>7.5484892547000015</v>
      </c>
      <c r="I67" s="85">
        <v>25.423540350680781</v>
      </c>
      <c r="J67" s="8"/>
      <c r="L67" s="1"/>
      <c r="M67" s="1"/>
      <c r="N67" s="1"/>
      <c r="O67" s="1"/>
      <c r="P67" s="1"/>
      <c r="Q67" s="1"/>
      <c r="R67" s="1"/>
      <c r="S67" s="1"/>
      <c r="T67" s="1"/>
      <c r="U67" s="1"/>
      <c r="V67" s="1"/>
      <c r="W67" s="1"/>
      <c r="X67" s="1"/>
      <c r="Y67" s="1"/>
      <c r="Z67" s="1"/>
    </row>
    <row r="68" spans="1:26" s="15" customFormat="1" x14ac:dyDescent="0.25">
      <c r="A68" s="79">
        <v>2018</v>
      </c>
      <c r="B68" s="85">
        <v>2490.9900537847907</v>
      </c>
      <c r="C68" s="85">
        <v>6513.3016529929719</v>
      </c>
      <c r="D68" s="85">
        <v>1208.0306522005467</v>
      </c>
      <c r="E68" s="85">
        <v>7.8107267458291503</v>
      </c>
      <c r="F68" s="85">
        <v>793.74422326126682</v>
      </c>
      <c r="G68" s="85">
        <v>17.110648719</v>
      </c>
      <c r="H68" s="85">
        <v>8.9993116223999987</v>
      </c>
      <c r="I68" s="85">
        <v>27.171357639812076</v>
      </c>
      <c r="J68" s="95"/>
      <c r="L68" s="1"/>
      <c r="M68" s="1"/>
      <c r="N68" s="1"/>
      <c r="O68" s="1"/>
      <c r="P68" s="1"/>
      <c r="Q68" s="1"/>
      <c r="R68" s="1"/>
      <c r="S68" s="1"/>
      <c r="T68" s="1"/>
      <c r="U68" s="1"/>
      <c r="V68" s="1"/>
      <c r="W68" s="1"/>
      <c r="X68" s="1"/>
      <c r="Y68" s="1"/>
      <c r="Z68" s="1"/>
    </row>
    <row r="69" spans="1:26" s="15" customFormat="1" x14ac:dyDescent="0.25">
      <c r="A69" s="79">
        <v>2019</v>
      </c>
      <c r="B69" s="85">
        <v>2543.0688795802535</v>
      </c>
      <c r="C69" s="85">
        <v>6139.6800270651038</v>
      </c>
      <c r="D69" s="85">
        <v>1194.60949780071</v>
      </c>
      <c r="E69" s="85">
        <v>4.7343134888127008</v>
      </c>
      <c r="F69" s="85">
        <v>835.96116070666812</v>
      </c>
      <c r="G69" s="85">
        <v>20.077339641999998</v>
      </c>
      <c r="H69" s="85">
        <v>9.6861424974041697</v>
      </c>
      <c r="I69" s="85">
        <v>30.339354856170623</v>
      </c>
      <c r="J69" s="95"/>
      <c r="L69" s="1"/>
      <c r="M69" s="1"/>
      <c r="N69" s="1"/>
      <c r="O69" s="1"/>
      <c r="P69" s="1"/>
      <c r="Q69" s="1"/>
      <c r="R69" s="1"/>
      <c r="S69" s="1"/>
      <c r="T69" s="1"/>
      <c r="U69" s="1"/>
      <c r="V69" s="1"/>
      <c r="W69" s="1"/>
      <c r="X69" s="1"/>
      <c r="Y69" s="1"/>
      <c r="Z69" s="1"/>
    </row>
    <row r="70" spans="1:26" s="15" customFormat="1" x14ac:dyDescent="0.25">
      <c r="A70" s="79">
        <v>2020</v>
      </c>
      <c r="B70" s="85">
        <v>2133.964593067592</v>
      </c>
      <c r="C70" s="85">
        <v>4426.6311021439542</v>
      </c>
      <c r="D70" s="85">
        <v>1169.9000123815454</v>
      </c>
      <c r="E70" s="85">
        <v>4.680094831895925</v>
      </c>
      <c r="F70" s="85">
        <v>746.20684186854874</v>
      </c>
      <c r="G70" s="85">
        <v>20.095348600000001</v>
      </c>
      <c r="H70" s="85">
        <v>9.6767570275193648</v>
      </c>
      <c r="I70" s="85">
        <v>29.56865228604148</v>
      </c>
      <c r="J70" s="95"/>
      <c r="L70" s="1"/>
      <c r="M70" s="1"/>
      <c r="N70" s="1"/>
      <c r="O70" s="1"/>
      <c r="P70" s="1"/>
      <c r="Q70" s="1"/>
      <c r="R70" s="1"/>
      <c r="S70" s="1"/>
      <c r="T70" s="1"/>
      <c r="U70" s="1"/>
      <c r="V70" s="1"/>
      <c r="W70" s="1"/>
      <c r="X70" s="1"/>
      <c r="Y70" s="1"/>
      <c r="Z70" s="1"/>
    </row>
    <row r="71" spans="1:26" s="15" customFormat="1" x14ac:dyDescent="0.25">
      <c r="A71" s="79">
        <v>2021</v>
      </c>
      <c r="B71" s="85">
        <v>2224.1539945686623</v>
      </c>
      <c r="C71" s="85">
        <v>5663.260269844599</v>
      </c>
      <c r="D71" s="85">
        <v>1215.5821221695787</v>
      </c>
      <c r="E71" s="85">
        <v>4.6418586206411252</v>
      </c>
      <c r="F71" s="85">
        <v>863.31795709745552</v>
      </c>
      <c r="G71" s="85">
        <v>25.548352000000001</v>
      </c>
      <c r="H71" s="85">
        <v>12.3560166019651</v>
      </c>
      <c r="I71" s="85">
        <v>32.597042292064089</v>
      </c>
      <c r="J71" s="8"/>
      <c r="L71" s="1"/>
      <c r="M71" s="1"/>
      <c r="N71" s="1"/>
      <c r="O71" s="1"/>
      <c r="P71" s="1"/>
      <c r="Q71" s="1"/>
      <c r="R71" s="1"/>
      <c r="S71" s="1"/>
      <c r="T71" s="1"/>
      <c r="U71" s="1"/>
      <c r="V71" s="1"/>
      <c r="W71" s="1"/>
      <c r="X71" s="1"/>
      <c r="Y71" s="1"/>
      <c r="Z71" s="1"/>
    </row>
    <row r="72" spans="1:26" s="15" customFormat="1" x14ac:dyDescent="0.25">
      <c r="A72" s="79">
        <v>2022</v>
      </c>
      <c r="B72" s="85">
        <v>2362.3956785057726</v>
      </c>
      <c r="C72" s="85">
        <v>5665.0608001114269</v>
      </c>
      <c r="D72" s="85">
        <v>1159.8266088051143</v>
      </c>
      <c r="E72" s="85">
        <v>4.2071969278023751</v>
      </c>
      <c r="F72" s="85">
        <v>788.32240836668836</v>
      </c>
      <c r="G72" s="85">
        <v>26.684910299999999</v>
      </c>
      <c r="H72" s="85">
        <v>13.222433054810701</v>
      </c>
      <c r="I72" s="85">
        <v>29.481467272762782</v>
      </c>
      <c r="J72" s="8"/>
      <c r="L72" s="1"/>
      <c r="M72" s="1"/>
      <c r="N72" s="1"/>
      <c r="O72" s="1"/>
      <c r="P72" s="1"/>
      <c r="Q72" s="1"/>
      <c r="R72" s="1"/>
      <c r="S72" s="1"/>
      <c r="T72" s="1"/>
      <c r="U72" s="1"/>
      <c r="V72" s="1"/>
      <c r="W72" s="1"/>
      <c r="X72" s="1"/>
      <c r="Y72" s="1"/>
      <c r="Z72" s="1"/>
    </row>
    <row r="73" spans="1:26" s="15" customFormat="1" x14ac:dyDescent="0.25">
      <c r="A73" s="79">
        <v>2023</v>
      </c>
      <c r="B73" s="85">
        <v>2813.5517176961503</v>
      </c>
      <c r="C73" s="85">
        <v>5679.3662850989631</v>
      </c>
      <c r="D73" s="85">
        <v>1349.9226552327302</v>
      </c>
      <c r="E73" s="85">
        <v>4.2499310251349245</v>
      </c>
      <c r="F73" s="85">
        <v>840.93283818578107</v>
      </c>
      <c r="G73" s="85">
        <v>24.921071228999999</v>
      </c>
      <c r="H73" s="85">
        <v>13.057324604100012</v>
      </c>
      <c r="I73" s="85">
        <v>32.757644452979392</v>
      </c>
      <c r="J73" s="8"/>
      <c r="L73" s="1"/>
      <c r="M73" s="1"/>
      <c r="N73" s="1"/>
      <c r="O73" s="1"/>
      <c r="P73" s="1"/>
      <c r="Q73" s="1"/>
      <c r="R73" s="1"/>
      <c r="S73" s="1"/>
      <c r="T73" s="1"/>
      <c r="U73" s="1"/>
      <c r="V73" s="1"/>
      <c r="W73" s="1"/>
      <c r="X73" s="1"/>
      <c r="Y73" s="1"/>
      <c r="Z73" s="1"/>
    </row>
    <row r="74" spans="1:26" s="15" customFormat="1" x14ac:dyDescent="0.25">
      <c r="A74" s="79">
        <v>2024</v>
      </c>
      <c r="B74" s="85">
        <v>2765.9254466631028</v>
      </c>
      <c r="C74" s="85">
        <v>6468.4901955235619</v>
      </c>
      <c r="D74" s="85">
        <v>1074.8289092907216</v>
      </c>
      <c r="E74" s="85">
        <v>4.8095670774323249</v>
      </c>
      <c r="F74" s="85">
        <v>946.13348146159603</v>
      </c>
      <c r="G74" s="85">
        <v>30.291111962000002</v>
      </c>
      <c r="H74" s="85">
        <v>14.51348316094826</v>
      </c>
      <c r="I74" s="85">
        <v>39.529715437084029</v>
      </c>
      <c r="J74" s="8"/>
      <c r="L74" s="1"/>
      <c r="M74" s="1"/>
      <c r="N74" s="1"/>
      <c r="O74" s="1"/>
      <c r="P74" s="1"/>
      <c r="Q74" s="1"/>
      <c r="R74" s="1"/>
      <c r="S74" s="1"/>
      <c r="T74" s="1"/>
      <c r="U74" s="1"/>
      <c r="V74" s="1"/>
      <c r="W74" s="1"/>
      <c r="X74" s="1"/>
      <c r="Y74" s="1"/>
      <c r="Z74" s="1"/>
    </row>
    <row r="75" spans="1:26" s="15" customFormat="1" ht="26.25" x14ac:dyDescent="0.25">
      <c r="A75" s="714" t="s">
        <v>939</v>
      </c>
      <c r="B75" s="82">
        <f>SUM(B76:B85)</f>
        <v>2269.8621021042227</v>
      </c>
      <c r="C75" s="82">
        <f>SUM(C76:C85)</f>
        <v>5470.4029487252265</v>
      </c>
      <c r="D75" s="82">
        <f>SUM(D76:D85)</f>
        <v>1024.3183598305454</v>
      </c>
      <c r="E75" s="82">
        <f t="shared" ref="E75:I75" si="6">SUM(E76:E85)</f>
        <v>3.9104753377920751</v>
      </c>
      <c r="F75" s="82">
        <f t="shared" si="6"/>
        <v>893.94618989587354</v>
      </c>
      <c r="G75" s="82">
        <f t="shared" si="6"/>
        <v>26.081215499999999</v>
      </c>
      <c r="H75" s="82">
        <f t="shared" si="6"/>
        <v>9.6940126211758919</v>
      </c>
      <c r="I75" s="82">
        <f t="shared" si="6"/>
        <v>34.237646466008812</v>
      </c>
      <c r="J75" s="96"/>
      <c r="L75" s="1"/>
      <c r="M75" s="1"/>
      <c r="N75" s="1"/>
      <c r="O75" s="1"/>
      <c r="P75" s="1"/>
      <c r="Q75" s="1"/>
      <c r="R75" s="1"/>
      <c r="S75" s="1"/>
      <c r="T75" s="1"/>
      <c r="U75" s="1"/>
      <c r="V75" s="1"/>
      <c r="W75" s="1"/>
      <c r="X75" s="1"/>
      <c r="Y75" s="1"/>
      <c r="Z75" s="1"/>
    </row>
    <row r="76" spans="1:26" s="15" customFormat="1" x14ac:dyDescent="0.25">
      <c r="A76" s="79" t="s">
        <v>206</v>
      </c>
      <c r="B76" s="85">
        <v>246.477287588541</v>
      </c>
      <c r="C76" s="85">
        <v>586.63803088963198</v>
      </c>
      <c r="D76" s="85">
        <v>72.693985022319495</v>
      </c>
      <c r="E76" s="85">
        <v>0.31798414882845</v>
      </c>
      <c r="F76" s="85">
        <v>77.815705490708993</v>
      </c>
      <c r="G76" s="85">
        <v>2.4366118000000001</v>
      </c>
      <c r="H76" s="85">
        <v>1.2163063124736899</v>
      </c>
      <c r="I76" s="85">
        <v>4.36074763365297</v>
      </c>
      <c r="J76" s="85"/>
      <c r="L76" s="1"/>
      <c r="M76" s="1"/>
      <c r="N76" s="1"/>
      <c r="O76" s="1"/>
      <c r="P76" s="1"/>
      <c r="Q76" s="1"/>
      <c r="R76" s="1"/>
      <c r="S76" s="1"/>
      <c r="T76" s="1"/>
      <c r="U76" s="1"/>
      <c r="V76" s="1"/>
      <c r="W76" s="1"/>
      <c r="X76" s="1"/>
      <c r="Y76" s="1"/>
      <c r="Z76" s="1"/>
    </row>
    <row r="77" spans="1:26" s="15" customFormat="1" x14ac:dyDescent="0.25">
      <c r="A77" s="79" t="s">
        <v>207</v>
      </c>
      <c r="B77" s="85">
        <v>202.338388298007</v>
      </c>
      <c r="C77" s="85">
        <v>500.97903560684102</v>
      </c>
      <c r="D77" s="85">
        <v>82.367539063417894</v>
      </c>
      <c r="E77" s="85">
        <v>0.44882054952052503</v>
      </c>
      <c r="F77" s="85">
        <v>83.238877773302406</v>
      </c>
      <c r="G77" s="85">
        <v>2.6786623999999999</v>
      </c>
      <c r="H77" s="85">
        <v>1.05465125014011</v>
      </c>
      <c r="I77" s="85">
        <v>3.3400256459387001</v>
      </c>
      <c r="J77" s="85"/>
      <c r="L77" s="1"/>
      <c r="M77" s="1"/>
      <c r="N77" s="1"/>
      <c r="O77" s="1"/>
      <c r="P77" s="1"/>
      <c r="Q77" s="1"/>
      <c r="R77" s="1"/>
      <c r="S77" s="1"/>
      <c r="T77" s="1"/>
      <c r="U77" s="1"/>
      <c r="V77" s="1"/>
      <c r="W77" s="1"/>
      <c r="X77" s="1"/>
      <c r="Y77" s="1"/>
      <c r="Z77" s="1"/>
    </row>
    <row r="78" spans="1:26" s="15" customFormat="1" x14ac:dyDescent="0.25">
      <c r="A78" s="79" t="s">
        <v>724</v>
      </c>
      <c r="B78" s="85">
        <v>261.42615206111702</v>
      </c>
      <c r="C78" s="85">
        <v>554.08511033109096</v>
      </c>
      <c r="D78" s="85">
        <v>82.2698721008733</v>
      </c>
      <c r="E78" s="85">
        <v>0.35389907791875003</v>
      </c>
      <c r="F78" s="85">
        <v>65.880304548645398</v>
      </c>
      <c r="G78" s="85">
        <v>3.6563743999999998</v>
      </c>
      <c r="H78" s="85">
        <v>1.2360854377077199</v>
      </c>
      <c r="I78" s="85">
        <v>3.6354338872376899</v>
      </c>
      <c r="J78" s="85"/>
      <c r="L78" s="1"/>
      <c r="M78" s="1"/>
      <c r="N78" s="1"/>
      <c r="O78" s="1"/>
      <c r="P78" s="1"/>
      <c r="Q78" s="1"/>
      <c r="R78" s="1"/>
      <c r="S78" s="1"/>
      <c r="T78" s="1"/>
      <c r="U78" s="1"/>
      <c r="V78" s="1"/>
      <c r="W78" s="1"/>
      <c r="X78" s="1"/>
      <c r="Y78" s="1"/>
      <c r="Z78" s="1"/>
    </row>
    <row r="79" spans="1:26" s="15" customFormat="1" x14ac:dyDescent="0.25">
      <c r="A79" s="79" t="s">
        <v>776</v>
      </c>
      <c r="B79" s="85">
        <v>169.676384455262</v>
      </c>
      <c r="C79" s="85">
        <v>511.13840270301603</v>
      </c>
      <c r="D79" s="85">
        <v>115.968073080427</v>
      </c>
      <c r="E79" s="85">
        <v>0.35072130050685002</v>
      </c>
      <c r="F79" s="85">
        <v>114.13992667956499</v>
      </c>
      <c r="G79" s="85">
        <v>1.1939898</v>
      </c>
      <c r="H79" s="85">
        <v>0.63414013325164198</v>
      </c>
      <c r="I79" s="85">
        <v>3.3222064140143801</v>
      </c>
      <c r="J79" s="85"/>
      <c r="L79" s="1"/>
      <c r="M79" s="1"/>
      <c r="N79" s="1"/>
      <c r="O79" s="1"/>
      <c r="P79" s="1"/>
      <c r="Q79" s="1"/>
      <c r="R79" s="1"/>
      <c r="S79" s="1"/>
      <c r="T79" s="1"/>
      <c r="U79" s="1"/>
      <c r="V79" s="1"/>
      <c r="W79" s="1"/>
      <c r="X79" s="1"/>
      <c r="Y79" s="1"/>
      <c r="Z79" s="1"/>
    </row>
    <row r="80" spans="1:26" s="15" customFormat="1" x14ac:dyDescent="0.25">
      <c r="A80" s="79" t="s">
        <v>780</v>
      </c>
      <c r="B80" s="85">
        <v>216.00393232905199</v>
      </c>
      <c r="C80" s="85">
        <v>489.130781802456</v>
      </c>
      <c r="D80" s="85">
        <v>105.329279008566</v>
      </c>
      <c r="E80" s="85">
        <v>0.38352146760134997</v>
      </c>
      <c r="F80" s="85">
        <v>105.59534066916</v>
      </c>
      <c r="G80" s="85">
        <v>3.0971999000000001</v>
      </c>
      <c r="H80" s="85">
        <v>0.19745986241469299</v>
      </c>
      <c r="I80" s="85">
        <v>3.9943808806575398</v>
      </c>
      <c r="J80" s="85"/>
      <c r="L80" s="1"/>
      <c r="M80" s="1"/>
      <c r="N80" s="1"/>
      <c r="O80" s="1"/>
      <c r="P80" s="1"/>
      <c r="Q80" s="1"/>
      <c r="R80" s="1"/>
      <c r="S80" s="1"/>
      <c r="T80" s="1"/>
      <c r="U80" s="1"/>
      <c r="V80" s="1"/>
      <c r="W80" s="1"/>
      <c r="X80" s="1"/>
      <c r="Y80" s="1"/>
      <c r="Z80" s="1"/>
    </row>
    <row r="81" spans="1:26" s="15" customFormat="1" x14ac:dyDescent="0.25">
      <c r="A81" s="79" t="s">
        <v>847</v>
      </c>
      <c r="B81" s="85">
        <v>224.824240364784</v>
      </c>
      <c r="C81" s="85">
        <v>546.41078886071</v>
      </c>
      <c r="D81" s="85">
        <v>119.972532248299</v>
      </c>
      <c r="E81" s="85">
        <v>0.47714083494187498</v>
      </c>
      <c r="F81" s="85">
        <v>73.078328061531494</v>
      </c>
      <c r="G81" s="85">
        <v>2.8650418000000002</v>
      </c>
      <c r="H81" s="85">
        <v>0.134181880643057</v>
      </c>
      <c r="I81" s="85">
        <v>3.0785583989867802</v>
      </c>
      <c r="J81" s="85"/>
      <c r="L81" s="1"/>
      <c r="M81" s="1"/>
      <c r="N81" s="1"/>
      <c r="O81" s="1"/>
      <c r="P81" s="1"/>
      <c r="Q81" s="1"/>
      <c r="R81" s="1"/>
      <c r="S81" s="1"/>
      <c r="T81" s="1"/>
      <c r="U81" s="1"/>
      <c r="V81" s="1"/>
      <c r="W81" s="1"/>
      <c r="X81" s="1"/>
      <c r="Y81" s="1"/>
      <c r="Z81" s="1"/>
    </row>
    <row r="82" spans="1:26" s="15" customFormat="1" x14ac:dyDescent="0.25">
      <c r="A82" s="79" t="s">
        <v>851</v>
      </c>
      <c r="B82" s="85">
        <v>173.145885365265</v>
      </c>
      <c r="C82" s="85">
        <v>563.47989857086998</v>
      </c>
      <c r="D82" s="85">
        <v>123.776016015891</v>
      </c>
      <c r="E82" s="85">
        <v>0.36028614045059998</v>
      </c>
      <c r="F82" s="85">
        <v>105.37201818823701</v>
      </c>
      <c r="G82" s="85">
        <v>2.4081518000000002</v>
      </c>
      <c r="H82" s="85">
        <v>1.10725701973283</v>
      </c>
      <c r="I82" s="85">
        <v>2.31205246554268</v>
      </c>
      <c r="J82" s="85"/>
      <c r="L82" s="1"/>
      <c r="M82" s="1"/>
      <c r="N82" s="1"/>
      <c r="O82" s="1"/>
      <c r="P82" s="1"/>
      <c r="Q82" s="1"/>
      <c r="R82" s="1"/>
      <c r="S82" s="1"/>
      <c r="T82" s="1"/>
      <c r="U82" s="1"/>
      <c r="V82" s="1"/>
      <c r="W82" s="1"/>
      <c r="X82" s="1"/>
      <c r="Y82" s="1"/>
      <c r="Z82" s="1"/>
    </row>
    <row r="83" spans="1:26" s="15" customFormat="1" x14ac:dyDescent="0.25">
      <c r="A83" s="79" t="s">
        <v>859</v>
      </c>
      <c r="B83" s="85">
        <v>235.68027847220799</v>
      </c>
      <c r="C83" s="85">
        <v>599.50054027548003</v>
      </c>
      <c r="D83" s="85">
        <v>112.588054187639</v>
      </c>
      <c r="E83" s="85">
        <v>0.36347581362982501</v>
      </c>
      <c r="F83" s="85">
        <v>82.2839891192598</v>
      </c>
      <c r="G83" s="85">
        <v>1.8168789999999999</v>
      </c>
      <c r="H83" s="85">
        <v>1.0598179417142399</v>
      </c>
      <c r="I83" s="85">
        <v>3.2318877383484699</v>
      </c>
      <c r="J83" s="85"/>
      <c r="L83" s="1"/>
      <c r="M83" s="1"/>
      <c r="N83" s="1"/>
      <c r="O83" s="1"/>
      <c r="P83" s="1"/>
      <c r="Q83" s="1"/>
      <c r="R83" s="1"/>
      <c r="S83" s="1"/>
      <c r="T83" s="1"/>
      <c r="U83" s="1"/>
      <c r="V83" s="1"/>
      <c r="W83" s="1"/>
      <c r="X83" s="1"/>
      <c r="Y83" s="1"/>
      <c r="Z83" s="1"/>
    </row>
    <row r="84" spans="1:26" s="15" customFormat="1" x14ac:dyDescent="0.25">
      <c r="A84" s="79" t="s">
        <v>872</v>
      </c>
      <c r="B84" s="85">
        <v>257.51613159917201</v>
      </c>
      <c r="C84" s="85">
        <v>570.19188416198404</v>
      </c>
      <c r="D84" s="85">
        <v>90.788206021240697</v>
      </c>
      <c r="E84" s="85">
        <v>0.52911987252930004</v>
      </c>
      <c r="F84" s="85">
        <v>77.404757369501397</v>
      </c>
      <c r="G84" s="85">
        <v>3.0099518000000001</v>
      </c>
      <c r="H84" s="85">
        <v>1.4199621147759001</v>
      </c>
      <c r="I84" s="85">
        <v>3.3529243522196301</v>
      </c>
      <c r="J84" s="85"/>
      <c r="L84" s="1"/>
      <c r="M84" s="1"/>
      <c r="N84" s="1"/>
      <c r="O84" s="1"/>
      <c r="P84" s="1"/>
      <c r="Q84" s="1"/>
      <c r="R84" s="1"/>
      <c r="S84" s="1"/>
      <c r="T84" s="1"/>
      <c r="U84" s="1"/>
      <c r="V84" s="1"/>
      <c r="W84" s="1"/>
      <c r="X84" s="1"/>
      <c r="Y84" s="1"/>
      <c r="Z84" s="1"/>
    </row>
    <row r="85" spans="1:26" s="15" customFormat="1" x14ac:dyDescent="0.25">
      <c r="A85" s="79" t="s">
        <v>879</v>
      </c>
      <c r="B85" s="85">
        <v>282.773421570815</v>
      </c>
      <c r="C85" s="85">
        <v>548.84847552314602</v>
      </c>
      <c r="D85" s="85">
        <v>118.564803081872</v>
      </c>
      <c r="E85" s="85">
        <v>0.32550613186455002</v>
      </c>
      <c r="F85" s="85">
        <v>109.136941995962</v>
      </c>
      <c r="G85" s="97">
        <v>2.9183528000000001</v>
      </c>
      <c r="H85" s="85">
        <v>1.6341506683220099</v>
      </c>
      <c r="I85" s="85">
        <v>3.6094290494099699</v>
      </c>
      <c r="J85" s="85"/>
      <c r="L85" s="1"/>
      <c r="M85" s="1"/>
      <c r="N85" s="1"/>
      <c r="O85" s="1"/>
      <c r="P85" s="1"/>
      <c r="Q85" s="1"/>
      <c r="R85" s="1"/>
      <c r="S85" s="1"/>
      <c r="T85" s="1"/>
      <c r="U85" s="1"/>
      <c r="V85" s="1"/>
      <c r="W85" s="1"/>
      <c r="X85" s="1"/>
      <c r="Y85" s="1"/>
      <c r="Z85" s="1"/>
    </row>
    <row r="86" spans="1:26" s="15" customFormat="1" x14ac:dyDescent="0.25">
      <c r="A86" s="79"/>
      <c r="B86" s="85"/>
      <c r="C86" s="85"/>
      <c r="D86" s="85"/>
      <c r="E86" s="85"/>
      <c r="F86" s="85"/>
      <c r="G86" s="97"/>
      <c r="H86" s="85"/>
      <c r="I86" s="85"/>
      <c r="J86" s="85"/>
      <c r="L86" s="1"/>
      <c r="M86" s="1"/>
      <c r="N86" s="1"/>
      <c r="O86" s="1"/>
      <c r="P86" s="1"/>
      <c r="Q86" s="1"/>
      <c r="R86" s="1"/>
      <c r="S86" s="1"/>
      <c r="T86" s="1"/>
      <c r="U86" s="1"/>
      <c r="V86" s="1"/>
      <c r="W86" s="1"/>
      <c r="X86" s="1"/>
      <c r="Y86" s="1"/>
      <c r="Z86" s="1"/>
    </row>
    <row r="87" spans="1:26" s="15" customFormat="1" x14ac:dyDescent="0.25">
      <c r="A87" s="86" t="s">
        <v>942</v>
      </c>
      <c r="B87" s="55"/>
      <c r="C87" s="55"/>
      <c r="D87" s="55"/>
      <c r="E87" s="55"/>
      <c r="F87" s="55"/>
      <c r="G87" s="55"/>
      <c r="H87" s="55"/>
      <c r="I87" s="55"/>
      <c r="J87" s="55"/>
      <c r="L87" s="1"/>
      <c r="M87" s="1"/>
      <c r="N87" s="1"/>
      <c r="O87" s="1"/>
      <c r="P87" s="1"/>
      <c r="Q87" s="1"/>
      <c r="R87" s="1"/>
      <c r="S87" s="1"/>
      <c r="T87" s="1"/>
      <c r="U87" s="1"/>
      <c r="V87" s="1"/>
      <c r="W87" s="1"/>
      <c r="X87" s="1"/>
      <c r="Y87" s="1"/>
      <c r="Z87" s="1"/>
    </row>
    <row r="88" spans="1:26" s="15" customFormat="1" x14ac:dyDescent="0.25">
      <c r="A88" s="83" t="s">
        <v>882</v>
      </c>
      <c r="B88" s="84">
        <v>201.04305397231599</v>
      </c>
      <c r="C88" s="84">
        <v>562.50826991287499</v>
      </c>
      <c r="D88" s="84">
        <v>65.733558963796497</v>
      </c>
      <c r="E88" s="84">
        <v>0.276909350284125</v>
      </c>
      <c r="F88" s="84">
        <v>50.286820264527599</v>
      </c>
      <c r="G88" s="84">
        <v>2.6257462</v>
      </c>
      <c r="H88" s="84">
        <v>1.3199809250002399</v>
      </c>
      <c r="I88" s="84">
        <v>2.8298169255711998</v>
      </c>
      <c r="J88" s="55"/>
      <c r="L88" s="1"/>
      <c r="M88" s="1"/>
      <c r="N88" s="1"/>
      <c r="O88" s="1"/>
      <c r="P88" s="1"/>
      <c r="Q88" s="1"/>
      <c r="R88" s="1"/>
      <c r="S88" s="1"/>
      <c r="T88" s="1"/>
      <c r="U88" s="1"/>
      <c r="V88" s="1"/>
      <c r="W88" s="1"/>
      <c r="X88" s="1"/>
      <c r="Y88" s="1"/>
      <c r="Z88" s="1"/>
    </row>
    <row r="89" spans="1:26" s="15" customFormat="1" x14ac:dyDescent="0.25">
      <c r="A89" s="83" t="s">
        <v>883</v>
      </c>
      <c r="B89" s="84">
        <v>282.773421570815</v>
      </c>
      <c r="C89" s="84">
        <v>548.84847552314602</v>
      </c>
      <c r="D89" s="84">
        <v>118.564803081872</v>
      </c>
      <c r="E89" s="84">
        <v>0.32550613186455002</v>
      </c>
      <c r="F89" s="84">
        <v>109.136941995962</v>
      </c>
      <c r="G89" s="84">
        <v>2.9183528000000001</v>
      </c>
      <c r="H89" s="84">
        <v>1.6341506683220099</v>
      </c>
      <c r="I89" s="84">
        <v>3.6094290494099699</v>
      </c>
      <c r="J89" s="55"/>
      <c r="L89" s="1"/>
      <c r="M89" s="1"/>
      <c r="N89" s="1"/>
      <c r="O89" s="1"/>
      <c r="P89" s="1"/>
      <c r="Q89" s="1"/>
      <c r="R89" s="1"/>
      <c r="S89" s="1"/>
      <c r="T89" s="1"/>
      <c r="U89" s="1"/>
      <c r="V89" s="1"/>
      <c r="W89" s="1"/>
      <c r="X89" s="1"/>
      <c r="Y89" s="1"/>
      <c r="Z89" s="1"/>
    </row>
    <row r="90" spans="1:26" s="15" customFormat="1" x14ac:dyDescent="0.25">
      <c r="A90" s="98" t="s">
        <v>266</v>
      </c>
      <c r="B90" s="88">
        <f>B89/B88-1</f>
        <v>0.40653166564885868</v>
      </c>
      <c r="C90" s="88">
        <f t="shared" ref="C90:I90" si="7">C89/C88-1</f>
        <v>-2.4283721894159283E-2</v>
      </c>
      <c r="D90" s="88">
        <f t="shared" si="7"/>
        <v>0.80371799353162832</v>
      </c>
      <c r="E90" s="88">
        <f t="shared" si="7"/>
        <v>0.17549707704186202</v>
      </c>
      <c r="F90" s="88">
        <f t="shared" si="7"/>
        <v>1.1702891815760199</v>
      </c>
      <c r="G90" s="88">
        <f t="shared" si="7"/>
        <v>0.11143750298486577</v>
      </c>
      <c r="H90" s="88">
        <f t="shared" si="7"/>
        <v>0.238010820740999</v>
      </c>
      <c r="I90" s="88">
        <f t="shared" si="7"/>
        <v>0.27549913805162674</v>
      </c>
      <c r="J90" s="55"/>
      <c r="L90" s="1"/>
      <c r="M90" s="1"/>
      <c r="N90" s="1"/>
      <c r="O90" s="1"/>
      <c r="P90" s="1"/>
      <c r="Q90" s="1"/>
      <c r="R90" s="1"/>
      <c r="S90" s="1"/>
      <c r="T90" s="1"/>
      <c r="U90" s="1"/>
      <c r="V90" s="1"/>
      <c r="W90" s="1"/>
      <c r="X90" s="1"/>
      <c r="Y90" s="1"/>
      <c r="Z90" s="1"/>
    </row>
    <row r="91" spans="1:26" s="15" customFormat="1" x14ac:dyDescent="0.25">
      <c r="A91" s="99"/>
      <c r="B91" s="90"/>
      <c r="C91" s="90"/>
      <c r="D91" s="90"/>
      <c r="E91" s="90"/>
      <c r="F91" s="90"/>
      <c r="G91" s="90"/>
      <c r="H91" s="90"/>
      <c r="I91" s="90"/>
      <c r="J91" s="55"/>
      <c r="L91" s="1"/>
      <c r="M91" s="1"/>
      <c r="N91" s="1"/>
      <c r="O91" s="1"/>
      <c r="P91" s="1"/>
      <c r="Q91" s="1"/>
      <c r="R91" s="1"/>
      <c r="S91" s="1"/>
      <c r="T91" s="1"/>
      <c r="U91" s="1"/>
      <c r="V91" s="1"/>
      <c r="W91" s="1"/>
      <c r="X91" s="1"/>
      <c r="Y91" s="1"/>
      <c r="Z91" s="1"/>
    </row>
    <row r="92" spans="1:26" s="15" customFormat="1" x14ac:dyDescent="0.25">
      <c r="A92" s="86" t="s">
        <v>943</v>
      </c>
      <c r="B92" s="55"/>
      <c r="C92" s="55"/>
      <c r="D92" s="55"/>
      <c r="E92" s="55"/>
      <c r="F92" s="55"/>
      <c r="G92" s="55"/>
      <c r="H92" s="55"/>
      <c r="I92" s="55"/>
      <c r="J92" s="55"/>
      <c r="L92" s="1"/>
      <c r="M92" s="1"/>
      <c r="N92" s="1"/>
      <c r="O92" s="1"/>
      <c r="P92" s="1"/>
      <c r="Q92" s="1"/>
      <c r="R92" s="1"/>
      <c r="S92" s="1"/>
      <c r="T92" s="1"/>
      <c r="U92" s="1"/>
      <c r="V92" s="1"/>
      <c r="W92" s="1"/>
      <c r="X92" s="1"/>
      <c r="Y92" s="1"/>
      <c r="Z92" s="1"/>
    </row>
    <row r="93" spans="1:26" s="15" customFormat="1" x14ac:dyDescent="0.25">
      <c r="A93" s="83" t="s">
        <v>884</v>
      </c>
      <c r="B93" s="741">
        <v>2260.474826134875</v>
      </c>
      <c r="C93" s="741">
        <v>5348.3877331364238</v>
      </c>
      <c r="D93" s="741">
        <v>915.95878519706207</v>
      </c>
      <c r="E93" s="997">
        <v>3.8396328282994499</v>
      </c>
      <c r="F93" s="741">
        <v>765.2697004598482</v>
      </c>
      <c r="G93" s="741">
        <v>23.208100762000001</v>
      </c>
      <c r="H93" s="741">
        <v>12.662854026173394</v>
      </c>
      <c r="I93" s="741">
        <v>33.791923389257953</v>
      </c>
      <c r="J93" s="55"/>
      <c r="L93" s="1"/>
      <c r="M93" s="1"/>
      <c r="N93" s="1"/>
      <c r="O93" s="1"/>
      <c r="P93" s="1"/>
      <c r="Q93" s="1"/>
      <c r="R93" s="1"/>
      <c r="S93" s="1"/>
      <c r="T93" s="1"/>
      <c r="U93" s="1"/>
      <c r="V93" s="1"/>
      <c r="W93" s="1"/>
      <c r="X93" s="1"/>
      <c r="Y93" s="1"/>
      <c r="Z93" s="1"/>
    </row>
    <row r="94" spans="1:26" s="744" customFormat="1" x14ac:dyDescent="0.25">
      <c r="A94" s="83" t="s">
        <v>885</v>
      </c>
      <c r="B94" s="742">
        <v>2269.8621021042227</v>
      </c>
      <c r="C94" s="742">
        <v>5470.4029487252265</v>
      </c>
      <c r="D94" s="742">
        <v>1024.3183598305454</v>
      </c>
      <c r="E94" s="998">
        <v>3.9104753377920751</v>
      </c>
      <c r="F94" s="742">
        <v>893.94618989587354</v>
      </c>
      <c r="G94" s="742">
        <v>26.081215499999999</v>
      </c>
      <c r="H94" s="742">
        <v>9.6940126211758919</v>
      </c>
      <c r="I94" s="742">
        <v>34.237646466008812</v>
      </c>
      <c r="J94" s="743"/>
      <c r="L94" s="745"/>
      <c r="M94" s="745"/>
      <c r="N94" s="745"/>
      <c r="O94" s="745"/>
      <c r="P94" s="745"/>
      <c r="Q94" s="745"/>
      <c r="R94" s="745"/>
      <c r="S94" s="745"/>
      <c r="T94" s="745"/>
      <c r="U94" s="745"/>
      <c r="V94" s="745"/>
      <c r="W94" s="745"/>
      <c r="X94" s="745"/>
      <c r="Y94" s="745"/>
      <c r="Z94" s="745"/>
    </row>
    <row r="95" spans="1:26" s="15" customFormat="1" x14ac:dyDescent="0.25">
      <c r="A95" s="87" t="s">
        <v>266</v>
      </c>
      <c r="B95" s="88">
        <f>B94/B93-1</f>
        <v>4.1527894320321224E-3</v>
      </c>
      <c r="C95" s="88">
        <f>C94/C93-1</f>
        <v>2.2813457377603097E-2</v>
      </c>
      <c r="D95" s="88">
        <f>D94/D93-1</f>
        <v>0.11830180176739136</v>
      </c>
      <c r="E95" s="88">
        <f t="shared" ref="E95:I95" si="8">E94/E93-1</f>
        <v>1.8450334357621667E-2</v>
      </c>
      <c r="F95" s="88">
        <f t="shared" si="8"/>
        <v>0.16814528179895794</v>
      </c>
      <c r="G95" s="88">
        <f t="shared" si="8"/>
        <v>0.12379792588216953</v>
      </c>
      <c r="H95" s="88">
        <f t="shared" si="8"/>
        <v>-0.23445278598814112</v>
      </c>
      <c r="I95" s="88">
        <f t="shared" si="8"/>
        <v>1.3190225120259136E-2</v>
      </c>
      <c r="J95" s="55"/>
      <c r="L95" s="1"/>
      <c r="M95" s="1"/>
      <c r="N95" s="1"/>
      <c r="O95" s="1"/>
      <c r="P95" s="1"/>
      <c r="Q95" s="1"/>
      <c r="R95" s="1"/>
      <c r="S95" s="1"/>
      <c r="T95" s="1"/>
      <c r="U95" s="1"/>
      <c r="V95" s="1"/>
      <c r="W95" s="1"/>
      <c r="X95" s="1"/>
      <c r="Y95" s="1"/>
      <c r="Z95" s="1"/>
    </row>
    <row r="96" spans="1:26" s="15" customFormat="1" x14ac:dyDescent="0.25">
      <c r="A96" s="99"/>
      <c r="B96" s="90"/>
      <c r="C96" s="90"/>
      <c r="D96" s="90"/>
      <c r="E96" s="90"/>
      <c r="F96" s="90"/>
      <c r="G96" s="90"/>
      <c r="H96" s="90"/>
      <c r="I96" s="90"/>
      <c r="J96" s="55"/>
      <c r="L96" s="1"/>
      <c r="M96" s="1"/>
      <c r="N96" s="1"/>
      <c r="O96" s="1"/>
      <c r="P96" s="1"/>
      <c r="Q96" s="1"/>
      <c r="R96" s="1"/>
      <c r="S96" s="1"/>
      <c r="T96" s="1"/>
      <c r="U96" s="1"/>
      <c r="V96" s="1"/>
      <c r="W96" s="1"/>
      <c r="X96" s="1"/>
      <c r="Y96" s="1"/>
      <c r="Z96" s="1"/>
    </row>
    <row r="97" spans="1:26" s="15" customFormat="1" x14ac:dyDescent="0.25">
      <c r="A97" s="89"/>
      <c r="B97" s="100"/>
      <c r="C97" s="100"/>
      <c r="D97" s="100"/>
      <c r="E97" s="100"/>
      <c r="F97" s="100"/>
      <c r="G97" s="100"/>
      <c r="H97" s="100"/>
      <c r="I97" s="100"/>
      <c r="J97" s="55"/>
      <c r="L97" s="1"/>
      <c r="M97" s="1"/>
      <c r="N97" s="1"/>
      <c r="O97" s="1"/>
      <c r="P97" s="1"/>
      <c r="Q97" s="1"/>
      <c r="R97" s="1"/>
      <c r="S97" s="1"/>
      <c r="T97" s="1"/>
      <c r="U97" s="1"/>
      <c r="V97" s="1"/>
      <c r="W97" s="1"/>
      <c r="X97" s="1"/>
      <c r="Y97" s="1"/>
      <c r="Z97" s="1"/>
    </row>
    <row r="98" spans="1:26" s="15" customFormat="1" x14ac:dyDescent="0.25">
      <c r="A98" s="86" t="s">
        <v>692</v>
      </c>
      <c r="B98" s="55"/>
      <c r="C98" s="55"/>
      <c r="D98" s="55"/>
      <c r="E98" s="55"/>
      <c r="F98" s="55"/>
      <c r="G98" s="55"/>
      <c r="H98" s="55"/>
      <c r="I98" s="55"/>
      <c r="J98" s="55"/>
      <c r="L98" s="1"/>
      <c r="M98" s="1"/>
      <c r="N98" s="1"/>
      <c r="O98" s="1"/>
      <c r="P98" s="1"/>
      <c r="Q98" s="1"/>
      <c r="R98" s="1"/>
      <c r="S98" s="1"/>
      <c r="T98" s="1"/>
      <c r="U98" s="1"/>
      <c r="V98" s="1"/>
      <c r="W98" s="1"/>
      <c r="X98" s="1"/>
      <c r="Y98" s="1"/>
      <c r="Z98" s="1"/>
    </row>
    <row r="99" spans="1:26" s="15" customFormat="1" x14ac:dyDescent="0.25">
      <c r="A99" s="83" t="s">
        <v>869</v>
      </c>
      <c r="B99" s="84">
        <v>257.51613159917201</v>
      </c>
      <c r="C99" s="84">
        <v>570.19188416198404</v>
      </c>
      <c r="D99" s="84">
        <v>90.788206021240697</v>
      </c>
      <c r="E99" s="1052">
        <v>0.52911987252930004</v>
      </c>
      <c r="F99" s="84">
        <v>77.404757369501397</v>
      </c>
      <c r="G99" s="84">
        <v>3.0099518000000001</v>
      </c>
      <c r="H99" s="84">
        <v>1.4199621147759001</v>
      </c>
      <c r="I99" s="84">
        <v>3.3529243522196301</v>
      </c>
      <c r="J99" s="55"/>
      <c r="L99" s="1"/>
      <c r="M99" s="1"/>
      <c r="N99" s="1"/>
      <c r="O99" s="1"/>
      <c r="P99" s="1"/>
      <c r="Q99" s="1"/>
      <c r="R99" s="1"/>
      <c r="S99" s="1"/>
      <c r="T99" s="1"/>
      <c r="U99" s="1"/>
      <c r="V99" s="1"/>
      <c r="W99" s="1"/>
      <c r="X99" s="1"/>
      <c r="Y99" s="1"/>
      <c r="Z99" s="1"/>
    </row>
    <row r="100" spans="1:26" s="15" customFormat="1" x14ac:dyDescent="0.25">
      <c r="A100" s="83" t="s">
        <v>883</v>
      </c>
      <c r="B100" s="84">
        <v>282.773421570815</v>
      </c>
      <c r="C100" s="84">
        <v>548.84847552314602</v>
      </c>
      <c r="D100" s="84">
        <v>118.564803081872</v>
      </c>
      <c r="E100" s="1052">
        <v>0.32550613186455002</v>
      </c>
      <c r="F100" s="84">
        <v>109.136941995962</v>
      </c>
      <c r="G100" s="84">
        <v>2.9183528000000001</v>
      </c>
      <c r="H100" s="84">
        <v>1.6341506683220099</v>
      </c>
      <c r="I100" s="84">
        <v>3.6094290494099699</v>
      </c>
      <c r="J100" s="55"/>
      <c r="L100" s="1"/>
      <c r="M100" s="1"/>
      <c r="N100" s="1"/>
      <c r="O100" s="1"/>
      <c r="P100" s="1"/>
      <c r="Q100" s="1"/>
      <c r="R100" s="1"/>
      <c r="S100" s="1"/>
      <c r="T100" s="1"/>
      <c r="U100" s="1"/>
      <c r="V100" s="1"/>
      <c r="W100" s="1"/>
      <c r="X100" s="1"/>
      <c r="Y100" s="1"/>
      <c r="Z100" s="1"/>
    </row>
    <row r="101" spans="1:26" x14ac:dyDescent="0.25">
      <c r="A101" s="101" t="s">
        <v>266</v>
      </c>
      <c r="B101" s="102">
        <f>B100/B99-1</f>
        <v>9.8080418553958326E-2</v>
      </c>
      <c r="C101" s="102">
        <f t="shared" ref="C101:I101" si="9">C100/C99-1</f>
        <v>-3.7431975501030834E-2</v>
      </c>
      <c r="D101" s="102">
        <f t="shared" si="9"/>
        <v>0.30594939891347472</v>
      </c>
      <c r="E101" s="102">
        <f t="shared" si="9"/>
        <v>-0.38481590134091004</v>
      </c>
      <c r="F101" s="102">
        <f t="shared" si="9"/>
        <v>0.40995134801576882</v>
      </c>
      <c r="G101" s="102">
        <f t="shared" si="9"/>
        <v>-3.0432048778987086E-2</v>
      </c>
      <c r="H101" s="102">
        <f t="shared" si="9"/>
        <v>0.15084103393836901</v>
      </c>
      <c r="I101" s="102">
        <f t="shared" si="9"/>
        <v>7.6501784783940652E-2</v>
      </c>
      <c r="J101" s="8"/>
    </row>
    <row r="104" spans="1:26" s="15" customFormat="1" x14ac:dyDescent="0.25">
      <c r="A104" s="1075" t="s">
        <v>693</v>
      </c>
      <c r="B104" s="1075"/>
      <c r="C104" s="1075"/>
      <c r="D104" s="1075"/>
      <c r="E104" s="1075"/>
      <c r="F104" s="1075"/>
      <c r="G104" s="1075"/>
      <c r="H104" s="1075"/>
      <c r="I104" s="1075"/>
      <c r="L104" s="1"/>
      <c r="M104" s="1"/>
      <c r="N104" s="1"/>
      <c r="O104" s="1"/>
      <c r="P104" s="1"/>
      <c r="Q104" s="1"/>
      <c r="R104" s="1"/>
      <c r="S104" s="1"/>
      <c r="T104" s="1"/>
      <c r="U104" s="1"/>
      <c r="V104" s="1"/>
      <c r="W104" s="1"/>
      <c r="X104" s="1"/>
      <c r="Y104" s="1"/>
      <c r="Z104" s="1"/>
    </row>
    <row r="120" spans="1:11" ht="147" customHeight="1" x14ac:dyDescent="0.25">
      <c r="A120" s="1076" t="s">
        <v>944</v>
      </c>
      <c r="B120" s="1076"/>
      <c r="C120" s="1076"/>
      <c r="D120" s="1076"/>
      <c r="E120" s="1076"/>
      <c r="F120" s="1076"/>
      <c r="G120" s="1076"/>
      <c r="H120" s="1076"/>
      <c r="I120" s="1076"/>
      <c r="J120" s="103"/>
      <c r="K120" s="103"/>
    </row>
  </sheetData>
  <mergeCells count="3">
    <mergeCell ref="A46:K46"/>
    <mergeCell ref="A104:I104"/>
    <mergeCell ref="A120:I120"/>
  </mergeCells>
  <printOptions horizontalCentered="1" verticalCentered="1"/>
  <pageMargins left="0" right="0" top="0" bottom="0" header="0.31496062992125984" footer="0.31496062992125984"/>
  <pageSetup paperSize="9" scale="43"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A1:AB50"/>
  <sheetViews>
    <sheetView showGridLines="0" view="pageBreakPreview" zoomScaleNormal="100" zoomScaleSheetLayoutView="100" workbookViewId="0"/>
  </sheetViews>
  <sheetFormatPr baseColWidth="10" defaultColWidth="28.7109375" defaultRowHeight="12" x14ac:dyDescent="0.2"/>
  <cols>
    <col min="1" max="1" width="26.5703125" style="2" customWidth="1"/>
    <col min="2" max="2" width="7.7109375" style="2" customWidth="1"/>
    <col min="3" max="7" width="8" style="2" customWidth="1"/>
    <col min="8" max="21" width="7.7109375" style="2" customWidth="1"/>
    <col min="22" max="22" width="9.7109375" style="2" customWidth="1"/>
    <col min="23" max="23" width="10.28515625" style="2" customWidth="1"/>
    <col min="24" max="24" width="2.140625" style="3" customWidth="1"/>
    <col min="25" max="25" width="7.7109375" style="3" customWidth="1"/>
    <col min="26" max="26" width="10.5703125" style="3" customWidth="1"/>
    <col min="27" max="27" width="13.7109375" style="3" customWidth="1"/>
    <col min="28" max="254" width="28.7109375" style="3"/>
    <col min="255" max="256" width="0" style="3" hidden="1" customWidth="1"/>
    <col min="257" max="272" width="7.7109375" style="3" customWidth="1"/>
    <col min="273" max="273" width="8.7109375" style="3" customWidth="1"/>
    <col min="274" max="275" width="7.7109375" style="3" customWidth="1"/>
    <col min="276" max="276" width="5.42578125" style="3" customWidth="1"/>
    <col min="277" max="277" width="5.7109375" style="3" customWidth="1"/>
    <col min="278" max="278" width="9.7109375" style="3" customWidth="1"/>
    <col min="279" max="281" width="7.7109375" style="3" customWidth="1"/>
    <col min="282" max="282" width="10.5703125" style="3" customWidth="1"/>
    <col min="283" max="283" width="13.7109375" style="3" customWidth="1"/>
    <col min="284" max="510" width="28.7109375" style="3"/>
    <col min="511" max="512" width="0" style="3" hidden="1" customWidth="1"/>
    <col min="513" max="528" width="7.7109375" style="3" customWidth="1"/>
    <col min="529" max="529" width="8.7109375" style="3" customWidth="1"/>
    <col min="530" max="531" width="7.7109375" style="3" customWidth="1"/>
    <col min="532" max="532" width="5.42578125" style="3" customWidth="1"/>
    <col min="533" max="533" width="5.7109375" style="3" customWidth="1"/>
    <col min="534" max="534" width="9.7109375" style="3" customWidth="1"/>
    <col min="535" max="537" width="7.7109375" style="3" customWidth="1"/>
    <col min="538" max="538" width="10.5703125" style="3" customWidth="1"/>
    <col min="539" max="539" width="13.7109375" style="3" customWidth="1"/>
    <col min="540" max="766" width="28.7109375" style="3"/>
    <col min="767" max="768" width="0" style="3" hidden="1" customWidth="1"/>
    <col min="769" max="784" width="7.7109375" style="3" customWidth="1"/>
    <col min="785" max="785" width="8.7109375" style="3" customWidth="1"/>
    <col min="786" max="787" width="7.7109375" style="3" customWidth="1"/>
    <col min="788" max="788" width="5.42578125" style="3" customWidth="1"/>
    <col min="789" max="789" width="5.7109375" style="3" customWidth="1"/>
    <col min="790" max="790" width="9.7109375" style="3" customWidth="1"/>
    <col min="791" max="793" width="7.7109375" style="3" customWidth="1"/>
    <col min="794" max="794" width="10.5703125" style="3" customWidth="1"/>
    <col min="795" max="795" width="13.7109375" style="3" customWidth="1"/>
    <col min="796" max="1022" width="28.7109375" style="3"/>
    <col min="1023" max="1024" width="0" style="3" hidden="1" customWidth="1"/>
    <col min="1025" max="1040" width="7.7109375" style="3" customWidth="1"/>
    <col min="1041" max="1041" width="8.7109375" style="3" customWidth="1"/>
    <col min="1042" max="1043" width="7.7109375" style="3" customWidth="1"/>
    <col min="1044" max="1044" width="5.42578125" style="3" customWidth="1"/>
    <col min="1045" max="1045" width="5.7109375" style="3" customWidth="1"/>
    <col min="1046" max="1046" width="9.7109375" style="3" customWidth="1"/>
    <col min="1047" max="1049" width="7.7109375" style="3" customWidth="1"/>
    <col min="1050" max="1050" width="10.5703125" style="3" customWidth="1"/>
    <col min="1051" max="1051" width="13.7109375" style="3" customWidth="1"/>
    <col min="1052" max="1278" width="28.7109375" style="3"/>
    <col min="1279" max="1280" width="0" style="3" hidden="1" customWidth="1"/>
    <col min="1281" max="1296" width="7.7109375" style="3" customWidth="1"/>
    <col min="1297" max="1297" width="8.7109375" style="3" customWidth="1"/>
    <col min="1298" max="1299" width="7.7109375" style="3" customWidth="1"/>
    <col min="1300" max="1300" width="5.42578125" style="3" customWidth="1"/>
    <col min="1301" max="1301" width="5.7109375" style="3" customWidth="1"/>
    <col min="1302" max="1302" width="9.7109375" style="3" customWidth="1"/>
    <col min="1303" max="1305" width="7.7109375" style="3" customWidth="1"/>
    <col min="1306" max="1306" width="10.5703125" style="3" customWidth="1"/>
    <col min="1307" max="1307" width="13.7109375" style="3" customWidth="1"/>
    <col min="1308" max="1534" width="28.7109375" style="3"/>
    <col min="1535" max="1536" width="0" style="3" hidden="1" customWidth="1"/>
    <col min="1537" max="1552" width="7.7109375" style="3" customWidth="1"/>
    <col min="1553" max="1553" width="8.7109375" style="3" customWidth="1"/>
    <col min="1554" max="1555" width="7.7109375" style="3" customWidth="1"/>
    <col min="1556" max="1556" width="5.42578125" style="3" customWidth="1"/>
    <col min="1557" max="1557" width="5.7109375" style="3" customWidth="1"/>
    <col min="1558" max="1558" width="9.7109375" style="3" customWidth="1"/>
    <col min="1559" max="1561" width="7.7109375" style="3" customWidth="1"/>
    <col min="1562" max="1562" width="10.5703125" style="3" customWidth="1"/>
    <col min="1563" max="1563" width="13.7109375" style="3" customWidth="1"/>
    <col min="1564" max="1790" width="28.7109375" style="3"/>
    <col min="1791" max="1792" width="0" style="3" hidden="1" customWidth="1"/>
    <col min="1793" max="1808" width="7.7109375" style="3" customWidth="1"/>
    <col min="1809" max="1809" width="8.7109375" style="3" customWidth="1"/>
    <col min="1810" max="1811" width="7.7109375" style="3" customWidth="1"/>
    <col min="1812" max="1812" width="5.42578125" style="3" customWidth="1"/>
    <col min="1813" max="1813" width="5.7109375" style="3" customWidth="1"/>
    <col min="1814" max="1814" width="9.7109375" style="3" customWidth="1"/>
    <col min="1815" max="1817" width="7.7109375" style="3" customWidth="1"/>
    <col min="1818" max="1818" width="10.5703125" style="3" customWidth="1"/>
    <col min="1819" max="1819" width="13.7109375" style="3" customWidth="1"/>
    <col min="1820" max="2046" width="28.7109375" style="3"/>
    <col min="2047" max="2048" width="0" style="3" hidden="1" customWidth="1"/>
    <col min="2049" max="2064" width="7.7109375" style="3" customWidth="1"/>
    <col min="2065" max="2065" width="8.7109375" style="3" customWidth="1"/>
    <col min="2066" max="2067" width="7.7109375" style="3" customWidth="1"/>
    <col min="2068" max="2068" width="5.42578125" style="3" customWidth="1"/>
    <col min="2069" max="2069" width="5.7109375" style="3" customWidth="1"/>
    <col min="2070" max="2070" width="9.7109375" style="3" customWidth="1"/>
    <col min="2071" max="2073" width="7.7109375" style="3" customWidth="1"/>
    <col min="2074" max="2074" width="10.5703125" style="3" customWidth="1"/>
    <col min="2075" max="2075" width="13.7109375" style="3" customWidth="1"/>
    <col min="2076" max="2302" width="28.7109375" style="3"/>
    <col min="2303" max="2304" width="0" style="3" hidden="1" customWidth="1"/>
    <col min="2305" max="2320" width="7.7109375" style="3" customWidth="1"/>
    <col min="2321" max="2321" width="8.7109375" style="3" customWidth="1"/>
    <col min="2322" max="2323" width="7.7109375" style="3" customWidth="1"/>
    <col min="2324" max="2324" width="5.42578125" style="3" customWidth="1"/>
    <col min="2325" max="2325" width="5.7109375" style="3" customWidth="1"/>
    <col min="2326" max="2326" width="9.7109375" style="3" customWidth="1"/>
    <col min="2327" max="2329" width="7.7109375" style="3" customWidth="1"/>
    <col min="2330" max="2330" width="10.5703125" style="3" customWidth="1"/>
    <col min="2331" max="2331" width="13.7109375" style="3" customWidth="1"/>
    <col min="2332" max="2558" width="28.7109375" style="3"/>
    <col min="2559" max="2560" width="0" style="3" hidden="1" customWidth="1"/>
    <col min="2561" max="2576" width="7.7109375" style="3" customWidth="1"/>
    <col min="2577" max="2577" width="8.7109375" style="3" customWidth="1"/>
    <col min="2578" max="2579" width="7.7109375" style="3" customWidth="1"/>
    <col min="2580" max="2580" width="5.42578125" style="3" customWidth="1"/>
    <col min="2581" max="2581" width="5.7109375" style="3" customWidth="1"/>
    <col min="2582" max="2582" width="9.7109375" style="3" customWidth="1"/>
    <col min="2583" max="2585" width="7.7109375" style="3" customWidth="1"/>
    <col min="2586" max="2586" width="10.5703125" style="3" customWidth="1"/>
    <col min="2587" max="2587" width="13.7109375" style="3" customWidth="1"/>
    <col min="2588" max="2814" width="28.7109375" style="3"/>
    <col min="2815" max="2816" width="0" style="3" hidden="1" customWidth="1"/>
    <col min="2817" max="2832" width="7.7109375" style="3" customWidth="1"/>
    <col min="2833" max="2833" width="8.7109375" style="3" customWidth="1"/>
    <col min="2834" max="2835" width="7.7109375" style="3" customWidth="1"/>
    <col min="2836" max="2836" width="5.42578125" style="3" customWidth="1"/>
    <col min="2837" max="2837" width="5.7109375" style="3" customWidth="1"/>
    <col min="2838" max="2838" width="9.7109375" style="3" customWidth="1"/>
    <col min="2839" max="2841" width="7.7109375" style="3" customWidth="1"/>
    <col min="2842" max="2842" width="10.5703125" style="3" customWidth="1"/>
    <col min="2843" max="2843" width="13.7109375" style="3" customWidth="1"/>
    <col min="2844" max="3070" width="28.7109375" style="3"/>
    <col min="3071" max="3072" width="0" style="3" hidden="1" customWidth="1"/>
    <col min="3073" max="3088" width="7.7109375" style="3" customWidth="1"/>
    <col min="3089" max="3089" width="8.7109375" style="3" customWidth="1"/>
    <col min="3090" max="3091" width="7.7109375" style="3" customWidth="1"/>
    <col min="3092" max="3092" width="5.42578125" style="3" customWidth="1"/>
    <col min="3093" max="3093" width="5.7109375" style="3" customWidth="1"/>
    <col min="3094" max="3094" width="9.7109375" style="3" customWidth="1"/>
    <col min="3095" max="3097" width="7.7109375" style="3" customWidth="1"/>
    <col min="3098" max="3098" width="10.5703125" style="3" customWidth="1"/>
    <col min="3099" max="3099" width="13.7109375" style="3" customWidth="1"/>
    <col min="3100" max="3326" width="28.7109375" style="3"/>
    <col min="3327" max="3328" width="0" style="3" hidden="1" customWidth="1"/>
    <col min="3329" max="3344" width="7.7109375" style="3" customWidth="1"/>
    <col min="3345" max="3345" width="8.7109375" style="3" customWidth="1"/>
    <col min="3346" max="3347" width="7.7109375" style="3" customWidth="1"/>
    <col min="3348" max="3348" width="5.42578125" style="3" customWidth="1"/>
    <col min="3349" max="3349" width="5.7109375" style="3" customWidth="1"/>
    <col min="3350" max="3350" width="9.7109375" style="3" customWidth="1"/>
    <col min="3351" max="3353" width="7.7109375" style="3" customWidth="1"/>
    <col min="3354" max="3354" width="10.5703125" style="3" customWidth="1"/>
    <col min="3355" max="3355" width="13.7109375" style="3" customWidth="1"/>
    <col min="3356" max="3582" width="28.7109375" style="3"/>
    <col min="3583" max="3584" width="0" style="3" hidden="1" customWidth="1"/>
    <col min="3585" max="3600" width="7.7109375" style="3" customWidth="1"/>
    <col min="3601" max="3601" width="8.7109375" style="3" customWidth="1"/>
    <col min="3602" max="3603" width="7.7109375" style="3" customWidth="1"/>
    <col min="3604" max="3604" width="5.42578125" style="3" customWidth="1"/>
    <col min="3605" max="3605" width="5.7109375" style="3" customWidth="1"/>
    <col min="3606" max="3606" width="9.7109375" style="3" customWidth="1"/>
    <col min="3607" max="3609" width="7.7109375" style="3" customWidth="1"/>
    <col min="3610" max="3610" width="10.5703125" style="3" customWidth="1"/>
    <col min="3611" max="3611" width="13.7109375" style="3" customWidth="1"/>
    <col min="3612" max="3838" width="28.7109375" style="3"/>
    <col min="3839" max="3840" width="0" style="3" hidden="1" customWidth="1"/>
    <col min="3841" max="3856" width="7.7109375" style="3" customWidth="1"/>
    <col min="3857" max="3857" width="8.7109375" style="3" customWidth="1"/>
    <col min="3858" max="3859" width="7.7109375" style="3" customWidth="1"/>
    <col min="3860" max="3860" width="5.42578125" style="3" customWidth="1"/>
    <col min="3861" max="3861" width="5.7109375" style="3" customWidth="1"/>
    <col min="3862" max="3862" width="9.7109375" style="3" customWidth="1"/>
    <col min="3863" max="3865" width="7.7109375" style="3" customWidth="1"/>
    <col min="3866" max="3866" width="10.5703125" style="3" customWidth="1"/>
    <col min="3867" max="3867" width="13.7109375" style="3" customWidth="1"/>
    <col min="3868" max="4094" width="28.7109375" style="3"/>
    <col min="4095" max="4096" width="0" style="3" hidden="1" customWidth="1"/>
    <col min="4097" max="4112" width="7.7109375" style="3" customWidth="1"/>
    <col min="4113" max="4113" width="8.7109375" style="3" customWidth="1"/>
    <col min="4114" max="4115" width="7.7109375" style="3" customWidth="1"/>
    <col min="4116" max="4116" width="5.42578125" style="3" customWidth="1"/>
    <col min="4117" max="4117" width="5.7109375" style="3" customWidth="1"/>
    <col min="4118" max="4118" width="9.7109375" style="3" customWidth="1"/>
    <col min="4119" max="4121" width="7.7109375" style="3" customWidth="1"/>
    <col min="4122" max="4122" width="10.5703125" style="3" customWidth="1"/>
    <col min="4123" max="4123" width="13.7109375" style="3" customWidth="1"/>
    <col min="4124" max="4350" width="28.7109375" style="3"/>
    <col min="4351" max="4352" width="0" style="3" hidden="1" customWidth="1"/>
    <col min="4353" max="4368" width="7.7109375" style="3" customWidth="1"/>
    <col min="4369" max="4369" width="8.7109375" style="3" customWidth="1"/>
    <col min="4370" max="4371" width="7.7109375" style="3" customWidth="1"/>
    <col min="4372" max="4372" width="5.42578125" style="3" customWidth="1"/>
    <col min="4373" max="4373" width="5.7109375" style="3" customWidth="1"/>
    <col min="4374" max="4374" width="9.7109375" style="3" customWidth="1"/>
    <col min="4375" max="4377" width="7.7109375" style="3" customWidth="1"/>
    <col min="4378" max="4378" width="10.5703125" style="3" customWidth="1"/>
    <col min="4379" max="4379" width="13.7109375" style="3" customWidth="1"/>
    <col min="4380" max="4606" width="28.7109375" style="3"/>
    <col min="4607" max="4608" width="0" style="3" hidden="1" customWidth="1"/>
    <col min="4609" max="4624" width="7.7109375" style="3" customWidth="1"/>
    <col min="4625" max="4625" width="8.7109375" style="3" customWidth="1"/>
    <col min="4626" max="4627" width="7.7109375" style="3" customWidth="1"/>
    <col min="4628" max="4628" width="5.42578125" style="3" customWidth="1"/>
    <col min="4629" max="4629" width="5.7109375" style="3" customWidth="1"/>
    <col min="4630" max="4630" width="9.7109375" style="3" customWidth="1"/>
    <col min="4631" max="4633" width="7.7109375" style="3" customWidth="1"/>
    <col min="4634" max="4634" width="10.5703125" style="3" customWidth="1"/>
    <col min="4635" max="4635" width="13.7109375" style="3" customWidth="1"/>
    <col min="4636" max="4862" width="28.7109375" style="3"/>
    <col min="4863" max="4864" width="0" style="3" hidden="1" customWidth="1"/>
    <col min="4865" max="4880" width="7.7109375" style="3" customWidth="1"/>
    <col min="4881" max="4881" width="8.7109375" style="3" customWidth="1"/>
    <col min="4882" max="4883" width="7.7109375" style="3" customWidth="1"/>
    <col min="4884" max="4884" width="5.42578125" style="3" customWidth="1"/>
    <col min="4885" max="4885" width="5.7109375" style="3" customWidth="1"/>
    <col min="4886" max="4886" width="9.7109375" style="3" customWidth="1"/>
    <col min="4887" max="4889" width="7.7109375" style="3" customWidth="1"/>
    <col min="4890" max="4890" width="10.5703125" style="3" customWidth="1"/>
    <col min="4891" max="4891" width="13.7109375" style="3" customWidth="1"/>
    <col min="4892" max="5118" width="28.7109375" style="3"/>
    <col min="5119" max="5120" width="0" style="3" hidden="1" customWidth="1"/>
    <col min="5121" max="5136" width="7.7109375" style="3" customWidth="1"/>
    <col min="5137" max="5137" width="8.7109375" style="3" customWidth="1"/>
    <col min="5138" max="5139" width="7.7109375" style="3" customWidth="1"/>
    <col min="5140" max="5140" width="5.42578125" style="3" customWidth="1"/>
    <col min="5141" max="5141" width="5.7109375" style="3" customWidth="1"/>
    <col min="5142" max="5142" width="9.7109375" style="3" customWidth="1"/>
    <col min="5143" max="5145" width="7.7109375" style="3" customWidth="1"/>
    <col min="5146" max="5146" width="10.5703125" style="3" customWidth="1"/>
    <col min="5147" max="5147" width="13.7109375" style="3" customWidth="1"/>
    <col min="5148" max="5374" width="28.7109375" style="3"/>
    <col min="5375" max="5376" width="0" style="3" hidden="1" customWidth="1"/>
    <col min="5377" max="5392" width="7.7109375" style="3" customWidth="1"/>
    <col min="5393" max="5393" width="8.7109375" style="3" customWidth="1"/>
    <col min="5394" max="5395" width="7.7109375" style="3" customWidth="1"/>
    <col min="5396" max="5396" width="5.42578125" style="3" customWidth="1"/>
    <col min="5397" max="5397" width="5.7109375" style="3" customWidth="1"/>
    <col min="5398" max="5398" width="9.7109375" style="3" customWidth="1"/>
    <col min="5399" max="5401" width="7.7109375" style="3" customWidth="1"/>
    <col min="5402" max="5402" width="10.5703125" style="3" customWidth="1"/>
    <col min="5403" max="5403" width="13.7109375" style="3" customWidth="1"/>
    <col min="5404" max="5630" width="28.7109375" style="3"/>
    <col min="5631" max="5632" width="0" style="3" hidden="1" customWidth="1"/>
    <col min="5633" max="5648" width="7.7109375" style="3" customWidth="1"/>
    <col min="5649" max="5649" width="8.7109375" style="3" customWidth="1"/>
    <col min="5650" max="5651" width="7.7109375" style="3" customWidth="1"/>
    <col min="5652" max="5652" width="5.42578125" style="3" customWidth="1"/>
    <col min="5653" max="5653" width="5.7109375" style="3" customWidth="1"/>
    <col min="5654" max="5654" width="9.7109375" style="3" customWidth="1"/>
    <col min="5655" max="5657" width="7.7109375" style="3" customWidth="1"/>
    <col min="5658" max="5658" width="10.5703125" style="3" customWidth="1"/>
    <col min="5659" max="5659" width="13.7109375" style="3" customWidth="1"/>
    <col min="5660" max="5886" width="28.7109375" style="3"/>
    <col min="5887" max="5888" width="0" style="3" hidden="1" customWidth="1"/>
    <col min="5889" max="5904" width="7.7109375" style="3" customWidth="1"/>
    <col min="5905" max="5905" width="8.7109375" style="3" customWidth="1"/>
    <col min="5906" max="5907" width="7.7109375" style="3" customWidth="1"/>
    <col min="5908" max="5908" width="5.42578125" style="3" customWidth="1"/>
    <col min="5909" max="5909" width="5.7109375" style="3" customWidth="1"/>
    <col min="5910" max="5910" width="9.7109375" style="3" customWidth="1"/>
    <col min="5911" max="5913" width="7.7109375" style="3" customWidth="1"/>
    <col min="5914" max="5914" width="10.5703125" style="3" customWidth="1"/>
    <col min="5915" max="5915" width="13.7109375" style="3" customWidth="1"/>
    <col min="5916" max="6142" width="28.7109375" style="3"/>
    <col min="6143" max="6144" width="0" style="3" hidden="1" customWidth="1"/>
    <col min="6145" max="6160" width="7.7109375" style="3" customWidth="1"/>
    <col min="6161" max="6161" width="8.7109375" style="3" customWidth="1"/>
    <col min="6162" max="6163" width="7.7109375" style="3" customWidth="1"/>
    <col min="6164" max="6164" width="5.42578125" style="3" customWidth="1"/>
    <col min="6165" max="6165" width="5.7109375" style="3" customWidth="1"/>
    <col min="6166" max="6166" width="9.7109375" style="3" customWidth="1"/>
    <col min="6167" max="6169" width="7.7109375" style="3" customWidth="1"/>
    <col min="6170" max="6170" width="10.5703125" style="3" customWidth="1"/>
    <col min="6171" max="6171" width="13.7109375" style="3" customWidth="1"/>
    <col min="6172" max="6398" width="28.7109375" style="3"/>
    <col min="6399" max="6400" width="0" style="3" hidden="1" customWidth="1"/>
    <col min="6401" max="6416" width="7.7109375" style="3" customWidth="1"/>
    <col min="6417" max="6417" width="8.7109375" style="3" customWidth="1"/>
    <col min="6418" max="6419" width="7.7109375" style="3" customWidth="1"/>
    <col min="6420" max="6420" width="5.42578125" style="3" customWidth="1"/>
    <col min="6421" max="6421" width="5.7109375" style="3" customWidth="1"/>
    <col min="6422" max="6422" width="9.7109375" style="3" customWidth="1"/>
    <col min="6423" max="6425" width="7.7109375" style="3" customWidth="1"/>
    <col min="6426" max="6426" width="10.5703125" style="3" customWidth="1"/>
    <col min="6427" max="6427" width="13.7109375" style="3" customWidth="1"/>
    <col min="6428" max="6654" width="28.7109375" style="3"/>
    <col min="6655" max="6656" width="0" style="3" hidden="1" customWidth="1"/>
    <col min="6657" max="6672" width="7.7109375" style="3" customWidth="1"/>
    <col min="6673" max="6673" width="8.7109375" style="3" customWidth="1"/>
    <col min="6674" max="6675" width="7.7109375" style="3" customWidth="1"/>
    <col min="6676" max="6676" width="5.42578125" style="3" customWidth="1"/>
    <col min="6677" max="6677" width="5.7109375" style="3" customWidth="1"/>
    <col min="6678" max="6678" width="9.7109375" style="3" customWidth="1"/>
    <col min="6679" max="6681" width="7.7109375" style="3" customWidth="1"/>
    <col min="6682" max="6682" width="10.5703125" style="3" customWidth="1"/>
    <col min="6683" max="6683" width="13.7109375" style="3" customWidth="1"/>
    <col min="6684" max="6910" width="28.7109375" style="3"/>
    <col min="6911" max="6912" width="0" style="3" hidden="1" customWidth="1"/>
    <col min="6913" max="6928" width="7.7109375" style="3" customWidth="1"/>
    <col min="6929" max="6929" width="8.7109375" style="3" customWidth="1"/>
    <col min="6930" max="6931" width="7.7109375" style="3" customWidth="1"/>
    <col min="6932" max="6932" width="5.42578125" style="3" customWidth="1"/>
    <col min="6933" max="6933" width="5.7109375" style="3" customWidth="1"/>
    <col min="6934" max="6934" width="9.7109375" style="3" customWidth="1"/>
    <col min="6935" max="6937" width="7.7109375" style="3" customWidth="1"/>
    <col min="6938" max="6938" width="10.5703125" style="3" customWidth="1"/>
    <col min="6939" max="6939" width="13.7109375" style="3" customWidth="1"/>
    <col min="6940" max="7166" width="28.7109375" style="3"/>
    <col min="7167" max="7168" width="0" style="3" hidden="1" customWidth="1"/>
    <col min="7169" max="7184" width="7.7109375" style="3" customWidth="1"/>
    <col min="7185" max="7185" width="8.7109375" style="3" customWidth="1"/>
    <col min="7186" max="7187" width="7.7109375" style="3" customWidth="1"/>
    <col min="7188" max="7188" width="5.42578125" style="3" customWidth="1"/>
    <col min="7189" max="7189" width="5.7109375" style="3" customWidth="1"/>
    <col min="7190" max="7190" width="9.7109375" style="3" customWidth="1"/>
    <col min="7191" max="7193" width="7.7109375" style="3" customWidth="1"/>
    <col min="7194" max="7194" width="10.5703125" style="3" customWidth="1"/>
    <col min="7195" max="7195" width="13.7109375" style="3" customWidth="1"/>
    <col min="7196" max="7422" width="28.7109375" style="3"/>
    <col min="7423" max="7424" width="0" style="3" hidden="1" customWidth="1"/>
    <col min="7425" max="7440" width="7.7109375" style="3" customWidth="1"/>
    <col min="7441" max="7441" width="8.7109375" style="3" customWidth="1"/>
    <col min="7442" max="7443" width="7.7109375" style="3" customWidth="1"/>
    <col min="7444" max="7444" width="5.42578125" style="3" customWidth="1"/>
    <col min="7445" max="7445" width="5.7109375" style="3" customWidth="1"/>
    <col min="7446" max="7446" width="9.7109375" style="3" customWidth="1"/>
    <col min="7447" max="7449" width="7.7109375" style="3" customWidth="1"/>
    <col min="7450" max="7450" width="10.5703125" style="3" customWidth="1"/>
    <col min="7451" max="7451" width="13.7109375" style="3" customWidth="1"/>
    <col min="7452" max="7678" width="28.7109375" style="3"/>
    <col min="7679" max="7680" width="0" style="3" hidden="1" customWidth="1"/>
    <col min="7681" max="7696" width="7.7109375" style="3" customWidth="1"/>
    <col min="7697" max="7697" width="8.7109375" style="3" customWidth="1"/>
    <col min="7698" max="7699" width="7.7109375" style="3" customWidth="1"/>
    <col min="7700" max="7700" width="5.42578125" style="3" customWidth="1"/>
    <col min="7701" max="7701" width="5.7109375" style="3" customWidth="1"/>
    <col min="7702" max="7702" width="9.7109375" style="3" customWidth="1"/>
    <col min="7703" max="7705" width="7.7109375" style="3" customWidth="1"/>
    <col min="7706" max="7706" width="10.5703125" style="3" customWidth="1"/>
    <col min="7707" max="7707" width="13.7109375" style="3" customWidth="1"/>
    <col min="7708" max="7934" width="28.7109375" style="3"/>
    <col min="7935" max="7936" width="0" style="3" hidden="1" customWidth="1"/>
    <col min="7937" max="7952" width="7.7109375" style="3" customWidth="1"/>
    <col min="7953" max="7953" width="8.7109375" style="3" customWidth="1"/>
    <col min="7954" max="7955" width="7.7109375" style="3" customWidth="1"/>
    <col min="7956" max="7956" width="5.42578125" style="3" customWidth="1"/>
    <col min="7957" max="7957" width="5.7109375" style="3" customWidth="1"/>
    <col min="7958" max="7958" width="9.7109375" style="3" customWidth="1"/>
    <col min="7959" max="7961" width="7.7109375" style="3" customWidth="1"/>
    <col min="7962" max="7962" width="10.5703125" style="3" customWidth="1"/>
    <col min="7963" max="7963" width="13.7109375" style="3" customWidth="1"/>
    <col min="7964" max="8190" width="28.7109375" style="3"/>
    <col min="8191" max="8192" width="0" style="3" hidden="1" customWidth="1"/>
    <col min="8193" max="8208" width="7.7109375" style="3" customWidth="1"/>
    <col min="8209" max="8209" width="8.7109375" style="3" customWidth="1"/>
    <col min="8210" max="8211" width="7.7109375" style="3" customWidth="1"/>
    <col min="8212" max="8212" width="5.42578125" style="3" customWidth="1"/>
    <col min="8213" max="8213" width="5.7109375" style="3" customWidth="1"/>
    <col min="8214" max="8214" width="9.7109375" style="3" customWidth="1"/>
    <col min="8215" max="8217" width="7.7109375" style="3" customWidth="1"/>
    <col min="8218" max="8218" width="10.5703125" style="3" customWidth="1"/>
    <col min="8219" max="8219" width="13.7109375" style="3" customWidth="1"/>
    <col min="8220" max="8446" width="28.7109375" style="3"/>
    <col min="8447" max="8448" width="0" style="3" hidden="1" customWidth="1"/>
    <col min="8449" max="8464" width="7.7109375" style="3" customWidth="1"/>
    <col min="8465" max="8465" width="8.7109375" style="3" customWidth="1"/>
    <col min="8466" max="8467" width="7.7109375" style="3" customWidth="1"/>
    <col min="8468" max="8468" width="5.42578125" style="3" customWidth="1"/>
    <col min="8469" max="8469" width="5.7109375" style="3" customWidth="1"/>
    <col min="8470" max="8470" width="9.7109375" style="3" customWidth="1"/>
    <col min="8471" max="8473" width="7.7109375" style="3" customWidth="1"/>
    <col min="8474" max="8474" width="10.5703125" style="3" customWidth="1"/>
    <col min="8475" max="8475" width="13.7109375" style="3" customWidth="1"/>
    <col min="8476" max="8702" width="28.7109375" style="3"/>
    <col min="8703" max="8704" width="0" style="3" hidden="1" customWidth="1"/>
    <col min="8705" max="8720" width="7.7109375" style="3" customWidth="1"/>
    <col min="8721" max="8721" width="8.7109375" style="3" customWidth="1"/>
    <col min="8722" max="8723" width="7.7109375" style="3" customWidth="1"/>
    <col min="8724" max="8724" width="5.42578125" style="3" customWidth="1"/>
    <col min="8725" max="8725" width="5.7109375" style="3" customWidth="1"/>
    <col min="8726" max="8726" width="9.7109375" style="3" customWidth="1"/>
    <col min="8727" max="8729" width="7.7109375" style="3" customWidth="1"/>
    <col min="8730" max="8730" width="10.5703125" style="3" customWidth="1"/>
    <col min="8731" max="8731" width="13.7109375" style="3" customWidth="1"/>
    <col min="8732" max="8958" width="28.7109375" style="3"/>
    <col min="8959" max="8960" width="0" style="3" hidden="1" customWidth="1"/>
    <col min="8961" max="8976" width="7.7109375" style="3" customWidth="1"/>
    <col min="8977" max="8977" width="8.7109375" style="3" customWidth="1"/>
    <col min="8978" max="8979" width="7.7109375" style="3" customWidth="1"/>
    <col min="8980" max="8980" width="5.42578125" style="3" customWidth="1"/>
    <col min="8981" max="8981" width="5.7109375" style="3" customWidth="1"/>
    <col min="8982" max="8982" width="9.7109375" style="3" customWidth="1"/>
    <col min="8983" max="8985" width="7.7109375" style="3" customWidth="1"/>
    <col min="8986" max="8986" width="10.5703125" style="3" customWidth="1"/>
    <col min="8987" max="8987" width="13.7109375" style="3" customWidth="1"/>
    <col min="8988" max="9214" width="28.7109375" style="3"/>
    <col min="9215" max="9216" width="0" style="3" hidden="1" customWidth="1"/>
    <col min="9217" max="9232" width="7.7109375" style="3" customWidth="1"/>
    <col min="9233" max="9233" width="8.7109375" style="3" customWidth="1"/>
    <col min="9234" max="9235" width="7.7109375" style="3" customWidth="1"/>
    <col min="9236" max="9236" width="5.42578125" style="3" customWidth="1"/>
    <col min="9237" max="9237" width="5.7109375" style="3" customWidth="1"/>
    <col min="9238" max="9238" width="9.7109375" style="3" customWidth="1"/>
    <col min="9239" max="9241" width="7.7109375" style="3" customWidth="1"/>
    <col min="9242" max="9242" width="10.5703125" style="3" customWidth="1"/>
    <col min="9243" max="9243" width="13.7109375" style="3" customWidth="1"/>
    <col min="9244" max="9470" width="28.7109375" style="3"/>
    <col min="9471" max="9472" width="0" style="3" hidden="1" customWidth="1"/>
    <col min="9473" max="9488" width="7.7109375" style="3" customWidth="1"/>
    <col min="9489" max="9489" width="8.7109375" style="3" customWidth="1"/>
    <col min="9490" max="9491" width="7.7109375" style="3" customWidth="1"/>
    <col min="9492" max="9492" width="5.42578125" style="3" customWidth="1"/>
    <col min="9493" max="9493" width="5.7109375" style="3" customWidth="1"/>
    <col min="9494" max="9494" width="9.7109375" style="3" customWidth="1"/>
    <col min="9495" max="9497" width="7.7109375" style="3" customWidth="1"/>
    <col min="9498" max="9498" width="10.5703125" style="3" customWidth="1"/>
    <col min="9499" max="9499" width="13.7109375" style="3" customWidth="1"/>
    <col min="9500" max="9726" width="28.7109375" style="3"/>
    <col min="9727" max="9728" width="0" style="3" hidden="1" customWidth="1"/>
    <col min="9729" max="9744" width="7.7109375" style="3" customWidth="1"/>
    <col min="9745" max="9745" width="8.7109375" style="3" customWidth="1"/>
    <col min="9746" max="9747" width="7.7109375" style="3" customWidth="1"/>
    <col min="9748" max="9748" width="5.42578125" style="3" customWidth="1"/>
    <col min="9749" max="9749" width="5.7109375" style="3" customWidth="1"/>
    <col min="9750" max="9750" width="9.7109375" style="3" customWidth="1"/>
    <col min="9751" max="9753" width="7.7109375" style="3" customWidth="1"/>
    <col min="9754" max="9754" width="10.5703125" style="3" customWidth="1"/>
    <col min="9755" max="9755" width="13.7109375" style="3" customWidth="1"/>
    <col min="9756" max="9982" width="28.7109375" style="3"/>
    <col min="9983" max="9984" width="0" style="3" hidden="1" customWidth="1"/>
    <col min="9985" max="10000" width="7.7109375" style="3" customWidth="1"/>
    <col min="10001" max="10001" width="8.7109375" style="3" customWidth="1"/>
    <col min="10002" max="10003" width="7.7109375" style="3" customWidth="1"/>
    <col min="10004" max="10004" width="5.42578125" style="3" customWidth="1"/>
    <col min="10005" max="10005" width="5.7109375" style="3" customWidth="1"/>
    <col min="10006" max="10006" width="9.7109375" style="3" customWidth="1"/>
    <col min="10007" max="10009" width="7.7109375" style="3" customWidth="1"/>
    <col min="10010" max="10010" width="10.5703125" style="3" customWidth="1"/>
    <col min="10011" max="10011" width="13.7109375" style="3" customWidth="1"/>
    <col min="10012" max="10238" width="28.7109375" style="3"/>
    <col min="10239" max="10240" width="0" style="3" hidden="1" customWidth="1"/>
    <col min="10241" max="10256" width="7.7109375" style="3" customWidth="1"/>
    <col min="10257" max="10257" width="8.7109375" style="3" customWidth="1"/>
    <col min="10258" max="10259" width="7.7109375" style="3" customWidth="1"/>
    <col min="10260" max="10260" width="5.42578125" style="3" customWidth="1"/>
    <col min="10261" max="10261" width="5.7109375" style="3" customWidth="1"/>
    <col min="10262" max="10262" width="9.7109375" style="3" customWidth="1"/>
    <col min="10263" max="10265" width="7.7109375" style="3" customWidth="1"/>
    <col min="10266" max="10266" width="10.5703125" style="3" customWidth="1"/>
    <col min="10267" max="10267" width="13.7109375" style="3" customWidth="1"/>
    <col min="10268" max="10494" width="28.7109375" style="3"/>
    <col min="10495" max="10496" width="0" style="3" hidden="1" customWidth="1"/>
    <col min="10497" max="10512" width="7.7109375" style="3" customWidth="1"/>
    <col min="10513" max="10513" width="8.7109375" style="3" customWidth="1"/>
    <col min="10514" max="10515" width="7.7109375" style="3" customWidth="1"/>
    <col min="10516" max="10516" width="5.42578125" style="3" customWidth="1"/>
    <col min="10517" max="10517" width="5.7109375" style="3" customWidth="1"/>
    <col min="10518" max="10518" width="9.7109375" style="3" customWidth="1"/>
    <col min="10519" max="10521" width="7.7109375" style="3" customWidth="1"/>
    <col min="10522" max="10522" width="10.5703125" style="3" customWidth="1"/>
    <col min="10523" max="10523" width="13.7109375" style="3" customWidth="1"/>
    <col min="10524" max="10750" width="28.7109375" style="3"/>
    <col min="10751" max="10752" width="0" style="3" hidden="1" customWidth="1"/>
    <col min="10753" max="10768" width="7.7109375" style="3" customWidth="1"/>
    <col min="10769" max="10769" width="8.7109375" style="3" customWidth="1"/>
    <col min="10770" max="10771" width="7.7109375" style="3" customWidth="1"/>
    <col min="10772" max="10772" width="5.42578125" style="3" customWidth="1"/>
    <col min="10773" max="10773" width="5.7109375" style="3" customWidth="1"/>
    <col min="10774" max="10774" width="9.7109375" style="3" customWidth="1"/>
    <col min="10775" max="10777" width="7.7109375" style="3" customWidth="1"/>
    <col min="10778" max="10778" width="10.5703125" style="3" customWidth="1"/>
    <col min="10779" max="10779" width="13.7109375" style="3" customWidth="1"/>
    <col min="10780" max="11006" width="28.7109375" style="3"/>
    <col min="11007" max="11008" width="0" style="3" hidden="1" customWidth="1"/>
    <col min="11009" max="11024" width="7.7109375" style="3" customWidth="1"/>
    <col min="11025" max="11025" width="8.7109375" style="3" customWidth="1"/>
    <col min="11026" max="11027" width="7.7109375" style="3" customWidth="1"/>
    <col min="11028" max="11028" width="5.42578125" style="3" customWidth="1"/>
    <col min="11029" max="11029" width="5.7109375" style="3" customWidth="1"/>
    <col min="11030" max="11030" width="9.7109375" style="3" customWidth="1"/>
    <col min="11031" max="11033" width="7.7109375" style="3" customWidth="1"/>
    <col min="11034" max="11034" width="10.5703125" style="3" customWidth="1"/>
    <col min="11035" max="11035" width="13.7109375" style="3" customWidth="1"/>
    <col min="11036" max="11262" width="28.7109375" style="3"/>
    <col min="11263" max="11264" width="0" style="3" hidden="1" customWidth="1"/>
    <col min="11265" max="11280" width="7.7109375" style="3" customWidth="1"/>
    <col min="11281" max="11281" width="8.7109375" style="3" customWidth="1"/>
    <col min="11282" max="11283" width="7.7109375" style="3" customWidth="1"/>
    <col min="11284" max="11284" width="5.42578125" style="3" customWidth="1"/>
    <col min="11285" max="11285" width="5.7109375" style="3" customWidth="1"/>
    <col min="11286" max="11286" width="9.7109375" style="3" customWidth="1"/>
    <col min="11287" max="11289" width="7.7109375" style="3" customWidth="1"/>
    <col min="11290" max="11290" width="10.5703125" style="3" customWidth="1"/>
    <col min="11291" max="11291" width="13.7109375" style="3" customWidth="1"/>
    <col min="11292" max="11518" width="28.7109375" style="3"/>
    <col min="11519" max="11520" width="0" style="3" hidden="1" customWidth="1"/>
    <col min="11521" max="11536" width="7.7109375" style="3" customWidth="1"/>
    <col min="11537" max="11537" width="8.7109375" style="3" customWidth="1"/>
    <col min="11538" max="11539" width="7.7109375" style="3" customWidth="1"/>
    <col min="11540" max="11540" width="5.42578125" style="3" customWidth="1"/>
    <col min="11541" max="11541" width="5.7109375" style="3" customWidth="1"/>
    <col min="11542" max="11542" width="9.7109375" style="3" customWidth="1"/>
    <col min="11543" max="11545" width="7.7109375" style="3" customWidth="1"/>
    <col min="11546" max="11546" width="10.5703125" style="3" customWidth="1"/>
    <col min="11547" max="11547" width="13.7109375" style="3" customWidth="1"/>
    <col min="11548" max="11774" width="28.7109375" style="3"/>
    <col min="11775" max="11776" width="0" style="3" hidden="1" customWidth="1"/>
    <col min="11777" max="11792" width="7.7109375" style="3" customWidth="1"/>
    <col min="11793" max="11793" width="8.7109375" style="3" customWidth="1"/>
    <col min="11794" max="11795" width="7.7109375" style="3" customWidth="1"/>
    <col min="11796" max="11796" width="5.42578125" style="3" customWidth="1"/>
    <col min="11797" max="11797" width="5.7109375" style="3" customWidth="1"/>
    <col min="11798" max="11798" width="9.7109375" style="3" customWidth="1"/>
    <col min="11799" max="11801" width="7.7109375" style="3" customWidth="1"/>
    <col min="11802" max="11802" width="10.5703125" style="3" customWidth="1"/>
    <col min="11803" max="11803" width="13.7109375" style="3" customWidth="1"/>
    <col min="11804" max="12030" width="28.7109375" style="3"/>
    <col min="12031" max="12032" width="0" style="3" hidden="1" customWidth="1"/>
    <col min="12033" max="12048" width="7.7109375" style="3" customWidth="1"/>
    <col min="12049" max="12049" width="8.7109375" style="3" customWidth="1"/>
    <col min="12050" max="12051" width="7.7109375" style="3" customWidth="1"/>
    <col min="12052" max="12052" width="5.42578125" style="3" customWidth="1"/>
    <col min="12053" max="12053" width="5.7109375" style="3" customWidth="1"/>
    <col min="12054" max="12054" width="9.7109375" style="3" customWidth="1"/>
    <col min="12055" max="12057" width="7.7109375" style="3" customWidth="1"/>
    <col min="12058" max="12058" width="10.5703125" style="3" customWidth="1"/>
    <col min="12059" max="12059" width="13.7109375" style="3" customWidth="1"/>
    <col min="12060" max="12286" width="28.7109375" style="3"/>
    <col min="12287" max="12288" width="0" style="3" hidden="1" customWidth="1"/>
    <col min="12289" max="12304" width="7.7109375" style="3" customWidth="1"/>
    <col min="12305" max="12305" width="8.7109375" style="3" customWidth="1"/>
    <col min="12306" max="12307" width="7.7109375" style="3" customWidth="1"/>
    <col min="12308" max="12308" width="5.42578125" style="3" customWidth="1"/>
    <col min="12309" max="12309" width="5.7109375" style="3" customWidth="1"/>
    <col min="12310" max="12310" width="9.7109375" style="3" customWidth="1"/>
    <col min="12311" max="12313" width="7.7109375" style="3" customWidth="1"/>
    <col min="12314" max="12314" width="10.5703125" style="3" customWidth="1"/>
    <col min="12315" max="12315" width="13.7109375" style="3" customWidth="1"/>
    <col min="12316" max="12542" width="28.7109375" style="3"/>
    <col min="12543" max="12544" width="0" style="3" hidden="1" customWidth="1"/>
    <col min="12545" max="12560" width="7.7109375" style="3" customWidth="1"/>
    <col min="12561" max="12561" width="8.7109375" style="3" customWidth="1"/>
    <col min="12562" max="12563" width="7.7109375" style="3" customWidth="1"/>
    <col min="12564" max="12564" width="5.42578125" style="3" customWidth="1"/>
    <col min="12565" max="12565" width="5.7109375" style="3" customWidth="1"/>
    <col min="12566" max="12566" width="9.7109375" style="3" customWidth="1"/>
    <col min="12567" max="12569" width="7.7109375" style="3" customWidth="1"/>
    <col min="12570" max="12570" width="10.5703125" style="3" customWidth="1"/>
    <col min="12571" max="12571" width="13.7109375" style="3" customWidth="1"/>
    <col min="12572" max="12798" width="28.7109375" style="3"/>
    <col min="12799" max="12800" width="0" style="3" hidden="1" customWidth="1"/>
    <col min="12801" max="12816" width="7.7109375" style="3" customWidth="1"/>
    <col min="12817" max="12817" width="8.7109375" style="3" customWidth="1"/>
    <col min="12818" max="12819" width="7.7109375" style="3" customWidth="1"/>
    <col min="12820" max="12820" width="5.42578125" style="3" customWidth="1"/>
    <col min="12821" max="12821" width="5.7109375" style="3" customWidth="1"/>
    <col min="12822" max="12822" width="9.7109375" style="3" customWidth="1"/>
    <col min="12823" max="12825" width="7.7109375" style="3" customWidth="1"/>
    <col min="12826" max="12826" width="10.5703125" style="3" customWidth="1"/>
    <col min="12827" max="12827" width="13.7109375" style="3" customWidth="1"/>
    <col min="12828" max="13054" width="28.7109375" style="3"/>
    <col min="13055" max="13056" width="0" style="3" hidden="1" customWidth="1"/>
    <col min="13057" max="13072" width="7.7109375" style="3" customWidth="1"/>
    <col min="13073" max="13073" width="8.7109375" style="3" customWidth="1"/>
    <col min="13074" max="13075" width="7.7109375" style="3" customWidth="1"/>
    <col min="13076" max="13076" width="5.42578125" style="3" customWidth="1"/>
    <col min="13077" max="13077" width="5.7109375" style="3" customWidth="1"/>
    <col min="13078" max="13078" width="9.7109375" style="3" customWidth="1"/>
    <col min="13079" max="13081" width="7.7109375" style="3" customWidth="1"/>
    <col min="13082" max="13082" width="10.5703125" style="3" customWidth="1"/>
    <col min="13083" max="13083" width="13.7109375" style="3" customWidth="1"/>
    <col min="13084" max="13310" width="28.7109375" style="3"/>
    <col min="13311" max="13312" width="0" style="3" hidden="1" customWidth="1"/>
    <col min="13313" max="13328" width="7.7109375" style="3" customWidth="1"/>
    <col min="13329" max="13329" width="8.7109375" style="3" customWidth="1"/>
    <col min="13330" max="13331" width="7.7109375" style="3" customWidth="1"/>
    <col min="13332" max="13332" width="5.42578125" style="3" customWidth="1"/>
    <col min="13333" max="13333" width="5.7109375" style="3" customWidth="1"/>
    <col min="13334" max="13334" width="9.7109375" style="3" customWidth="1"/>
    <col min="13335" max="13337" width="7.7109375" style="3" customWidth="1"/>
    <col min="13338" max="13338" width="10.5703125" style="3" customWidth="1"/>
    <col min="13339" max="13339" width="13.7109375" style="3" customWidth="1"/>
    <col min="13340" max="13566" width="28.7109375" style="3"/>
    <col min="13567" max="13568" width="0" style="3" hidden="1" customWidth="1"/>
    <col min="13569" max="13584" width="7.7109375" style="3" customWidth="1"/>
    <col min="13585" max="13585" width="8.7109375" style="3" customWidth="1"/>
    <col min="13586" max="13587" width="7.7109375" style="3" customWidth="1"/>
    <col min="13588" max="13588" width="5.42578125" style="3" customWidth="1"/>
    <col min="13589" max="13589" width="5.7109375" style="3" customWidth="1"/>
    <col min="13590" max="13590" width="9.7109375" style="3" customWidth="1"/>
    <col min="13591" max="13593" width="7.7109375" style="3" customWidth="1"/>
    <col min="13594" max="13594" width="10.5703125" style="3" customWidth="1"/>
    <col min="13595" max="13595" width="13.7109375" style="3" customWidth="1"/>
    <col min="13596" max="13822" width="28.7109375" style="3"/>
    <col min="13823" max="13824" width="0" style="3" hidden="1" customWidth="1"/>
    <col min="13825" max="13840" width="7.7109375" style="3" customWidth="1"/>
    <col min="13841" max="13841" width="8.7109375" style="3" customWidth="1"/>
    <col min="13842" max="13843" width="7.7109375" style="3" customWidth="1"/>
    <col min="13844" max="13844" width="5.42578125" style="3" customWidth="1"/>
    <col min="13845" max="13845" width="5.7109375" style="3" customWidth="1"/>
    <col min="13846" max="13846" width="9.7109375" style="3" customWidth="1"/>
    <col min="13847" max="13849" width="7.7109375" style="3" customWidth="1"/>
    <col min="13850" max="13850" width="10.5703125" style="3" customWidth="1"/>
    <col min="13851" max="13851" width="13.7109375" style="3" customWidth="1"/>
    <col min="13852" max="14078" width="28.7109375" style="3"/>
    <col min="14079" max="14080" width="0" style="3" hidden="1" customWidth="1"/>
    <col min="14081" max="14096" width="7.7109375" style="3" customWidth="1"/>
    <col min="14097" max="14097" width="8.7109375" style="3" customWidth="1"/>
    <col min="14098" max="14099" width="7.7109375" style="3" customWidth="1"/>
    <col min="14100" max="14100" width="5.42578125" style="3" customWidth="1"/>
    <col min="14101" max="14101" width="5.7109375" style="3" customWidth="1"/>
    <col min="14102" max="14102" width="9.7109375" style="3" customWidth="1"/>
    <col min="14103" max="14105" width="7.7109375" style="3" customWidth="1"/>
    <col min="14106" max="14106" width="10.5703125" style="3" customWidth="1"/>
    <col min="14107" max="14107" width="13.7109375" style="3" customWidth="1"/>
    <col min="14108" max="14334" width="28.7109375" style="3"/>
    <col min="14335" max="14336" width="0" style="3" hidden="1" customWidth="1"/>
    <col min="14337" max="14352" width="7.7109375" style="3" customWidth="1"/>
    <col min="14353" max="14353" width="8.7109375" style="3" customWidth="1"/>
    <col min="14354" max="14355" width="7.7109375" style="3" customWidth="1"/>
    <col min="14356" max="14356" width="5.42578125" style="3" customWidth="1"/>
    <col min="14357" max="14357" width="5.7109375" style="3" customWidth="1"/>
    <col min="14358" max="14358" width="9.7109375" style="3" customWidth="1"/>
    <col min="14359" max="14361" width="7.7109375" style="3" customWidth="1"/>
    <col min="14362" max="14362" width="10.5703125" style="3" customWidth="1"/>
    <col min="14363" max="14363" width="13.7109375" style="3" customWidth="1"/>
    <col min="14364" max="14590" width="28.7109375" style="3"/>
    <col min="14591" max="14592" width="0" style="3" hidden="1" customWidth="1"/>
    <col min="14593" max="14608" width="7.7109375" style="3" customWidth="1"/>
    <col min="14609" max="14609" width="8.7109375" style="3" customWidth="1"/>
    <col min="14610" max="14611" width="7.7109375" style="3" customWidth="1"/>
    <col min="14612" max="14612" width="5.42578125" style="3" customWidth="1"/>
    <col min="14613" max="14613" width="5.7109375" style="3" customWidth="1"/>
    <col min="14614" max="14614" width="9.7109375" style="3" customWidth="1"/>
    <col min="14615" max="14617" width="7.7109375" style="3" customWidth="1"/>
    <col min="14618" max="14618" width="10.5703125" style="3" customWidth="1"/>
    <col min="14619" max="14619" width="13.7109375" style="3" customWidth="1"/>
    <col min="14620" max="14846" width="28.7109375" style="3"/>
    <col min="14847" max="14848" width="0" style="3" hidden="1" customWidth="1"/>
    <col min="14849" max="14864" width="7.7109375" style="3" customWidth="1"/>
    <col min="14865" max="14865" width="8.7109375" style="3" customWidth="1"/>
    <col min="14866" max="14867" width="7.7109375" style="3" customWidth="1"/>
    <col min="14868" max="14868" width="5.42578125" style="3" customWidth="1"/>
    <col min="14869" max="14869" width="5.7109375" style="3" customWidth="1"/>
    <col min="14870" max="14870" width="9.7109375" style="3" customWidth="1"/>
    <col min="14871" max="14873" width="7.7109375" style="3" customWidth="1"/>
    <col min="14874" max="14874" width="10.5703125" style="3" customWidth="1"/>
    <col min="14875" max="14875" width="13.7109375" style="3" customWidth="1"/>
    <col min="14876" max="15102" width="28.7109375" style="3"/>
    <col min="15103" max="15104" width="0" style="3" hidden="1" customWidth="1"/>
    <col min="15105" max="15120" width="7.7109375" style="3" customWidth="1"/>
    <col min="15121" max="15121" width="8.7109375" style="3" customWidth="1"/>
    <col min="15122" max="15123" width="7.7109375" style="3" customWidth="1"/>
    <col min="15124" max="15124" width="5.42578125" style="3" customWidth="1"/>
    <col min="15125" max="15125" width="5.7109375" style="3" customWidth="1"/>
    <col min="15126" max="15126" width="9.7109375" style="3" customWidth="1"/>
    <col min="15127" max="15129" width="7.7109375" style="3" customWidth="1"/>
    <col min="15130" max="15130" width="10.5703125" style="3" customWidth="1"/>
    <col min="15131" max="15131" width="13.7109375" style="3" customWidth="1"/>
    <col min="15132" max="15358" width="28.7109375" style="3"/>
    <col min="15359" max="15360" width="0" style="3" hidden="1" customWidth="1"/>
    <col min="15361" max="15376" width="7.7109375" style="3" customWidth="1"/>
    <col min="15377" max="15377" width="8.7109375" style="3" customWidth="1"/>
    <col min="15378" max="15379" width="7.7109375" style="3" customWidth="1"/>
    <col min="15380" max="15380" width="5.42578125" style="3" customWidth="1"/>
    <col min="15381" max="15381" width="5.7109375" style="3" customWidth="1"/>
    <col min="15382" max="15382" width="9.7109375" style="3" customWidth="1"/>
    <col min="15383" max="15385" width="7.7109375" style="3" customWidth="1"/>
    <col min="15386" max="15386" width="10.5703125" style="3" customWidth="1"/>
    <col min="15387" max="15387" width="13.7109375" style="3" customWidth="1"/>
    <col min="15388" max="15614" width="28.7109375" style="3"/>
    <col min="15615" max="15616" width="0" style="3" hidden="1" customWidth="1"/>
    <col min="15617" max="15632" width="7.7109375" style="3" customWidth="1"/>
    <col min="15633" max="15633" width="8.7109375" style="3" customWidth="1"/>
    <col min="15634" max="15635" width="7.7109375" style="3" customWidth="1"/>
    <col min="15636" max="15636" width="5.42578125" style="3" customWidth="1"/>
    <col min="15637" max="15637" width="5.7109375" style="3" customWidth="1"/>
    <col min="15638" max="15638" width="9.7109375" style="3" customWidth="1"/>
    <col min="15639" max="15641" width="7.7109375" style="3" customWidth="1"/>
    <col min="15642" max="15642" width="10.5703125" style="3" customWidth="1"/>
    <col min="15643" max="15643" width="13.7109375" style="3" customWidth="1"/>
    <col min="15644" max="15870" width="28.7109375" style="3"/>
    <col min="15871" max="15872" width="0" style="3" hidden="1" customWidth="1"/>
    <col min="15873" max="15888" width="7.7109375" style="3" customWidth="1"/>
    <col min="15889" max="15889" width="8.7109375" style="3" customWidth="1"/>
    <col min="15890" max="15891" width="7.7109375" style="3" customWidth="1"/>
    <col min="15892" max="15892" width="5.42578125" style="3" customWidth="1"/>
    <col min="15893" max="15893" width="5.7109375" style="3" customWidth="1"/>
    <col min="15894" max="15894" width="9.7109375" style="3" customWidth="1"/>
    <col min="15895" max="15897" width="7.7109375" style="3" customWidth="1"/>
    <col min="15898" max="15898" width="10.5703125" style="3" customWidth="1"/>
    <col min="15899" max="15899" width="13.7109375" style="3" customWidth="1"/>
    <col min="15900" max="16126" width="28.7109375" style="3"/>
    <col min="16127" max="16128" width="0" style="3" hidden="1" customWidth="1"/>
    <col min="16129" max="16144" width="7.7109375" style="3" customWidth="1"/>
    <col min="16145" max="16145" width="8.7109375" style="3" customWidth="1"/>
    <col min="16146" max="16147" width="7.7109375" style="3" customWidth="1"/>
    <col min="16148" max="16148" width="5.42578125" style="3" customWidth="1"/>
    <col min="16149" max="16149" width="5.7109375" style="3" customWidth="1"/>
    <col min="16150" max="16150" width="9.7109375" style="3" customWidth="1"/>
    <col min="16151" max="16153" width="7.7109375" style="3" customWidth="1"/>
    <col min="16154" max="16154" width="10.5703125" style="3" customWidth="1"/>
    <col min="16155" max="16155" width="13.7109375" style="3" customWidth="1"/>
    <col min="16156" max="16384" width="28.7109375" style="3"/>
  </cols>
  <sheetData>
    <row r="1" spans="1:28" ht="12.75" x14ac:dyDescent="0.2">
      <c r="A1" s="104" t="s">
        <v>694</v>
      </c>
      <c r="W1" s="3"/>
    </row>
    <row r="2" spans="1:28" ht="15.75" x14ac:dyDescent="0.25">
      <c r="A2" s="75" t="s">
        <v>695</v>
      </c>
      <c r="W2" s="3"/>
    </row>
    <row r="3" spans="1:28" x14ac:dyDescent="0.2">
      <c r="W3" s="3"/>
    </row>
    <row r="4" spans="1:28" s="107" customFormat="1" ht="24" customHeight="1" x14ac:dyDescent="0.25">
      <c r="A4" s="105" t="s">
        <v>696</v>
      </c>
      <c r="B4" s="106">
        <v>2015</v>
      </c>
      <c r="C4" s="106">
        <v>2016</v>
      </c>
      <c r="D4" s="106">
        <v>2017</v>
      </c>
      <c r="E4" s="106">
        <v>2018</v>
      </c>
      <c r="F4" s="106">
        <v>2019</v>
      </c>
      <c r="G4" s="106">
        <v>2020</v>
      </c>
      <c r="H4" s="106">
        <v>2021</v>
      </c>
      <c r="I4" s="106">
        <v>2022</v>
      </c>
      <c r="J4" s="106">
        <v>2023</v>
      </c>
      <c r="K4" s="106">
        <v>2024</v>
      </c>
      <c r="L4" s="1077">
        <v>2025</v>
      </c>
      <c r="M4" s="1077"/>
      <c r="N4" s="1077"/>
      <c r="O4" s="1077"/>
      <c r="P4" s="1077"/>
      <c r="Q4" s="1077"/>
      <c r="R4" s="1077"/>
      <c r="S4" s="1077"/>
      <c r="T4" s="1077"/>
      <c r="U4" s="1078"/>
      <c r="V4" s="1079">
        <v>2025</v>
      </c>
      <c r="W4" s="106" t="s">
        <v>697</v>
      </c>
    </row>
    <row r="5" spans="1:28" ht="12.75" x14ac:dyDescent="0.2">
      <c r="A5" s="108"/>
      <c r="B5" s="109"/>
      <c r="C5" s="109"/>
      <c r="D5" s="109"/>
      <c r="E5" s="109"/>
      <c r="F5" s="109"/>
      <c r="G5" s="109"/>
      <c r="H5" s="106"/>
      <c r="I5" s="106"/>
      <c r="J5" s="106"/>
      <c r="K5" s="106"/>
      <c r="L5" s="110" t="s">
        <v>698</v>
      </c>
      <c r="M5" s="110" t="s">
        <v>773</v>
      </c>
      <c r="N5" s="110" t="s">
        <v>777</v>
      </c>
      <c r="O5" s="110" t="s">
        <v>781</v>
      </c>
      <c r="P5" s="110" t="s">
        <v>848</v>
      </c>
      <c r="Q5" s="110" t="s">
        <v>852</v>
      </c>
      <c r="R5" s="110" t="s">
        <v>860</v>
      </c>
      <c r="S5" s="110" t="s">
        <v>873</v>
      </c>
      <c r="T5" s="110" t="s">
        <v>880</v>
      </c>
      <c r="U5" s="110" t="s">
        <v>945</v>
      </c>
      <c r="V5" s="1079"/>
      <c r="W5" s="109"/>
    </row>
    <row r="6" spans="1:28" ht="12.75" x14ac:dyDescent="0.2">
      <c r="A6" s="111" t="s">
        <v>699</v>
      </c>
      <c r="B6" s="113">
        <v>18949.830560808099</v>
      </c>
      <c r="C6" s="112">
        <v>21825.521895734964</v>
      </c>
      <c r="D6" s="113">
        <v>27564.080812126456</v>
      </c>
      <c r="E6" s="113">
        <v>28904.416009361135</v>
      </c>
      <c r="F6" s="113">
        <v>28350.684823899439</v>
      </c>
      <c r="G6" s="113">
        <v>26123.679105276169</v>
      </c>
      <c r="H6" s="113">
        <v>39900.752947377376</v>
      </c>
      <c r="I6" s="113">
        <v>38278.009568540059</v>
      </c>
      <c r="J6" s="113">
        <v>42397.759463426599</v>
      </c>
      <c r="K6" s="113">
        <v>48368.181899483694</v>
      </c>
      <c r="L6" s="113">
        <v>4581.9887093226898</v>
      </c>
      <c r="M6" s="113">
        <v>4109.8769984761602</v>
      </c>
      <c r="N6" s="113">
        <v>4904.0853324541304</v>
      </c>
      <c r="O6" s="113">
        <v>4094.59634441757</v>
      </c>
      <c r="P6" s="113">
        <v>4597.1619149391699</v>
      </c>
      <c r="Q6" s="113">
        <v>4803.99959781499</v>
      </c>
      <c r="R6" s="113">
        <v>4462.6985459855696</v>
      </c>
      <c r="S6" s="113">
        <v>5147.0763067590897</v>
      </c>
      <c r="T6" s="113">
        <v>5601.7371006304602</v>
      </c>
      <c r="U6" s="113">
        <v>6497.2470754308697</v>
      </c>
      <c r="V6" s="114">
        <f>SUM(L6:U6)</f>
        <v>48800.467926230696</v>
      </c>
      <c r="W6" s="115">
        <f>V6/$V$21</f>
        <v>0.65814473844250176</v>
      </c>
      <c r="Y6" s="116"/>
      <c r="Z6" s="117"/>
    </row>
    <row r="7" spans="1:28" ht="15" x14ac:dyDescent="0.25">
      <c r="A7" s="118" t="s">
        <v>700</v>
      </c>
      <c r="B7" s="120">
        <v>2302.3120998499999</v>
      </c>
      <c r="C7" s="119">
        <v>2216.6974723300004</v>
      </c>
      <c r="D7" s="120">
        <v>3368.8559341206242</v>
      </c>
      <c r="E7" s="120">
        <v>4038.7123166000001</v>
      </c>
      <c r="F7" s="120">
        <v>2975.0759458299995</v>
      </c>
      <c r="G7" s="120">
        <v>1584.22071568</v>
      </c>
      <c r="H7" s="120">
        <v>3710.7444173497797</v>
      </c>
      <c r="I7" s="120">
        <v>5904.7864427699997</v>
      </c>
      <c r="J7" s="120">
        <v>3938.8896587099998</v>
      </c>
      <c r="K7" s="120">
        <v>3833.2738095</v>
      </c>
      <c r="L7" s="120">
        <v>318.67986150000002</v>
      </c>
      <c r="M7" s="120">
        <v>379.25256361999999</v>
      </c>
      <c r="N7" s="120">
        <v>331.82802884</v>
      </c>
      <c r="O7" s="120">
        <v>183.80066199999999</v>
      </c>
      <c r="P7" s="120">
        <v>302.45952911000001</v>
      </c>
      <c r="Q7" s="120">
        <v>288.17413543999999</v>
      </c>
      <c r="R7" s="120">
        <v>284.02902295000001</v>
      </c>
      <c r="S7" s="120">
        <v>223.48640874</v>
      </c>
      <c r="T7" s="120">
        <v>281.77290862000001</v>
      </c>
      <c r="U7" s="120">
        <v>263.27185177000001</v>
      </c>
      <c r="V7" s="114">
        <f t="shared" ref="V7:V17" si="0">SUM(L7:U7)</f>
        <v>2856.7549725900008</v>
      </c>
      <c r="W7" s="121">
        <f>V7/$V$21</f>
        <v>3.8527463652022892E-2</v>
      </c>
      <c r="X7"/>
      <c r="Y7" s="122"/>
      <c r="Z7" s="122"/>
    </row>
    <row r="8" spans="1:28" ht="12.75" x14ac:dyDescent="0.2">
      <c r="A8" s="118" t="s">
        <v>701</v>
      </c>
      <c r="B8" s="120">
        <v>1456.9481840208098</v>
      </c>
      <c r="C8" s="119">
        <v>1269.2528809688454</v>
      </c>
      <c r="D8" s="120">
        <v>1788.5044791097578</v>
      </c>
      <c r="E8" s="120">
        <v>1938.0913107577067</v>
      </c>
      <c r="F8" s="120">
        <v>1928.8144243971005</v>
      </c>
      <c r="G8" s="120">
        <v>1542.1219648466483</v>
      </c>
      <c r="H8" s="120">
        <v>2335.2618808980737</v>
      </c>
      <c r="I8" s="120">
        <v>2385.5075464597107</v>
      </c>
      <c r="J8" s="120">
        <v>1141.9692877009643</v>
      </c>
      <c r="K8" s="120">
        <v>2287.9252618198034</v>
      </c>
      <c r="L8" s="120">
        <v>234.52679360140601</v>
      </c>
      <c r="M8" s="120">
        <v>330.74504933140798</v>
      </c>
      <c r="N8" s="120">
        <v>257.57787579140103</v>
      </c>
      <c r="O8" s="120">
        <v>158.65466648140199</v>
      </c>
      <c r="P8" s="120">
        <v>114.807278761445</v>
      </c>
      <c r="Q8" s="120">
        <v>286.74820713147199</v>
      </c>
      <c r="R8" s="120">
        <v>257.07540670147802</v>
      </c>
      <c r="S8" s="120">
        <v>260.47375296145901</v>
      </c>
      <c r="T8" s="120">
        <v>217.265672801477</v>
      </c>
      <c r="U8" s="120">
        <v>60.566524161509101</v>
      </c>
      <c r="V8" s="114">
        <f t="shared" si="0"/>
        <v>2178.4412277244573</v>
      </c>
      <c r="W8" s="121">
        <f t="shared" ref="W8:W17" si="1">V8/$V$21</f>
        <v>2.9379423865368976E-2</v>
      </c>
    </row>
    <row r="9" spans="1:28" ht="12.75" x14ac:dyDescent="0.2">
      <c r="A9" s="118" t="s">
        <v>702</v>
      </c>
      <c r="B9" s="120">
        <v>722.75178341913761</v>
      </c>
      <c r="C9" s="119">
        <v>877.92480364260894</v>
      </c>
      <c r="D9" s="120">
        <v>826.88744974230519</v>
      </c>
      <c r="E9" s="120">
        <v>762.26194427481914</v>
      </c>
      <c r="F9" s="120">
        <v>774.28455625376739</v>
      </c>
      <c r="G9" s="120">
        <v>731.13150029855365</v>
      </c>
      <c r="H9" s="120">
        <v>857.01118548560544</v>
      </c>
      <c r="I9" s="120">
        <v>1354.2156761705371</v>
      </c>
      <c r="J9" s="120">
        <v>970.67056791081325</v>
      </c>
      <c r="K9" s="120">
        <v>1229.2108789732172</v>
      </c>
      <c r="L9" s="120">
        <v>59.953351450255298</v>
      </c>
      <c r="M9" s="120">
        <v>27.891636285332901</v>
      </c>
      <c r="N9" s="120">
        <v>28.529193029907798</v>
      </c>
      <c r="O9" s="120">
        <v>31.232413605412901</v>
      </c>
      <c r="P9" s="120">
        <v>61.460276591281598</v>
      </c>
      <c r="Q9" s="120">
        <v>131.02211489874401</v>
      </c>
      <c r="R9" s="120">
        <v>191.71552923119501</v>
      </c>
      <c r="S9" s="120">
        <v>215.56716538364401</v>
      </c>
      <c r="T9" s="120">
        <v>298.940744604298</v>
      </c>
      <c r="U9" s="120">
        <v>343.346358474238</v>
      </c>
      <c r="V9" s="114">
        <f t="shared" si="0"/>
        <v>1389.6587835543096</v>
      </c>
      <c r="W9" s="121">
        <f>V9/$V$21</f>
        <v>1.874155424102137E-2</v>
      </c>
    </row>
    <row r="10" spans="1:28" ht="12.75" x14ac:dyDescent="0.2">
      <c r="A10" s="118" t="s">
        <v>703</v>
      </c>
      <c r="B10" s="120">
        <v>4390.5687832700005</v>
      </c>
      <c r="C10" s="119">
        <v>4686.0392679400002</v>
      </c>
      <c r="D10" s="120">
        <v>5103.0639328999996</v>
      </c>
      <c r="E10" s="120">
        <v>5867.3235235600005</v>
      </c>
      <c r="F10" s="120">
        <v>6298.8242</v>
      </c>
      <c r="G10" s="120">
        <v>6735.3891000000012</v>
      </c>
      <c r="H10" s="120">
        <v>7868.0211000000008</v>
      </c>
      <c r="I10" s="120">
        <v>8367.7086999999992</v>
      </c>
      <c r="J10" s="120">
        <v>9168.9701999999979</v>
      </c>
      <c r="K10" s="120">
        <v>11110.6505</v>
      </c>
      <c r="L10" s="120">
        <v>1129.6911</v>
      </c>
      <c r="M10" s="120">
        <v>797.21979999999996</v>
      </c>
      <c r="N10" s="120">
        <v>710.83989999999994</v>
      </c>
      <c r="O10" s="120">
        <v>714.28440000000001</v>
      </c>
      <c r="P10" s="120">
        <v>739.55200000000002</v>
      </c>
      <c r="Q10" s="120">
        <v>803.83519999999999</v>
      </c>
      <c r="R10" s="120">
        <v>1009.1242999999999</v>
      </c>
      <c r="S10" s="120">
        <v>1206.4459999999999</v>
      </c>
      <c r="T10" s="120">
        <v>1241.7656999999999</v>
      </c>
      <c r="U10" s="120">
        <v>1380.7307000000001</v>
      </c>
      <c r="V10" s="114">
        <f t="shared" si="0"/>
        <v>9733.4890999999989</v>
      </c>
      <c r="W10" s="121">
        <f t="shared" si="1"/>
        <v>0.13127014780956914</v>
      </c>
    </row>
    <row r="11" spans="1:28" ht="12.75" x14ac:dyDescent="0.2">
      <c r="A11" s="118" t="s">
        <v>704</v>
      </c>
      <c r="B11" s="120">
        <v>950.66641673000004</v>
      </c>
      <c r="C11" s="119">
        <v>926.43403205999994</v>
      </c>
      <c r="D11" s="123">
        <v>1088.6195671</v>
      </c>
      <c r="E11" s="123">
        <v>1374.83657644</v>
      </c>
      <c r="F11" s="123">
        <v>1614.1054000000001</v>
      </c>
      <c r="G11" s="123">
        <v>1316.1869000000002</v>
      </c>
      <c r="H11" s="120">
        <v>1515.5727999999997</v>
      </c>
      <c r="I11" s="120">
        <v>1639.1869000000002</v>
      </c>
      <c r="J11" s="120">
        <v>1777.4879000000001</v>
      </c>
      <c r="K11" s="120">
        <v>1316.5146</v>
      </c>
      <c r="L11" s="120">
        <v>77.120199999999997</v>
      </c>
      <c r="M11" s="120">
        <v>137.38939999999999</v>
      </c>
      <c r="N11" s="120">
        <v>176.15969999999999</v>
      </c>
      <c r="O11" s="120">
        <v>269.63470000000001</v>
      </c>
      <c r="P11" s="120">
        <v>273.43599999999998</v>
      </c>
      <c r="Q11" s="120">
        <v>269.87090000000001</v>
      </c>
      <c r="R11" s="120">
        <v>221.46879999999999</v>
      </c>
      <c r="S11" s="120">
        <v>122.6584</v>
      </c>
      <c r="T11" s="120">
        <v>177.49930000000001</v>
      </c>
      <c r="U11" s="120">
        <v>203.28819999999999</v>
      </c>
      <c r="V11" s="114">
        <f t="shared" si="0"/>
        <v>1928.5256000000002</v>
      </c>
      <c r="W11" s="121">
        <f t="shared" si="1"/>
        <v>2.6008950949206695E-2</v>
      </c>
      <c r="Z11" s="124"/>
      <c r="AA11" s="124"/>
      <c r="AB11" s="124"/>
    </row>
    <row r="12" spans="1:28" ht="12.75" x14ac:dyDescent="0.2">
      <c r="A12" s="118" t="s">
        <v>705</v>
      </c>
      <c r="B12" s="120">
        <v>1331.18</v>
      </c>
      <c r="C12" s="119">
        <v>1195.7920000000001</v>
      </c>
      <c r="D12" s="120">
        <v>1272.3398000000002</v>
      </c>
      <c r="E12" s="120">
        <v>1401.9002</v>
      </c>
      <c r="F12" s="120">
        <v>1354.8879000000002</v>
      </c>
      <c r="G12" s="120">
        <v>1006.5378999999998</v>
      </c>
      <c r="H12" s="120">
        <v>1564.9597000000001</v>
      </c>
      <c r="I12" s="120">
        <v>1872.8336999999999</v>
      </c>
      <c r="J12" s="120">
        <v>1602.3822</v>
      </c>
      <c r="K12" s="120">
        <v>1636.7586000000001</v>
      </c>
      <c r="L12" s="120">
        <v>138.25579999999999</v>
      </c>
      <c r="M12" s="120">
        <v>144.19710000000001</v>
      </c>
      <c r="N12" s="120">
        <v>140.71899999999999</v>
      </c>
      <c r="O12" s="120">
        <v>142.07429999999999</v>
      </c>
      <c r="P12" s="120">
        <v>148.83959999999999</v>
      </c>
      <c r="Q12" s="120">
        <v>144.1739</v>
      </c>
      <c r="R12" s="120">
        <v>153.30420000000001</v>
      </c>
      <c r="S12" s="120">
        <v>135.07089999999999</v>
      </c>
      <c r="T12" s="120">
        <v>141.33459999999999</v>
      </c>
      <c r="U12" s="120">
        <v>146.68440000000001</v>
      </c>
      <c r="V12" s="114">
        <f t="shared" si="0"/>
        <v>1434.6538</v>
      </c>
      <c r="W12" s="121">
        <f t="shared" si="1"/>
        <v>1.9348376974250688E-2</v>
      </c>
      <c r="Z12" s="124"/>
      <c r="AA12" s="124"/>
      <c r="AB12" s="124"/>
    </row>
    <row r="13" spans="1:28" ht="15" x14ac:dyDescent="0.25">
      <c r="A13" s="118" t="s">
        <v>706</v>
      </c>
      <c r="B13" s="120">
        <v>352.98030000000006</v>
      </c>
      <c r="C13" s="119">
        <v>322.35929999999996</v>
      </c>
      <c r="D13" s="120">
        <v>343.81120000000004</v>
      </c>
      <c r="E13" s="120">
        <v>338.97039999999998</v>
      </c>
      <c r="F13" s="120">
        <v>321.73099999999999</v>
      </c>
      <c r="G13" s="120">
        <v>238.73949999999999</v>
      </c>
      <c r="H13" s="120">
        <v>279.96199999999999</v>
      </c>
      <c r="I13" s="120">
        <v>312.62270000000007</v>
      </c>
      <c r="J13" s="120">
        <v>289.55459999999994</v>
      </c>
      <c r="K13" s="120">
        <v>285.68579999999997</v>
      </c>
      <c r="L13" s="120">
        <v>19.888300000000001</v>
      </c>
      <c r="M13" s="120">
        <v>20.452300000000001</v>
      </c>
      <c r="N13" s="120">
        <v>24.570699999999999</v>
      </c>
      <c r="O13" s="120">
        <v>21.745999999999999</v>
      </c>
      <c r="P13" s="120">
        <v>23.9405</v>
      </c>
      <c r="Q13" s="120">
        <v>20.6341</v>
      </c>
      <c r="R13" s="120">
        <v>20.166599999999999</v>
      </c>
      <c r="S13" s="120">
        <v>21.984500000000001</v>
      </c>
      <c r="T13" s="120">
        <v>26.81</v>
      </c>
      <c r="U13" s="120">
        <v>27.657900000000001</v>
      </c>
      <c r="V13" s="114">
        <f t="shared" si="0"/>
        <v>227.8509</v>
      </c>
      <c r="W13" s="121">
        <f t="shared" si="1"/>
        <v>3.0728982191538445E-3</v>
      </c>
      <c r="Y13"/>
      <c r="Z13" s="124"/>
      <c r="AA13" s="124"/>
      <c r="AB13" s="124"/>
    </row>
    <row r="14" spans="1:28" ht="12.75" x14ac:dyDescent="0.2">
      <c r="A14" s="118" t="s">
        <v>707</v>
      </c>
      <c r="B14" s="120">
        <v>1405.9457</v>
      </c>
      <c r="C14" s="119">
        <v>1343.8012999999999</v>
      </c>
      <c r="D14" s="120">
        <v>1384.7514000000001</v>
      </c>
      <c r="E14" s="120">
        <v>1562.3111999999999</v>
      </c>
      <c r="F14" s="120">
        <v>1606.7089999999998</v>
      </c>
      <c r="G14" s="120">
        <v>1495.1142999999997</v>
      </c>
      <c r="H14" s="120">
        <v>1904.9823000000001</v>
      </c>
      <c r="I14" s="120">
        <v>2348.0658000000003</v>
      </c>
      <c r="J14" s="120">
        <v>1997.3895</v>
      </c>
      <c r="K14" s="120">
        <v>2193.2235999999998</v>
      </c>
      <c r="L14" s="120">
        <v>208.18819999999999</v>
      </c>
      <c r="M14" s="120">
        <v>177.21119999999999</v>
      </c>
      <c r="N14" s="120">
        <v>222.67760000000001</v>
      </c>
      <c r="O14" s="120">
        <v>197.14500000000001</v>
      </c>
      <c r="P14" s="120">
        <v>204.0181</v>
      </c>
      <c r="Q14" s="120">
        <v>183.52420000000001</v>
      </c>
      <c r="R14" s="120">
        <v>187.81290000000001</v>
      </c>
      <c r="S14" s="120">
        <v>193.60239999999999</v>
      </c>
      <c r="T14" s="120">
        <v>203.9349</v>
      </c>
      <c r="U14" s="120">
        <v>221.44110000000001</v>
      </c>
      <c r="V14" s="114">
        <f t="shared" si="0"/>
        <v>1999.5556000000001</v>
      </c>
      <c r="W14" s="121">
        <f t="shared" si="1"/>
        <v>2.6966893009152466E-2</v>
      </c>
      <c r="Y14" s="122"/>
      <c r="Z14" s="124"/>
      <c r="AA14" s="124"/>
      <c r="AB14" s="124"/>
    </row>
    <row r="15" spans="1:28" ht="12.75" x14ac:dyDescent="0.2">
      <c r="A15" s="111" t="s">
        <v>708</v>
      </c>
      <c r="B15" s="113">
        <v>698.46230000000003</v>
      </c>
      <c r="C15" s="112">
        <v>642.0874</v>
      </c>
      <c r="D15" s="112">
        <v>587.74400000000003</v>
      </c>
      <c r="E15" s="112">
        <v>629.21400000000006</v>
      </c>
      <c r="F15" s="112">
        <v>607.28660000000002</v>
      </c>
      <c r="G15" s="112">
        <v>446.36130000000009</v>
      </c>
      <c r="H15" s="112">
        <v>674.70120000000009</v>
      </c>
      <c r="I15" s="112">
        <v>1093.0475999999999</v>
      </c>
      <c r="J15" s="112">
        <v>1193.7030000000002</v>
      </c>
      <c r="K15" s="112">
        <v>1049.0442</v>
      </c>
      <c r="L15" s="112">
        <v>81.364199999999997</v>
      </c>
      <c r="M15" s="112">
        <v>74.660499999999999</v>
      </c>
      <c r="N15" s="112">
        <v>82.847499999999997</v>
      </c>
      <c r="O15" s="112">
        <v>84.531899999999993</v>
      </c>
      <c r="P15" s="911">
        <v>74.189700000000002</v>
      </c>
      <c r="Q15" s="112">
        <v>93.065200000000004</v>
      </c>
      <c r="R15" s="112">
        <v>78.631200000000007</v>
      </c>
      <c r="S15" s="112">
        <v>80.139399999999995</v>
      </c>
      <c r="T15" s="112">
        <v>95.962100000000007</v>
      </c>
      <c r="U15" s="112">
        <v>82.976399999999998</v>
      </c>
      <c r="V15" s="114">
        <f t="shared" si="0"/>
        <v>828.36810000000003</v>
      </c>
      <c r="W15" s="115">
        <f>V15/$V$21</f>
        <v>1.117173932292501E-2</v>
      </c>
      <c r="Y15" s="122"/>
      <c r="Z15" s="124"/>
      <c r="AA15" s="124"/>
      <c r="AB15" s="124"/>
    </row>
    <row r="16" spans="1:28" ht="12.75" x14ac:dyDescent="0.2">
      <c r="A16" s="118" t="s">
        <v>709</v>
      </c>
      <c r="B16" s="119">
        <v>1080.6343999999999</v>
      </c>
      <c r="C16" s="119">
        <v>1085.3510000000001</v>
      </c>
      <c r="D16" s="119">
        <v>1272.5274999999997</v>
      </c>
      <c r="E16" s="119">
        <v>1324.7054000000001</v>
      </c>
      <c r="F16" s="119">
        <v>1309.9999000000003</v>
      </c>
      <c r="G16" s="119">
        <v>926.58539999999994</v>
      </c>
      <c r="H16" s="119">
        <v>1613.0619000000002</v>
      </c>
      <c r="I16" s="119">
        <v>1722.9959000000001</v>
      </c>
      <c r="J16" s="119">
        <v>1551.2221000000002</v>
      </c>
      <c r="K16" s="119">
        <v>2000.0463999999999</v>
      </c>
      <c r="L16" s="119">
        <v>186.2594</v>
      </c>
      <c r="M16" s="119">
        <v>191.41659999999999</v>
      </c>
      <c r="N16" s="119">
        <v>203.13820000000001</v>
      </c>
      <c r="O16" s="119">
        <v>183.8477</v>
      </c>
      <c r="P16" s="119">
        <v>175.51230000000001</v>
      </c>
      <c r="Q16" s="119">
        <v>173.26580000000001</v>
      </c>
      <c r="R16" s="119">
        <v>198.35929999999999</v>
      </c>
      <c r="S16" s="119">
        <v>170.14259999999999</v>
      </c>
      <c r="T16" s="119">
        <v>171.9572</v>
      </c>
      <c r="U16" s="119">
        <v>185.5498</v>
      </c>
      <c r="V16" s="114">
        <f t="shared" si="0"/>
        <v>1839.4489000000001</v>
      </c>
      <c r="W16" s="121">
        <f t="shared" si="1"/>
        <v>2.4807623094903284E-2</v>
      </c>
      <c r="Z16" s="125"/>
      <c r="AA16" s="124"/>
      <c r="AB16" s="124"/>
    </row>
    <row r="17" spans="1:28" ht="12.75" x14ac:dyDescent="0.2">
      <c r="A17" s="118" t="s">
        <v>710</v>
      </c>
      <c r="B17" s="119">
        <v>533.19579999999996</v>
      </c>
      <c r="C17" s="119">
        <v>450.20920000000001</v>
      </c>
      <c r="D17" s="119">
        <v>520.43029999999999</v>
      </c>
      <c r="E17" s="119">
        <v>590.50449999999989</v>
      </c>
      <c r="F17" s="119">
        <v>567.40030000000002</v>
      </c>
      <c r="G17" s="119">
        <v>460.96669999999995</v>
      </c>
      <c r="H17" s="119">
        <v>554.61720000000003</v>
      </c>
      <c r="I17" s="119">
        <v>648.63929999999993</v>
      </c>
      <c r="J17" s="119">
        <v>714.66710000000012</v>
      </c>
      <c r="K17" s="119">
        <v>738.53289999999993</v>
      </c>
      <c r="L17" s="119">
        <v>111.7116</v>
      </c>
      <c r="M17" s="119">
        <v>53.511800000000001</v>
      </c>
      <c r="N17" s="119">
        <v>59.720199999999998</v>
      </c>
      <c r="O17" s="119">
        <v>61.426099999999998</v>
      </c>
      <c r="P17" s="119">
        <v>49.4343</v>
      </c>
      <c r="Q17" s="119">
        <v>49.181600000000003</v>
      </c>
      <c r="R17" s="119">
        <v>55.190300000000001</v>
      </c>
      <c r="S17" s="119">
        <v>56.857599999999998</v>
      </c>
      <c r="T17" s="119">
        <v>63.377899999999997</v>
      </c>
      <c r="U17" s="119">
        <v>73.431399999999996</v>
      </c>
      <c r="V17" s="114">
        <f t="shared" si="0"/>
        <v>633.8427999999999</v>
      </c>
      <c r="W17" s="121">
        <f t="shared" si="1"/>
        <v>8.5482849150189284E-3</v>
      </c>
      <c r="Z17" s="124"/>
      <c r="AA17" s="124"/>
      <c r="AB17" s="124"/>
    </row>
    <row r="18" spans="1:28" ht="12.75" x14ac:dyDescent="0.2">
      <c r="A18" s="118" t="s">
        <v>711</v>
      </c>
      <c r="B18" s="119">
        <v>238.56881154000018</v>
      </c>
      <c r="C18" s="119">
        <v>246.9199812699996</v>
      </c>
      <c r="D18" s="119">
        <v>282.90954476000002</v>
      </c>
      <c r="E18" s="119">
        <v>339.35635251999986</v>
      </c>
      <c r="F18" s="119">
        <v>285.34625925000068</v>
      </c>
      <c r="G18" s="119">
        <v>214.55395779999964</v>
      </c>
      <c r="H18" s="119">
        <v>334.25265631999901</v>
      </c>
      <c r="I18" s="119">
        <v>411.61083547999965</v>
      </c>
      <c r="J18" s="119">
        <v>362.87795231000018</v>
      </c>
      <c r="K18" s="119">
        <v>344.77142216000118</v>
      </c>
      <c r="L18" s="119">
        <v>30.289394810000399</v>
      </c>
      <c r="M18" s="119">
        <v>27.846898509999782</v>
      </c>
      <c r="N18" s="119">
        <v>27.037187680000301</v>
      </c>
      <c r="O18" s="119">
        <v>27.007549589999851</v>
      </c>
      <c r="P18" s="119">
        <v>26.921744039999471</v>
      </c>
      <c r="Q18" s="119">
        <v>19.50619081000033</v>
      </c>
      <c r="R18" s="119">
        <v>40.660530139999707</v>
      </c>
      <c r="S18" s="119">
        <v>30.740583810000302</v>
      </c>
      <c r="T18" s="119">
        <v>37.046391199999704</v>
      </c>
      <c r="U18" s="119">
        <v>30.42044365000001</v>
      </c>
      <c r="V18" s="114">
        <f>SUM(L18:U18)</f>
        <v>297.47691423999993</v>
      </c>
      <c r="W18" s="121">
        <f>V18/$V$21</f>
        <v>4.0119055049046403E-3</v>
      </c>
      <c r="Z18" s="124"/>
      <c r="AA18" s="124"/>
      <c r="AB18" s="124"/>
    </row>
    <row r="19" spans="1:28" ht="12.75" x14ac:dyDescent="0.2">
      <c r="A19" s="118"/>
      <c r="B19" s="127"/>
      <c r="C19" s="128"/>
      <c r="D19" s="126"/>
      <c r="E19" s="126"/>
      <c r="F19" s="126"/>
      <c r="G19" s="126"/>
      <c r="H19" s="126"/>
      <c r="I19" s="126"/>
      <c r="J19" s="126"/>
      <c r="K19" s="126"/>
      <c r="L19" s="126"/>
      <c r="M19" s="126"/>
      <c r="N19" s="126"/>
      <c r="O19" s="126"/>
      <c r="P19" s="126"/>
      <c r="Q19" s="126"/>
      <c r="R19" s="126"/>
      <c r="S19" s="126"/>
      <c r="T19" s="126"/>
      <c r="U19" s="126"/>
      <c r="V19" s="9"/>
      <c r="W19" s="129"/>
      <c r="Z19" s="124"/>
      <c r="AA19" s="124"/>
      <c r="AB19" s="124"/>
    </row>
    <row r="20" spans="1:28" ht="12.75" x14ac:dyDescent="0.2">
      <c r="A20" s="118"/>
      <c r="B20" s="127"/>
      <c r="C20" s="127"/>
      <c r="D20" s="127"/>
      <c r="E20" s="127"/>
      <c r="F20" s="127"/>
      <c r="G20" s="127"/>
      <c r="H20" s="127"/>
      <c r="I20" s="127"/>
      <c r="J20" s="127"/>
      <c r="K20" s="127"/>
      <c r="L20" s="127"/>
      <c r="M20" s="127"/>
      <c r="N20" s="127"/>
      <c r="O20" s="127"/>
      <c r="P20" s="127"/>
      <c r="Q20" s="127"/>
      <c r="R20" s="127"/>
      <c r="S20" s="127"/>
      <c r="T20" s="127"/>
      <c r="U20" s="127"/>
      <c r="V20" s="9"/>
      <c r="W20" s="130"/>
      <c r="Z20" s="124"/>
      <c r="AA20" s="124"/>
      <c r="AB20" s="124"/>
    </row>
    <row r="21" spans="1:28" ht="12.75" x14ac:dyDescent="0.2">
      <c r="A21" s="131" t="s">
        <v>712</v>
      </c>
      <c r="B21" s="132">
        <f t="shared" ref="B21:Q21" si="2">SUM(B6:B18)</f>
        <v>34414.045139638045</v>
      </c>
      <c r="C21" s="132">
        <f t="shared" si="2"/>
        <v>37088.390533946411</v>
      </c>
      <c r="D21" s="132">
        <f t="shared" si="2"/>
        <v>45404.52591985913</v>
      </c>
      <c r="E21" s="132">
        <f t="shared" si="2"/>
        <v>49072.603733513664</v>
      </c>
      <c r="F21" s="132">
        <f t="shared" si="2"/>
        <v>47995.15030963032</v>
      </c>
      <c r="G21" s="132">
        <f t="shared" si="2"/>
        <v>42821.588343901378</v>
      </c>
      <c r="H21" s="132">
        <f t="shared" si="2"/>
        <v>63113.901287430846</v>
      </c>
      <c r="I21" s="132">
        <f t="shared" si="2"/>
        <v>66339.2306694203</v>
      </c>
      <c r="J21" s="132">
        <f t="shared" si="2"/>
        <v>67107.543530058378</v>
      </c>
      <c r="K21" s="132">
        <f t="shared" si="2"/>
        <v>76393.819871936736</v>
      </c>
      <c r="L21" s="132">
        <f t="shared" si="2"/>
        <v>7177.9169106843501</v>
      </c>
      <c r="M21" s="132">
        <f t="shared" si="2"/>
        <v>6471.671846222901</v>
      </c>
      <c r="N21" s="132">
        <f>SUM(N6:N18)</f>
        <v>7169.7304177954402</v>
      </c>
      <c r="O21" s="132">
        <f>SUM(O6:O18)</f>
        <v>6169.9817360943862</v>
      </c>
      <c r="P21" s="132">
        <f t="shared" si="2"/>
        <v>6791.7332434418959</v>
      </c>
      <c r="Q21" s="132">
        <f t="shared" si="2"/>
        <v>7267.0011460952064</v>
      </c>
      <c r="R21" s="132">
        <f>SUM(R6:R18)</f>
        <v>7160.2366350082411</v>
      </c>
      <c r="S21" s="132">
        <f>SUM(S6:S18)</f>
        <v>7864.2460176541927</v>
      </c>
      <c r="T21" s="132">
        <f t="shared" ref="T21" si="3">SUM(T6:T18)</f>
        <v>8559.4045178562355</v>
      </c>
      <c r="U21" s="132">
        <f>SUM(U6:U18)</f>
        <v>9516.6121534866179</v>
      </c>
      <c r="V21" s="132">
        <f>SUM(V6:V18)</f>
        <v>74148.534624339489</v>
      </c>
      <c r="W21" s="133">
        <f>SUM(W6:W18)</f>
        <v>0.99999999999999967</v>
      </c>
      <c r="Z21" s="124"/>
      <c r="AA21" s="124"/>
      <c r="AB21" s="124"/>
    </row>
    <row r="22" spans="1:28" ht="12.75" x14ac:dyDescent="0.2">
      <c r="A22" s="134"/>
      <c r="B22" s="135"/>
      <c r="C22" s="135"/>
      <c r="D22" s="135"/>
      <c r="E22" s="135"/>
      <c r="F22" s="135"/>
      <c r="G22" s="135"/>
      <c r="H22" s="135"/>
      <c r="I22" s="135"/>
      <c r="J22" s="135"/>
      <c r="K22" s="135"/>
      <c r="L22" s="135"/>
      <c r="M22" s="135"/>
      <c r="N22" s="135"/>
      <c r="O22" s="135"/>
      <c r="P22" s="135"/>
      <c r="Q22" s="135"/>
      <c r="R22" s="135"/>
      <c r="S22" s="135"/>
      <c r="T22" s="135"/>
      <c r="U22" s="135"/>
      <c r="V22" s="136"/>
      <c r="W22" s="137"/>
      <c r="Z22" s="138"/>
    </row>
    <row r="23" spans="1:28" ht="26.25" customHeight="1" x14ac:dyDescent="0.2">
      <c r="A23" s="139" t="s">
        <v>713</v>
      </c>
      <c r="B23" s="140">
        <f>B6+B15</f>
        <v>19648.292860808098</v>
      </c>
      <c r="C23" s="140">
        <f t="shared" ref="C23:M23" si="4">C6+C15</f>
        <v>22467.609295734965</v>
      </c>
      <c r="D23" s="140">
        <f t="shared" si="4"/>
        <v>28151.824812126455</v>
      </c>
      <c r="E23" s="140">
        <f t="shared" si="4"/>
        <v>29533.630009361135</v>
      </c>
      <c r="F23" s="140">
        <f t="shared" si="4"/>
        <v>28957.971423899438</v>
      </c>
      <c r="G23" s="140">
        <f t="shared" si="4"/>
        <v>26570.04040527617</v>
      </c>
      <c r="H23" s="140">
        <f t="shared" si="4"/>
        <v>40575.454147377379</v>
      </c>
      <c r="I23" s="140">
        <f t="shared" si="4"/>
        <v>39371.057168540057</v>
      </c>
      <c r="J23" s="140">
        <f t="shared" si="4"/>
        <v>43591.4624634266</v>
      </c>
      <c r="K23" s="140">
        <f t="shared" si="4"/>
        <v>49417.226099483691</v>
      </c>
      <c r="L23" s="140">
        <f>L6+L15</f>
        <v>4663.3529093226898</v>
      </c>
      <c r="M23" s="140">
        <f t="shared" si="4"/>
        <v>4184.5374984761602</v>
      </c>
      <c r="N23" s="140">
        <f>N6+N15</f>
        <v>4986.9328324541302</v>
      </c>
      <c r="O23" s="140">
        <f>O6+O15</f>
        <v>4179.1282444175704</v>
      </c>
      <c r="P23" s="140">
        <f>P6+P15</f>
        <v>4671.3516149391698</v>
      </c>
      <c r="Q23" s="140">
        <f t="shared" ref="Q23" si="5">Q6+Q15</f>
        <v>4897.06479781499</v>
      </c>
      <c r="R23" s="140">
        <f>R6+R15</f>
        <v>4541.3297459855694</v>
      </c>
      <c r="S23" s="140">
        <f>S6+S15</f>
        <v>5227.2157067590897</v>
      </c>
      <c r="T23" s="140">
        <f t="shared" ref="T23:U23" si="6">T6+T15</f>
        <v>5697.6992006304599</v>
      </c>
      <c r="U23" s="140">
        <f t="shared" si="6"/>
        <v>6580.2234754308693</v>
      </c>
      <c r="V23" s="140">
        <f>V6+V15</f>
        <v>49628.836026230696</v>
      </c>
      <c r="W23" s="323">
        <f>+V23/V21</f>
        <v>0.66931647776542669</v>
      </c>
    </row>
    <row r="24" spans="1:28" ht="12.75" x14ac:dyDescent="0.2">
      <c r="A24" s="127"/>
      <c r="B24" s="127"/>
      <c r="C24" s="127"/>
      <c r="D24" s="127"/>
      <c r="E24" s="127"/>
      <c r="F24" s="127"/>
      <c r="G24" s="127"/>
      <c r="H24" s="127"/>
      <c r="I24" s="127"/>
      <c r="J24" s="127"/>
      <c r="K24" s="127"/>
      <c r="L24" s="127"/>
      <c r="M24" s="127"/>
      <c r="N24" s="127"/>
      <c r="O24" s="127"/>
      <c r="P24" s="127"/>
      <c r="Q24" s="127"/>
      <c r="R24" s="127"/>
      <c r="S24" s="127"/>
      <c r="T24" s="127"/>
      <c r="U24" s="127"/>
      <c r="V24" s="141"/>
      <c r="W24" s="141"/>
    </row>
    <row r="25" spans="1:28" ht="30" customHeight="1" x14ac:dyDescent="0.2">
      <c r="A25" s="1080" t="s">
        <v>946</v>
      </c>
      <c r="B25" s="1081"/>
      <c r="C25" s="1081"/>
      <c r="D25" s="1081"/>
      <c r="E25" s="1081"/>
      <c r="F25" s="1081"/>
      <c r="G25" s="1081"/>
      <c r="H25" s="1081"/>
      <c r="I25" s="1081"/>
      <c r="J25" s="1081"/>
      <c r="K25" s="1081"/>
      <c r="L25" s="1081"/>
      <c r="M25" s="1081"/>
      <c r="N25" s="1081"/>
      <c r="O25" s="1081"/>
      <c r="P25" s="1081"/>
      <c r="Q25" s="1081"/>
      <c r="R25" s="1081"/>
      <c r="S25" s="1081"/>
      <c r="T25" s="1081"/>
      <c r="U25" s="1081"/>
      <c r="V25" s="1081"/>
      <c r="W25" s="1081"/>
    </row>
    <row r="26" spans="1:28" ht="8.25" customHeight="1" x14ac:dyDescent="0.2">
      <c r="W26" s="3"/>
    </row>
    <row r="27" spans="1:28" customFormat="1" ht="15" x14ac:dyDescent="0.25">
      <c r="B27" s="143"/>
      <c r="C27" s="143"/>
      <c r="D27" s="143"/>
      <c r="E27" s="143"/>
      <c r="F27" s="143"/>
      <c r="G27" s="143"/>
      <c r="H27" s="143"/>
      <c r="I27" s="143"/>
      <c r="J27" s="143"/>
      <c r="K27" s="143"/>
      <c r="V27" s="122"/>
      <c r="W27" s="122"/>
      <c r="X27" s="122"/>
    </row>
    <row r="28" spans="1:28" customFormat="1" ht="15" x14ac:dyDescent="0.25">
      <c r="C28" s="122"/>
      <c r="D28" s="122"/>
      <c r="E28" s="122"/>
      <c r="F28" s="122"/>
      <c r="G28" s="122"/>
      <c r="H28" s="122"/>
      <c r="I28" s="122"/>
      <c r="J28" s="122"/>
      <c r="K28" s="122"/>
      <c r="L28" s="122"/>
      <c r="M28" s="122"/>
      <c r="N28" s="122"/>
      <c r="O28" s="122"/>
      <c r="P28" s="122"/>
      <c r="Q28" s="122"/>
      <c r="R28" s="122"/>
      <c r="S28" s="122"/>
      <c r="T28" s="122"/>
      <c r="U28" s="122"/>
      <c r="V28" s="142"/>
    </row>
    <row r="29" spans="1:28" customFormat="1" ht="15" x14ac:dyDescent="0.25">
      <c r="L29" s="2"/>
      <c r="M29" s="2"/>
      <c r="N29" s="2"/>
      <c r="O29" s="2"/>
      <c r="P29" s="2"/>
      <c r="Q29" s="2"/>
      <c r="R29" s="2"/>
      <c r="S29" s="2"/>
      <c r="T29" s="2"/>
      <c r="U29" s="2"/>
      <c r="V29" s="142"/>
    </row>
    <row r="30" spans="1:28" customFormat="1" ht="15" x14ac:dyDescent="0.25">
      <c r="B30" s="144"/>
      <c r="C30" s="144"/>
      <c r="D30" s="144"/>
      <c r="E30" s="144"/>
      <c r="F30" s="144"/>
      <c r="G30" s="144"/>
      <c r="H30" s="144"/>
      <c r="I30" s="144"/>
      <c r="J30" s="144"/>
      <c r="K30" s="144"/>
      <c r="L30" s="122"/>
      <c r="M30" s="122"/>
      <c r="N30" s="122"/>
      <c r="O30" s="122"/>
      <c r="P30" s="122"/>
      <c r="Q30" s="122"/>
      <c r="R30" s="122"/>
      <c r="S30" s="122"/>
      <c r="T30" s="122"/>
      <c r="U30" s="122"/>
      <c r="V30" s="142"/>
    </row>
    <row r="31" spans="1:28" customFormat="1" ht="15" x14ac:dyDescent="0.25">
      <c r="C31" s="122"/>
      <c r="D31" s="122"/>
      <c r="E31" s="122"/>
      <c r="F31" s="122"/>
      <c r="G31" s="142"/>
      <c r="H31" s="142"/>
      <c r="I31" s="142"/>
      <c r="J31" s="142"/>
      <c r="K31" s="142"/>
      <c r="L31" s="122"/>
      <c r="M31" s="122"/>
      <c r="N31" s="122"/>
      <c r="O31" s="122"/>
      <c r="P31" s="122"/>
      <c r="Q31" s="122"/>
      <c r="R31" s="122"/>
      <c r="S31" s="122"/>
      <c r="T31" s="122"/>
      <c r="U31" s="122"/>
      <c r="V31" s="142"/>
    </row>
    <row r="32" spans="1:28" customFormat="1" ht="15" x14ac:dyDescent="0.25">
      <c r="C32" s="122"/>
      <c r="D32" s="122"/>
      <c r="E32" s="122"/>
      <c r="F32" s="122"/>
      <c r="G32" s="142"/>
      <c r="H32" s="142"/>
      <c r="I32" s="142"/>
      <c r="J32" s="142"/>
      <c r="K32" s="142"/>
      <c r="L32" s="122"/>
      <c r="M32" s="122"/>
      <c r="N32" s="122"/>
      <c r="O32" s="122"/>
      <c r="P32" s="122"/>
      <c r="Q32" s="122"/>
      <c r="R32" s="122"/>
      <c r="S32" s="122"/>
      <c r="T32" s="122"/>
      <c r="U32" s="122"/>
      <c r="V32" s="142"/>
    </row>
    <row r="33" spans="3:23" customFormat="1" ht="15" x14ac:dyDescent="0.25">
      <c r="C33" s="122"/>
      <c r="D33" s="122"/>
      <c r="E33" s="122"/>
      <c r="F33" s="122"/>
      <c r="G33" s="122"/>
      <c r="H33" s="122"/>
      <c r="I33" s="122"/>
      <c r="J33" s="122"/>
      <c r="K33" s="122"/>
      <c r="L33" s="122"/>
      <c r="M33" s="122"/>
      <c r="N33" s="122"/>
      <c r="O33" s="122"/>
      <c r="P33" s="122"/>
      <c r="Q33" s="122"/>
      <c r="R33" s="122"/>
      <c r="S33" s="122"/>
      <c r="T33" s="122"/>
      <c r="U33" s="122"/>
      <c r="V33" s="142"/>
    </row>
    <row r="34" spans="3:23" customFormat="1" ht="15" x14ac:dyDescent="0.25">
      <c r="C34" s="122"/>
      <c r="D34" s="122"/>
      <c r="E34" s="122"/>
      <c r="F34" s="122"/>
      <c r="G34" s="122"/>
      <c r="H34" s="122"/>
      <c r="I34" s="122"/>
      <c r="J34" s="122"/>
      <c r="K34" s="122"/>
      <c r="L34" s="122"/>
      <c r="M34" s="122"/>
      <c r="N34" s="122"/>
      <c r="O34" s="122"/>
      <c r="P34" s="122"/>
      <c r="Q34" s="122"/>
      <c r="R34" s="122"/>
      <c r="S34" s="122"/>
      <c r="T34" s="122"/>
      <c r="U34" s="122"/>
      <c r="V34" s="142"/>
    </row>
    <row r="35" spans="3:23" customFormat="1" ht="15" x14ac:dyDescent="0.25">
      <c r="V35" s="142"/>
    </row>
    <row r="36" spans="3:23" customFormat="1" ht="15" x14ac:dyDescent="0.25">
      <c r="V36" s="142"/>
    </row>
    <row r="37" spans="3:23" customFormat="1" ht="15" x14ac:dyDescent="0.25">
      <c r="V37" s="142"/>
    </row>
    <row r="38" spans="3:23" customFormat="1" ht="15" x14ac:dyDescent="0.25">
      <c r="V38" s="142"/>
    </row>
    <row r="39" spans="3:23" customFormat="1" ht="15" x14ac:dyDescent="0.25">
      <c r="V39" s="142"/>
    </row>
    <row r="40" spans="3:23" customFormat="1" ht="15" x14ac:dyDescent="0.25">
      <c r="V40" s="142"/>
    </row>
    <row r="41" spans="3:23" customFormat="1" ht="15" x14ac:dyDescent="0.25"/>
    <row r="42" spans="3:23" customFormat="1" ht="15" x14ac:dyDescent="0.25"/>
    <row r="43" spans="3:23" customFormat="1" ht="15" x14ac:dyDescent="0.25">
      <c r="V43" s="2"/>
      <c r="W43" s="2"/>
    </row>
    <row r="44" spans="3:23" customFormat="1" ht="15" x14ac:dyDescent="0.25"/>
    <row r="45" spans="3:23" customFormat="1" ht="15" x14ac:dyDescent="0.25"/>
    <row r="46" spans="3:23" customFormat="1" ht="15" x14ac:dyDescent="0.25"/>
    <row r="47" spans="3:23" customFormat="1" ht="15" x14ac:dyDescent="0.25"/>
    <row r="48" spans="3:23" customFormat="1" ht="15" x14ac:dyDescent="0.25"/>
    <row r="49" customFormat="1" ht="15" x14ac:dyDescent="0.25"/>
    <row r="50" customFormat="1" ht="15" x14ac:dyDescent="0.25"/>
  </sheetData>
  <mergeCells count="3">
    <mergeCell ref="L4:U4"/>
    <mergeCell ref="V4:V5"/>
    <mergeCell ref="A25:W25"/>
  </mergeCells>
  <printOptions horizontalCentered="1" verticalCentered="1"/>
  <pageMargins left="0" right="0" top="0" bottom="0" header="0.31496062992125984" footer="0.31496062992125984"/>
  <pageSetup paperSize="9" scale="71"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AB63"/>
  <sheetViews>
    <sheetView showGridLines="0" view="pageBreakPreview" zoomScaleNormal="100" zoomScaleSheetLayoutView="100" workbookViewId="0"/>
  </sheetViews>
  <sheetFormatPr baseColWidth="10" defaultColWidth="11.5703125" defaultRowHeight="15" x14ac:dyDescent="0.25"/>
  <cols>
    <col min="1" max="1" width="47" style="2" customWidth="1"/>
    <col min="2" max="2" width="18.7109375" style="2" customWidth="1"/>
    <col min="3" max="3" width="41.42578125" style="3" customWidth="1"/>
    <col min="4" max="4" width="4" customWidth="1"/>
    <col min="5" max="5" width="19.7109375" customWidth="1"/>
    <col min="6" max="6" width="6.7109375" customWidth="1"/>
    <col min="7" max="8" width="11.5703125" customWidth="1"/>
    <col min="10" max="10" width="15.5703125" customWidth="1"/>
    <col min="14" max="256" width="11.5703125" style="3"/>
    <col min="257" max="257" width="36.28515625" style="3" customWidth="1"/>
    <col min="258" max="258" width="18.7109375" style="3" customWidth="1"/>
    <col min="259" max="259" width="41.42578125" style="3" customWidth="1"/>
    <col min="260" max="260" width="10.42578125" style="3" bestFit="1" customWidth="1"/>
    <col min="261" max="261" width="19.7109375" style="3" customWidth="1"/>
    <col min="262" max="262" width="6.7109375" style="3" customWidth="1"/>
    <col min="263" max="264" width="11.5703125" style="3" customWidth="1"/>
    <col min="265" max="265" width="11.5703125" style="3"/>
    <col min="266" max="266" width="15.5703125" style="3" customWidth="1"/>
    <col min="267" max="512" width="11.5703125" style="3"/>
    <col min="513" max="513" width="36.28515625" style="3" customWidth="1"/>
    <col min="514" max="514" width="18.7109375" style="3" customWidth="1"/>
    <col min="515" max="515" width="41.42578125" style="3" customWidth="1"/>
    <col min="516" max="516" width="10.42578125" style="3" bestFit="1" customWidth="1"/>
    <col min="517" max="517" width="19.7109375" style="3" customWidth="1"/>
    <col min="518" max="518" width="6.7109375" style="3" customWidth="1"/>
    <col min="519" max="520" width="11.5703125" style="3" customWidth="1"/>
    <col min="521" max="521" width="11.5703125" style="3"/>
    <col min="522" max="522" width="15.5703125" style="3" customWidth="1"/>
    <col min="523" max="768" width="11.5703125" style="3"/>
    <col min="769" max="769" width="36.28515625" style="3" customWidth="1"/>
    <col min="770" max="770" width="18.7109375" style="3" customWidth="1"/>
    <col min="771" max="771" width="41.42578125" style="3" customWidth="1"/>
    <col min="772" max="772" width="10.42578125" style="3" bestFit="1" customWidth="1"/>
    <col min="773" max="773" width="19.7109375" style="3" customWidth="1"/>
    <col min="774" max="774" width="6.7109375" style="3" customWidth="1"/>
    <col min="775" max="776" width="11.5703125" style="3" customWidth="1"/>
    <col min="777" max="777" width="11.5703125" style="3"/>
    <col min="778" max="778" width="15.5703125" style="3" customWidth="1"/>
    <col min="779" max="1024" width="11.5703125" style="3"/>
    <col min="1025" max="1025" width="36.28515625" style="3" customWidth="1"/>
    <col min="1026" max="1026" width="18.7109375" style="3" customWidth="1"/>
    <col min="1027" max="1027" width="41.42578125" style="3" customWidth="1"/>
    <col min="1028" max="1028" width="10.42578125" style="3" bestFit="1" customWidth="1"/>
    <col min="1029" max="1029" width="19.7109375" style="3" customWidth="1"/>
    <col min="1030" max="1030" width="6.7109375" style="3" customWidth="1"/>
    <col min="1031" max="1032" width="11.5703125" style="3" customWidth="1"/>
    <col min="1033" max="1033" width="11.5703125" style="3"/>
    <col min="1034" max="1034" width="15.5703125" style="3" customWidth="1"/>
    <col min="1035" max="1280" width="11.5703125" style="3"/>
    <col min="1281" max="1281" width="36.28515625" style="3" customWidth="1"/>
    <col min="1282" max="1282" width="18.7109375" style="3" customWidth="1"/>
    <col min="1283" max="1283" width="41.42578125" style="3" customWidth="1"/>
    <col min="1284" max="1284" width="10.42578125" style="3" bestFit="1" customWidth="1"/>
    <col min="1285" max="1285" width="19.7109375" style="3" customWidth="1"/>
    <col min="1286" max="1286" width="6.7109375" style="3" customWidth="1"/>
    <col min="1287" max="1288" width="11.5703125" style="3" customWidth="1"/>
    <col min="1289" max="1289" width="11.5703125" style="3"/>
    <col min="1290" max="1290" width="15.5703125" style="3" customWidth="1"/>
    <col min="1291" max="1536" width="11.5703125" style="3"/>
    <col min="1537" max="1537" width="36.28515625" style="3" customWidth="1"/>
    <col min="1538" max="1538" width="18.7109375" style="3" customWidth="1"/>
    <col min="1539" max="1539" width="41.42578125" style="3" customWidth="1"/>
    <col min="1540" max="1540" width="10.42578125" style="3" bestFit="1" customWidth="1"/>
    <col min="1541" max="1541" width="19.7109375" style="3" customWidth="1"/>
    <col min="1542" max="1542" width="6.7109375" style="3" customWidth="1"/>
    <col min="1543" max="1544" width="11.5703125" style="3" customWidth="1"/>
    <col min="1545" max="1545" width="11.5703125" style="3"/>
    <col min="1546" max="1546" width="15.5703125" style="3" customWidth="1"/>
    <col min="1547" max="1792" width="11.5703125" style="3"/>
    <col min="1793" max="1793" width="36.28515625" style="3" customWidth="1"/>
    <col min="1794" max="1794" width="18.7109375" style="3" customWidth="1"/>
    <col min="1795" max="1795" width="41.42578125" style="3" customWidth="1"/>
    <col min="1796" max="1796" width="10.42578125" style="3" bestFit="1" customWidth="1"/>
    <col min="1797" max="1797" width="19.7109375" style="3" customWidth="1"/>
    <col min="1798" max="1798" width="6.7109375" style="3" customWidth="1"/>
    <col min="1799" max="1800" width="11.5703125" style="3" customWidth="1"/>
    <col min="1801" max="1801" width="11.5703125" style="3"/>
    <col min="1802" max="1802" width="15.5703125" style="3" customWidth="1"/>
    <col min="1803" max="2048" width="11.5703125" style="3"/>
    <col min="2049" max="2049" width="36.28515625" style="3" customWidth="1"/>
    <col min="2050" max="2050" width="18.7109375" style="3" customWidth="1"/>
    <col min="2051" max="2051" width="41.42578125" style="3" customWidth="1"/>
    <col min="2052" max="2052" width="10.42578125" style="3" bestFit="1" customWidth="1"/>
    <col min="2053" max="2053" width="19.7109375" style="3" customWidth="1"/>
    <col min="2054" max="2054" width="6.7109375" style="3" customWidth="1"/>
    <col min="2055" max="2056" width="11.5703125" style="3" customWidth="1"/>
    <col min="2057" max="2057" width="11.5703125" style="3"/>
    <col min="2058" max="2058" width="15.5703125" style="3" customWidth="1"/>
    <col min="2059" max="2304" width="11.5703125" style="3"/>
    <col min="2305" max="2305" width="36.28515625" style="3" customWidth="1"/>
    <col min="2306" max="2306" width="18.7109375" style="3" customWidth="1"/>
    <col min="2307" max="2307" width="41.42578125" style="3" customWidth="1"/>
    <col min="2308" max="2308" width="10.42578125" style="3" bestFit="1" customWidth="1"/>
    <col min="2309" max="2309" width="19.7109375" style="3" customWidth="1"/>
    <col min="2310" max="2310" width="6.7109375" style="3" customWidth="1"/>
    <col min="2311" max="2312" width="11.5703125" style="3" customWidth="1"/>
    <col min="2313" max="2313" width="11.5703125" style="3"/>
    <col min="2314" max="2314" width="15.5703125" style="3" customWidth="1"/>
    <col min="2315" max="2560" width="11.5703125" style="3"/>
    <col min="2561" max="2561" width="36.28515625" style="3" customWidth="1"/>
    <col min="2562" max="2562" width="18.7109375" style="3" customWidth="1"/>
    <col min="2563" max="2563" width="41.42578125" style="3" customWidth="1"/>
    <col min="2564" max="2564" width="10.42578125" style="3" bestFit="1" customWidth="1"/>
    <col min="2565" max="2565" width="19.7109375" style="3" customWidth="1"/>
    <col min="2566" max="2566" width="6.7109375" style="3" customWidth="1"/>
    <col min="2567" max="2568" width="11.5703125" style="3" customWidth="1"/>
    <col min="2569" max="2569" width="11.5703125" style="3"/>
    <col min="2570" max="2570" width="15.5703125" style="3" customWidth="1"/>
    <col min="2571" max="2816" width="11.5703125" style="3"/>
    <col min="2817" max="2817" width="36.28515625" style="3" customWidth="1"/>
    <col min="2818" max="2818" width="18.7109375" style="3" customWidth="1"/>
    <col min="2819" max="2819" width="41.42578125" style="3" customWidth="1"/>
    <col min="2820" max="2820" width="10.42578125" style="3" bestFit="1" customWidth="1"/>
    <col min="2821" max="2821" width="19.7109375" style="3" customWidth="1"/>
    <col min="2822" max="2822" width="6.7109375" style="3" customWidth="1"/>
    <col min="2823" max="2824" width="11.5703125" style="3" customWidth="1"/>
    <col min="2825" max="2825" width="11.5703125" style="3"/>
    <col min="2826" max="2826" width="15.5703125" style="3" customWidth="1"/>
    <col min="2827" max="3072" width="11.5703125" style="3"/>
    <col min="3073" max="3073" width="36.28515625" style="3" customWidth="1"/>
    <col min="3074" max="3074" width="18.7109375" style="3" customWidth="1"/>
    <col min="3075" max="3075" width="41.42578125" style="3" customWidth="1"/>
    <col min="3076" max="3076" width="10.42578125" style="3" bestFit="1" customWidth="1"/>
    <col min="3077" max="3077" width="19.7109375" style="3" customWidth="1"/>
    <col min="3078" max="3078" width="6.7109375" style="3" customWidth="1"/>
    <col min="3079" max="3080" width="11.5703125" style="3" customWidth="1"/>
    <col min="3081" max="3081" width="11.5703125" style="3"/>
    <col min="3082" max="3082" width="15.5703125" style="3" customWidth="1"/>
    <col min="3083" max="3328" width="11.5703125" style="3"/>
    <col min="3329" max="3329" width="36.28515625" style="3" customWidth="1"/>
    <col min="3330" max="3330" width="18.7109375" style="3" customWidth="1"/>
    <col min="3331" max="3331" width="41.42578125" style="3" customWidth="1"/>
    <col min="3332" max="3332" width="10.42578125" style="3" bestFit="1" customWidth="1"/>
    <col min="3333" max="3333" width="19.7109375" style="3" customWidth="1"/>
    <col min="3334" max="3334" width="6.7109375" style="3" customWidth="1"/>
    <col min="3335" max="3336" width="11.5703125" style="3" customWidth="1"/>
    <col min="3337" max="3337" width="11.5703125" style="3"/>
    <col min="3338" max="3338" width="15.5703125" style="3" customWidth="1"/>
    <col min="3339" max="3584" width="11.5703125" style="3"/>
    <col min="3585" max="3585" width="36.28515625" style="3" customWidth="1"/>
    <col min="3586" max="3586" width="18.7109375" style="3" customWidth="1"/>
    <col min="3587" max="3587" width="41.42578125" style="3" customWidth="1"/>
    <col min="3588" max="3588" width="10.42578125" style="3" bestFit="1" customWidth="1"/>
    <col min="3589" max="3589" width="19.7109375" style="3" customWidth="1"/>
    <col min="3590" max="3590" width="6.7109375" style="3" customWidth="1"/>
    <col min="3591" max="3592" width="11.5703125" style="3" customWidth="1"/>
    <col min="3593" max="3593" width="11.5703125" style="3"/>
    <col min="3594" max="3594" width="15.5703125" style="3" customWidth="1"/>
    <col min="3595" max="3840" width="11.5703125" style="3"/>
    <col min="3841" max="3841" width="36.28515625" style="3" customWidth="1"/>
    <col min="3842" max="3842" width="18.7109375" style="3" customWidth="1"/>
    <col min="3843" max="3843" width="41.42578125" style="3" customWidth="1"/>
    <col min="3844" max="3844" width="10.42578125" style="3" bestFit="1" customWidth="1"/>
    <col min="3845" max="3845" width="19.7109375" style="3" customWidth="1"/>
    <col min="3846" max="3846" width="6.7109375" style="3" customWidth="1"/>
    <col min="3847" max="3848" width="11.5703125" style="3" customWidth="1"/>
    <col min="3849" max="3849" width="11.5703125" style="3"/>
    <col min="3850" max="3850" width="15.5703125" style="3" customWidth="1"/>
    <col min="3851" max="4096" width="11.5703125" style="3"/>
    <col min="4097" max="4097" width="36.28515625" style="3" customWidth="1"/>
    <col min="4098" max="4098" width="18.7109375" style="3" customWidth="1"/>
    <col min="4099" max="4099" width="41.42578125" style="3" customWidth="1"/>
    <col min="4100" max="4100" width="10.42578125" style="3" bestFit="1" customWidth="1"/>
    <col min="4101" max="4101" width="19.7109375" style="3" customWidth="1"/>
    <col min="4102" max="4102" width="6.7109375" style="3" customWidth="1"/>
    <col min="4103" max="4104" width="11.5703125" style="3" customWidth="1"/>
    <col min="4105" max="4105" width="11.5703125" style="3"/>
    <col min="4106" max="4106" width="15.5703125" style="3" customWidth="1"/>
    <col min="4107" max="4352" width="11.5703125" style="3"/>
    <col min="4353" max="4353" width="36.28515625" style="3" customWidth="1"/>
    <col min="4354" max="4354" width="18.7109375" style="3" customWidth="1"/>
    <col min="4355" max="4355" width="41.42578125" style="3" customWidth="1"/>
    <col min="4356" max="4356" width="10.42578125" style="3" bestFit="1" customWidth="1"/>
    <col min="4357" max="4357" width="19.7109375" style="3" customWidth="1"/>
    <col min="4358" max="4358" width="6.7109375" style="3" customWidth="1"/>
    <col min="4359" max="4360" width="11.5703125" style="3" customWidth="1"/>
    <col min="4361" max="4361" width="11.5703125" style="3"/>
    <col min="4362" max="4362" width="15.5703125" style="3" customWidth="1"/>
    <col min="4363" max="4608" width="11.5703125" style="3"/>
    <col min="4609" max="4609" width="36.28515625" style="3" customWidth="1"/>
    <col min="4610" max="4610" width="18.7109375" style="3" customWidth="1"/>
    <col min="4611" max="4611" width="41.42578125" style="3" customWidth="1"/>
    <col min="4612" max="4612" width="10.42578125" style="3" bestFit="1" customWidth="1"/>
    <col min="4613" max="4613" width="19.7109375" style="3" customWidth="1"/>
    <col min="4614" max="4614" width="6.7109375" style="3" customWidth="1"/>
    <col min="4615" max="4616" width="11.5703125" style="3" customWidth="1"/>
    <col min="4617" max="4617" width="11.5703125" style="3"/>
    <col min="4618" max="4618" width="15.5703125" style="3" customWidth="1"/>
    <col min="4619" max="4864" width="11.5703125" style="3"/>
    <col min="4865" max="4865" width="36.28515625" style="3" customWidth="1"/>
    <col min="4866" max="4866" width="18.7109375" style="3" customWidth="1"/>
    <col min="4867" max="4867" width="41.42578125" style="3" customWidth="1"/>
    <col min="4868" max="4868" width="10.42578125" style="3" bestFit="1" customWidth="1"/>
    <col min="4869" max="4869" width="19.7109375" style="3" customWidth="1"/>
    <col min="4870" max="4870" width="6.7109375" style="3" customWidth="1"/>
    <col min="4871" max="4872" width="11.5703125" style="3" customWidth="1"/>
    <col min="4873" max="4873" width="11.5703125" style="3"/>
    <col min="4874" max="4874" width="15.5703125" style="3" customWidth="1"/>
    <col min="4875" max="5120" width="11.5703125" style="3"/>
    <col min="5121" max="5121" width="36.28515625" style="3" customWidth="1"/>
    <col min="5122" max="5122" width="18.7109375" style="3" customWidth="1"/>
    <col min="5123" max="5123" width="41.42578125" style="3" customWidth="1"/>
    <col min="5124" max="5124" width="10.42578125" style="3" bestFit="1" customWidth="1"/>
    <col min="5125" max="5125" width="19.7109375" style="3" customWidth="1"/>
    <col min="5126" max="5126" width="6.7109375" style="3" customWidth="1"/>
    <col min="5127" max="5128" width="11.5703125" style="3" customWidth="1"/>
    <col min="5129" max="5129" width="11.5703125" style="3"/>
    <col min="5130" max="5130" width="15.5703125" style="3" customWidth="1"/>
    <col min="5131" max="5376" width="11.5703125" style="3"/>
    <col min="5377" max="5377" width="36.28515625" style="3" customWidth="1"/>
    <col min="5378" max="5378" width="18.7109375" style="3" customWidth="1"/>
    <col min="5379" max="5379" width="41.42578125" style="3" customWidth="1"/>
    <col min="5380" max="5380" width="10.42578125" style="3" bestFit="1" customWidth="1"/>
    <col min="5381" max="5381" width="19.7109375" style="3" customWidth="1"/>
    <col min="5382" max="5382" width="6.7109375" style="3" customWidth="1"/>
    <col min="5383" max="5384" width="11.5703125" style="3" customWidth="1"/>
    <col min="5385" max="5385" width="11.5703125" style="3"/>
    <col min="5386" max="5386" width="15.5703125" style="3" customWidth="1"/>
    <col min="5387" max="5632" width="11.5703125" style="3"/>
    <col min="5633" max="5633" width="36.28515625" style="3" customWidth="1"/>
    <col min="5634" max="5634" width="18.7109375" style="3" customWidth="1"/>
    <col min="5635" max="5635" width="41.42578125" style="3" customWidth="1"/>
    <col min="5636" max="5636" width="10.42578125" style="3" bestFit="1" customWidth="1"/>
    <col min="5637" max="5637" width="19.7109375" style="3" customWidth="1"/>
    <col min="5638" max="5638" width="6.7109375" style="3" customWidth="1"/>
    <col min="5639" max="5640" width="11.5703125" style="3" customWidth="1"/>
    <col min="5641" max="5641" width="11.5703125" style="3"/>
    <col min="5642" max="5642" width="15.5703125" style="3" customWidth="1"/>
    <col min="5643" max="5888" width="11.5703125" style="3"/>
    <col min="5889" max="5889" width="36.28515625" style="3" customWidth="1"/>
    <col min="5890" max="5890" width="18.7109375" style="3" customWidth="1"/>
    <col min="5891" max="5891" width="41.42578125" style="3" customWidth="1"/>
    <col min="5892" max="5892" width="10.42578125" style="3" bestFit="1" customWidth="1"/>
    <col min="5893" max="5893" width="19.7109375" style="3" customWidth="1"/>
    <col min="5894" max="5894" width="6.7109375" style="3" customWidth="1"/>
    <col min="5895" max="5896" width="11.5703125" style="3" customWidth="1"/>
    <col min="5897" max="5897" width="11.5703125" style="3"/>
    <col min="5898" max="5898" width="15.5703125" style="3" customWidth="1"/>
    <col min="5899" max="6144" width="11.5703125" style="3"/>
    <col min="6145" max="6145" width="36.28515625" style="3" customWidth="1"/>
    <col min="6146" max="6146" width="18.7109375" style="3" customWidth="1"/>
    <col min="6147" max="6147" width="41.42578125" style="3" customWidth="1"/>
    <col min="6148" max="6148" width="10.42578125" style="3" bestFit="1" customWidth="1"/>
    <col min="6149" max="6149" width="19.7109375" style="3" customWidth="1"/>
    <col min="6150" max="6150" width="6.7109375" style="3" customWidth="1"/>
    <col min="6151" max="6152" width="11.5703125" style="3" customWidth="1"/>
    <col min="6153" max="6153" width="11.5703125" style="3"/>
    <col min="6154" max="6154" width="15.5703125" style="3" customWidth="1"/>
    <col min="6155" max="6400" width="11.5703125" style="3"/>
    <col min="6401" max="6401" width="36.28515625" style="3" customWidth="1"/>
    <col min="6402" max="6402" width="18.7109375" style="3" customWidth="1"/>
    <col min="6403" max="6403" width="41.42578125" style="3" customWidth="1"/>
    <col min="6404" max="6404" width="10.42578125" style="3" bestFit="1" customWidth="1"/>
    <col min="6405" max="6405" width="19.7109375" style="3" customWidth="1"/>
    <col min="6406" max="6406" width="6.7109375" style="3" customWidth="1"/>
    <col min="6407" max="6408" width="11.5703125" style="3" customWidth="1"/>
    <col min="6409" max="6409" width="11.5703125" style="3"/>
    <col min="6410" max="6410" width="15.5703125" style="3" customWidth="1"/>
    <col min="6411" max="6656" width="11.5703125" style="3"/>
    <col min="6657" max="6657" width="36.28515625" style="3" customWidth="1"/>
    <col min="6658" max="6658" width="18.7109375" style="3" customWidth="1"/>
    <col min="6659" max="6659" width="41.42578125" style="3" customWidth="1"/>
    <col min="6660" max="6660" width="10.42578125" style="3" bestFit="1" customWidth="1"/>
    <col min="6661" max="6661" width="19.7109375" style="3" customWidth="1"/>
    <col min="6662" max="6662" width="6.7109375" style="3" customWidth="1"/>
    <col min="6663" max="6664" width="11.5703125" style="3" customWidth="1"/>
    <col min="6665" max="6665" width="11.5703125" style="3"/>
    <col min="6666" max="6666" width="15.5703125" style="3" customWidth="1"/>
    <col min="6667" max="6912" width="11.5703125" style="3"/>
    <col min="6913" max="6913" width="36.28515625" style="3" customWidth="1"/>
    <col min="6914" max="6914" width="18.7109375" style="3" customWidth="1"/>
    <col min="6915" max="6915" width="41.42578125" style="3" customWidth="1"/>
    <col min="6916" max="6916" width="10.42578125" style="3" bestFit="1" customWidth="1"/>
    <col min="6917" max="6917" width="19.7109375" style="3" customWidth="1"/>
    <col min="6918" max="6918" width="6.7109375" style="3" customWidth="1"/>
    <col min="6919" max="6920" width="11.5703125" style="3" customWidth="1"/>
    <col min="6921" max="6921" width="11.5703125" style="3"/>
    <col min="6922" max="6922" width="15.5703125" style="3" customWidth="1"/>
    <col min="6923" max="7168" width="11.5703125" style="3"/>
    <col min="7169" max="7169" width="36.28515625" style="3" customWidth="1"/>
    <col min="7170" max="7170" width="18.7109375" style="3" customWidth="1"/>
    <col min="7171" max="7171" width="41.42578125" style="3" customWidth="1"/>
    <col min="7172" max="7172" width="10.42578125" style="3" bestFit="1" customWidth="1"/>
    <col min="7173" max="7173" width="19.7109375" style="3" customWidth="1"/>
    <col min="7174" max="7174" width="6.7109375" style="3" customWidth="1"/>
    <col min="7175" max="7176" width="11.5703125" style="3" customWidth="1"/>
    <col min="7177" max="7177" width="11.5703125" style="3"/>
    <col min="7178" max="7178" width="15.5703125" style="3" customWidth="1"/>
    <col min="7179" max="7424" width="11.5703125" style="3"/>
    <col min="7425" max="7425" width="36.28515625" style="3" customWidth="1"/>
    <col min="7426" max="7426" width="18.7109375" style="3" customWidth="1"/>
    <col min="7427" max="7427" width="41.42578125" style="3" customWidth="1"/>
    <col min="7428" max="7428" width="10.42578125" style="3" bestFit="1" customWidth="1"/>
    <col min="7429" max="7429" width="19.7109375" style="3" customWidth="1"/>
    <col min="7430" max="7430" width="6.7109375" style="3" customWidth="1"/>
    <col min="7431" max="7432" width="11.5703125" style="3" customWidth="1"/>
    <col min="7433" max="7433" width="11.5703125" style="3"/>
    <col min="7434" max="7434" width="15.5703125" style="3" customWidth="1"/>
    <col min="7435" max="7680" width="11.5703125" style="3"/>
    <col min="7681" max="7681" width="36.28515625" style="3" customWidth="1"/>
    <col min="7682" max="7682" width="18.7109375" style="3" customWidth="1"/>
    <col min="7683" max="7683" width="41.42578125" style="3" customWidth="1"/>
    <col min="7684" max="7684" width="10.42578125" style="3" bestFit="1" customWidth="1"/>
    <col min="7685" max="7685" width="19.7109375" style="3" customWidth="1"/>
    <col min="7686" max="7686" width="6.7109375" style="3" customWidth="1"/>
    <col min="7687" max="7688" width="11.5703125" style="3" customWidth="1"/>
    <col min="7689" max="7689" width="11.5703125" style="3"/>
    <col min="7690" max="7690" width="15.5703125" style="3" customWidth="1"/>
    <col min="7691" max="7936" width="11.5703125" style="3"/>
    <col min="7937" max="7937" width="36.28515625" style="3" customWidth="1"/>
    <col min="7938" max="7938" width="18.7109375" style="3" customWidth="1"/>
    <col min="7939" max="7939" width="41.42578125" style="3" customWidth="1"/>
    <col min="7940" max="7940" width="10.42578125" style="3" bestFit="1" customWidth="1"/>
    <col min="7941" max="7941" width="19.7109375" style="3" customWidth="1"/>
    <col min="7942" max="7942" width="6.7109375" style="3" customWidth="1"/>
    <col min="7943" max="7944" width="11.5703125" style="3" customWidth="1"/>
    <col min="7945" max="7945" width="11.5703125" style="3"/>
    <col min="7946" max="7946" width="15.5703125" style="3" customWidth="1"/>
    <col min="7947" max="8192" width="11.5703125" style="3"/>
    <col min="8193" max="8193" width="36.28515625" style="3" customWidth="1"/>
    <col min="8194" max="8194" width="18.7109375" style="3" customWidth="1"/>
    <col min="8195" max="8195" width="41.42578125" style="3" customWidth="1"/>
    <col min="8196" max="8196" width="10.42578125" style="3" bestFit="1" customWidth="1"/>
    <col min="8197" max="8197" width="19.7109375" style="3" customWidth="1"/>
    <col min="8198" max="8198" width="6.7109375" style="3" customWidth="1"/>
    <col min="8199" max="8200" width="11.5703125" style="3" customWidth="1"/>
    <col min="8201" max="8201" width="11.5703125" style="3"/>
    <col min="8202" max="8202" width="15.5703125" style="3" customWidth="1"/>
    <col min="8203" max="8448" width="11.5703125" style="3"/>
    <col min="8449" max="8449" width="36.28515625" style="3" customWidth="1"/>
    <col min="8450" max="8450" width="18.7109375" style="3" customWidth="1"/>
    <col min="8451" max="8451" width="41.42578125" style="3" customWidth="1"/>
    <col min="8452" max="8452" width="10.42578125" style="3" bestFit="1" customWidth="1"/>
    <col min="8453" max="8453" width="19.7109375" style="3" customWidth="1"/>
    <col min="8454" max="8454" width="6.7109375" style="3" customWidth="1"/>
    <col min="8455" max="8456" width="11.5703125" style="3" customWidth="1"/>
    <col min="8457" max="8457" width="11.5703125" style="3"/>
    <col min="8458" max="8458" width="15.5703125" style="3" customWidth="1"/>
    <col min="8459" max="8704" width="11.5703125" style="3"/>
    <col min="8705" max="8705" width="36.28515625" style="3" customWidth="1"/>
    <col min="8706" max="8706" width="18.7109375" style="3" customWidth="1"/>
    <col min="8707" max="8707" width="41.42578125" style="3" customWidth="1"/>
    <col min="8708" max="8708" width="10.42578125" style="3" bestFit="1" customWidth="1"/>
    <col min="8709" max="8709" width="19.7109375" style="3" customWidth="1"/>
    <col min="8710" max="8710" width="6.7109375" style="3" customWidth="1"/>
    <col min="8711" max="8712" width="11.5703125" style="3" customWidth="1"/>
    <col min="8713" max="8713" width="11.5703125" style="3"/>
    <col min="8714" max="8714" width="15.5703125" style="3" customWidth="1"/>
    <col min="8715" max="8960" width="11.5703125" style="3"/>
    <col min="8961" max="8961" width="36.28515625" style="3" customWidth="1"/>
    <col min="8962" max="8962" width="18.7109375" style="3" customWidth="1"/>
    <col min="8963" max="8963" width="41.42578125" style="3" customWidth="1"/>
    <col min="8964" max="8964" width="10.42578125" style="3" bestFit="1" customWidth="1"/>
    <col min="8965" max="8965" width="19.7109375" style="3" customWidth="1"/>
    <col min="8966" max="8966" width="6.7109375" style="3" customWidth="1"/>
    <col min="8967" max="8968" width="11.5703125" style="3" customWidth="1"/>
    <col min="8969" max="8969" width="11.5703125" style="3"/>
    <col min="8970" max="8970" width="15.5703125" style="3" customWidth="1"/>
    <col min="8971" max="9216" width="11.5703125" style="3"/>
    <col min="9217" max="9217" width="36.28515625" style="3" customWidth="1"/>
    <col min="9218" max="9218" width="18.7109375" style="3" customWidth="1"/>
    <col min="9219" max="9219" width="41.42578125" style="3" customWidth="1"/>
    <col min="9220" max="9220" width="10.42578125" style="3" bestFit="1" customWidth="1"/>
    <col min="9221" max="9221" width="19.7109375" style="3" customWidth="1"/>
    <col min="9222" max="9222" width="6.7109375" style="3" customWidth="1"/>
    <col min="9223" max="9224" width="11.5703125" style="3" customWidth="1"/>
    <col min="9225" max="9225" width="11.5703125" style="3"/>
    <col min="9226" max="9226" width="15.5703125" style="3" customWidth="1"/>
    <col min="9227" max="9472" width="11.5703125" style="3"/>
    <col min="9473" max="9473" width="36.28515625" style="3" customWidth="1"/>
    <col min="9474" max="9474" width="18.7109375" style="3" customWidth="1"/>
    <col min="9475" max="9475" width="41.42578125" style="3" customWidth="1"/>
    <col min="9476" max="9476" width="10.42578125" style="3" bestFit="1" customWidth="1"/>
    <col min="9477" max="9477" width="19.7109375" style="3" customWidth="1"/>
    <col min="9478" max="9478" width="6.7109375" style="3" customWidth="1"/>
    <col min="9479" max="9480" width="11.5703125" style="3" customWidth="1"/>
    <col min="9481" max="9481" width="11.5703125" style="3"/>
    <col min="9482" max="9482" width="15.5703125" style="3" customWidth="1"/>
    <col min="9483" max="9728" width="11.5703125" style="3"/>
    <col min="9729" max="9729" width="36.28515625" style="3" customWidth="1"/>
    <col min="9730" max="9730" width="18.7109375" style="3" customWidth="1"/>
    <col min="9731" max="9731" width="41.42578125" style="3" customWidth="1"/>
    <col min="9732" max="9732" width="10.42578125" style="3" bestFit="1" customWidth="1"/>
    <col min="9733" max="9733" width="19.7109375" style="3" customWidth="1"/>
    <col min="9734" max="9734" width="6.7109375" style="3" customWidth="1"/>
    <col min="9735" max="9736" width="11.5703125" style="3" customWidth="1"/>
    <col min="9737" max="9737" width="11.5703125" style="3"/>
    <col min="9738" max="9738" width="15.5703125" style="3" customWidth="1"/>
    <col min="9739" max="9984" width="11.5703125" style="3"/>
    <col min="9985" max="9985" width="36.28515625" style="3" customWidth="1"/>
    <col min="9986" max="9986" width="18.7109375" style="3" customWidth="1"/>
    <col min="9987" max="9987" width="41.42578125" style="3" customWidth="1"/>
    <col min="9988" max="9988" width="10.42578125" style="3" bestFit="1" customWidth="1"/>
    <col min="9989" max="9989" width="19.7109375" style="3" customWidth="1"/>
    <col min="9990" max="9990" width="6.7109375" style="3" customWidth="1"/>
    <col min="9991" max="9992" width="11.5703125" style="3" customWidth="1"/>
    <col min="9993" max="9993" width="11.5703125" style="3"/>
    <col min="9994" max="9994" width="15.5703125" style="3" customWidth="1"/>
    <col min="9995" max="10240" width="11.5703125" style="3"/>
    <col min="10241" max="10241" width="36.28515625" style="3" customWidth="1"/>
    <col min="10242" max="10242" width="18.7109375" style="3" customWidth="1"/>
    <col min="10243" max="10243" width="41.42578125" style="3" customWidth="1"/>
    <col min="10244" max="10244" width="10.42578125" style="3" bestFit="1" customWidth="1"/>
    <col min="10245" max="10245" width="19.7109375" style="3" customWidth="1"/>
    <col min="10246" max="10246" width="6.7109375" style="3" customWidth="1"/>
    <col min="10247" max="10248" width="11.5703125" style="3" customWidth="1"/>
    <col min="10249" max="10249" width="11.5703125" style="3"/>
    <col min="10250" max="10250" width="15.5703125" style="3" customWidth="1"/>
    <col min="10251" max="10496" width="11.5703125" style="3"/>
    <col min="10497" max="10497" width="36.28515625" style="3" customWidth="1"/>
    <col min="10498" max="10498" width="18.7109375" style="3" customWidth="1"/>
    <col min="10499" max="10499" width="41.42578125" style="3" customWidth="1"/>
    <col min="10500" max="10500" width="10.42578125" style="3" bestFit="1" customWidth="1"/>
    <col min="10501" max="10501" width="19.7109375" style="3" customWidth="1"/>
    <col min="10502" max="10502" width="6.7109375" style="3" customWidth="1"/>
    <col min="10503" max="10504" width="11.5703125" style="3" customWidth="1"/>
    <col min="10505" max="10505" width="11.5703125" style="3"/>
    <col min="10506" max="10506" width="15.5703125" style="3" customWidth="1"/>
    <col min="10507" max="10752" width="11.5703125" style="3"/>
    <col min="10753" max="10753" width="36.28515625" style="3" customWidth="1"/>
    <col min="10754" max="10754" width="18.7109375" style="3" customWidth="1"/>
    <col min="10755" max="10755" width="41.42578125" style="3" customWidth="1"/>
    <col min="10756" max="10756" width="10.42578125" style="3" bestFit="1" customWidth="1"/>
    <col min="10757" max="10757" width="19.7109375" style="3" customWidth="1"/>
    <col min="10758" max="10758" width="6.7109375" style="3" customWidth="1"/>
    <col min="10759" max="10760" width="11.5703125" style="3" customWidth="1"/>
    <col min="10761" max="10761" width="11.5703125" style="3"/>
    <col min="10762" max="10762" width="15.5703125" style="3" customWidth="1"/>
    <col min="10763" max="11008" width="11.5703125" style="3"/>
    <col min="11009" max="11009" width="36.28515625" style="3" customWidth="1"/>
    <col min="11010" max="11010" width="18.7109375" style="3" customWidth="1"/>
    <col min="11011" max="11011" width="41.42578125" style="3" customWidth="1"/>
    <col min="11012" max="11012" width="10.42578125" style="3" bestFit="1" customWidth="1"/>
    <col min="11013" max="11013" width="19.7109375" style="3" customWidth="1"/>
    <col min="11014" max="11014" width="6.7109375" style="3" customWidth="1"/>
    <col min="11015" max="11016" width="11.5703125" style="3" customWidth="1"/>
    <col min="11017" max="11017" width="11.5703125" style="3"/>
    <col min="11018" max="11018" width="15.5703125" style="3" customWidth="1"/>
    <col min="11019" max="11264" width="11.5703125" style="3"/>
    <col min="11265" max="11265" width="36.28515625" style="3" customWidth="1"/>
    <col min="11266" max="11266" width="18.7109375" style="3" customWidth="1"/>
    <col min="11267" max="11267" width="41.42578125" style="3" customWidth="1"/>
    <col min="11268" max="11268" width="10.42578125" style="3" bestFit="1" customWidth="1"/>
    <col min="11269" max="11269" width="19.7109375" style="3" customWidth="1"/>
    <col min="11270" max="11270" width="6.7109375" style="3" customWidth="1"/>
    <col min="11271" max="11272" width="11.5703125" style="3" customWidth="1"/>
    <col min="11273" max="11273" width="11.5703125" style="3"/>
    <col min="11274" max="11274" width="15.5703125" style="3" customWidth="1"/>
    <col min="11275" max="11520" width="11.5703125" style="3"/>
    <col min="11521" max="11521" width="36.28515625" style="3" customWidth="1"/>
    <col min="11522" max="11522" width="18.7109375" style="3" customWidth="1"/>
    <col min="11523" max="11523" width="41.42578125" style="3" customWidth="1"/>
    <col min="11524" max="11524" width="10.42578125" style="3" bestFit="1" customWidth="1"/>
    <col min="11525" max="11525" width="19.7109375" style="3" customWidth="1"/>
    <col min="11526" max="11526" width="6.7109375" style="3" customWidth="1"/>
    <col min="11527" max="11528" width="11.5703125" style="3" customWidth="1"/>
    <col min="11529" max="11529" width="11.5703125" style="3"/>
    <col min="11530" max="11530" width="15.5703125" style="3" customWidth="1"/>
    <col min="11531" max="11776" width="11.5703125" style="3"/>
    <col min="11777" max="11777" width="36.28515625" style="3" customWidth="1"/>
    <col min="11778" max="11778" width="18.7109375" style="3" customWidth="1"/>
    <col min="11779" max="11779" width="41.42578125" style="3" customWidth="1"/>
    <col min="11780" max="11780" width="10.42578125" style="3" bestFit="1" customWidth="1"/>
    <col min="11781" max="11781" width="19.7109375" style="3" customWidth="1"/>
    <col min="11782" max="11782" width="6.7109375" style="3" customWidth="1"/>
    <col min="11783" max="11784" width="11.5703125" style="3" customWidth="1"/>
    <col min="11785" max="11785" width="11.5703125" style="3"/>
    <col min="11786" max="11786" width="15.5703125" style="3" customWidth="1"/>
    <col min="11787" max="12032" width="11.5703125" style="3"/>
    <col min="12033" max="12033" width="36.28515625" style="3" customWidth="1"/>
    <col min="12034" max="12034" width="18.7109375" style="3" customWidth="1"/>
    <col min="12035" max="12035" width="41.42578125" style="3" customWidth="1"/>
    <col min="12036" max="12036" width="10.42578125" style="3" bestFit="1" customWidth="1"/>
    <col min="12037" max="12037" width="19.7109375" style="3" customWidth="1"/>
    <col min="12038" max="12038" width="6.7109375" style="3" customWidth="1"/>
    <col min="12039" max="12040" width="11.5703125" style="3" customWidth="1"/>
    <col min="12041" max="12041" width="11.5703125" style="3"/>
    <col min="12042" max="12042" width="15.5703125" style="3" customWidth="1"/>
    <col min="12043" max="12288" width="11.5703125" style="3"/>
    <col min="12289" max="12289" width="36.28515625" style="3" customWidth="1"/>
    <col min="12290" max="12290" width="18.7109375" style="3" customWidth="1"/>
    <col min="12291" max="12291" width="41.42578125" style="3" customWidth="1"/>
    <col min="12292" max="12292" width="10.42578125" style="3" bestFit="1" customWidth="1"/>
    <col min="12293" max="12293" width="19.7109375" style="3" customWidth="1"/>
    <col min="12294" max="12294" width="6.7109375" style="3" customWidth="1"/>
    <col min="12295" max="12296" width="11.5703125" style="3" customWidth="1"/>
    <col min="12297" max="12297" width="11.5703125" style="3"/>
    <col min="12298" max="12298" width="15.5703125" style="3" customWidth="1"/>
    <col min="12299" max="12544" width="11.5703125" style="3"/>
    <col min="12545" max="12545" width="36.28515625" style="3" customWidth="1"/>
    <col min="12546" max="12546" width="18.7109375" style="3" customWidth="1"/>
    <col min="12547" max="12547" width="41.42578125" style="3" customWidth="1"/>
    <col min="12548" max="12548" width="10.42578125" style="3" bestFit="1" customWidth="1"/>
    <col min="12549" max="12549" width="19.7109375" style="3" customWidth="1"/>
    <col min="12550" max="12550" width="6.7109375" style="3" customWidth="1"/>
    <col min="12551" max="12552" width="11.5703125" style="3" customWidth="1"/>
    <col min="12553" max="12553" width="11.5703125" style="3"/>
    <col min="12554" max="12554" width="15.5703125" style="3" customWidth="1"/>
    <col min="12555" max="12800" width="11.5703125" style="3"/>
    <col min="12801" max="12801" width="36.28515625" style="3" customWidth="1"/>
    <col min="12802" max="12802" width="18.7109375" style="3" customWidth="1"/>
    <col min="12803" max="12803" width="41.42578125" style="3" customWidth="1"/>
    <col min="12804" max="12804" width="10.42578125" style="3" bestFit="1" customWidth="1"/>
    <col min="12805" max="12805" width="19.7109375" style="3" customWidth="1"/>
    <col min="12806" max="12806" width="6.7109375" style="3" customWidth="1"/>
    <col min="12807" max="12808" width="11.5703125" style="3" customWidth="1"/>
    <col min="12809" max="12809" width="11.5703125" style="3"/>
    <col min="12810" max="12810" width="15.5703125" style="3" customWidth="1"/>
    <col min="12811" max="13056" width="11.5703125" style="3"/>
    <col min="13057" max="13057" width="36.28515625" style="3" customWidth="1"/>
    <col min="13058" max="13058" width="18.7109375" style="3" customWidth="1"/>
    <col min="13059" max="13059" width="41.42578125" style="3" customWidth="1"/>
    <col min="13060" max="13060" width="10.42578125" style="3" bestFit="1" customWidth="1"/>
    <col min="13061" max="13061" width="19.7109375" style="3" customWidth="1"/>
    <col min="13062" max="13062" width="6.7109375" style="3" customWidth="1"/>
    <col min="13063" max="13064" width="11.5703125" style="3" customWidth="1"/>
    <col min="13065" max="13065" width="11.5703125" style="3"/>
    <col min="13066" max="13066" width="15.5703125" style="3" customWidth="1"/>
    <col min="13067" max="13312" width="11.5703125" style="3"/>
    <col min="13313" max="13313" width="36.28515625" style="3" customWidth="1"/>
    <col min="13314" max="13314" width="18.7109375" style="3" customWidth="1"/>
    <col min="13315" max="13315" width="41.42578125" style="3" customWidth="1"/>
    <col min="13316" max="13316" width="10.42578125" style="3" bestFit="1" customWidth="1"/>
    <col min="13317" max="13317" width="19.7109375" style="3" customWidth="1"/>
    <col min="13318" max="13318" width="6.7109375" style="3" customWidth="1"/>
    <col min="13319" max="13320" width="11.5703125" style="3" customWidth="1"/>
    <col min="13321" max="13321" width="11.5703125" style="3"/>
    <col min="13322" max="13322" width="15.5703125" style="3" customWidth="1"/>
    <col min="13323" max="13568" width="11.5703125" style="3"/>
    <col min="13569" max="13569" width="36.28515625" style="3" customWidth="1"/>
    <col min="13570" max="13570" width="18.7109375" style="3" customWidth="1"/>
    <col min="13571" max="13571" width="41.42578125" style="3" customWidth="1"/>
    <col min="13572" max="13572" width="10.42578125" style="3" bestFit="1" customWidth="1"/>
    <col min="13573" max="13573" width="19.7109375" style="3" customWidth="1"/>
    <col min="13574" max="13574" width="6.7109375" style="3" customWidth="1"/>
    <col min="13575" max="13576" width="11.5703125" style="3" customWidth="1"/>
    <col min="13577" max="13577" width="11.5703125" style="3"/>
    <col min="13578" max="13578" width="15.5703125" style="3" customWidth="1"/>
    <col min="13579" max="13824" width="11.5703125" style="3"/>
    <col min="13825" max="13825" width="36.28515625" style="3" customWidth="1"/>
    <col min="13826" max="13826" width="18.7109375" style="3" customWidth="1"/>
    <col min="13827" max="13827" width="41.42578125" style="3" customWidth="1"/>
    <col min="13828" max="13828" width="10.42578125" style="3" bestFit="1" customWidth="1"/>
    <col min="13829" max="13829" width="19.7109375" style="3" customWidth="1"/>
    <col min="13830" max="13830" width="6.7109375" style="3" customWidth="1"/>
    <col min="13831" max="13832" width="11.5703125" style="3" customWidth="1"/>
    <col min="13833" max="13833" width="11.5703125" style="3"/>
    <col min="13834" max="13834" width="15.5703125" style="3" customWidth="1"/>
    <col min="13835" max="14080" width="11.5703125" style="3"/>
    <col min="14081" max="14081" width="36.28515625" style="3" customWidth="1"/>
    <col min="14082" max="14082" width="18.7109375" style="3" customWidth="1"/>
    <col min="14083" max="14083" width="41.42578125" style="3" customWidth="1"/>
    <col min="14084" max="14084" width="10.42578125" style="3" bestFit="1" customWidth="1"/>
    <col min="14085" max="14085" width="19.7109375" style="3" customWidth="1"/>
    <col min="14086" max="14086" width="6.7109375" style="3" customWidth="1"/>
    <col min="14087" max="14088" width="11.5703125" style="3" customWidth="1"/>
    <col min="14089" max="14089" width="11.5703125" style="3"/>
    <col min="14090" max="14090" width="15.5703125" style="3" customWidth="1"/>
    <col min="14091" max="14336" width="11.5703125" style="3"/>
    <col min="14337" max="14337" width="36.28515625" style="3" customWidth="1"/>
    <col min="14338" max="14338" width="18.7109375" style="3" customWidth="1"/>
    <col min="14339" max="14339" width="41.42578125" style="3" customWidth="1"/>
    <col min="14340" max="14340" width="10.42578125" style="3" bestFit="1" customWidth="1"/>
    <col min="14341" max="14341" width="19.7109375" style="3" customWidth="1"/>
    <col min="14342" max="14342" width="6.7109375" style="3" customWidth="1"/>
    <col min="14343" max="14344" width="11.5703125" style="3" customWidth="1"/>
    <col min="14345" max="14345" width="11.5703125" style="3"/>
    <col min="14346" max="14346" width="15.5703125" style="3" customWidth="1"/>
    <col min="14347" max="14592" width="11.5703125" style="3"/>
    <col min="14593" max="14593" width="36.28515625" style="3" customWidth="1"/>
    <col min="14594" max="14594" width="18.7109375" style="3" customWidth="1"/>
    <col min="14595" max="14595" width="41.42578125" style="3" customWidth="1"/>
    <col min="14596" max="14596" width="10.42578125" style="3" bestFit="1" customWidth="1"/>
    <col min="14597" max="14597" width="19.7109375" style="3" customWidth="1"/>
    <col min="14598" max="14598" width="6.7109375" style="3" customWidth="1"/>
    <col min="14599" max="14600" width="11.5703125" style="3" customWidth="1"/>
    <col min="14601" max="14601" width="11.5703125" style="3"/>
    <col min="14602" max="14602" width="15.5703125" style="3" customWidth="1"/>
    <col min="14603" max="14848" width="11.5703125" style="3"/>
    <col min="14849" max="14849" width="36.28515625" style="3" customWidth="1"/>
    <col min="14850" max="14850" width="18.7109375" style="3" customWidth="1"/>
    <col min="14851" max="14851" width="41.42578125" style="3" customWidth="1"/>
    <col min="14852" max="14852" width="10.42578125" style="3" bestFit="1" customWidth="1"/>
    <col min="14853" max="14853" width="19.7109375" style="3" customWidth="1"/>
    <col min="14854" max="14854" width="6.7109375" style="3" customWidth="1"/>
    <col min="14855" max="14856" width="11.5703125" style="3" customWidth="1"/>
    <col min="14857" max="14857" width="11.5703125" style="3"/>
    <col min="14858" max="14858" width="15.5703125" style="3" customWidth="1"/>
    <col min="14859" max="15104" width="11.5703125" style="3"/>
    <col min="15105" max="15105" width="36.28515625" style="3" customWidth="1"/>
    <col min="15106" max="15106" width="18.7109375" style="3" customWidth="1"/>
    <col min="15107" max="15107" width="41.42578125" style="3" customWidth="1"/>
    <col min="15108" max="15108" width="10.42578125" style="3" bestFit="1" customWidth="1"/>
    <col min="15109" max="15109" width="19.7109375" style="3" customWidth="1"/>
    <col min="15110" max="15110" width="6.7109375" style="3" customWidth="1"/>
    <col min="15111" max="15112" width="11.5703125" style="3" customWidth="1"/>
    <col min="15113" max="15113" width="11.5703125" style="3"/>
    <col min="15114" max="15114" width="15.5703125" style="3" customWidth="1"/>
    <col min="15115" max="15360" width="11.5703125" style="3"/>
    <col min="15361" max="15361" width="36.28515625" style="3" customWidth="1"/>
    <col min="15362" max="15362" width="18.7109375" style="3" customWidth="1"/>
    <col min="15363" max="15363" width="41.42578125" style="3" customWidth="1"/>
    <col min="15364" max="15364" width="10.42578125" style="3" bestFit="1" customWidth="1"/>
    <col min="15365" max="15365" width="19.7109375" style="3" customWidth="1"/>
    <col min="15366" max="15366" width="6.7109375" style="3" customWidth="1"/>
    <col min="15367" max="15368" width="11.5703125" style="3" customWidth="1"/>
    <col min="15369" max="15369" width="11.5703125" style="3"/>
    <col min="15370" max="15370" width="15.5703125" style="3" customWidth="1"/>
    <col min="15371" max="15616" width="11.5703125" style="3"/>
    <col min="15617" max="15617" width="36.28515625" style="3" customWidth="1"/>
    <col min="15618" max="15618" width="18.7109375" style="3" customWidth="1"/>
    <col min="15619" max="15619" width="41.42578125" style="3" customWidth="1"/>
    <col min="15620" max="15620" width="10.42578125" style="3" bestFit="1" customWidth="1"/>
    <col min="15621" max="15621" width="19.7109375" style="3" customWidth="1"/>
    <col min="15622" max="15622" width="6.7109375" style="3" customWidth="1"/>
    <col min="15623" max="15624" width="11.5703125" style="3" customWidth="1"/>
    <col min="15625" max="15625" width="11.5703125" style="3"/>
    <col min="15626" max="15626" width="15.5703125" style="3" customWidth="1"/>
    <col min="15627" max="15872" width="11.5703125" style="3"/>
    <col min="15873" max="15873" width="36.28515625" style="3" customWidth="1"/>
    <col min="15874" max="15874" width="18.7109375" style="3" customWidth="1"/>
    <col min="15875" max="15875" width="41.42578125" style="3" customWidth="1"/>
    <col min="15876" max="15876" width="10.42578125" style="3" bestFit="1" customWidth="1"/>
    <col min="15877" max="15877" width="19.7109375" style="3" customWidth="1"/>
    <col min="15878" max="15878" width="6.7109375" style="3" customWidth="1"/>
    <col min="15879" max="15880" width="11.5703125" style="3" customWidth="1"/>
    <col min="15881" max="15881" width="11.5703125" style="3"/>
    <col min="15882" max="15882" width="15.5703125" style="3" customWidth="1"/>
    <col min="15883" max="16128" width="11.5703125" style="3"/>
    <col min="16129" max="16129" width="36.28515625" style="3" customWidth="1"/>
    <col min="16130" max="16130" width="18.7109375" style="3" customWidth="1"/>
    <col min="16131" max="16131" width="41.42578125" style="3" customWidth="1"/>
    <col min="16132" max="16132" width="10.42578125" style="3" bestFit="1" customWidth="1"/>
    <col min="16133" max="16133" width="19.7109375" style="3" customWidth="1"/>
    <col min="16134" max="16134" width="6.7109375" style="3" customWidth="1"/>
    <col min="16135" max="16136" width="11.5703125" style="3" customWidth="1"/>
    <col min="16137" max="16137" width="11.5703125" style="3"/>
    <col min="16138" max="16138" width="15.5703125" style="3" customWidth="1"/>
    <col min="16139" max="16384" width="11.5703125" style="3"/>
  </cols>
  <sheetData>
    <row r="1" spans="1:15" x14ac:dyDescent="0.25">
      <c r="A1" s="104" t="s">
        <v>714</v>
      </c>
    </row>
    <row r="2" spans="1:15" ht="17.25" customHeight="1" x14ac:dyDescent="0.25">
      <c r="A2" s="1082" t="s">
        <v>715</v>
      </c>
      <c r="B2" s="1082"/>
      <c r="C2" s="1082"/>
    </row>
    <row r="4" spans="1:15" x14ac:dyDescent="0.25">
      <c r="A4" s="145" t="s">
        <v>696</v>
      </c>
      <c r="B4" s="146" t="s">
        <v>885</v>
      </c>
      <c r="C4" s="147" t="s">
        <v>697</v>
      </c>
    </row>
    <row r="5" spans="1:15" ht="15.75" thickBot="1" x14ac:dyDescent="0.3">
      <c r="A5" s="148"/>
      <c r="B5" s="149"/>
      <c r="C5" s="149"/>
    </row>
    <row r="6" spans="1:15" ht="15.75" thickBot="1" x14ac:dyDescent="0.3">
      <c r="A6" s="150" t="s">
        <v>716</v>
      </c>
      <c r="B6" s="462">
        <f>SUM(B8:B16)</f>
        <v>48800.467926230718</v>
      </c>
      <c r="C6" s="151">
        <f>B6/$B$20</f>
        <v>0.98330873406819019</v>
      </c>
    </row>
    <row r="7" spans="1:15" x14ac:dyDescent="0.25">
      <c r="A7" s="127"/>
      <c r="B7" s="463"/>
      <c r="C7" s="152"/>
    </row>
    <row r="8" spans="1:15" x14ac:dyDescent="0.25">
      <c r="A8" s="118" t="s">
        <v>1</v>
      </c>
      <c r="B8" s="153">
        <v>22466.458589599999</v>
      </c>
      <c r="C8" s="154">
        <f t="shared" ref="C8:C16" si="0">B8/$B$20</f>
        <v>0.45268961330718344</v>
      </c>
      <c r="N8"/>
    </row>
    <row r="9" spans="1:15" x14ac:dyDescent="0.25">
      <c r="A9" s="118" t="s">
        <v>2</v>
      </c>
      <c r="B9" s="153">
        <v>17970.504181910001</v>
      </c>
      <c r="C9" s="154">
        <f t="shared" si="0"/>
        <v>0.36209803857603889</v>
      </c>
      <c r="N9"/>
      <c r="O9"/>
    </row>
    <row r="10" spans="1:15" x14ac:dyDescent="0.25">
      <c r="A10" s="118" t="s">
        <v>3</v>
      </c>
      <c r="B10" s="153">
        <v>2242.4511926899995</v>
      </c>
      <c r="C10" s="154">
        <f t="shared" si="0"/>
        <v>4.5184440584195427E-2</v>
      </c>
      <c r="N10"/>
      <c r="O10"/>
    </row>
    <row r="11" spans="1:15" x14ac:dyDescent="0.25">
      <c r="A11" s="118" t="s">
        <v>4</v>
      </c>
      <c r="B11" s="153">
        <v>136.78260967</v>
      </c>
      <c r="C11" s="154">
        <f t="shared" si="0"/>
        <v>2.7561115799231159E-3</v>
      </c>
      <c r="N11"/>
      <c r="O11"/>
    </row>
    <row r="12" spans="1:15" x14ac:dyDescent="0.25">
      <c r="A12" s="118" t="s">
        <v>267</v>
      </c>
      <c r="B12" s="153">
        <v>2510.5067794000001</v>
      </c>
      <c r="C12" s="154">
        <f t="shared" si="0"/>
        <v>5.0585646982997994E-2</v>
      </c>
      <c r="N12"/>
      <c r="O12"/>
    </row>
    <row r="13" spans="1:15" x14ac:dyDescent="0.25">
      <c r="A13" s="118" t="s">
        <v>268</v>
      </c>
      <c r="B13" s="153">
        <v>864.37612917000001</v>
      </c>
      <c r="C13" s="154">
        <f t="shared" si="0"/>
        <v>1.7416812449785133E-2</v>
      </c>
      <c r="N13"/>
      <c r="O13"/>
    </row>
    <row r="14" spans="1:15" x14ac:dyDescent="0.25">
      <c r="A14" s="118" t="s">
        <v>5</v>
      </c>
      <c r="B14" s="153">
        <v>1097.7645787699998</v>
      </c>
      <c r="C14" s="154">
        <f t="shared" si="0"/>
        <v>2.2119490736993905E-2</v>
      </c>
      <c r="N14"/>
      <c r="O14"/>
    </row>
    <row r="15" spans="1:15" x14ac:dyDescent="0.25">
      <c r="A15" s="118" t="s">
        <v>717</v>
      </c>
      <c r="B15" s="153">
        <v>1502.37186919072</v>
      </c>
      <c r="C15" s="154">
        <f t="shared" si="0"/>
        <v>3.0272156058559575E-2</v>
      </c>
      <c r="N15"/>
      <c r="O15"/>
    </row>
    <row r="16" spans="1:15" ht="15.75" thickBot="1" x14ac:dyDescent="0.3">
      <c r="A16" s="118" t="s">
        <v>711</v>
      </c>
      <c r="B16" s="155">
        <v>9.2519958299998741</v>
      </c>
      <c r="C16" s="752">
        <f t="shared" si="0"/>
        <v>1.8642379251268041E-4</v>
      </c>
      <c r="N16"/>
      <c r="O16"/>
    </row>
    <row r="17" spans="1:15" ht="15.75" thickBot="1" x14ac:dyDescent="0.3">
      <c r="A17" s="118"/>
      <c r="B17" s="97"/>
      <c r="C17" s="130"/>
      <c r="N17"/>
      <c r="O17"/>
    </row>
    <row r="18" spans="1:15" ht="15.75" thickBot="1" x14ac:dyDescent="0.3">
      <c r="A18" s="156" t="s">
        <v>708</v>
      </c>
      <c r="B18" s="157">
        <v>828.36810000000003</v>
      </c>
      <c r="C18" s="158">
        <f>B18/$B$20</f>
        <v>1.6691265931809807E-2</v>
      </c>
      <c r="N18"/>
      <c r="O18"/>
    </row>
    <row r="19" spans="1:15" x14ac:dyDescent="0.25">
      <c r="A19" s="127"/>
      <c r="B19" s="127"/>
      <c r="C19" s="137"/>
      <c r="N19"/>
      <c r="O19"/>
    </row>
    <row r="20" spans="1:15" x14ac:dyDescent="0.25">
      <c r="A20" s="131" t="s">
        <v>713</v>
      </c>
      <c r="B20" s="159">
        <f>+B18+B6</f>
        <v>49628.836026230718</v>
      </c>
      <c r="C20" s="133">
        <f>+C6+C18</f>
        <v>1</v>
      </c>
      <c r="N20"/>
    </row>
    <row r="21" spans="1:15" x14ac:dyDescent="0.25">
      <c r="A21" s="160"/>
      <c r="B21" s="161"/>
      <c r="C21" s="162"/>
      <c r="N21"/>
    </row>
    <row r="22" spans="1:15" ht="41.25" customHeight="1" x14ac:dyDescent="0.25">
      <c r="A22" s="1083" t="s">
        <v>718</v>
      </c>
      <c r="B22" s="1083"/>
      <c r="C22" s="1083"/>
      <c r="N22"/>
    </row>
    <row r="23" spans="1:15" ht="18.75" customHeight="1" x14ac:dyDescent="0.25">
      <c r="N23"/>
    </row>
    <row r="24" spans="1:15" s="107" customFormat="1" ht="18" customHeight="1" thickBot="1" x14ac:dyDescent="0.3">
      <c r="A24" s="145" t="s">
        <v>696</v>
      </c>
      <c r="B24" s="146" t="s">
        <v>885</v>
      </c>
      <c r="C24" s="147" t="s">
        <v>697</v>
      </c>
      <c r="D24" s="4"/>
      <c r="E24" s="4"/>
      <c r="F24" s="4"/>
      <c r="G24" s="4"/>
      <c r="H24" s="4"/>
      <c r="I24" s="4"/>
      <c r="J24" s="4"/>
      <c r="K24" s="4"/>
      <c r="L24" s="4"/>
      <c r="M24" s="4"/>
      <c r="N24" s="4"/>
    </row>
    <row r="25" spans="1:15" ht="15.75" thickBot="1" x14ac:dyDescent="0.3">
      <c r="A25" s="163" t="s">
        <v>719</v>
      </c>
      <c r="B25" s="164">
        <f>SUM(B26:B35)</f>
        <v>49628.836026230718</v>
      </c>
      <c r="C25" s="165">
        <f>B25/$B$37</f>
        <v>0.66931647776542702</v>
      </c>
      <c r="N25"/>
    </row>
    <row r="26" spans="1:15" x14ac:dyDescent="0.25">
      <c r="A26" s="118" t="s">
        <v>1</v>
      </c>
      <c r="B26" s="153">
        <v>22466.458589599999</v>
      </c>
      <c r="C26" s="166">
        <f>B26/$B$37</f>
        <v>0.3029926174997572</v>
      </c>
      <c r="D26" s="167"/>
      <c r="E26" s="167"/>
      <c r="N26"/>
    </row>
    <row r="27" spans="1:15" x14ac:dyDescent="0.25">
      <c r="A27" s="118" t="s">
        <v>2</v>
      </c>
      <c r="B27" s="153">
        <v>17970.504181910001</v>
      </c>
      <c r="C27" s="166">
        <f t="shared" ref="C27:C35" si="1">B27/$B$37</f>
        <v>0.2423581837854841</v>
      </c>
      <c r="D27" s="167"/>
    </row>
    <row r="28" spans="1:15" x14ac:dyDescent="0.25">
      <c r="A28" s="118" t="s">
        <v>3</v>
      </c>
      <c r="B28" s="153">
        <v>2242.4511926899995</v>
      </c>
      <c r="C28" s="166">
        <f t="shared" si="1"/>
        <v>3.0242690621614901E-2</v>
      </c>
    </row>
    <row r="29" spans="1:15" x14ac:dyDescent="0.25">
      <c r="A29" s="118" t="s">
        <v>4</v>
      </c>
      <c r="B29" s="153">
        <v>136.78260967</v>
      </c>
      <c r="C29" s="166">
        <f t="shared" si="1"/>
        <v>1.8447108950026463E-3</v>
      </c>
    </row>
    <row r="30" spans="1:15" x14ac:dyDescent="0.25">
      <c r="A30" s="118" t="s">
        <v>267</v>
      </c>
      <c r="B30" s="153">
        <v>2510.5067794000001</v>
      </c>
      <c r="C30" s="166">
        <f t="shared" si="1"/>
        <v>3.3857807064145519E-2</v>
      </c>
    </row>
    <row r="31" spans="1:15" x14ac:dyDescent="0.25">
      <c r="A31" s="118" t="s">
        <v>268</v>
      </c>
      <c r="B31" s="153">
        <v>864.37612917000001</v>
      </c>
      <c r="C31" s="166">
        <f t="shared" si="1"/>
        <v>1.1657359562791222E-2</v>
      </c>
    </row>
    <row r="32" spans="1:15" x14ac:dyDescent="0.25">
      <c r="A32" s="118" t="s">
        <v>5</v>
      </c>
      <c r="B32" s="153">
        <v>1097.7645787699998</v>
      </c>
      <c r="C32" s="166">
        <f t="shared" si="1"/>
        <v>1.4804939630049752E-2</v>
      </c>
    </row>
    <row r="33" spans="1:28" x14ac:dyDescent="0.25">
      <c r="A33" s="118" t="s">
        <v>717</v>
      </c>
      <c r="B33" s="153">
        <v>1502.37186919072</v>
      </c>
      <c r="C33" s="166">
        <f t="shared" si="1"/>
        <v>2.0261652867480426E-2</v>
      </c>
    </row>
    <row r="34" spans="1:28" x14ac:dyDescent="0.25">
      <c r="A34" s="118" t="s">
        <v>711</v>
      </c>
      <c r="B34" s="153">
        <v>9.2519958299998741</v>
      </c>
      <c r="C34" s="883">
        <f t="shared" si="1"/>
        <v>1.2477651617626005E-4</v>
      </c>
    </row>
    <row r="35" spans="1:28" ht="15.75" thickBot="1" x14ac:dyDescent="0.3">
      <c r="A35" s="118" t="s">
        <v>720</v>
      </c>
      <c r="B35" s="155">
        <v>828.36810000000003</v>
      </c>
      <c r="C35" s="168">
        <f t="shared" si="1"/>
        <v>1.117173932292501E-2</v>
      </c>
    </row>
    <row r="36" spans="1:28" x14ac:dyDescent="0.25">
      <c r="A36" s="118"/>
      <c r="B36" s="126"/>
      <c r="C36" s="70"/>
    </row>
    <row r="37" spans="1:28" x14ac:dyDescent="0.25">
      <c r="A37" s="131" t="s">
        <v>721</v>
      </c>
      <c r="B37" s="159">
        <v>74148.534624339489</v>
      </c>
      <c r="C37" s="133">
        <v>1</v>
      </c>
    </row>
    <row r="38" spans="1:28" x14ac:dyDescent="0.25">
      <c r="A38" s="134"/>
      <c r="B38" s="136"/>
      <c r="C38" s="137"/>
    </row>
    <row r="39" spans="1:28" ht="37.5" customHeight="1" x14ac:dyDescent="0.2">
      <c r="A39" s="1076" t="s">
        <v>947</v>
      </c>
      <c r="B39" s="1076"/>
      <c r="C39" s="1076"/>
      <c r="D39" s="169"/>
      <c r="E39" s="169"/>
      <c r="F39" s="169"/>
      <c r="G39" s="169"/>
      <c r="H39" s="169"/>
      <c r="I39" s="169"/>
      <c r="J39" s="1084"/>
      <c r="K39" s="1084"/>
      <c r="L39" s="1084"/>
      <c r="M39" s="1084"/>
      <c r="N39" s="1084"/>
      <c r="O39" s="1084"/>
      <c r="P39" s="1084"/>
      <c r="Q39" s="1084"/>
      <c r="R39" s="1084"/>
      <c r="S39" s="1084"/>
      <c r="T39" s="1084"/>
      <c r="U39" s="1084"/>
      <c r="V39" s="1084"/>
      <c r="W39" s="1084"/>
      <c r="X39" s="1084"/>
      <c r="Y39" s="1084"/>
      <c r="Z39" s="1084"/>
      <c r="AA39" s="1084"/>
      <c r="AB39" s="170"/>
    </row>
    <row r="41" spans="1:28" ht="35.25" customHeight="1" x14ac:dyDescent="0.25"/>
    <row r="48" spans="1:28" x14ac:dyDescent="0.25">
      <c r="A48" s="3"/>
      <c r="B48" s="3"/>
    </row>
    <row r="49" spans="1:2" x14ac:dyDescent="0.25">
      <c r="A49" s="3"/>
      <c r="B49" s="3"/>
    </row>
    <row r="50" spans="1:2" x14ac:dyDescent="0.25">
      <c r="A50" s="3"/>
      <c r="B50" s="3"/>
    </row>
    <row r="51" spans="1:2" x14ac:dyDescent="0.25">
      <c r="A51" s="3"/>
      <c r="B51" s="3"/>
    </row>
    <row r="52" spans="1:2" x14ac:dyDescent="0.25">
      <c r="A52" s="3"/>
      <c r="B52" s="3"/>
    </row>
    <row r="53" spans="1:2" x14ac:dyDescent="0.25">
      <c r="A53" s="3"/>
      <c r="B53" s="3"/>
    </row>
    <row r="54" spans="1:2" x14ac:dyDescent="0.25">
      <c r="A54" s="3"/>
      <c r="B54" s="3"/>
    </row>
    <row r="55" spans="1:2" x14ac:dyDescent="0.25">
      <c r="A55" s="3"/>
      <c r="B55" s="3"/>
    </row>
    <row r="56" spans="1:2" x14ac:dyDescent="0.25">
      <c r="A56" s="3"/>
      <c r="B56" s="3"/>
    </row>
    <row r="57" spans="1:2" x14ac:dyDescent="0.25">
      <c r="A57" s="3"/>
      <c r="B57" s="3"/>
    </row>
    <row r="58" spans="1:2" x14ac:dyDescent="0.25">
      <c r="A58" s="3"/>
      <c r="B58" s="3"/>
    </row>
    <row r="59" spans="1:2" x14ac:dyDescent="0.25">
      <c r="A59" s="3"/>
      <c r="B59" s="3"/>
    </row>
    <row r="60" spans="1:2" x14ac:dyDescent="0.25">
      <c r="A60" s="3"/>
      <c r="B60" s="3"/>
    </row>
    <row r="61" spans="1:2" x14ac:dyDescent="0.25">
      <c r="A61" s="3"/>
      <c r="B61" s="3"/>
    </row>
    <row r="62" spans="1:2" x14ac:dyDescent="0.25">
      <c r="A62" s="3"/>
      <c r="B62" s="3"/>
    </row>
    <row r="63" spans="1:2" x14ac:dyDescent="0.25">
      <c r="A63" s="3"/>
      <c r="B63" s="3"/>
    </row>
  </sheetData>
  <mergeCells count="5">
    <mergeCell ref="A2:C2"/>
    <mergeCell ref="A22:C22"/>
    <mergeCell ref="A39:C39"/>
    <mergeCell ref="J39:R39"/>
    <mergeCell ref="S39:AA39"/>
  </mergeCells>
  <printOptions horizontalCentered="1" verticalCentered="1"/>
  <pageMargins left="0" right="0" top="0" bottom="0" header="0.31496062992125984" footer="0.31496062992125984"/>
  <pageSetup paperSize="9" scale="8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I66"/>
  <sheetViews>
    <sheetView view="pageBreakPreview" zoomScaleNormal="100" zoomScaleSheetLayoutView="100" workbookViewId="0"/>
  </sheetViews>
  <sheetFormatPr baseColWidth="10" defaultColWidth="11.42578125" defaultRowHeight="12.75" x14ac:dyDescent="0.2"/>
  <cols>
    <col min="1" max="1" width="13.42578125" style="7" customWidth="1"/>
    <col min="2" max="2" width="15.42578125" style="6" bestFit="1" customWidth="1"/>
    <col min="3" max="3" width="13.42578125" style="6" bestFit="1" customWidth="1"/>
    <col min="4" max="4" width="13.140625" style="6" bestFit="1" customWidth="1"/>
    <col min="5" max="5" width="15.7109375" style="6" bestFit="1" customWidth="1"/>
    <col min="6" max="7" width="13.140625" style="6" bestFit="1" customWidth="1"/>
    <col min="8" max="8" width="14.140625" style="6" bestFit="1" customWidth="1"/>
    <col min="9" max="9" width="3.42578125" style="6" customWidth="1"/>
    <col min="10" max="16384" width="11.42578125" style="6"/>
  </cols>
  <sheetData>
    <row r="1" spans="1:9" x14ac:dyDescent="0.2">
      <c r="A1" s="89" t="s">
        <v>515</v>
      </c>
    </row>
    <row r="2" spans="1:9" ht="15.75" x14ac:dyDescent="0.25">
      <c r="A2" s="75" t="s">
        <v>304</v>
      </c>
    </row>
    <row r="3" spans="1:9" ht="15" x14ac:dyDescent="0.25">
      <c r="H3"/>
    </row>
    <row r="4" spans="1:9" s="171" customFormat="1" ht="25.5" x14ac:dyDescent="0.25">
      <c r="A4" s="178" t="s">
        <v>205</v>
      </c>
      <c r="B4" s="179" t="s">
        <v>305</v>
      </c>
      <c r="C4" s="179" t="s">
        <v>306</v>
      </c>
      <c r="D4" s="179" t="s">
        <v>227</v>
      </c>
      <c r="E4" s="179" t="s">
        <v>307</v>
      </c>
      <c r="F4" s="179" t="s">
        <v>308</v>
      </c>
      <c r="G4" s="179" t="s">
        <v>247</v>
      </c>
      <c r="H4" s="179" t="s">
        <v>0</v>
      </c>
    </row>
    <row r="5" spans="1:9" ht="15" x14ac:dyDescent="0.25">
      <c r="A5" s="7">
        <v>2000</v>
      </c>
      <c r="B5" s="68">
        <v>364712526.12000012</v>
      </c>
      <c r="C5" s="68">
        <v>134006848.91999997</v>
      </c>
      <c r="D5" s="68">
        <v>53822253.689999998</v>
      </c>
      <c r="E5" s="68">
        <v>235452422.21999991</v>
      </c>
      <c r="F5" s="68">
        <v>47233302.030000009</v>
      </c>
      <c r="G5" s="68">
        <v>179336590.8900004</v>
      </c>
      <c r="H5" s="68">
        <f t="shared" ref="H5:H29" si="0">SUM(B5:G5)</f>
        <v>1014563943.8700004</v>
      </c>
      <c r="I5" s="180"/>
    </row>
    <row r="6" spans="1:9" ht="15" x14ac:dyDescent="0.25">
      <c r="A6" s="7">
        <v>2001</v>
      </c>
      <c r="B6" s="68">
        <v>203780068.22999948</v>
      </c>
      <c r="C6" s="68">
        <v>439041747.33000058</v>
      </c>
      <c r="D6" s="68">
        <v>75252292.319999933</v>
      </c>
      <c r="E6" s="68">
        <v>347989505.91000021</v>
      </c>
      <c r="F6" s="68">
        <v>127548743.10000023</v>
      </c>
      <c r="G6" s="68">
        <v>215782072.97999948</v>
      </c>
      <c r="H6" s="68">
        <f t="shared" si="0"/>
        <v>1409394429.8699999</v>
      </c>
      <c r="I6" s="180"/>
    </row>
    <row r="7" spans="1:9" ht="15" x14ac:dyDescent="0.25">
      <c r="A7" s="7">
        <v>2002</v>
      </c>
      <c r="B7" s="68">
        <v>87638713.829999954</v>
      </c>
      <c r="C7" s="68">
        <v>96554213.75999999</v>
      </c>
      <c r="D7" s="68">
        <v>48579876.359999985</v>
      </c>
      <c r="E7" s="68">
        <v>124155763.47</v>
      </c>
      <c r="F7" s="68">
        <v>29345194.620000031</v>
      </c>
      <c r="G7" s="68">
        <v>42398073.809999876</v>
      </c>
      <c r="H7" s="68">
        <f t="shared" si="0"/>
        <v>428671835.84999985</v>
      </c>
      <c r="I7" s="180"/>
    </row>
    <row r="8" spans="1:9" ht="15" x14ac:dyDescent="0.25">
      <c r="A8" s="7">
        <v>2003</v>
      </c>
      <c r="B8" s="68">
        <v>43234624.949999988</v>
      </c>
      <c r="C8" s="68">
        <v>49350861.299999982</v>
      </c>
      <c r="D8" s="68">
        <v>29833129.169999987</v>
      </c>
      <c r="E8" s="68">
        <v>53040772.680000022</v>
      </c>
      <c r="F8" s="68">
        <v>18433272.120000005</v>
      </c>
      <c r="G8" s="68">
        <v>41018095.919999979</v>
      </c>
      <c r="H8" s="68">
        <f t="shared" si="0"/>
        <v>234910756.13999996</v>
      </c>
      <c r="I8" s="180"/>
    </row>
    <row r="9" spans="1:9" ht="15" x14ac:dyDescent="0.25">
      <c r="A9" s="7">
        <v>2004</v>
      </c>
      <c r="B9" s="68">
        <v>64309154.81999997</v>
      </c>
      <c r="C9" s="68">
        <v>56722253.309999987</v>
      </c>
      <c r="D9" s="68">
        <v>47032188.569999918</v>
      </c>
      <c r="E9" s="68">
        <v>46008521.460000046</v>
      </c>
      <c r="F9" s="68">
        <v>12574359.299999999</v>
      </c>
      <c r="G9" s="68">
        <v>94914086.610000089</v>
      </c>
      <c r="H9" s="68">
        <f t="shared" si="0"/>
        <v>321560564.06999999</v>
      </c>
      <c r="I9" s="180"/>
    </row>
    <row r="10" spans="1:9" ht="15" x14ac:dyDescent="0.25">
      <c r="A10" s="7">
        <v>2005</v>
      </c>
      <c r="B10" s="68">
        <v>30458306.190000027</v>
      </c>
      <c r="C10" s="68">
        <v>161210850.65999982</v>
      </c>
      <c r="D10" s="68">
        <v>83709674.33999975</v>
      </c>
      <c r="E10" s="68">
        <v>252961181.4899998</v>
      </c>
      <c r="F10" s="68">
        <v>29544632.010000087</v>
      </c>
      <c r="G10" s="68">
        <v>277352585.40000004</v>
      </c>
      <c r="H10" s="68">
        <f t="shared" si="0"/>
        <v>835237230.08999944</v>
      </c>
      <c r="I10" s="180"/>
    </row>
    <row r="11" spans="1:9" ht="15" x14ac:dyDescent="0.25">
      <c r="A11" s="7">
        <v>2006</v>
      </c>
      <c r="B11" s="68">
        <v>63538746.300000064</v>
      </c>
      <c r="C11" s="68">
        <v>124092577.56000002</v>
      </c>
      <c r="D11" s="68">
        <v>102387498.9300001</v>
      </c>
      <c r="E11" s="68">
        <v>640626630.36000013</v>
      </c>
      <c r="F11" s="68">
        <v>64837125.059999898</v>
      </c>
      <c r="G11" s="68">
        <v>273461734.01999992</v>
      </c>
      <c r="H11" s="68">
        <f t="shared" si="0"/>
        <v>1268944312.2300003</v>
      </c>
      <c r="I11" s="180"/>
    </row>
    <row r="12" spans="1:9" ht="15" x14ac:dyDescent="0.25">
      <c r="A12" s="7">
        <v>2007</v>
      </c>
      <c r="B12" s="68">
        <v>63768993.810000047</v>
      </c>
      <c r="C12" s="68">
        <v>125551261.50000018</v>
      </c>
      <c r="D12" s="68">
        <v>136592095.34999964</v>
      </c>
      <c r="E12" s="68">
        <v>336788377.42000014</v>
      </c>
      <c r="F12" s="68">
        <v>50179972.590000123</v>
      </c>
      <c r="G12" s="68">
        <v>197918361.39000002</v>
      </c>
      <c r="H12" s="68">
        <f t="shared" si="0"/>
        <v>910799062.06000006</v>
      </c>
      <c r="I12" s="180"/>
    </row>
    <row r="13" spans="1:9" ht="15" x14ac:dyDescent="0.25">
      <c r="A13" s="7">
        <v>2008</v>
      </c>
      <c r="B13" s="68">
        <v>141038943.87999985</v>
      </c>
      <c r="C13" s="68">
        <v>176688011.64000005</v>
      </c>
      <c r="D13" s="68">
        <v>167839351.1599997</v>
      </c>
      <c r="E13" s="68">
        <v>321482441.06999975</v>
      </c>
      <c r="F13" s="68">
        <v>131980227.86999997</v>
      </c>
      <c r="G13" s="68">
        <v>328783685.63</v>
      </c>
      <c r="H13" s="68">
        <f t="shared" si="0"/>
        <v>1267812661.2499993</v>
      </c>
      <c r="I13" s="180"/>
    </row>
    <row r="14" spans="1:9" ht="15" x14ac:dyDescent="0.25">
      <c r="A14" s="7">
        <v>2009</v>
      </c>
      <c r="B14" s="68">
        <v>319825374.36999983</v>
      </c>
      <c r="C14" s="68">
        <v>499659326.55999994</v>
      </c>
      <c r="D14" s="68">
        <v>393600073.86000025</v>
      </c>
      <c r="E14" s="68">
        <v>376380329.33999991</v>
      </c>
      <c r="F14" s="68">
        <v>196060821.38999999</v>
      </c>
      <c r="G14" s="68">
        <v>504747514.43999952</v>
      </c>
      <c r="H14" s="68">
        <f t="shared" si="0"/>
        <v>2290273439.9599996</v>
      </c>
      <c r="I14" s="180"/>
    </row>
    <row r="15" spans="1:9" ht="15" x14ac:dyDescent="0.25">
      <c r="A15" s="7">
        <v>2010</v>
      </c>
      <c r="B15" s="68">
        <v>416011992.68000019</v>
      </c>
      <c r="C15" s="68">
        <v>518078947.40000021</v>
      </c>
      <c r="D15" s="68">
        <v>615815226.54999876</v>
      </c>
      <c r="E15" s="68">
        <v>827591968.73000026</v>
      </c>
      <c r="F15" s="68">
        <v>510276007.16999948</v>
      </c>
      <c r="G15" s="68">
        <v>443780328.36000031</v>
      </c>
      <c r="H15" s="68">
        <f t="shared" si="0"/>
        <v>3331554470.8899994</v>
      </c>
      <c r="I15" s="180"/>
    </row>
    <row r="16" spans="1:9" ht="15" x14ac:dyDescent="0.25">
      <c r="A16" s="7">
        <v>2011</v>
      </c>
      <c r="B16" s="68">
        <v>1124827734.0299997</v>
      </c>
      <c r="C16" s="68">
        <v>776151268.41000021</v>
      </c>
      <c r="D16" s="68">
        <v>869366743.73000002</v>
      </c>
      <c r="E16" s="68">
        <v>1406825781.3400002</v>
      </c>
      <c r="F16" s="68">
        <v>788187748.4199996</v>
      </c>
      <c r="G16" s="68">
        <v>1412256087.950001</v>
      </c>
      <c r="H16" s="68">
        <f t="shared" si="0"/>
        <v>6377615363.8800011</v>
      </c>
      <c r="I16" s="180">
        <f t="shared" ref="I16:I30" si="1">+H16/1000000</f>
        <v>6377.6153638800015</v>
      </c>
    </row>
    <row r="17" spans="1:9" ht="15" x14ac:dyDescent="0.25">
      <c r="A17" s="7">
        <v>2012</v>
      </c>
      <c r="B17" s="68">
        <v>1140068754.6699998</v>
      </c>
      <c r="C17" s="68">
        <v>525257849.70999998</v>
      </c>
      <c r="D17" s="68">
        <v>905401645.29999936</v>
      </c>
      <c r="E17" s="68">
        <v>1797233970.0200005</v>
      </c>
      <c r="F17" s="68">
        <v>638740607.01000047</v>
      </c>
      <c r="G17" s="68">
        <v>2491504592.8899927</v>
      </c>
      <c r="H17" s="68">
        <f t="shared" si="0"/>
        <v>7498207419.5999928</v>
      </c>
      <c r="I17" s="180">
        <f t="shared" si="1"/>
        <v>7498.207419599993</v>
      </c>
    </row>
    <row r="18" spans="1:9" ht="15" x14ac:dyDescent="0.25">
      <c r="A18" s="7">
        <v>2013</v>
      </c>
      <c r="B18" s="68">
        <v>1419197207.8400004</v>
      </c>
      <c r="C18" s="68">
        <v>789358143.50000012</v>
      </c>
      <c r="D18" s="68">
        <v>776418374.67000091</v>
      </c>
      <c r="E18" s="68">
        <v>1807744001.009999</v>
      </c>
      <c r="F18" s="68">
        <v>404548164.9399997</v>
      </c>
      <c r="G18" s="68">
        <v>3719281155.8200016</v>
      </c>
      <c r="H18" s="68">
        <f t="shared" si="0"/>
        <v>8916547047.7800026</v>
      </c>
      <c r="I18" s="180">
        <f t="shared" si="1"/>
        <v>8916.5470477800027</v>
      </c>
    </row>
    <row r="19" spans="1:9" ht="15" x14ac:dyDescent="0.25">
      <c r="A19" s="7">
        <v>2014</v>
      </c>
      <c r="B19" s="68">
        <v>889682461.03000033</v>
      </c>
      <c r="C19" s="68">
        <v>557607616.26999998</v>
      </c>
      <c r="D19" s="68">
        <v>625458907.48999929</v>
      </c>
      <c r="E19" s="68">
        <v>1463521224.1100011</v>
      </c>
      <c r="F19" s="68">
        <v>420086094.83999974</v>
      </c>
      <c r="G19" s="68">
        <v>4122853397.7500048</v>
      </c>
      <c r="H19" s="68">
        <f t="shared" si="0"/>
        <v>8079209701.4900055</v>
      </c>
      <c r="I19" s="180">
        <f t="shared" si="1"/>
        <v>8079.2097014900055</v>
      </c>
    </row>
    <row r="20" spans="1:9" ht="15" x14ac:dyDescent="0.25">
      <c r="A20" s="7">
        <v>2015</v>
      </c>
      <c r="B20" s="68">
        <v>450720609.94000012</v>
      </c>
      <c r="C20" s="68">
        <v>669233734.78000033</v>
      </c>
      <c r="D20" s="68">
        <v>534697097.47999895</v>
      </c>
      <c r="E20" s="68">
        <v>1232816024.8499999</v>
      </c>
      <c r="F20" s="68">
        <v>382972373.1700002</v>
      </c>
      <c r="G20" s="68">
        <v>3599226251.0099983</v>
      </c>
      <c r="H20" s="68">
        <f t="shared" si="0"/>
        <v>6869666091.2299976</v>
      </c>
      <c r="I20" s="180">
        <f t="shared" si="1"/>
        <v>6869.6660912299976</v>
      </c>
    </row>
    <row r="21" spans="1:9" ht="15" x14ac:dyDescent="0.25">
      <c r="A21" s="7">
        <v>2016</v>
      </c>
      <c r="B21" s="68">
        <v>237703532.27000001</v>
      </c>
      <c r="C21" s="68">
        <v>387143433.51999998</v>
      </c>
      <c r="D21" s="68">
        <v>377551376.2899999</v>
      </c>
      <c r="E21" s="68">
        <v>1079252658.4899998</v>
      </c>
      <c r="F21" s="68">
        <v>349652787.1499998</v>
      </c>
      <c r="G21" s="68">
        <v>902845057.49999917</v>
      </c>
      <c r="H21" s="68">
        <f t="shared" si="0"/>
        <v>3334148845.2199984</v>
      </c>
      <c r="I21" s="180">
        <f t="shared" si="1"/>
        <v>3334.1488452199983</v>
      </c>
    </row>
    <row r="22" spans="1:9" ht="15" x14ac:dyDescent="0.25">
      <c r="A22" s="7">
        <v>2017</v>
      </c>
      <c r="B22" s="68">
        <v>288314529.44000012</v>
      </c>
      <c r="C22" s="68">
        <v>491458082.57000047</v>
      </c>
      <c r="D22" s="68">
        <v>495686430.17999989</v>
      </c>
      <c r="E22" s="68">
        <v>1587837378.2599983</v>
      </c>
      <c r="F22" s="68">
        <v>389701252.76999968</v>
      </c>
      <c r="G22" s="68">
        <v>721739161.80000007</v>
      </c>
      <c r="H22" s="68">
        <f t="shared" si="0"/>
        <v>3974736835.0199986</v>
      </c>
      <c r="I22" s="180">
        <f t="shared" si="1"/>
        <v>3974.7368350199986</v>
      </c>
    </row>
    <row r="23" spans="1:9" ht="15" x14ac:dyDescent="0.25">
      <c r="A23" s="7">
        <v>2018</v>
      </c>
      <c r="B23" s="68">
        <v>1425051440.4699998</v>
      </c>
      <c r="C23" s="68">
        <v>656187528.79000008</v>
      </c>
      <c r="D23" s="68">
        <v>430991600.36000037</v>
      </c>
      <c r="E23" s="68">
        <v>1079993174.7299998</v>
      </c>
      <c r="F23" s="68">
        <v>755185111.21000004</v>
      </c>
      <c r="G23" s="68">
        <v>607224592.74000001</v>
      </c>
      <c r="H23" s="68">
        <f t="shared" si="0"/>
        <v>4954633448.2999992</v>
      </c>
      <c r="I23" s="180">
        <f t="shared" si="1"/>
        <v>4954.6334482999991</v>
      </c>
    </row>
    <row r="24" spans="1:9" ht="15" x14ac:dyDescent="0.25">
      <c r="A24" s="7">
        <v>2019</v>
      </c>
      <c r="B24" s="68">
        <v>1337050021</v>
      </c>
      <c r="C24" s="68">
        <v>1039611189</v>
      </c>
      <c r="D24" s="68">
        <v>355394579.89999998</v>
      </c>
      <c r="E24" s="68">
        <v>1332676908</v>
      </c>
      <c r="F24" s="68">
        <v>1117881994</v>
      </c>
      <c r="G24" s="68">
        <v>720005678</v>
      </c>
      <c r="H24" s="68">
        <f t="shared" si="0"/>
        <v>5902620369.8999996</v>
      </c>
      <c r="I24" s="180">
        <f t="shared" si="1"/>
        <v>5902.6203698999998</v>
      </c>
    </row>
    <row r="25" spans="1:9" ht="15" x14ac:dyDescent="0.25">
      <c r="A25" s="7">
        <v>2020</v>
      </c>
      <c r="B25" s="68">
        <v>1431735521</v>
      </c>
      <c r="C25" s="68">
        <v>741526628</v>
      </c>
      <c r="D25" s="68">
        <v>215286136</v>
      </c>
      <c r="E25" s="68">
        <v>856591270</v>
      </c>
      <c r="F25" s="68">
        <v>389591504</v>
      </c>
      <c r="G25" s="68">
        <v>674442065</v>
      </c>
      <c r="H25" s="68">
        <f t="shared" si="0"/>
        <v>4309173124</v>
      </c>
      <c r="I25" s="180">
        <f t="shared" si="1"/>
        <v>4309.1731239999999</v>
      </c>
    </row>
    <row r="26" spans="1:9" ht="15" x14ac:dyDescent="0.25">
      <c r="A26" s="7">
        <v>2021</v>
      </c>
      <c r="B26" s="68">
        <v>1395092174</v>
      </c>
      <c r="C26" s="68">
        <v>737787832</v>
      </c>
      <c r="D26" s="68">
        <v>328981420</v>
      </c>
      <c r="E26" s="68">
        <v>1339605552</v>
      </c>
      <c r="F26" s="68">
        <v>597146964</v>
      </c>
      <c r="G26" s="68">
        <v>756728321</v>
      </c>
      <c r="H26" s="68">
        <f t="shared" si="0"/>
        <v>5155342263</v>
      </c>
      <c r="I26" s="180">
        <f t="shared" si="1"/>
        <v>5155.3422629999995</v>
      </c>
    </row>
    <row r="27" spans="1:9" ht="15" x14ac:dyDescent="0.25">
      <c r="A27" s="7">
        <v>2022</v>
      </c>
      <c r="B27" s="68">
        <v>1335887370</v>
      </c>
      <c r="C27" s="68">
        <v>684819598</v>
      </c>
      <c r="D27" s="68">
        <v>423126277</v>
      </c>
      <c r="E27" s="68">
        <v>1253024046</v>
      </c>
      <c r="F27" s="68">
        <v>937242150</v>
      </c>
      <c r="G27" s="68">
        <v>609897877</v>
      </c>
      <c r="H27" s="68">
        <f t="shared" si="0"/>
        <v>5243997318</v>
      </c>
      <c r="I27" s="180">
        <f t="shared" si="1"/>
        <v>5243.9973179999997</v>
      </c>
    </row>
    <row r="28" spans="1:9" ht="15" x14ac:dyDescent="0.25">
      <c r="A28" s="7">
        <v>2023</v>
      </c>
      <c r="B28" s="68">
        <v>1236526450</v>
      </c>
      <c r="C28" s="68">
        <v>854962191</v>
      </c>
      <c r="D28" s="68">
        <v>443170499</v>
      </c>
      <c r="E28" s="68">
        <v>1143261760</v>
      </c>
      <c r="F28" s="68">
        <v>928362003</v>
      </c>
      <c r="G28" s="68">
        <v>329806206</v>
      </c>
      <c r="H28" s="68">
        <f t="shared" si="0"/>
        <v>4936089109</v>
      </c>
      <c r="I28" s="180">
        <f t="shared" si="1"/>
        <v>4936.0891089999996</v>
      </c>
    </row>
    <row r="29" spans="1:9" ht="15" x14ac:dyDescent="0.25">
      <c r="A29" s="7">
        <v>2024</v>
      </c>
      <c r="B29" s="68">
        <v>1099205413</v>
      </c>
      <c r="C29" s="68">
        <v>994138177</v>
      </c>
      <c r="D29" s="68">
        <v>568860357</v>
      </c>
      <c r="E29" s="68">
        <v>1130689830</v>
      </c>
      <c r="F29" s="68">
        <v>727839351</v>
      </c>
      <c r="G29" s="68">
        <v>490086370</v>
      </c>
      <c r="H29" s="68">
        <f t="shared" si="0"/>
        <v>5010819498</v>
      </c>
      <c r="I29" s="180">
        <f t="shared" si="1"/>
        <v>5010.8194979999998</v>
      </c>
    </row>
    <row r="30" spans="1:9" s="183" customFormat="1" ht="25.5" x14ac:dyDescent="0.25">
      <c r="A30" s="181" t="s">
        <v>916</v>
      </c>
      <c r="B30" s="182">
        <f>SUM(B31:B41)</f>
        <v>975085553</v>
      </c>
      <c r="C30" s="182">
        <f t="shared" ref="C30:G30" si="2">SUM(C31:C41)</f>
        <v>939037395</v>
      </c>
      <c r="D30" s="182">
        <f t="shared" si="2"/>
        <v>694478492</v>
      </c>
      <c r="E30" s="182">
        <f t="shared" si="2"/>
        <v>1280799007</v>
      </c>
      <c r="F30" s="182">
        <f t="shared" si="2"/>
        <v>685404095</v>
      </c>
      <c r="G30" s="182">
        <f t="shared" si="2"/>
        <v>557919078</v>
      </c>
      <c r="H30" s="182">
        <f>SUM(B30:G30)</f>
        <v>5132723620</v>
      </c>
      <c r="I30" s="180">
        <f t="shared" si="1"/>
        <v>5132.7236199999998</v>
      </c>
    </row>
    <row r="31" spans="1:9" x14ac:dyDescent="0.2">
      <c r="A31" s="184" t="s">
        <v>269</v>
      </c>
      <c r="B31" s="68">
        <v>78512513</v>
      </c>
      <c r="C31" s="68">
        <v>59868433</v>
      </c>
      <c r="D31" s="68">
        <v>39550463</v>
      </c>
      <c r="E31" s="68">
        <v>61351731</v>
      </c>
      <c r="F31" s="68">
        <v>69223202</v>
      </c>
      <c r="G31" s="68">
        <v>56746116</v>
      </c>
      <c r="H31" s="68">
        <f>SUM(B31:G31)</f>
        <v>365252458</v>
      </c>
      <c r="I31" s="185"/>
    </row>
    <row r="32" spans="1:9" x14ac:dyDescent="0.2">
      <c r="A32" s="184" t="s">
        <v>675</v>
      </c>
      <c r="B32" s="68">
        <v>60304239</v>
      </c>
      <c r="C32" s="68">
        <v>42239594</v>
      </c>
      <c r="D32" s="68">
        <v>39072971</v>
      </c>
      <c r="E32" s="68">
        <v>65779677</v>
      </c>
      <c r="F32" s="68">
        <v>42655521</v>
      </c>
      <c r="G32" s="68">
        <v>32452748</v>
      </c>
      <c r="H32" s="68">
        <f t="shared" ref="H32:H41" si="3">SUM(B32:G32)</f>
        <v>282504750</v>
      </c>
      <c r="I32" s="185"/>
    </row>
    <row r="33" spans="1:9" x14ac:dyDescent="0.2">
      <c r="A33" s="184" t="s">
        <v>725</v>
      </c>
      <c r="B33" s="68">
        <v>81370881</v>
      </c>
      <c r="C33" s="68">
        <v>71852802</v>
      </c>
      <c r="D33" s="68">
        <v>88990933</v>
      </c>
      <c r="E33" s="68">
        <v>76515434</v>
      </c>
      <c r="F33" s="68">
        <v>54942923</v>
      </c>
      <c r="G33" s="68">
        <v>31425308</v>
      </c>
      <c r="H33" s="68">
        <f t="shared" si="3"/>
        <v>405098281</v>
      </c>
      <c r="I33" s="185"/>
    </row>
    <row r="34" spans="1:9" x14ac:dyDescent="0.2">
      <c r="A34" s="184" t="s">
        <v>778</v>
      </c>
      <c r="B34" s="68">
        <v>84040116</v>
      </c>
      <c r="C34" s="68">
        <v>58915699</v>
      </c>
      <c r="D34" s="68">
        <v>48627734</v>
      </c>
      <c r="E34" s="68">
        <v>103674891</v>
      </c>
      <c r="F34" s="68">
        <v>59864500</v>
      </c>
      <c r="G34" s="68">
        <v>29762963</v>
      </c>
      <c r="H34" s="68">
        <f t="shared" si="3"/>
        <v>384885903</v>
      </c>
      <c r="I34" s="185"/>
    </row>
    <row r="35" spans="1:9" x14ac:dyDescent="0.2">
      <c r="A35" s="184" t="s">
        <v>782</v>
      </c>
      <c r="B35" s="68">
        <v>82148624</v>
      </c>
      <c r="C35" s="68">
        <v>74167627</v>
      </c>
      <c r="D35" s="68">
        <v>49959327</v>
      </c>
      <c r="E35" s="68">
        <v>92728299</v>
      </c>
      <c r="F35" s="68">
        <v>55560029</v>
      </c>
      <c r="G35" s="68">
        <v>48441119</v>
      </c>
      <c r="H35" s="68">
        <f t="shared" si="3"/>
        <v>403005025</v>
      </c>
      <c r="I35" s="185"/>
    </row>
    <row r="36" spans="1:9" x14ac:dyDescent="0.2">
      <c r="A36" s="184" t="s">
        <v>849</v>
      </c>
      <c r="B36" s="68">
        <v>103695378</v>
      </c>
      <c r="C36" s="68">
        <v>86473250</v>
      </c>
      <c r="D36" s="68">
        <v>62549212</v>
      </c>
      <c r="E36" s="68">
        <v>110686239</v>
      </c>
      <c r="F36" s="68">
        <v>59160890</v>
      </c>
      <c r="G36" s="68">
        <v>49220155</v>
      </c>
      <c r="H36" s="68">
        <f t="shared" si="3"/>
        <v>471785124</v>
      </c>
      <c r="I36" s="185"/>
    </row>
    <row r="37" spans="1:9" x14ac:dyDescent="0.2">
      <c r="A37" s="184" t="s">
        <v>853</v>
      </c>
      <c r="B37" s="68">
        <v>91963114</v>
      </c>
      <c r="C37" s="68">
        <v>80436591</v>
      </c>
      <c r="D37" s="68">
        <v>66385892</v>
      </c>
      <c r="E37" s="68">
        <v>154387332</v>
      </c>
      <c r="F37" s="68">
        <v>81071873</v>
      </c>
      <c r="G37" s="68">
        <v>44463146</v>
      </c>
      <c r="H37" s="68">
        <f t="shared" si="3"/>
        <v>518707948</v>
      </c>
      <c r="I37" s="185"/>
    </row>
    <row r="38" spans="1:9" x14ac:dyDescent="0.2">
      <c r="A38" s="184" t="s">
        <v>867</v>
      </c>
      <c r="B38" s="68">
        <v>102399979</v>
      </c>
      <c r="C38" s="68">
        <v>112257333</v>
      </c>
      <c r="D38" s="68">
        <v>64561996</v>
      </c>
      <c r="E38" s="68">
        <v>127318133</v>
      </c>
      <c r="F38" s="68">
        <v>72522640</v>
      </c>
      <c r="G38" s="68">
        <v>48111425</v>
      </c>
      <c r="H38" s="68">
        <f t="shared" si="3"/>
        <v>527171506</v>
      </c>
      <c r="I38" s="185"/>
    </row>
    <row r="39" spans="1:9" x14ac:dyDescent="0.2">
      <c r="A39" s="184" t="s">
        <v>868</v>
      </c>
      <c r="B39" s="68">
        <v>87406215</v>
      </c>
      <c r="C39" s="68">
        <v>88713881</v>
      </c>
      <c r="D39" s="68">
        <v>66827989</v>
      </c>
      <c r="E39" s="68">
        <v>143607085</v>
      </c>
      <c r="F39" s="68">
        <v>87253261</v>
      </c>
      <c r="G39" s="68">
        <v>76589437</v>
      </c>
      <c r="H39" s="68">
        <f t="shared" si="3"/>
        <v>550397868</v>
      </c>
      <c r="I39" s="185"/>
    </row>
    <row r="40" spans="1:9" x14ac:dyDescent="0.2">
      <c r="A40" s="184" t="s">
        <v>881</v>
      </c>
      <c r="B40" s="68">
        <v>101291498</v>
      </c>
      <c r="C40" s="68">
        <v>124977294</v>
      </c>
      <c r="D40" s="68">
        <v>70697468</v>
      </c>
      <c r="E40" s="68">
        <v>164915046</v>
      </c>
      <c r="F40" s="68">
        <v>49658239</v>
      </c>
      <c r="G40" s="68">
        <v>61575101</v>
      </c>
      <c r="H40" s="68">
        <f t="shared" si="3"/>
        <v>573114646</v>
      </c>
      <c r="I40" s="185"/>
    </row>
    <row r="41" spans="1:9" x14ac:dyDescent="0.2">
      <c r="A41" s="184" t="s">
        <v>898</v>
      </c>
      <c r="B41" s="68">
        <v>101952996</v>
      </c>
      <c r="C41" s="68">
        <v>139134891</v>
      </c>
      <c r="D41" s="68">
        <v>97254507</v>
      </c>
      <c r="E41" s="68">
        <v>179835140</v>
      </c>
      <c r="F41" s="68">
        <v>53491017</v>
      </c>
      <c r="G41" s="68">
        <v>79131560</v>
      </c>
      <c r="H41" s="68">
        <f t="shared" si="3"/>
        <v>650800111</v>
      </c>
      <c r="I41" s="185"/>
    </row>
    <row r="42" spans="1:9" ht="13.9" customHeight="1" x14ac:dyDescent="0.2">
      <c r="A42" s="184"/>
      <c r="B42" s="68"/>
      <c r="C42" s="68"/>
      <c r="D42" s="68"/>
      <c r="E42" s="68"/>
      <c r="F42" s="68"/>
      <c r="G42" s="68"/>
      <c r="H42" s="68"/>
      <c r="I42" s="185"/>
    </row>
    <row r="43" spans="1:9" x14ac:dyDescent="0.2">
      <c r="A43" s="1085" t="s">
        <v>899</v>
      </c>
      <c r="B43" s="1085"/>
      <c r="C43" s="1085"/>
      <c r="D43" s="1085"/>
      <c r="E43" s="1085"/>
      <c r="F43" s="1085"/>
      <c r="G43" s="1085"/>
      <c r="H43" s="1085"/>
    </row>
    <row r="44" spans="1:9" x14ac:dyDescent="0.2">
      <c r="A44" s="7" t="s">
        <v>900</v>
      </c>
      <c r="B44" s="186">
        <v>101448468</v>
      </c>
      <c r="C44" s="186">
        <v>89119982</v>
      </c>
      <c r="D44" s="186">
        <v>53314051</v>
      </c>
      <c r="E44" s="186">
        <v>94454001</v>
      </c>
      <c r="F44" s="186">
        <v>61690000</v>
      </c>
      <c r="G44" s="186">
        <v>30555050</v>
      </c>
      <c r="H44" s="186">
        <f>SUM(B44:G44)</f>
        <v>430581552</v>
      </c>
    </row>
    <row r="45" spans="1:9" x14ac:dyDescent="0.2">
      <c r="A45" s="7" t="s">
        <v>901</v>
      </c>
      <c r="B45" s="186">
        <v>101952996</v>
      </c>
      <c r="C45" s="186">
        <v>139134891</v>
      </c>
      <c r="D45" s="186">
        <v>97254507</v>
      </c>
      <c r="E45" s="186">
        <v>179835140</v>
      </c>
      <c r="F45" s="186">
        <v>53491017</v>
      </c>
      <c r="G45" s="186">
        <v>79131560</v>
      </c>
      <c r="H45" s="186">
        <f>SUM(B45:G45)</f>
        <v>650800111</v>
      </c>
    </row>
    <row r="46" spans="1:9" x14ac:dyDescent="0.2">
      <c r="A46" s="187" t="s">
        <v>270</v>
      </c>
      <c r="B46" s="188">
        <f t="shared" ref="B46:H46" si="4">B45/B44-1</f>
        <v>4.9732441499263924E-3</v>
      </c>
      <c r="C46" s="188">
        <f t="shared" si="4"/>
        <v>0.56120869728182843</v>
      </c>
      <c r="D46" s="188">
        <f t="shared" si="4"/>
        <v>0.82418152768019826</v>
      </c>
      <c r="E46" s="188">
        <f t="shared" si="4"/>
        <v>0.90394412196472218</v>
      </c>
      <c r="F46" s="188">
        <f t="shared" si="4"/>
        <v>-0.13290619225158051</v>
      </c>
      <c r="G46" s="188">
        <f t="shared" si="4"/>
        <v>1.5898029949222798</v>
      </c>
      <c r="H46" s="188">
        <f t="shared" si="4"/>
        <v>0.51144448241479701</v>
      </c>
    </row>
    <row r="47" spans="1:9" x14ac:dyDescent="0.2">
      <c r="A47" s="56"/>
      <c r="B47" s="692"/>
      <c r="C47" s="692"/>
      <c r="D47" s="692"/>
      <c r="E47" s="692"/>
      <c r="F47" s="692"/>
      <c r="G47" s="692"/>
      <c r="H47" s="692"/>
    </row>
    <row r="48" spans="1:9" x14ac:dyDescent="0.2">
      <c r="A48" s="1086" t="s">
        <v>902</v>
      </c>
      <c r="B48" s="1086"/>
      <c r="C48" s="1086"/>
      <c r="D48" s="1086"/>
      <c r="E48" s="1086"/>
      <c r="F48" s="1086"/>
      <c r="G48" s="1086"/>
      <c r="H48" s="1086"/>
    </row>
    <row r="49" spans="1:8" x14ac:dyDescent="0.2">
      <c r="A49" s="693" t="s">
        <v>903</v>
      </c>
      <c r="B49" s="694">
        <v>953968752</v>
      </c>
      <c r="C49" s="694">
        <v>787937867</v>
      </c>
      <c r="D49" s="694">
        <v>491771378</v>
      </c>
      <c r="E49" s="694">
        <v>937997664</v>
      </c>
      <c r="F49" s="694">
        <v>650895872</v>
      </c>
      <c r="G49" s="694">
        <v>416609350</v>
      </c>
      <c r="H49" s="694">
        <f>SUM(B49:G49)</f>
        <v>4239180883</v>
      </c>
    </row>
    <row r="50" spans="1:8" x14ac:dyDescent="0.2">
      <c r="A50" s="693" t="s">
        <v>904</v>
      </c>
      <c r="B50" s="694">
        <v>975085553</v>
      </c>
      <c r="C50" s="694">
        <v>939037395</v>
      </c>
      <c r="D50" s="694">
        <v>694478492</v>
      </c>
      <c r="E50" s="694">
        <v>1280799007</v>
      </c>
      <c r="F50" s="694">
        <v>685404095</v>
      </c>
      <c r="G50" s="694">
        <v>557919078</v>
      </c>
      <c r="H50" s="694">
        <f>SUM(B50:G50)</f>
        <v>5132723620</v>
      </c>
    </row>
    <row r="51" spans="1:8" x14ac:dyDescent="0.2">
      <c r="A51" s="695" t="s">
        <v>270</v>
      </c>
      <c r="B51" s="696">
        <f t="shared" ref="B51:H51" si="5">B50/B49-1</f>
        <v>2.2135736580185084E-2</v>
      </c>
      <c r="C51" s="696">
        <f t="shared" si="5"/>
        <v>0.19176579058866317</v>
      </c>
      <c r="D51" s="696">
        <f t="shared" si="5"/>
        <v>0.41219786890484711</v>
      </c>
      <c r="E51" s="696">
        <f t="shared" si="5"/>
        <v>0.3654607640899199</v>
      </c>
      <c r="F51" s="696">
        <f t="shared" si="5"/>
        <v>5.3016503075932864E-2</v>
      </c>
      <c r="G51" s="696">
        <f t="shared" si="5"/>
        <v>0.3391900061772497</v>
      </c>
      <c r="H51" s="696">
        <f t="shared" si="5"/>
        <v>0.21078193209053486</v>
      </c>
    </row>
    <row r="53" spans="1:8" x14ac:dyDescent="0.2">
      <c r="A53" s="1085" t="s">
        <v>271</v>
      </c>
      <c r="B53" s="1085"/>
      <c r="C53" s="1085"/>
      <c r="D53" s="1085"/>
      <c r="E53" s="1085"/>
      <c r="F53" s="1085"/>
      <c r="G53" s="1085"/>
      <c r="H53" s="1085"/>
    </row>
    <row r="54" spans="1:8" x14ac:dyDescent="0.2">
      <c r="A54" s="7" t="s">
        <v>883</v>
      </c>
      <c r="B54" s="189">
        <v>101291498</v>
      </c>
      <c r="C54" s="189">
        <v>124977294</v>
      </c>
      <c r="D54" s="189">
        <v>70697468</v>
      </c>
      <c r="E54" s="189">
        <v>164915046</v>
      </c>
      <c r="F54" s="189">
        <v>49658239</v>
      </c>
      <c r="G54" s="189">
        <v>61575101</v>
      </c>
      <c r="H54" s="189">
        <f>SUM(B54:G54)</f>
        <v>573114646</v>
      </c>
    </row>
    <row r="55" spans="1:8" x14ac:dyDescent="0.2">
      <c r="A55" s="7" t="s">
        <v>901</v>
      </c>
      <c r="B55" s="189">
        <v>101952996</v>
      </c>
      <c r="C55" s="189">
        <v>139134891</v>
      </c>
      <c r="D55" s="189">
        <v>97254507</v>
      </c>
      <c r="E55" s="189">
        <v>179835140</v>
      </c>
      <c r="F55" s="189">
        <v>53491017</v>
      </c>
      <c r="G55" s="189">
        <v>79131560</v>
      </c>
      <c r="H55" s="189">
        <f>SUM(B55:G55)</f>
        <v>650800111</v>
      </c>
    </row>
    <row r="56" spans="1:8" x14ac:dyDescent="0.2">
      <c r="A56" s="187" t="s">
        <v>270</v>
      </c>
      <c r="B56" s="188">
        <f t="shared" ref="B56:H56" si="6">B55/B54-1</f>
        <v>6.530636954347413E-3</v>
      </c>
      <c r="C56" s="188">
        <f t="shared" si="6"/>
        <v>0.11328135333126998</v>
      </c>
      <c r="D56" s="188">
        <f t="shared" si="6"/>
        <v>0.37564342474047296</v>
      </c>
      <c r="E56" s="188">
        <f t="shared" si="6"/>
        <v>9.0471393374258913E-2</v>
      </c>
      <c r="F56" s="188">
        <f t="shared" si="6"/>
        <v>7.7183123630300221E-2</v>
      </c>
      <c r="G56" s="188">
        <f t="shared" si="6"/>
        <v>0.28512269918972599</v>
      </c>
      <c r="H56" s="188">
        <f t="shared" si="6"/>
        <v>0.13554960694548357</v>
      </c>
    </row>
    <row r="57" spans="1:8" ht="36.6" customHeight="1" x14ac:dyDescent="0.2">
      <c r="A57" s="1087" t="s">
        <v>309</v>
      </c>
      <c r="B57" s="1088"/>
      <c r="C57" s="1088"/>
      <c r="D57" s="1088"/>
      <c r="E57" s="1088"/>
      <c r="F57" s="1088"/>
      <c r="G57" s="1088"/>
      <c r="H57" s="1088"/>
    </row>
    <row r="58" spans="1:8" ht="21" customHeight="1" x14ac:dyDescent="0.2"/>
    <row r="61" spans="1:8" ht="47.25" customHeight="1" x14ac:dyDescent="0.2"/>
    <row r="62" spans="1:8" ht="22.5" customHeight="1" x14ac:dyDescent="0.2"/>
    <row r="64" spans="1:8" x14ac:dyDescent="0.2">
      <c r="A64" s="6"/>
    </row>
    <row r="66" spans="1:8" ht="57.75" customHeight="1" x14ac:dyDescent="0.2">
      <c r="A66" s="1060" t="s">
        <v>917</v>
      </c>
      <c r="B66" s="1060"/>
      <c r="C66" s="1060"/>
      <c r="D66" s="1060"/>
      <c r="E66" s="1060"/>
      <c r="F66" s="1060"/>
      <c r="G66" s="190"/>
      <c r="H66" s="190"/>
    </row>
  </sheetData>
  <mergeCells count="5">
    <mergeCell ref="A43:H43"/>
    <mergeCell ref="A48:H48"/>
    <mergeCell ref="A53:H53"/>
    <mergeCell ref="A57:H57"/>
    <mergeCell ref="A66:F66"/>
  </mergeCells>
  <pageMargins left="0.7" right="0.7" top="0.75" bottom="0.75" header="0.3" footer="0.3"/>
  <pageSetup scale="6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A1:I606"/>
  <sheetViews>
    <sheetView showGridLines="0" view="pageBreakPreview" zoomScaleNormal="100" zoomScaleSheetLayoutView="100" workbookViewId="0"/>
  </sheetViews>
  <sheetFormatPr baseColWidth="10" defaultColWidth="11.42578125" defaultRowHeight="12.75" x14ac:dyDescent="0.2"/>
  <cols>
    <col min="1" max="1" width="53" style="6" customWidth="1"/>
    <col min="2" max="3" width="14.140625" style="6" customWidth="1"/>
    <col min="4" max="4" width="11.85546875" style="10" customWidth="1"/>
    <col min="5" max="5" width="15.7109375" style="10" customWidth="1"/>
    <col min="6" max="6" width="15.42578125" style="9" customWidth="1"/>
    <col min="7" max="7" width="11.85546875" style="9" customWidth="1"/>
    <col min="8" max="8" width="11.42578125" style="9"/>
    <col min="9" max="9" width="2.5703125" style="9" customWidth="1"/>
    <col min="10" max="11" width="11.42578125" style="9" customWidth="1"/>
    <col min="12" max="16384" width="11.42578125" style="9"/>
  </cols>
  <sheetData>
    <row r="1" spans="1:8" s="183" customFormat="1" ht="14.25" customHeight="1" x14ac:dyDescent="0.25">
      <c r="A1" s="191" t="s">
        <v>516</v>
      </c>
      <c r="D1" s="192"/>
      <c r="E1" s="192"/>
      <c r="F1" s="192"/>
    </row>
    <row r="2" spans="1:8" s="183" customFormat="1" ht="14.25" customHeight="1" x14ac:dyDescent="0.25">
      <c r="A2" s="193" t="s">
        <v>304</v>
      </c>
      <c r="D2" s="192"/>
      <c r="E2" s="192"/>
      <c r="F2" s="192"/>
    </row>
    <row r="3" spans="1:8" s="183" customFormat="1" ht="14.25" customHeight="1" x14ac:dyDescent="0.25">
      <c r="A3" s="194"/>
      <c r="D3" s="192"/>
      <c r="E3" s="192"/>
      <c r="F3" s="192"/>
    </row>
    <row r="4" spans="1:8" s="183" customFormat="1" ht="14.25" customHeight="1" thickBot="1" x14ac:dyDescent="0.3">
      <c r="A4" s="195" t="s">
        <v>310</v>
      </c>
      <c r="D4" s="192"/>
      <c r="E4" s="192"/>
      <c r="F4" s="192"/>
    </row>
    <row r="5" spans="1:8" s="197" customFormat="1" ht="14.25" customHeight="1" thickBot="1" x14ac:dyDescent="0.3">
      <c r="A5" s="196"/>
      <c r="B5" s="1089" t="s">
        <v>907</v>
      </c>
      <c r="C5" s="1090"/>
      <c r="D5" s="1090"/>
      <c r="E5" s="1091" t="s">
        <v>908</v>
      </c>
      <c r="F5" s="1092"/>
      <c r="G5" s="1092"/>
      <c r="H5" s="1093"/>
    </row>
    <row r="6" spans="1:8" s="197" customFormat="1" ht="14.25" customHeight="1" thickBot="1" x14ac:dyDescent="0.3">
      <c r="A6" s="198" t="s">
        <v>180</v>
      </c>
      <c r="B6" s="199">
        <v>2024</v>
      </c>
      <c r="C6" s="200">
        <v>2025</v>
      </c>
      <c r="D6" s="201" t="s">
        <v>270</v>
      </c>
      <c r="E6" s="199">
        <v>2024</v>
      </c>
      <c r="F6" s="200">
        <v>2025</v>
      </c>
      <c r="G6" s="201" t="s">
        <v>270</v>
      </c>
      <c r="H6" s="697" t="s">
        <v>272</v>
      </c>
    </row>
    <row r="7" spans="1:8" s="183" customFormat="1" ht="14.25" customHeight="1" x14ac:dyDescent="0.25">
      <c r="A7" s="466" t="s">
        <v>249</v>
      </c>
      <c r="B7" s="177">
        <v>46365455</v>
      </c>
      <c r="C7" s="202">
        <v>78953594</v>
      </c>
      <c r="D7" s="203">
        <f t="shared" ref="D7:D29" si="0">C7/B7-1</f>
        <v>0.7028538596245848</v>
      </c>
      <c r="E7" s="177">
        <v>600304988</v>
      </c>
      <c r="F7" s="202">
        <v>679159428</v>
      </c>
      <c r="G7" s="203">
        <f t="shared" ref="G7:G30" si="1">F7/E7-1</f>
        <v>0.13135729600167845</v>
      </c>
      <c r="H7" s="204">
        <f t="shared" ref="H7:H30" si="2">+F7/$F$31</f>
        <v>0.13231950096701292</v>
      </c>
    </row>
    <row r="8" spans="1:8" s="183" customFormat="1" ht="14.25" customHeight="1" x14ac:dyDescent="0.25">
      <c r="A8" s="467" t="s">
        <v>245</v>
      </c>
      <c r="B8" s="177">
        <v>43013605</v>
      </c>
      <c r="C8" s="202">
        <v>75114060</v>
      </c>
      <c r="D8" s="203">
        <f t="shared" si="0"/>
        <v>0.74628608785522621</v>
      </c>
      <c r="E8" s="177">
        <v>469166721</v>
      </c>
      <c r="F8" s="202">
        <v>660822092</v>
      </c>
      <c r="G8" s="203">
        <f t="shared" si="1"/>
        <v>0.40850163155540598</v>
      </c>
      <c r="H8" s="204">
        <f t="shared" si="2"/>
        <v>0.12874686831472137</v>
      </c>
    </row>
    <row r="9" spans="1:8" s="183" customFormat="1" ht="14.25" customHeight="1" x14ac:dyDescent="0.25">
      <c r="A9" s="467" t="s">
        <v>302</v>
      </c>
      <c r="B9" s="177">
        <v>19470178</v>
      </c>
      <c r="C9" s="202">
        <v>63703714</v>
      </c>
      <c r="D9" s="203">
        <f t="shared" si="0"/>
        <v>2.2718608941325549</v>
      </c>
      <c r="E9" s="177">
        <v>381238846</v>
      </c>
      <c r="F9" s="202">
        <v>558590787</v>
      </c>
      <c r="G9" s="203">
        <f t="shared" si="1"/>
        <v>0.46519902906221677</v>
      </c>
      <c r="H9" s="204">
        <f t="shared" si="2"/>
        <v>0.10882931331494525</v>
      </c>
    </row>
    <row r="10" spans="1:8" s="183" customFormat="1" ht="14.25" customHeight="1" x14ac:dyDescent="0.25">
      <c r="A10" s="466" t="s">
        <v>251</v>
      </c>
      <c r="B10" s="177">
        <v>49676935</v>
      </c>
      <c r="C10" s="202">
        <v>77702876</v>
      </c>
      <c r="D10" s="203">
        <f t="shared" si="0"/>
        <v>0.5641640531969212</v>
      </c>
      <c r="E10" s="177">
        <v>342115505</v>
      </c>
      <c r="F10" s="202">
        <v>546155723</v>
      </c>
      <c r="G10" s="203">
        <f t="shared" si="1"/>
        <v>0.59640739755422656</v>
      </c>
      <c r="H10" s="204">
        <f t="shared" si="2"/>
        <v>0.10640661049269588</v>
      </c>
    </row>
    <row r="11" spans="1:8" s="183" customFormat="1" ht="14.25" customHeight="1" x14ac:dyDescent="0.25">
      <c r="A11" s="467" t="s">
        <v>255</v>
      </c>
      <c r="B11" s="177">
        <v>76191906</v>
      </c>
      <c r="C11" s="202">
        <v>82287791</v>
      </c>
      <c r="D11" s="203">
        <f t="shared" si="0"/>
        <v>8.0006989193839084E-2</v>
      </c>
      <c r="E11" s="177">
        <v>580993890</v>
      </c>
      <c r="F11" s="202">
        <v>539190070</v>
      </c>
      <c r="G11" s="203">
        <f t="shared" si="1"/>
        <v>-7.1952254093412216E-2</v>
      </c>
      <c r="H11" s="204">
        <f t="shared" si="2"/>
        <v>0.10504950391231078</v>
      </c>
    </row>
    <row r="12" spans="1:8" s="183" customFormat="1" ht="14.25" customHeight="1" x14ac:dyDescent="0.25">
      <c r="A12" s="468" t="s">
        <v>243</v>
      </c>
      <c r="B12" s="177">
        <v>32756243</v>
      </c>
      <c r="C12" s="202">
        <v>42151489</v>
      </c>
      <c r="D12" s="203">
        <f t="shared" si="0"/>
        <v>0.28682306453765172</v>
      </c>
      <c r="E12" s="177">
        <v>365963760</v>
      </c>
      <c r="F12" s="202">
        <v>367983183</v>
      </c>
      <c r="G12" s="203">
        <f t="shared" si="1"/>
        <v>5.5180955622491368E-3</v>
      </c>
      <c r="H12" s="204">
        <f t="shared" si="2"/>
        <v>7.1693551074156606E-2</v>
      </c>
    </row>
    <row r="13" spans="1:8" s="183" customFormat="1" ht="14.25" customHeight="1" x14ac:dyDescent="0.25">
      <c r="A13" s="467" t="s">
        <v>258</v>
      </c>
      <c r="B13" s="177">
        <v>26618399</v>
      </c>
      <c r="C13" s="202">
        <v>42474395</v>
      </c>
      <c r="D13" s="203">
        <f t="shared" si="0"/>
        <v>0.59567804960771675</v>
      </c>
      <c r="E13" s="177">
        <v>271236706</v>
      </c>
      <c r="F13" s="202">
        <v>348693083</v>
      </c>
      <c r="G13" s="203">
        <f t="shared" si="1"/>
        <v>0.28556745929512939</v>
      </c>
      <c r="H13" s="204">
        <f t="shared" si="2"/>
        <v>6.7935292997521657E-2</v>
      </c>
    </row>
    <row r="14" spans="1:8" s="183" customFormat="1" ht="14.25" customHeight="1" x14ac:dyDescent="0.25">
      <c r="A14" s="468" t="s">
        <v>264</v>
      </c>
      <c r="B14" s="177">
        <v>15676309</v>
      </c>
      <c r="C14" s="202">
        <v>37049052</v>
      </c>
      <c r="D14" s="203">
        <f t="shared" si="0"/>
        <v>1.3633785223294592</v>
      </c>
      <c r="E14" s="177">
        <v>220401360</v>
      </c>
      <c r="F14" s="202">
        <v>267340687</v>
      </c>
      <c r="G14" s="203">
        <f t="shared" si="1"/>
        <v>0.21297203882952442</v>
      </c>
      <c r="H14" s="204">
        <f t="shared" si="2"/>
        <v>5.2085541087443163E-2</v>
      </c>
    </row>
    <row r="15" spans="1:8" s="183" customFormat="1" ht="14.25" customHeight="1" x14ac:dyDescent="0.25">
      <c r="A15" s="468" t="s">
        <v>263</v>
      </c>
      <c r="B15" s="177">
        <v>32017417</v>
      </c>
      <c r="C15" s="202">
        <v>26539395</v>
      </c>
      <c r="D15" s="203">
        <f t="shared" si="0"/>
        <v>-0.1710950636648797</v>
      </c>
      <c r="E15" s="177">
        <v>201122236</v>
      </c>
      <c r="F15" s="202">
        <v>217899986</v>
      </c>
      <c r="G15" s="203">
        <f t="shared" si="1"/>
        <v>8.3420661651752992E-2</v>
      </c>
      <c r="H15" s="204">
        <f t="shared" si="2"/>
        <v>4.2453091600517544E-2</v>
      </c>
    </row>
    <row r="16" spans="1:8" s="183" customFormat="1" ht="14.25" customHeight="1" x14ac:dyDescent="0.25">
      <c r="A16" s="468" t="s">
        <v>254</v>
      </c>
      <c r="B16" s="177">
        <v>15507117</v>
      </c>
      <c r="C16" s="202">
        <v>31845893</v>
      </c>
      <c r="D16" s="203">
        <f t="shared" si="0"/>
        <v>1.0536307941701866</v>
      </c>
      <c r="E16" s="177">
        <v>146977896</v>
      </c>
      <c r="F16" s="202">
        <v>202222856</v>
      </c>
      <c r="G16" s="203">
        <f t="shared" si="1"/>
        <v>0.3758725733834154</v>
      </c>
      <c r="H16" s="398">
        <f t="shared" si="2"/>
        <v>3.9398742455569818E-2</v>
      </c>
    </row>
    <row r="17" spans="1:9" s="183" customFormat="1" ht="14.25" customHeight="1" x14ac:dyDescent="0.25">
      <c r="A17" s="468" t="s">
        <v>244</v>
      </c>
      <c r="B17" s="177">
        <v>16884252</v>
      </c>
      <c r="C17" s="202">
        <v>24197886</v>
      </c>
      <c r="D17" s="203">
        <f t="shared" si="0"/>
        <v>0.43316304447481602</v>
      </c>
      <c r="E17" s="177">
        <v>148034729</v>
      </c>
      <c r="F17" s="202">
        <v>198715545</v>
      </c>
      <c r="G17" s="203">
        <f t="shared" si="1"/>
        <v>0.34235760988220543</v>
      </c>
      <c r="H17" s="398">
        <f t="shared" si="2"/>
        <v>3.8715418890994176E-2</v>
      </c>
    </row>
    <row r="18" spans="1:9" s="183" customFormat="1" ht="14.25" customHeight="1" x14ac:dyDescent="0.25">
      <c r="A18" s="468" t="s">
        <v>246</v>
      </c>
      <c r="B18" s="177">
        <v>17894580</v>
      </c>
      <c r="C18" s="202">
        <v>20595054</v>
      </c>
      <c r="D18" s="203">
        <f t="shared" si="0"/>
        <v>0.15091016385967149</v>
      </c>
      <c r="E18" s="177">
        <v>178839322</v>
      </c>
      <c r="F18" s="202">
        <v>152262339</v>
      </c>
      <c r="G18" s="203">
        <f t="shared" si="1"/>
        <v>-0.14860816235928254</v>
      </c>
      <c r="H18" s="204">
        <f t="shared" si="2"/>
        <v>2.9665018082543865E-2</v>
      </c>
    </row>
    <row r="19" spans="1:9" s="183" customFormat="1" ht="14.25" customHeight="1" x14ac:dyDescent="0.25">
      <c r="A19" s="468" t="s">
        <v>259</v>
      </c>
      <c r="B19" s="177">
        <v>13791667</v>
      </c>
      <c r="C19" s="202">
        <v>10862441</v>
      </c>
      <c r="D19" s="203">
        <f t="shared" si="0"/>
        <v>-0.21239100393012678</v>
      </c>
      <c r="E19" s="177">
        <v>131054748</v>
      </c>
      <c r="F19" s="202">
        <v>126545015</v>
      </c>
      <c r="G19" s="203">
        <f t="shared" si="1"/>
        <v>-3.4411061551161803E-2</v>
      </c>
      <c r="H19" s="204">
        <f t="shared" si="2"/>
        <v>2.4654554651434749E-2</v>
      </c>
    </row>
    <row r="20" spans="1:9" s="183" customFormat="1" ht="14.25" customHeight="1" x14ac:dyDescent="0.25">
      <c r="A20" s="468" t="s">
        <v>256</v>
      </c>
      <c r="B20" s="177">
        <v>11057031</v>
      </c>
      <c r="C20" s="202">
        <v>14194597</v>
      </c>
      <c r="D20" s="203">
        <f t="shared" si="0"/>
        <v>0.28376206958269368</v>
      </c>
      <c r="E20" s="177">
        <v>94349034</v>
      </c>
      <c r="F20" s="202">
        <v>103861568</v>
      </c>
      <c r="G20" s="203">
        <f t="shared" si="1"/>
        <v>0.10082280227691576</v>
      </c>
      <c r="H20" s="204">
        <f t="shared" si="2"/>
        <v>2.0235176426662928E-2</v>
      </c>
    </row>
    <row r="21" spans="1:9" s="183" customFormat="1" ht="14.25" customHeight="1" x14ac:dyDescent="0.25">
      <c r="A21" s="468" t="s">
        <v>261</v>
      </c>
      <c r="B21" s="177">
        <v>3806634</v>
      </c>
      <c r="C21" s="202">
        <v>13441267</v>
      </c>
      <c r="D21" s="203">
        <f t="shared" si="0"/>
        <v>2.5310111242635882</v>
      </c>
      <c r="E21" s="177">
        <v>40551988</v>
      </c>
      <c r="F21" s="202">
        <v>70060452</v>
      </c>
      <c r="G21" s="203">
        <f t="shared" si="1"/>
        <v>0.7276699726780349</v>
      </c>
      <c r="H21" s="204">
        <f t="shared" si="2"/>
        <v>1.3649761254824783E-2</v>
      </c>
    </row>
    <row r="22" spans="1:9" s="183" customFormat="1" ht="14.25" customHeight="1" x14ac:dyDescent="0.25">
      <c r="A22" s="468" t="s">
        <v>262</v>
      </c>
      <c r="B22" s="177">
        <v>6382551</v>
      </c>
      <c r="C22" s="202">
        <v>6971617</v>
      </c>
      <c r="D22" s="203">
        <f t="shared" si="0"/>
        <v>9.2293191233411287E-2</v>
      </c>
      <c r="E22" s="177">
        <v>48181618</v>
      </c>
      <c r="F22" s="202">
        <v>64199594</v>
      </c>
      <c r="G22" s="203">
        <f t="shared" si="1"/>
        <v>0.33244993972597592</v>
      </c>
      <c r="H22" s="204">
        <f t="shared" si="2"/>
        <v>1.2507900045473324E-2</v>
      </c>
    </row>
    <row r="23" spans="1:9" s="183" customFormat="1" ht="14.25" customHeight="1" x14ac:dyDescent="0.25">
      <c r="A23" s="468" t="s">
        <v>248</v>
      </c>
      <c r="B23" s="177">
        <v>3054844</v>
      </c>
      <c r="C23" s="202">
        <v>2204638</v>
      </c>
      <c r="D23" s="203">
        <f t="shared" si="0"/>
        <v>-0.27831404811505922</v>
      </c>
      <c r="E23" s="177">
        <v>15959699</v>
      </c>
      <c r="F23" s="202">
        <v>25070298</v>
      </c>
      <c r="G23" s="203">
        <f t="shared" si="1"/>
        <v>0.57085030237725665</v>
      </c>
      <c r="H23" s="204">
        <f t="shared" si="2"/>
        <v>4.8844044324365937E-3</v>
      </c>
    </row>
    <row r="24" spans="1:9" s="183" customFormat="1" ht="14.25" customHeight="1" x14ac:dyDescent="0.25">
      <c r="A24" s="468" t="s">
        <v>260</v>
      </c>
      <c r="B24" s="177">
        <v>195397</v>
      </c>
      <c r="C24" s="202">
        <v>353205</v>
      </c>
      <c r="D24" s="203">
        <f t="shared" si="0"/>
        <v>0.8076275480176256</v>
      </c>
      <c r="E24" s="177">
        <v>1868175</v>
      </c>
      <c r="F24" s="202">
        <v>1737210</v>
      </c>
      <c r="G24" s="203">
        <f t="shared" si="1"/>
        <v>-7.0103175559034892E-2</v>
      </c>
      <c r="H24" s="999">
        <f t="shared" si="2"/>
        <v>3.3845773289464592E-4</v>
      </c>
    </row>
    <row r="25" spans="1:9" s="183" customFormat="1" ht="14.25" customHeight="1" x14ac:dyDescent="0.25">
      <c r="A25" s="468" t="s">
        <v>253</v>
      </c>
      <c r="B25" s="177">
        <v>146326</v>
      </c>
      <c r="C25" s="202">
        <v>7939</v>
      </c>
      <c r="D25" s="203">
        <f t="shared" si="0"/>
        <v>-0.94574443366182359</v>
      </c>
      <c r="E25" s="177">
        <v>604335</v>
      </c>
      <c r="F25" s="202">
        <v>1519615</v>
      </c>
      <c r="G25" s="203">
        <f t="shared" si="1"/>
        <v>1.5145242291113372</v>
      </c>
      <c r="H25" s="999">
        <f t="shared" si="2"/>
        <v>2.9606406120889089E-4</v>
      </c>
    </row>
    <row r="26" spans="1:9" s="183" customFormat="1" ht="14.25" customHeight="1" x14ac:dyDescent="0.25">
      <c r="A26" s="468" t="s">
        <v>521</v>
      </c>
      <c r="B26" s="177">
        <v>0</v>
      </c>
      <c r="C26" s="202">
        <v>103764</v>
      </c>
      <c r="D26" s="203" t="s">
        <v>241</v>
      </c>
      <c r="E26" s="177">
        <v>0</v>
      </c>
      <c r="F26" s="202">
        <v>547084</v>
      </c>
      <c r="G26" s="203" t="s">
        <v>241</v>
      </c>
      <c r="H26" s="398">
        <f t="shared" si="2"/>
        <v>1.0658746515558537E-4</v>
      </c>
    </row>
    <row r="27" spans="1:9" s="183" customFormat="1" ht="14.25" customHeight="1" x14ac:dyDescent="0.25">
      <c r="A27" s="468" t="s">
        <v>303</v>
      </c>
      <c r="B27" s="177">
        <v>0</v>
      </c>
      <c r="C27" s="202">
        <v>31944</v>
      </c>
      <c r="D27" s="203" t="s">
        <v>241</v>
      </c>
      <c r="E27" s="177">
        <v>66603</v>
      </c>
      <c r="F27" s="202">
        <v>71944</v>
      </c>
      <c r="G27" s="203">
        <f t="shared" si="1"/>
        <v>8.0191582961728347E-2</v>
      </c>
      <c r="H27" s="999">
        <f t="shared" si="2"/>
        <v>1.4016729776695049E-5</v>
      </c>
    </row>
    <row r="28" spans="1:9" s="183" customFormat="1" ht="14.25" customHeight="1" x14ac:dyDescent="0.25">
      <c r="A28" s="468" t="s">
        <v>250</v>
      </c>
      <c r="B28" s="177">
        <v>0</v>
      </c>
      <c r="C28" s="202">
        <v>8500</v>
      </c>
      <c r="D28" s="203" t="s">
        <v>241</v>
      </c>
      <c r="E28" s="177">
        <v>0</v>
      </c>
      <c r="F28" s="202">
        <v>39574</v>
      </c>
      <c r="G28" s="203" t="s">
        <v>241</v>
      </c>
      <c r="H28" s="698">
        <f t="shared" si="2"/>
        <v>7.7101365531931752E-6</v>
      </c>
    </row>
    <row r="29" spans="1:9" s="183" customFormat="1" ht="14.25" customHeight="1" x14ac:dyDescent="0.25">
      <c r="A29" s="468" t="s">
        <v>252</v>
      </c>
      <c r="B29" s="177">
        <v>5000</v>
      </c>
      <c r="C29" s="202">
        <v>5000</v>
      </c>
      <c r="D29" s="203">
        <f t="shared" si="0"/>
        <v>0</v>
      </c>
      <c r="E29" s="177">
        <v>26500</v>
      </c>
      <c r="F29" s="202">
        <v>32500</v>
      </c>
      <c r="G29" s="203">
        <f t="shared" si="1"/>
        <v>0.22641509433962259</v>
      </c>
      <c r="H29" s="698">
        <f t="shared" si="2"/>
        <v>6.331920907130394E-6</v>
      </c>
    </row>
    <row r="30" spans="1:9" s="183" customFormat="1" ht="14.25" customHeight="1" x14ac:dyDescent="0.25">
      <c r="A30" s="468" t="s">
        <v>257</v>
      </c>
      <c r="B30" s="177">
        <v>69706</v>
      </c>
      <c r="C30" s="202">
        <v>0</v>
      </c>
      <c r="D30" s="203" t="s">
        <v>242</v>
      </c>
      <c r="E30" s="177">
        <v>122224</v>
      </c>
      <c r="F30" s="202">
        <v>2987</v>
      </c>
      <c r="G30" s="203">
        <f t="shared" si="1"/>
        <v>-0.97556126456342451</v>
      </c>
      <c r="H30" s="698">
        <f t="shared" si="2"/>
        <v>5.8195223844918418E-7</v>
      </c>
    </row>
    <row r="31" spans="1:9" s="197" customFormat="1" ht="14.25" customHeight="1" thickBot="1" x14ac:dyDescent="0.3">
      <c r="A31" s="699" t="s">
        <v>0</v>
      </c>
      <c r="B31" s="700">
        <f>+SUM(B7:B30)</f>
        <v>430581552</v>
      </c>
      <c r="C31" s="701">
        <f>+SUM(C7:C30)</f>
        <v>650800111</v>
      </c>
      <c r="D31" s="579">
        <f>C31/B31-1</f>
        <v>0.51144448241479701</v>
      </c>
      <c r="E31" s="210">
        <f>+SUM(E7:E30)</f>
        <v>4239180883</v>
      </c>
      <c r="F31" s="211">
        <f>+SUM(F7:F30)</f>
        <v>5132723620</v>
      </c>
      <c r="G31" s="579">
        <f>F31/E31-1</f>
        <v>0.21078193209053486</v>
      </c>
      <c r="H31" s="702">
        <f>SUM(H7:H27)</f>
        <v>0.99998537599030124</v>
      </c>
      <c r="I31" s="703"/>
    </row>
    <row r="32" spans="1:9" s="183" customFormat="1" ht="14.25" customHeight="1" x14ac:dyDescent="0.25">
      <c r="B32" s="205"/>
      <c r="C32" s="205"/>
      <c r="D32" s="197"/>
      <c r="E32" s="197"/>
      <c r="F32" s="197"/>
    </row>
    <row r="33" spans="1:8" s="197" customFormat="1" ht="14.25" customHeight="1" thickBot="1" x14ac:dyDescent="0.3">
      <c r="A33" s="195" t="s">
        <v>311</v>
      </c>
      <c r="B33" s="183"/>
      <c r="C33" s="183"/>
      <c r="D33" s="192"/>
    </row>
    <row r="34" spans="1:8" s="197" customFormat="1" ht="14.25" customHeight="1" thickBot="1" x14ac:dyDescent="0.3">
      <c r="A34" s="183"/>
      <c r="B34" s="1089" t="s">
        <v>907</v>
      </c>
      <c r="C34" s="1090"/>
      <c r="D34" s="1090"/>
      <c r="E34" s="1091" t="s">
        <v>908</v>
      </c>
      <c r="F34" s="1092"/>
      <c r="G34" s="1092"/>
      <c r="H34" s="1093"/>
    </row>
    <row r="35" spans="1:8" s="183" customFormat="1" ht="14.25" customHeight="1" thickBot="1" x14ac:dyDescent="0.3">
      <c r="A35" s="576" t="s">
        <v>312</v>
      </c>
      <c r="B35" s="199">
        <v>2024</v>
      </c>
      <c r="C35" s="200">
        <v>2025</v>
      </c>
      <c r="D35" s="201" t="s">
        <v>270</v>
      </c>
      <c r="E35" s="199">
        <v>2024</v>
      </c>
      <c r="F35" s="200">
        <v>2025</v>
      </c>
      <c r="G35" s="201" t="s">
        <v>270</v>
      </c>
      <c r="H35" s="697" t="s">
        <v>272</v>
      </c>
    </row>
    <row r="36" spans="1:8" s="183" customFormat="1" ht="14.25" customHeight="1" x14ac:dyDescent="0.25">
      <c r="A36" s="206" t="s">
        <v>275</v>
      </c>
      <c r="B36" s="207">
        <v>29474114</v>
      </c>
      <c r="C36" s="577">
        <v>61229556</v>
      </c>
      <c r="D36" s="175">
        <f t="shared" ref="D36:D86" si="3">C36/B36-1</f>
        <v>1.0774010713265207</v>
      </c>
      <c r="E36" s="207">
        <v>273122920</v>
      </c>
      <c r="F36" s="704">
        <v>484137141</v>
      </c>
      <c r="G36" s="175">
        <f t="shared" ref="G36:G86" si="4">F36/E36-1</f>
        <v>0.77259799726804324</v>
      </c>
      <c r="H36" s="396">
        <f>+F36/$F$87</f>
        <v>9.4323633385114944E-2</v>
      </c>
    </row>
    <row r="37" spans="1:8" s="183" customFormat="1" ht="14.25" customHeight="1" x14ac:dyDescent="0.25">
      <c r="A37" s="206" t="s">
        <v>277</v>
      </c>
      <c r="B37" s="207">
        <v>16226713</v>
      </c>
      <c r="C37" s="577">
        <v>60371811</v>
      </c>
      <c r="D37" s="175">
        <f t="shared" si="3"/>
        <v>2.7205200461732453</v>
      </c>
      <c r="E37" s="207">
        <v>344753880</v>
      </c>
      <c r="F37" s="704">
        <v>474980427</v>
      </c>
      <c r="G37" s="175">
        <f t="shared" si="4"/>
        <v>0.37773772698366725</v>
      </c>
      <c r="H37" s="396">
        <f t="shared" ref="H37:H86" si="5">+F37/$F$87</f>
        <v>9.2539646036892978E-2</v>
      </c>
    </row>
    <row r="38" spans="1:8" s="183" customFormat="1" ht="14.25" customHeight="1" x14ac:dyDescent="0.25">
      <c r="A38" s="206" t="s">
        <v>274</v>
      </c>
      <c r="B38" s="207">
        <v>70005308</v>
      </c>
      <c r="C38" s="577">
        <v>75779511</v>
      </c>
      <c r="D38" s="175">
        <f t="shared" si="3"/>
        <v>8.2482359766205215E-2</v>
      </c>
      <c r="E38" s="207">
        <v>516755282</v>
      </c>
      <c r="F38" s="704">
        <v>460415057</v>
      </c>
      <c r="G38" s="175">
        <f t="shared" si="4"/>
        <v>-0.1090268971841879</v>
      </c>
      <c r="H38" s="396">
        <f t="shared" si="5"/>
        <v>8.9701899242336375E-2</v>
      </c>
    </row>
    <row r="39" spans="1:8" s="183" customFormat="1" ht="14.25" customHeight="1" x14ac:dyDescent="0.25">
      <c r="A39" s="206" t="s">
        <v>289</v>
      </c>
      <c r="B39" s="207">
        <v>25190368</v>
      </c>
      <c r="C39" s="577">
        <v>42369380</v>
      </c>
      <c r="D39" s="175">
        <f t="shared" si="3"/>
        <v>0.68196748852577294</v>
      </c>
      <c r="E39" s="207">
        <v>233475716</v>
      </c>
      <c r="F39" s="704">
        <v>352515882</v>
      </c>
      <c r="G39" s="175">
        <f t="shared" si="4"/>
        <v>0.50986101698045538</v>
      </c>
      <c r="H39" s="396">
        <f t="shared" si="5"/>
        <v>6.8680082564040332E-2</v>
      </c>
    </row>
    <row r="40" spans="1:8" s="183" customFormat="1" ht="14.25" customHeight="1" x14ac:dyDescent="0.25">
      <c r="A40" s="206" t="s">
        <v>273</v>
      </c>
      <c r="B40" s="207">
        <v>25116551</v>
      </c>
      <c r="C40" s="577">
        <v>28492592</v>
      </c>
      <c r="D40" s="175">
        <f t="shared" si="3"/>
        <v>0.13441499193101802</v>
      </c>
      <c r="E40" s="207">
        <v>318386779</v>
      </c>
      <c r="F40" s="704">
        <v>342306546</v>
      </c>
      <c r="G40" s="175">
        <f t="shared" si="4"/>
        <v>7.5128015915510105E-2</v>
      </c>
      <c r="H40" s="396">
        <f t="shared" si="5"/>
        <v>6.6691014623538214E-2</v>
      </c>
    </row>
    <row r="41" spans="1:8" s="183" customFormat="1" ht="14.25" customHeight="1" x14ac:dyDescent="0.25">
      <c r="A41" s="206" t="s">
        <v>300</v>
      </c>
      <c r="B41" s="207">
        <v>31979223</v>
      </c>
      <c r="C41" s="577">
        <v>49568819</v>
      </c>
      <c r="D41" s="175">
        <f t="shared" si="3"/>
        <v>0.55003200046480183</v>
      </c>
      <c r="E41" s="207">
        <v>212384126</v>
      </c>
      <c r="F41" s="704">
        <v>326855678</v>
      </c>
      <c r="G41" s="175">
        <f t="shared" si="4"/>
        <v>0.5389835584981526</v>
      </c>
      <c r="H41" s="396">
        <f t="shared" si="5"/>
        <v>6.3680747727460921E-2</v>
      </c>
    </row>
    <row r="42" spans="1:8" s="183" customFormat="1" ht="14.25" customHeight="1" x14ac:dyDescent="0.25">
      <c r="A42" s="206" t="s">
        <v>276</v>
      </c>
      <c r="B42" s="207">
        <v>13414904</v>
      </c>
      <c r="C42" s="577">
        <v>33647043</v>
      </c>
      <c r="D42" s="175">
        <f t="shared" si="3"/>
        <v>1.508183659010903</v>
      </c>
      <c r="E42" s="207">
        <v>299666961</v>
      </c>
      <c r="F42" s="704">
        <v>191217912</v>
      </c>
      <c r="G42" s="175">
        <f t="shared" si="4"/>
        <v>-0.36189858447558387</v>
      </c>
      <c r="H42" s="396">
        <f t="shared" si="5"/>
        <v>3.7254667532634456E-2</v>
      </c>
    </row>
    <row r="43" spans="1:8" s="183" customFormat="1" ht="14.25" customHeight="1" x14ac:dyDescent="0.25">
      <c r="A43" s="206" t="s">
        <v>278</v>
      </c>
      <c r="B43" s="207">
        <v>14286555</v>
      </c>
      <c r="C43" s="577">
        <v>14736885</v>
      </c>
      <c r="D43" s="175">
        <f t="shared" si="3"/>
        <v>3.1521244974733298E-2</v>
      </c>
      <c r="E43" s="207">
        <v>210783598</v>
      </c>
      <c r="F43" s="704">
        <v>159721856</v>
      </c>
      <c r="G43" s="175">
        <f t="shared" si="4"/>
        <v>-0.2422472264658847</v>
      </c>
      <c r="H43" s="396">
        <f t="shared" si="5"/>
        <v>3.1118343364063699E-2</v>
      </c>
    </row>
    <row r="44" spans="1:8" s="183" customFormat="1" ht="14.25" customHeight="1" x14ac:dyDescent="0.25">
      <c r="A44" s="206" t="s">
        <v>284</v>
      </c>
      <c r="B44" s="207">
        <v>13801615</v>
      </c>
      <c r="C44" s="577">
        <v>13664953</v>
      </c>
      <c r="D44" s="175">
        <f t="shared" si="3"/>
        <v>-9.9018846707432662E-3</v>
      </c>
      <c r="E44" s="207">
        <v>140124494</v>
      </c>
      <c r="F44" s="704">
        <v>146435444</v>
      </c>
      <c r="G44" s="175">
        <f t="shared" si="4"/>
        <v>4.5038164419705318E-2</v>
      </c>
      <c r="H44" s="396">
        <f t="shared" si="5"/>
        <v>2.8529773827954522E-2</v>
      </c>
    </row>
    <row r="45" spans="1:8" s="183" customFormat="1" ht="14.25" customHeight="1" x14ac:dyDescent="0.25">
      <c r="A45" s="206" t="s">
        <v>320</v>
      </c>
      <c r="B45" s="207">
        <v>7221562</v>
      </c>
      <c r="C45" s="577">
        <v>15494078</v>
      </c>
      <c r="D45" s="175">
        <f t="shared" si="3"/>
        <v>1.1455300113742704</v>
      </c>
      <c r="E45" s="207">
        <v>37677537</v>
      </c>
      <c r="F45" s="704">
        <v>128813736</v>
      </c>
      <c r="G45" s="175">
        <f t="shared" si="4"/>
        <v>2.4188470440623546</v>
      </c>
      <c r="H45" s="396">
        <f t="shared" si="5"/>
        <v>2.5096565787814617E-2</v>
      </c>
    </row>
    <row r="46" spans="1:8" s="183" customFormat="1" ht="14.25" customHeight="1" x14ac:dyDescent="0.25">
      <c r="A46" s="206" t="s">
        <v>280</v>
      </c>
      <c r="B46" s="207">
        <v>8179776</v>
      </c>
      <c r="C46" s="577">
        <v>16173957</v>
      </c>
      <c r="D46" s="175">
        <f t="shared" si="3"/>
        <v>0.97731050336830738</v>
      </c>
      <c r="E46" s="207">
        <v>63938843</v>
      </c>
      <c r="F46" s="704">
        <v>120057478</v>
      </c>
      <c r="G46" s="175">
        <f t="shared" si="4"/>
        <v>0.87769237550951629</v>
      </c>
      <c r="H46" s="396">
        <f t="shared" si="5"/>
        <v>2.3390598615555303E-2</v>
      </c>
    </row>
    <row r="47" spans="1:8" s="183" customFormat="1" ht="14.25" customHeight="1" x14ac:dyDescent="0.25">
      <c r="A47" s="206" t="s">
        <v>279</v>
      </c>
      <c r="B47" s="207">
        <v>24845810</v>
      </c>
      <c r="C47" s="577">
        <v>15450202</v>
      </c>
      <c r="D47" s="175">
        <f t="shared" si="3"/>
        <v>-0.37815663888599327</v>
      </c>
      <c r="E47" s="207">
        <v>121900313</v>
      </c>
      <c r="F47" s="704">
        <v>116581256</v>
      </c>
      <c r="G47" s="175">
        <f t="shared" si="4"/>
        <v>-4.3634481890132637E-2</v>
      </c>
      <c r="H47" s="396">
        <f t="shared" si="5"/>
        <v>2.2713332069105252E-2</v>
      </c>
    </row>
    <row r="48" spans="1:8" s="183" customFormat="1" ht="14.25" customHeight="1" x14ac:dyDescent="0.25">
      <c r="A48" s="206" t="s">
        <v>290</v>
      </c>
      <c r="B48" s="207">
        <v>8889507</v>
      </c>
      <c r="C48" s="577">
        <v>13722047</v>
      </c>
      <c r="D48" s="175">
        <f t="shared" si="3"/>
        <v>0.54362294781926601</v>
      </c>
      <c r="E48" s="207">
        <v>87088136</v>
      </c>
      <c r="F48" s="704">
        <v>102405119</v>
      </c>
      <c r="G48" s="175">
        <f t="shared" si="4"/>
        <v>0.1758791002255462</v>
      </c>
      <c r="H48" s="396">
        <f t="shared" si="5"/>
        <v>1.9951418892100798E-2</v>
      </c>
    </row>
    <row r="49" spans="1:8" s="183" customFormat="1" ht="14.25" customHeight="1" x14ac:dyDescent="0.25">
      <c r="A49" s="206" t="s">
        <v>292</v>
      </c>
      <c r="B49" s="207">
        <v>3583662</v>
      </c>
      <c r="C49" s="577">
        <v>7404860</v>
      </c>
      <c r="D49" s="175">
        <f t="shared" si="3"/>
        <v>1.0662830367372815</v>
      </c>
      <c r="E49" s="207">
        <v>54642904</v>
      </c>
      <c r="F49" s="704">
        <v>99370051</v>
      </c>
      <c r="G49" s="175">
        <f t="shared" si="4"/>
        <v>0.81853532162199882</v>
      </c>
      <c r="H49" s="396">
        <f t="shared" si="5"/>
        <v>1.9360101645215802E-2</v>
      </c>
    </row>
    <row r="50" spans="1:8" s="183" customFormat="1" ht="14.25" customHeight="1" x14ac:dyDescent="0.25">
      <c r="A50" s="206" t="s">
        <v>301</v>
      </c>
      <c r="B50" s="207">
        <v>9371450</v>
      </c>
      <c r="C50" s="577">
        <v>14351611</v>
      </c>
      <c r="D50" s="175">
        <f t="shared" si="3"/>
        <v>0.53141840376889382</v>
      </c>
      <c r="E50" s="207">
        <v>92142590</v>
      </c>
      <c r="F50" s="704">
        <v>96326283</v>
      </c>
      <c r="G50" s="175">
        <f t="shared" si="4"/>
        <v>4.5404551793041703E-2</v>
      </c>
      <c r="H50" s="396">
        <f t="shared" si="5"/>
        <v>1.876708939181105E-2</v>
      </c>
    </row>
    <row r="51" spans="1:8" s="183" customFormat="1" ht="14.25" customHeight="1" x14ac:dyDescent="0.25">
      <c r="A51" s="206" t="s">
        <v>281</v>
      </c>
      <c r="B51" s="207">
        <v>6887962</v>
      </c>
      <c r="C51" s="577">
        <v>9962318</v>
      </c>
      <c r="D51" s="175">
        <f t="shared" si="3"/>
        <v>0.44633753786678843</v>
      </c>
      <c r="E51" s="207">
        <v>75140887</v>
      </c>
      <c r="F51" s="704">
        <v>94215128</v>
      </c>
      <c r="G51" s="175">
        <f t="shared" si="4"/>
        <v>0.25384636462968557</v>
      </c>
      <c r="H51" s="396">
        <f t="shared" si="5"/>
        <v>1.8355776576958961E-2</v>
      </c>
    </row>
    <row r="52" spans="1:8" s="183" customFormat="1" ht="14.25" customHeight="1" x14ac:dyDescent="0.25">
      <c r="A52" s="206" t="s">
        <v>288</v>
      </c>
      <c r="B52" s="207">
        <v>8751839</v>
      </c>
      <c r="C52" s="577">
        <v>7600783</v>
      </c>
      <c r="D52" s="175">
        <f t="shared" si="3"/>
        <v>-0.13152161505713256</v>
      </c>
      <c r="E52" s="207">
        <v>87178348</v>
      </c>
      <c r="F52" s="704">
        <v>84223008</v>
      </c>
      <c r="G52" s="175">
        <f t="shared" si="4"/>
        <v>-3.3899931207689304E-2</v>
      </c>
      <c r="H52" s="396">
        <f t="shared" si="5"/>
        <v>1.6409028468203399E-2</v>
      </c>
    </row>
    <row r="53" spans="1:8" s="183" customFormat="1" ht="14.25" customHeight="1" x14ac:dyDescent="0.25">
      <c r="A53" s="206" t="s">
        <v>291</v>
      </c>
      <c r="B53" s="207">
        <v>5373647</v>
      </c>
      <c r="C53" s="577">
        <v>9317989</v>
      </c>
      <c r="D53" s="175">
        <f t="shared" si="3"/>
        <v>0.73401583691671601</v>
      </c>
      <c r="E53" s="207">
        <v>43827786</v>
      </c>
      <c r="F53" s="704">
        <v>78578579</v>
      </c>
      <c r="G53" s="175">
        <f t="shared" si="4"/>
        <v>0.79289410147252237</v>
      </c>
      <c r="H53" s="396">
        <f t="shared" si="5"/>
        <v>1.5309333760698379E-2</v>
      </c>
    </row>
    <row r="54" spans="1:8" s="183" customFormat="1" ht="14.25" customHeight="1" x14ac:dyDescent="0.25">
      <c r="A54" s="206" t="s">
        <v>293</v>
      </c>
      <c r="B54" s="207">
        <v>3338138</v>
      </c>
      <c r="C54" s="577">
        <v>12038339</v>
      </c>
      <c r="D54" s="175">
        <f t="shared" si="3"/>
        <v>2.6063035740283955</v>
      </c>
      <c r="E54" s="207">
        <v>28034273</v>
      </c>
      <c r="F54" s="704">
        <v>70102843</v>
      </c>
      <c r="G54" s="175">
        <f t="shared" si="4"/>
        <v>1.5006121257362373</v>
      </c>
      <c r="H54" s="396">
        <f t="shared" si="5"/>
        <v>1.3658020222799373E-2</v>
      </c>
    </row>
    <row r="55" spans="1:8" s="183" customFormat="1" ht="14.25" customHeight="1" x14ac:dyDescent="0.25">
      <c r="A55" s="206" t="s">
        <v>315</v>
      </c>
      <c r="B55" s="207">
        <v>3785665</v>
      </c>
      <c r="C55" s="577">
        <v>12981459</v>
      </c>
      <c r="D55" s="175">
        <f t="shared" si="3"/>
        <v>2.4291092846303095</v>
      </c>
      <c r="E55" s="207">
        <v>40247758</v>
      </c>
      <c r="F55" s="704">
        <v>66680340</v>
      </c>
      <c r="G55" s="175">
        <f t="shared" si="4"/>
        <v>0.65674669381583928</v>
      </c>
      <c r="H55" s="396">
        <f t="shared" si="5"/>
        <v>1.2991219659709634E-2</v>
      </c>
    </row>
    <row r="56" spans="1:8" s="183" customFormat="1" ht="14.25" customHeight="1" x14ac:dyDescent="0.25">
      <c r="A56" s="206" t="s">
        <v>783</v>
      </c>
      <c r="B56" s="207">
        <v>1828926</v>
      </c>
      <c r="C56" s="577">
        <v>10654691</v>
      </c>
      <c r="D56" s="175">
        <f t="shared" si="3"/>
        <v>4.8256545098052079</v>
      </c>
      <c r="E56" s="207">
        <v>18671565</v>
      </c>
      <c r="F56" s="704">
        <v>64061253</v>
      </c>
      <c r="G56" s="175">
        <f t="shared" si="4"/>
        <v>2.4309525205841074</v>
      </c>
      <c r="H56" s="396">
        <f t="shared" si="5"/>
        <v>1.2480947298697528E-2</v>
      </c>
    </row>
    <row r="57" spans="1:8" s="183" customFormat="1" ht="14.25" customHeight="1" x14ac:dyDescent="0.25">
      <c r="A57" s="206" t="s">
        <v>282</v>
      </c>
      <c r="B57" s="207">
        <v>4222695</v>
      </c>
      <c r="C57" s="577">
        <v>9977982</v>
      </c>
      <c r="D57" s="175">
        <f t="shared" si="3"/>
        <v>1.3629416758728725</v>
      </c>
      <c r="E57" s="207">
        <v>24114917</v>
      </c>
      <c r="F57" s="704">
        <v>53135253</v>
      </c>
      <c r="G57" s="175">
        <f t="shared" si="4"/>
        <v>1.2034184484234385</v>
      </c>
      <c r="H57" s="396">
        <f t="shared" si="5"/>
        <v>1.0352252903888092E-2</v>
      </c>
    </row>
    <row r="58" spans="1:8" s="183" customFormat="1" ht="14.25" customHeight="1" x14ac:dyDescent="0.25">
      <c r="A58" s="206" t="s">
        <v>317</v>
      </c>
      <c r="B58" s="207">
        <v>2827255</v>
      </c>
      <c r="C58" s="577">
        <v>3831685</v>
      </c>
      <c r="D58" s="175">
        <f t="shared" si="3"/>
        <v>0.35526685778254885</v>
      </c>
      <c r="E58" s="207">
        <v>24332421</v>
      </c>
      <c r="F58" s="704">
        <v>44639476</v>
      </c>
      <c r="G58" s="175">
        <f t="shared" si="4"/>
        <v>0.8345677974255008</v>
      </c>
      <c r="H58" s="396">
        <f t="shared" si="5"/>
        <v>8.6970348113152452E-3</v>
      </c>
    </row>
    <row r="59" spans="1:8" s="183" customFormat="1" ht="14.25" customHeight="1" x14ac:dyDescent="0.25">
      <c r="A59" s="206" t="s">
        <v>287</v>
      </c>
      <c r="B59" s="207">
        <v>2466805</v>
      </c>
      <c r="C59" s="577">
        <v>3995674</v>
      </c>
      <c r="D59" s="175">
        <f t="shared" si="3"/>
        <v>0.61977699899262406</v>
      </c>
      <c r="E59" s="207">
        <v>33703518</v>
      </c>
      <c r="F59" s="704">
        <v>44269038</v>
      </c>
      <c r="G59" s="175">
        <f t="shared" si="4"/>
        <v>0.3134841888018931</v>
      </c>
      <c r="H59" s="396">
        <f t="shared" si="5"/>
        <v>8.6248629923307649E-3</v>
      </c>
    </row>
    <row r="60" spans="1:8" s="183" customFormat="1" ht="14.25" customHeight="1" x14ac:dyDescent="0.25">
      <c r="A60" s="206" t="s">
        <v>519</v>
      </c>
      <c r="B60" s="207">
        <v>4220254</v>
      </c>
      <c r="C60" s="577">
        <v>4418170</v>
      </c>
      <c r="D60" s="175">
        <f t="shared" si="3"/>
        <v>4.6896703373777937E-2</v>
      </c>
      <c r="E60" s="207">
        <v>36862817</v>
      </c>
      <c r="F60" s="704">
        <v>44087635</v>
      </c>
      <c r="G60" s="175">
        <f t="shared" si="4"/>
        <v>0.19599202090279744</v>
      </c>
      <c r="H60" s="396">
        <f t="shared" si="5"/>
        <v>8.5895205477671908E-3</v>
      </c>
    </row>
    <row r="61" spans="1:8" s="183" customFormat="1" ht="14.25" customHeight="1" x14ac:dyDescent="0.25">
      <c r="A61" s="206" t="s">
        <v>316</v>
      </c>
      <c r="B61" s="207">
        <v>6261254</v>
      </c>
      <c r="C61" s="577">
        <v>4001522</v>
      </c>
      <c r="D61" s="175">
        <f t="shared" si="3"/>
        <v>-0.3609072559586306</v>
      </c>
      <c r="E61" s="207">
        <v>53443130</v>
      </c>
      <c r="F61" s="704">
        <v>41945628</v>
      </c>
      <c r="G61" s="175">
        <f t="shared" si="4"/>
        <v>-0.21513526621663071</v>
      </c>
      <c r="H61" s="396">
        <f t="shared" si="5"/>
        <v>8.1721968891050479E-3</v>
      </c>
    </row>
    <row r="62" spans="1:8" s="183" customFormat="1" ht="14.25" customHeight="1" x14ac:dyDescent="0.25">
      <c r="A62" s="206" t="s">
        <v>286</v>
      </c>
      <c r="B62" s="207">
        <v>2178026</v>
      </c>
      <c r="C62" s="577">
        <v>3660535</v>
      </c>
      <c r="D62" s="175">
        <f t="shared" si="3"/>
        <v>0.68066634649907765</v>
      </c>
      <c r="E62" s="207">
        <v>27008850</v>
      </c>
      <c r="F62" s="704">
        <v>35603531</v>
      </c>
      <c r="G62" s="175">
        <f t="shared" si="4"/>
        <v>0.31821721398726721</v>
      </c>
      <c r="H62" s="396">
        <f t="shared" si="5"/>
        <v>6.9365766863558496E-3</v>
      </c>
    </row>
    <row r="63" spans="1:8" s="183" customFormat="1" ht="14.25" customHeight="1" x14ac:dyDescent="0.25">
      <c r="A63" s="208" t="s">
        <v>812</v>
      </c>
      <c r="B63" s="207">
        <v>7364169</v>
      </c>
      <c r="C63" s="577">
        <v>9269689</v>
      </c>
      <c r="D63" s="175">
        <f t="shared" si="3"/>
        <v>0.25875560433227429</v>
      </c>
      <c r="E63" s="207">
        <v>25873291</v>
      </c>
      <c r="F63" s="704">
        <v>33797206</v>
      </c>
      <c r="G63" s="175">
        <f t="shared" si="4"/>
        <v>0.30625848872491712</v>
      </c>
      <c r="H63" s="396">
        <f t="shared" si="5"/>
        <v>6.5846533930459319E-3</v>
      </c>
    </row>
    <row r="64" spans="1:8" s="183" customFormat="1" ht="14.25" customHeight="1" x14ac:dyDescent="0.25">
      <c r="A64" s="206" t="s">
        <v>314</v>
      </c>
      <c r="B64" s="207">
        <v>1502086</v>
      </c>
      <c r="C64" s="577">
        <v>5173171</v>
      </c>
      <c r="D64" s="175">
        <f t="shared" si="3"/>
        <v>2.4439912228727252</v>
      </c>
      <c r="E64" s="207">
        <v>16418547</v>
      </c>
      <c r="F64" s="704">
        <v>31652893</v>
      </c>
      <c r="G64" s="175">
        <f t="shared" si="4"/>
        <v>0.92787419008515193</v>
      </c>
      <c r="H64" s="396">
        <f t="shared" si="5"/>
        <v>6.1668804602418859E-3</v>
      </c>
    </row>
    <row r="65" spans="1:8" s="183" customFormat="1" ht="14.25" customHeight="1" x14ac:dyDescent="0.25">
      <c r="A65" s="206" t="s">
        <v>296</v>
      </c>
      <c r="B65" s="207">
        <v>2856244</v>
      </c>
      <c r="C65" s="577">
        <v>3238116</v>
      </c>
      <c r="D65" s="175">
        <f t="shared" si="3"/>
        <v>0.13369726115836045</v>
      </c>
      <c r="E65" s="207">
        <v>15184070</v>
      </c>
      <c r="F65" s="704">
        <v>30166086</v>
      </c>
      <c r="G65" s="175">
        <f t="shared" si="4"/>
        <v>0.98669302762698008</v>
      </c>
      <c r="H65" s="396">
        <f t="shared" si="5"/>
        <v>5.8772083270674921E-3</v>
      </c>
    </row>
    <row r="66" spans="1:8" s="183" customFormat="1" ht="14.25" customHeight="1" x14ac:dyDescent="0.25">
      <c r="A66" s="206" t="s">
        <v>319</v>
      </c>
      <c r="B66" s="207">
        <v>2133202</v>
      </c>
      <c r="C66" s="577">
        <v>3404126</v>
      </c>
      <c r="D66" s="175">
        <f t="shared" si="3"/>
        <v>0.59578230284801914</v>
      </c>
      <c r="E66" s="207">
        <v>19017384</v>
      </c>
      <c r="F66" s="704">
        <v>25439164</v>
      </c>
      <c r="G66" s="175">
        <f t="shared" si="4"/>
        <v>0.33767946211739752</v>
      </c>
      <c r="H66" s="396">
        <f t="shared" si="5"/>
        <v>4.9562699812775038E-3</v>
      </c>
    </row>
    <row r="67" spans="1:8" s="183" customFormat="1" ht="14.25" customHeight="1" x14ac:dyDescent="0.25">
      <c r="A67" s="206" t="s">
        <v>318</v>
      </c>
      <c r="B67" s="207">
        <v>3200000</v>
      </c>
      <c r="C67" s="577">
        <v>3126533</v>
      </c>
      <c r="D67" s="175">
        <f t="shared" si="3"/>
        <v>-2.295843750000004E-2</v>
      </c>
      <c r="E67" s="207">
        <v>23681900</v>
      </c>
      <c r="F67" s="704">
        <v>25190233</v>
      </c>
      <c r="G67" s="175">
        <f t="shared" si="4"/>
        <v>6.3691384559515951E-2</v>
      </c>
      <c r="H67" s="396">
        <f t="shared" si="5"/>
        <v>4.9077711688672613E-3</v>
      </c>
    </row>
    <row r="68" spans="1:8" s="183" customFormat="1" ht="14.25" customHeight="1" x14ac:dyDescent="0.25">
      <c r="A68" s="206" t="s">
        <v>285</v>
      </c>
      <c r="B68" s="207">
        <v>1453397</v>
      </c>
      <c r="C68" s="577">
        <v>4944830</v>
      </c>
      <c r="D68" s="175">
        <f t="shared" si="3"/>
        <v>2.4022569194789862</v>
      </c>
      <c r="E68" s="207">
        <v>24597290</v>
      </c>
      <c r="F68" s="704">
        <v>24815508</v>
      </c>
      <c r="G68" s="175">
        <f t="shared" si="4"/>
        <v>8.8716277280953548E-3</v>
      </c>
      <c r="H68" s="396">
        <f t="shared" si="5"/>
        <v>4.8347641208080477E-3</v>
      </c>
    </row>
    <row r="69" spans="1:8" s="183" customFormat="1" ht="14.25" customHeight="1" x14ac:dyDescent="0.25">
      <c r="A69" s="206" t="s">
        <v>512</v>
      </c>
      <c r="B69" s="207">
        <v>3002501</v>
      </c>
      <c r="C69" s="577">
        <v>2165401</v>
      </c>
      <c r="D69" s="175">
        <f t="shared" si="3"/>
        <v>-0.27880090631110532</v>
      </c>
      <c r="E69" s="207">
        <v>15402524</v>
      </c>
      <c r="F69" s="704">
        <v>24204719</v>
      </c>
      <c r="G69" s="175">
        <f t="shared" si="4"/>
        <v>0.57147744097006448</v>
      </c>
      <c r="H69" s="396">
        <f t="shared" si="5"/>
        <v>4.7157651165328088E-3</v>
      </c>
    </row>
    <row r="70" spans="1:8" s="183" customFormat="1" ht="14.25" customHeight="1" x14ac:dyDescent="0.25">
      <c r="A70" s="206" t="s">
        <v>294</v>
      </c>
      <c r="B70" s="207">
        <v>4039425</v>
      </c>
      <c r="C70" s="577">
        <v>2843337</v>
      </c>
      <c r="D70" s="175">
        <f t="shared" si="3"/>
        <v>-0.29610352958651298</v>
      </c>
      <c r="E70" s="207">
        <v>21661369</v>
      </c>
      <c r="F70" s="704">
        <v>21901675</v>
      </c>
      <c r="G70" s="175">
        <f t="shared" si="4"/>
        <v>1.1093758663175857E-2</v>
      </c>
      <c r="H70" s="396">
        <f t="shared" si="5"/>
        <v>4.2670668871900019E-3</v>
      </c>
    </row>
    <row r="71" spans="1:8" s="183" customFormat="1" ht="14.25" customHeight="1" x14ac:dyDescent="0.25">
      <c r="A71" s="206" t="s">
        <v>395</v>
      </c>
      <c r="B71" s="207">
        <v>2141394</v>
      </c>
      <c r="C71" s="577">
        <v>871115</v>
      </c>
      <c r="D71" s="175">
        <f t="shared" si="3"/>
        <v>-0.59320190492735114</v>
      </c>
      <c r="E71" s="207">
        <v>17498510</v>
      </c>
      <c r="F71" s="704">
        <v>21837442</v>
      </c>
      <c r="G71" s="175">
        <f t="shared" si="4"/>
        <v>0.24796008345853449</v>
      </c>
      <c r="H71" s="396">
        <f t="shared" si="5"/>
        <v>4.2545524787091496E-3</v>
      </c>
    </row>
    <row r="72" spans="1:8" s="183" customFormat="1" ht="14.25" customHeight="1" x14ac:dyDescent="0.25">
      <c r="A72" s="206" t="s">
        <v>297</v>
      </c>
      <c r="B72" s="207">
        <v>1778870</v>
      </c>
      <c r="C72" s="577">
        <v>3578741</v>
      </c>
      <c r="D72" s="175">
        <f t="shared" si="3"/>
        <v>1.0118058093059075</v>
      </c>
      <c r="E72" s="207">
        <v>60765449</v>
      </c>
      <c r="F72" s="704">
        <v>21714877</v>
      </c>
      <c r="G72" s="175">
        <f t="shared" si="4"/>
        <v>-0.6426443421820186</v>
      </c>
      <c r="H72" s="396">
        <f t="shared" si="5"/>
        <v>4.230673343755844E-3</v>
      </c>
    </row>
    <row r="73" spans="1:8" s="183" customFormat="1" ht="14.25" customHeight="1" x14ac:dyDescent="0.25">
      <c r="A73" s="206" t="s">
        <v>444</v>
      </c>
      <c r="B73" s="207">
        <v>2092903</v>
      </c>
      <c r="C73" s="577">
        <v>1446104</v>
      </c>
      <c r="D73" s="175">
        <f t="shared" si="3"/>
        <v>-0.30904394518045031</v>
      </c>
      <c r="E73" s="207">
        <v>21326307</v>
      </c>
      <c r="F73" s="704">
        <v>21266832</v>
      </c>
      <c r="G73" s="175">
        <f t="shared" si="4"/>
        <v>-2.78880914543711E-3</v>
      </c>
      <c r="H73" s="396">
        <f t="shared" si="5"/>
        <v>4.1433814821301446E-3</v>
      </c>
    </row>
    <row r="74" spans="1:8" s="183" customFormat="1" ht="14.25" customHeight="1" x14ac:dyDescent="0.25">
      <c r="A74" s="206" t="s">
        <v>313</v>
      </c>
      <c r="B74" s="207">
        <v>1903379</v>
      </c>
      <c r="C74" s="577">
        <v>1794891</v>
      </c>
      <c r="D74" s="175">
        <f t="shared" si="3"/>
        <v>-5.6997581669231412E-2</v>
      </c>
      <c r="E74" s="207">
        <v>29238846</v>
      </c>
      <c r="F74" s="704">
        <v>18316261</v>
      </c>
      <c r="G74" s="175">
        <f t="shared" si="4"/>
        <v>-0.37356416186876873</v>
      </c>
      <c r="H74" s="396">
        <f t="shared" si="5"/>
        <v>3.5685266451186788E-3</v>
      </c>
    </row>
    <row r="75" spans="1:8" s="183" customFormat="1" ht="14.25" customHeight="1" x14ac:dyDescent="0.25">
      <c r="A75" s="206" t="s">
        <v>394</v>
      </c>
      <c r="B75" s="207">
        <v>1783228</v>
      </c>
      <c r="C75" s="577">
        <v>2174747</v>
      </c>
      <c r="D75" s="175">
        <f t="shared" si="3"/>
        <v>0.21955633267310737</v>
      </c>
      <c r="E75" s="207">
        <v>10554290</v>
      </c>
      <c r="F75" s="704">
        <v>17179769</v>
      </c>
      <c r="G75" s="175">
        <f t="shared" si="4"/>
        <v>0.62775222208220538</v>
      </c>
      <c r="H75" s="396">
        <f t="shared" si="5"/>
        <v>3.347105800331404E-3</v>
      </c>
    </row>
    <row r="76" spans="1:8" s="183" customFormat="1" ht="14.25" customHeight="1" x14ac:dyDescent="0.25">
      <c r="A76" s="206" t="s">
        <v>723</v>
      </c>
      <c r="B76" s="207">
        <v>572103</v>
      </c>
      <c r="C76" s="577">
        <v>1381557</v>
      </c>
      <c r="D76" s="175">
        <f t="shared" si="3"/>
        <v>1.4148745942601244</v>
      </c>
      <c r="E76" s="207">
        <v>3381784</v>
      </c>
      <c r="F76" s="704">
        <v>16685592</v>
      </c>
      <c r="G76" s="175">
        <f t="shared" si="4"/>
        <v>3.933961483051549</v>
      </c>
      <c r="H76" s="396">
        <f t="shared" si="5"/>
        <v>3.25082611792762E-3</v>
      </c>
    </row>
    <row r="77" spans="1:8" s="183" customFormat="1" ht="14.25" customHeight="1" x14ac:dyDescent="0.25">
      <c r="A77" s="206" t="s">
        <v>283</v>
      </c>
      <c r="B77" s="207">
        <v>2359834</v>
      </c>
      <c r="C77" s="577">
        <v>1140340</v>
      </c>
      <c r="D77" s="175">
        <f t="shared" si="3"/>
        <v>-0.51677109491599826</v>
      </c>
      <c r="E77" s="207">
        <v>58579657</v>
      </c>
      <c r="F77" s="704">
        <v>16680907</v>
      </c>
      <c r="G77" s="175">
        <f t="shared" si="4"/>
        <v>-0.71524403087576971</v>
      </c>
      <c r="H77" s="396">
        <f t="shared" si="5"/>
        <v>3.2499133471753151E-3</v>
      </c>
    </row>
    <row r="78" spans="1:8" s="183" customFormat="1" ht="14.25" customHeight="1" x14ac:dyDescent="0.25">
      <c r="A78" s="206" t="s">
        <v>850</v>
      </c>
      <c r="B78" s="207">
        <v>1105432</v>
      </c>
      <c r="C78" s="577">
        <v>3411110</v>
      </c>
      <c r="D78" s="175">
        <f t="shared" si="3"/>
        <v>2.0857709926978774</v>
      </c>
      <c r="E78" s="207">
        <v>7096106</v>
      </c>
      <c r="F78" s="704">
        <v>16324567</v>
      </c>
      <c r="G78" s="175">
        <f t="shared" si="4"/>
        <v>1.300496497656602</v>
      </c>
      <c r="H78" s="396">
        <f t="shared" si="5"/>
        <v>3.1804882180661814E-3</v>
      </c>
    </row>
    <row r="79" spans="1:8" s="183" customFormat="1" ht="14.25" customHeight="1" x14ac:dyDescent="0.25">
      <c r="A79" s="206" t="s">
        <v>295</v>
      </c>
      <c r="B79" s="207">
        <v>2866933</v>
      </c>
      <c r="C79" s="577">
        <v>334460</v>
      </c>
      <c r="D79" s="175">
        <f t="shared" si="3"/>
        <v>-0.88333874562119175</v>
      </c>
      <c r="E79" s="207">
        <v>26858868</v>
      </c>
      <c r="F79" s="704">
        <v>15949979</v>
      </c>
      <c r="G79" s="175">
        <f t="shared" si="4"/>
        <v>-0.40615594819558287</v>
      </c>
      <c r="H79" s="396">
        <f t="shared" si="5"/>
        <v>3.1075078614889455E-3</v>
      </c>
    </row>
    <row r="80" spans="1:8" s="183" customFormat="1" ht="14.25" customHeight="1" x14ac:dyDescent="0.25">
      <c r="A80" s="206" t="s">
        <v>596</v>
      </c>
      <c r="B80" s="207">
        <v>745598</v>
      </c>
      <c r="C80" s="577">
        <v>1300832</v>
      </c>
      <c r="D80" s="175">
        <f t="shared" si="3"/>
        <v>0.74468279153109318</v>
      </c>
      <c r="E80" s="207">
        <v>10028212</v>
      </c>
      <c r="F80" s="704">
        <v>14628428</v>
      </c>
      <c r="G80" s="175">
        <f t="shared" si="4"/>
        <v>0.45872743815148698</v>
      </c>
      <c r="H80" s="396">
        <f t="shared" si="5"/>
        <v>2.8500322797431277E-3</v>
      </c>
    </row>
    <row r="81" spans="1:8" s="183" customFormat="1" ht="14.25" customHeight="1" x14ac:dyDescent="0.25">
      <c r="A81" s="206" t="s">
        <v>299</v>
      </c>
      <c r="B81" s="207">
        <v>379753</v>
      </c>
      <c r="C81" s="577">
        <v>1866600</v>
      </c>
      <c r="D81" s="175">
        <f t="shared" si="3"/>
        <v>3.9153002082932851</v>
      </c>
      <c r="E81" s="207">
        <v>11622898</v>
      </c>
      <c r="F81" s="704">
        <v>13790582</v>
      </c>
      <c r="G81" s="175">
        <f t="shared" si="4"/>
        <v>0.18650116347919421</v>
      </c>
      <c r="H81" s="396">
        <f t="shared" si="5"/>
        <v>2.6867961380706486E-3</v>
      </c>
    </row>
    <row r="82" spans="1:8" s="183" customFormat="1" ht="14.25" customHeight="1" x14ac:dyDescent="0.25">
      <c r="A82" s="206" t="s">
        <v>817</v>
      </c>
      <c r="B82" s="207">
        <v>702848</v>
      </c>
      <c r="C82" s="577">
        <v>1658361</v>
      </c>
      <c r="D82" s="175">
        <f t="shared" si="3"/>
        <v>1.3594873998360955</v>
      </c>
      <c r="E82" s="207">
        <v>17022450</v>
      </c>
      <c r="F82" s="704">
        <v>13474138</v>
      </c>
      <c r="G82" s="175">
        <f t="shared" si="4"/>
        <v>-0.20844896004981661</v>
      </c>
      <c r="H82" s="396">
        <f t="shared" si="5"/>
        <v>2.6251438802387729E-3</v>
      </c>
    </row>
    <row r="83" spans="1:8" s="183" customFormat="1" ht="14.25" customHeight="1" x14ac:dyDescent="0.25">
      <c r="A83" s="206" t="s">
        <v>595</v>
      </c>
      <c r="B83" s="207">
        <v>477153</v>
      </c>
      <c r="C83" s="577">
        <v>1180561</v>
      </c>
      <c r="D83" s="175">
        <f t="shared" si="3"/>
        <v>1.4741770459370476</v>
      </c>
      <c r="E83" s="207">
        <v>9214425</v>
      </c>
      <c r="F83" s="704">
        <v>13377999</v>
      </c>
      <c r="G83" s="175">
        <f t="shared" si="4"/>
        <v>0.45185391383618612</v>
      </c>
      <c r="H83" s="396">
        <f t="shared" si="5"/>
        <v>2.6064132788821384E-3</v>
      </c>
    </row>
    <row r="84" spans="1:8" s="183" customFormat="1" ht="14.25" customHeight="1" x14ac:dyDescent="0.25">
      <c r="A84" s="206" t="s">
        <v>594</v>
      </c>
      <c r="B84" s="207">
        <v>875263</v>
      </c>
      <c r="C84" s="577">
        <v>1044277</v>
      </c>
      <c r="D84" s="175">
        <f t="shared" si="3"/>
        <v>0.19310081655456712</v>
      </c>
      <c r="E84" s="207">
        <v>6467298</v>
      </c>
      <c r="F84" s="704">
        <v>12948528</v>
      </c>
      <c r="G84" s="175">
        <f t="shared" si="4"/>
        <v>1.0021542226753737</v>
      </c>
      <c r="H84" s="396">
        <f t="shared" si="5"/>
        <v>2.5227401587619479E-3</v>
      </c>
    </row>
    <row r="85" spans="1:8" s="183" customFormat="1" ht="14.25" customHeight="1" x14ac:dyDescent="0.25">
      <c r="A85" s="206" t="s">
        <v>772</v>
      </c>
      <c r="B85" s="207">
        <v>787161</v>
      </c>
      <c r="C85" s="577">
        <v>1679544</v>
      </c>
      <c r="D85" s="175">
        <f t="shared" si="3"/>
        <v>1.1336727810447926</v>
      </c>
      <c r="E85" s="207">
        <v>3819010</v>
      </c>
      <c r="F85" s="704">
        <v>12701532</v>
      </c>
      <c r="G85" s="175">
        <f t="shared" si="4"/>
        <v>2.3258703171764412</v>
      </c>
      <c r="H85" s="396">
        <f t="shared" si="5"/>
        <v>2.4746183391810995E-3</v>
      </c>
    </row>
    <row r="86" spans="1:8" s="197" customFormat="1" ht="14.25" customHeight="1" x14ac:dyDescent="0.2">
      <c r="A86" s="578" t="s">
        <v>918</v>
      </c>
      <c r="B86" s="207">
        <v>30729092</v>
      </c>
      <c r="C86" s="577">
        <v>36873216</v>
      </c>
      <c r="D86" s="175">
        <f t="shared" si="3"/>
        <v>0.19994486006940915</v>
      </c>
      <c r="E86" s="397">
        <v>284460049</v>
      </c>
      <c r="F86" s="704">
        <v>344997125</v>
      </c>
      <c r="G86" s="175">
        <f t="shared" si="4"/>
        <v>0.21281398288727704</v>
      </c>
      <c r="H86" s="396">
        <f t="shared" si="5"/>
        <v>6.7215215651919319E-2</v>
      </c>
    </row>
    <row r="87" spans="1:8" s="6" customFormat="1" ht="13.5" thickBot="1" x14ac:dyDescent="0.25">
      <c r="A87" s="209" t="s">
        <v>321</v>
      </c>
      <c r="B87" s="210">
        <f>SUM(B36:B86)</f>
        <v>430581552</v>
      </c>
      <c r="C87" s="211">
        <f>SUM(C36:C86)</f>
        <v>650800111</v>
      </c>
      <c r="D87" s="579">
        <f>C87/B87-1</f>
        <v>0.51144448241479701</v>
      </c>
      <c r="E87" s="210">
        <f>+SUM(E36:E86)</f>
        <v>4239180883</v>
      </c>
      <c r="F87" s="211">
        <f>+SUM(F36:F86)</f>
        <v>5132723620</v>
      </c>
      <c r="G87" s="705">
        <f>F87/E87-1</f>
        <v>0.21078193209053486</v>
      </c>
      <c r="H87" s="212">
        <f>+C87/$C$87</f>
        <v>1</v>
      </c>
    </row>
    <row r="88" spans="1:8" s="6" customFormat="1" x14ac:dyDescent="0.2">
      <c r="B88" s="213"/>
      <c r="C88" s="213"/>
      <c r="D88" s="10"/>
      <c r="E88" s="10"/>
      <c r="F88" s="10"/>
    </row>
    <row r="89" spans="1:8" s="6" customFormat="1" ht="53.25" customHeight="1" x14ac:dyDescent="0.2">
      <c r="A89" s="1060" t="s">
        <v>917</v>
      </c>
      <c r="B89" s="1060"/>
      <c r="C89" s="1060"/>
      <c r="D89" s="1060"/>
      <c r="E89" s="1060"/>
      <c r="F89" s="1060"/>
      <c r="G89" s="190"/>
      <c r="H89" s="190"/>
    </row>
    <row r="90" spans="1:8" s="6" customFormat="1" ht="15" x14ac:dyDescent="0.25">
      <c r="A90"/>
      <c r="B90"/>
      <c r="C90"/>
      <c r="D90"/>
      <c r="E90"/>
      <c r="F90"/>
    </row>
    <row r="91" spans="1:8" s="6" customFormat="1" ht="15" x14ac:dyDescent="0.25">
      <c r="A91"/>
      <c r="B91"/>
      <c r="C91"/>
      <c r="D91"/>
      <c r="E91"/>
      <c r="F91"/>
    </row>
    <row r="92" spans="1:8" s="6" customFormat="1" ht="15" x14ac:dyDescent="0.25">
      <c r="A92"/>
      <c r="B92"/>
      <c r="C92"/>
      <c r="D92"/>
      <c r="E92"/>
      <c r="F92"/>
    </row>
    <row r="93" spans="1:8" s="6" customFormat="1" ht="15" x14ac:dyDescent="0.25">
      <c r="A93"/>
      <c r="B93"/>
      <c r="C93"/>
      <c r="D93"/>
      <c r="E93"/>
      <c r="F93"/>
    </row>
    <row r="94" spans="1:8" s="6" customFormat="1" ht="15" x14ac:dyDescent="0.25">
      <c r="A94"/>
      <c r="B94"/>
      <c r="C94"/>
      <c r="D94"/>
      <c r="E94"/>
      <c r="F94"/>
    </row>
    <row r="95" spans="1:8" s="6" customFormat="1" ht="15" x14ac:dyDescent="0.25">
      <c r="A95"/>
      <c r="B95"/>
      <c r="C95"/>
      <c r="D95"/>
      <c r="E95"/>
      <c r="F95"/>
    </row>
    <row r="96" spans="1:8" s="6" customFormat="1" ht="15" x14ac:dyDescent="0.25">
      <c r="A96"/>
      <c r="B96"/>
      <c r="C96"/>
      <c r="D96"/>
      <c r="E96"/>
      <c r="F96"/>
    </row>
    <row r="97" spans="1:6" s="6" customFormat="1" ht="15" x14ac:dyDescent="0.25">
      <c r="A97"/>
      <c r="B97"/>
      <c r="C97"/>
      <c r="D97"/>
      <c r="E97"/>
      <c r="F97"/>
    </row>
    <row r="98" spans="1:6" s="6" customFormat="1" ht="15" x14ac:dyDescent="0.25">
      <c r="A98"/>
      <c r="B98"/>
      <c r="C98"/>
      <c r="D98"/>
      <c r="E98"/>
      <c r="F98"/>
    </row>
    <row r="99" spans="1:6" s="6" customFormat="1" ht="15" x14ac:dyDescent="0.25">
      <c r="A99"/>
      <c r="B99"/>
      <c r="C99"/>
      <c r="D99"/>
      <c r="E99"/>
      <c r="F99"/>
    </row>
    <row r="100" spans="1:6" s="6" customFormat="1" ht="15" x14ac:dyDescent="0.25">
      <c r="A100"/>
      <c r="B100"/>
      <c r="C100"/>
      <c r="D100"/>
      <c r="E100"/>
      <c r="F100"/>
    </row>
    <row r="101" spans="1:6" s="6" customFormat="1" ht="15" x14ac:dyDescent="0.25">
      <c r="A101"/>
      <c r="B101"/>
      <c r="C101"/>
      <c r="D101"/>
      <c r="E101"/>
      <c r="F101"/>
    </row>
    <row r="102" spans="1:6" s="6" customFormat="1" ht="15" x14ac:dyDescent="0.25">
      <c r="A102"/>
      <c r="B102"/>
      <c r="C102"/>
      <c r="D102"/>
      <c r="E102"/>
      <c r="F102"/>
    </row>
    <row r="103" spans="1:6" s="6" customFormat="1" ht="15" x14ac:dyDescent="0.25">
      <c r="A103"/>
      <c r="B103"/>
      <c r="C103"/>
      <c r="D103"/>
      <c r="E103"/>
      <c r="F103"/>
    </row>
    <row r="104" spans="1:6" s="6" customFormat="1" ht="15" x14ac:dyDescent="0.25">
      <c r="A104"/>
      <c r="B104"/>
      <c r="C104"/>
      <c r="D104"/>
      <c r="E104"/>
      <c r="F104"/>
    </row>
    <row r="105" spans="1:6" s="6" customFormat="1" ht="15" x14ac:dyDescent="0.25">
      <c r="A105"/>
      <c r="B105"/>
      <c r="C105"/>
      <c r="D105"/>
      <c r="E105"/>
      <c r="F105"/>
    </row>
    <row r="106" spans="1:6" s="6" customFormat="1" ht="15" x14ac:dyDescent="0.25">
      <c r="A106"/>
      <c r="B106"/>
      <c r="C106"/>
      <c r="D106"/>
      <c r="E106"/>
      <c r="F106"/>
    </row>
    <row r="107" spans="1:6" s="6" customFormat="1" ht="15" x14ac:dyDescent="0.25">
      <c r="A107"/>
      <c r="B107"/>
      <c r="C107"/>
      <c r="D107"/>
      <c r="E107"/>
      <c r="F107"/>
    </row>
    <row r="108" spans="1:6" s="6" customFormat="1" ht="15" x14ac:dyDescent="0.25">
      <c r="A108"/>
      <c r="B108"/>
      <c r="C108"/>
      <c r="D108"/>
      <c r="E108"/>
      <c r="F108"/>
    </row>
    <row r="109" spans="1:6" s="6" customFormat="1" ht="15" x14ac:dyDescent="0.25">
      <c r="A109"/>
      <c r="B109"/>
      <c r="C109"/>
      <c r="D109"/>
      <c r="E109"/>
      <c r="F109"/>
    </row>
    <row r="110" spans="1:6" s="6" customFormat="1" ht="15" x14ac:dyDescent="0.25">
      <c r="A110"/>
      <c r="B110"/>
      <c r="C110"/>
      <c r="D110"/>
      <c r="E110"/>
      <c r="F110"/>
    </row>
    <row r="111" spans="1:6" s="6" customFormat="1" ht="15" x14ac:dyDescent="0.25">
      <c r="A111"/>
      <c r="B111"/>
      <c r="C111"/>
      <c r="D111"/>
      <c r="E111"/>
      <c r="F111"/>
    </row>
    <row r="112" spans="1:6" s="6" customFormat="1" ht="15" x14ac:dyDescent="0.25">
      <c r="A112"/>
      <c r="B112"/>
      <c r="C112"/>
      <c r="D112"/>
      <c r="E112"/>
      <c r="F112"/>
    </row>
    <row r="113" spans="1:6" s="6" customFormat="1" ht="15" x14ac:dyDescent="0.25">
      <c r="A113"/>
      <c r="B113"/>
      <c r="C113"/>
      <c r="D113"/>
      <c r="E113"/>
      <c r="F113"/>
    </row>
    <row r="114" spans="1:6" s="6" customFormat="1" ht="15" x14ac:dyDescent="0.25">
      <c r="A114"/>
      <c r="B114"/>
      <c r="C114"/>
      <c r="D114"/>
      <c r="E114"/>
      <c r="F114"/>
    </row>
    <row r="115" spans="1:6" s="6" customFormat="1" ht="15" x14ac:dyDescent="0.25">
      <c r="A115"/>
      <c r="B115"/>
      <c r="C115"/>
      <c r="D115"/>
      <c r="E115"/>
      <c r="F115"/>
    </row>
    <row r="116" spans="1:6" s="6" customFormat="1" ht="15" x14ac:dyDescent="0.25">
      <c r="A116"/>
      <c r="B116"/>
      <c r="C116"/>
      <c r="D116"/>
      <c r="E116"/>
      <c r="F116"/>
    </row>
    <row r="117" spans="1:6" s="6" customFormat="1" ht="15" x14ac:dyDescent="0.25">
      <c r="D117" s="10"/>
      <c r="E117" s="10"/>
      <c r="F117"/>
    </row>
    <row r="118" spans="1:6" s="6" customFormat="1" ht="15" x14ac:dyDescent="0.25">
      <c r="D118" s="10"/>
      <c r="E118" s="10"/>
      <c r="F118"/>
    </row>
    <row r="119" spans="1:6" s="6" customFormat="1" ht="15" x14ac:dyDescent="0.25">
      <c r="D119" s="10"/>
      <c r="E119" s="10"/>
      <c r="F119"/>
    </row>
    <row r="120" spans="1:6" s="6" customFormat="1" ht="15" x14ac:dyDescent="0.25">
      <c r="D120" s="10"/>
      <c r="E120" s="10"/>
      <c r="F120"/>
    </row>
    <row r="121" spans="1:6" s="6" customFormat="1" ht="15" x14ac:dyDescent="0.25">
      <c r="D121" s="10"/>
      <c r="E121" s="10"/>
      <c r="F121"/>
    </row>
    <row r="122" spans="1:6" s="6" customFormat="1" ht="15" x14ac:dyDescent="0.25">
      <c r="D122" s="10"/>
      <c r="E122" s="10"/>
      <c r="F122"/>
    </row>
    <row r="123" spans="1:6" s="6" customFormat="1" ht="15" x14ac:dyDescent="0.25">
      <c r="D123" s="10"/>
      <c r="E123" s="10"/>
      <c r="F123"/>
    </row>
    <row r="124" spans="1:6" s="6" customFormat="1" ht="15" x14ac:dyDescent="0.25">
      <c r="D124" s="10"/>
      <c r="E124" s="10"/>
      <c r="F124"/>
    </row>
    <row r="125" spans="1:6" s="6" customFormat="1" ht="15" x14ac:dyDescent="0.25">
      <c r="D125" s="10"/>
      <c r="E125" s="10"/>
      <c r="F125"/>
    </row>
    <row r="126" spans="1:6" s="6" customFormat="1" ht="15" x14ac:dyDescent="0.25">
      <c r="D126" s="10"/>
      <c r="E126" s="10"/>
      <c r="F126"/>
    </row>
    <row r="127" spans="1:6" s="6" customFormat="1" ht="15" x14ac:dyDescent="0.25">
      <c r="D127" s="10"/>
      <c r="E127" s="10"/>
      <c r="F127"/>
    </row>
    <row r="128" spans="1:6" s="6" customFormat="1" ht="15" x14ac:dyDescent="0.25">
      <c r="D128" s="10"/>
      <c r="E128" s="10"/>
      <c r="F128"/>
    </row>
    <row r="129" spans="4:6" s="6" customFormat="1" ht="15" x14ac:dyDescent="0.25">
      <c r="D129" s="10"/>
      <c r="E129" s="10"/>
      <c r="F129"/>
    </row>
    <row r="130" spans="4:6" s="6" customFormat="1" ht="15" x14ac:dyDescent="0.25">
      <c r="D130" s="10"/>
      <c r="E130" s="10"/>
      <c r="F130"/>
    </row>
    <row r="131" spans="4:6" s="6" customFormat="1" ht="15" x14ac:dyDescent="0.25">
      <c r="D131" s="10"/>
      <c r="E131" s="10"/>
      <c r="F131"/>
    </row>
    <row r="132" spans="4:6" s="6" customFormat="1" ht="15" x14ac:dyDescent="0.25">
      <c r="D132" s="10"/>
      <c r="E132" s="10"/>
      <c r="F132"/>
    </row>
    <row r="133" spans="4:6" s="6" customFormat="1" ht="15" x14ac:dyDescent="0.25">
      <c r="D133" s="10"/>
      <c r="E133" s="10"/>
      <c r="F133"/>
    </row>
    <row r="134" spans="4:6" s="6" customFormat="1" ht="15" x14ac:dyDescent="0.25">
      <c r="D134" s="10"/>
      <c r="E134" s="10"/>
      <c r="F134"/>
    </row>
    <row r="135" spans="4:6" s="6" customFormat="1" ht="15" x14ac:dyDescent="0.25">
      <c r="D135" s="10"/>
      <c r="E135" s="10"/>
      <c r="F135"/>
    </row>
    <row r="136" spans="4:6" s="6" customFormat="1" ht="15" x14ac:dyDescent="0.25">
      <c r="D136" s="10"/>
      <c r="E136" s="10"/>
      <c r="F136"/>
    </row>
    <row r="137" spans="4:6" s="6" customFormat="1" ht="15" x14ac:dyDescent="0.25">
      <c r="D137" s="10"/>
      <c r="E137" s="10"/>
      <c r="F137"/>
    </row>
    <row r="138" spans="4:6" s="6" customFormat="1" ht="15" x14ac:dyDescent="0.25">
      <c r="D138" s="10"/>
      <c r="E138" s="10"/>
      <c r="F138"/>
    </row>
    <row r="139" spans="4:6" s="6" customFormat="1" ht="15" x14ac:dyDescent="0.25">
      <c r="D139" s="10"/>
      <c r="E139" s="10"/>
      <c r="F139"/>
    </row>
    <row r="140" spans="4:6" s="6" customFormat="1" ht="15" x14ac:dyDescent="0.25">
      <c r="D140" s="10"/>
      <c r="E140" s="10"/>
      <c r="F140"/>
    </row>
    <row r="141" spans="4:6" s="6" customFormat="1" ht="15" x14ac:dyDescent="0.25">
      <c r="D141" s="10"/>
      <c r="E141" s="10"/>
      <c r="F141"/>
    </row>
    <row r="142" spans="4:6" s="6" customFormat="1" ht="15" x14ac:dyDescent="0.25">
      <c r="D142" s="10"/>
      <c r="E142" s="10"/>
      <c r="F142"/>
    </row>
    <row r="143" spans="4:6" s="6" customFormat="1" ht="15" x14ac:dyDescent="0.25">
      <c r="D143" s="10"/>
      <c r="E143" s="10"/>
      <c r="F143"/>
    </row>
    <row r="144" spans="4:6" s="6" customFormat="1" ht="15" x14ac:dyDescent="0.25">
      <c r="D144" s="10"/>
      <c r="E144" s="10"/>
      <c r="F144"/>
    </row>
    <row r="145" spans="4:6" s="6" customFormat="1" ht="15" x14ac:dyDescent="0.25">
      <c r="D145" s="10"/>
      <c r="E145" s="10"/>
      <c r="F145"/>
    </row>
    <row r="146" spans="4:6" s="6" customFormat="1" ht="15" x14ac:dyDescent="0.25">
      <c r="D146" s="10"/>
      <c r="E146" s="10"/>
      <c r="F146"/>
    </row>
    <row r="147" spans="4:6" s="6" customFormat="1" ht="15" x14ac:dyDescent="0.25">
      <c r="D147" s="10"/>
      <c r="E147" s="10"/>
      <c r="F147"/>
    </row>
    <row r="148" spans="4:6" s="6" customFormat="1" ht="15" x14ac:dyDescent="0.25">
      <c r="D148" s="10"/>
      <c r="E148" s="10"/>
      <c r="F148"/>
    </row>
    <row r="149" spans="4:6" s="6" customFormat="1" ht="15" x14ac:dyDescent="0.25">
      <c r="D149" s="10"/>
      <c r="E149" s="10"/>
      <c r="F149"/>
    </row>
    <row r="150" spans="4:6" s="6" customFormat="1" ht="15" x14ac:dyDescent="0.25">
      <c r="D150" s="10"/>
      <c r="E150" s="10"/>
      <c r="F150"/>
    </row>
    <row r="151" spans="4:6" s="6" customFormat="1" ht="15" x14ac:dyDescent="0.25">
      <c r="D151" s="10"/>
      <c r="E151" s="10"/>
      <c r="F151"/>
    </row>
    <row r="152" spans="4:6" s="6" customFormat="1" ht="15" x14ac:dyDescent="0.25">
      <c r="D152" s="10"/>
      <c r="E152" s="10"/>
      <c r="F152"/>
    </row>
    <row r="153" spans="4:6" s="6" customFormat="1" ht="15" x14ac:dyDescent="0.25">
      <c r="D153" s="10"/>
      <c r="E153" s="10"/>
      <c r="F153"/>
    </row>
    <row r="154" spans="4:6" s="6" customFormat="1" ht="15" x14ac:dyDescent="0.25">
      <c r="D154" s="10"/>
      <c r="E154" s="10"/>
      <c r="F154"/>
    </row>
    <row r="155" spans="4:6" s="6" customFormat="1" ht="15" x14ac:dyDescent="0.25">
      <c r="D155" s="10"/>
      <c r="E155" s="10"/>
      <c r="F155"/>
    </row>
    <row r="156" spans="4:6" s="6" customFormat="1" ht="15" x14ac:dyDescent="0.25">
      <c r="D156" s="10"/>
      <c r="E156" s="10"/>
      <c r="F156"/>
    </row>
    <row r="157" spans="4:6" s="6" customFormat="1" ht="15" x14ac:dyDescent="0.25">
      <c r="D157" s="10"/>
      <c r="E157" s="10"/>
      <c r="F157"/>
    </row>
    <row r="158" spans="4:6" s="6" customFormat="1" ht="15" x14ac:dyDescent="0.25">
      <c r="D158" s="10"/>
      <c r="E158" s="10"/>
      <c r="F158"/>
    </row>
    <row r="159" spans="4:6" s="6" customFormat="1" ht="15" x14ac:dyDescent="0.25">
      <c r="D159" s="10"/>
      <c r="E159" s="10"/>
      <c r="F159"/>
    </row>
    <row r="160" spans="4:6" s="6" customFormat="1" ht="15" x14ac:dyDescent="0.25">
      <c r="D160" s="10"/>
      <c r="E160" s="10"/>
      <c r="F160"/>
    </row>
    <row r="161" spans="4:6" s="6" customFormat="1" ht="15" x14ac:dyDescent="0.25">
      <c r="D161" s="10"/>
      <c r="E161" s="10"/>
      <c r="F161"/>
    </row>
    <row r="162" spans="4:6" s="6" customFormat="1" ht="15" x14ac:dyDescent="0.25">
      <c r="D162" s="10"/>
      <c r="E162" s="10"/>
      <c r="F162"/>
    </row>
    <row r="163" spans="4:6" s="6" customFormat="1" ht="15" x14ac:dyDescent="0.25">
      <c r="D163" s="10"/>
      <c r="E163" s="10"/>
      <c r="F163"/>
    </row>
    <row r="164" spans="4:6" s="6" customFormat="1" ht="15" x14ac:dyDescent="0.25">
      <c r="D164" s="10"/>
      <c r="E164" s="10"/>
      <c r="F164"/>
    </row>
    <row r="165" spans="4:6" s="6" customFormat="1" ht="15" x14ac:dyDescent="0.25">
      <c r="D165" s="10"/>
      <c r="E165" s="10"/>
      <c r="F165"/>
    </row>
    <row r="166" spans="4:6" s="6" customFormat="1" ht="15" x14ac:dyDescent="0.25">
      <c r="D166" s="10"/>
      <c r="E166" s="10"/>
      <c r="F166"/>
    </row>
    <row r="167" spans="4:6" s="6" customFormat="1" ht="15" x14ac:dyDescent="0.25">
      <c r="D167" s="10"/>
      <c r="E167" s="10"/>
      <c r="F167"/>
    </row>
    <row r="168" spans="4:6" s="6" customFormat="1" ht="15" x14ac:dyDescent="0.25">
      <c r="D168" s="10"/>
      <c r="E168" s="10"/>
      <c r="F168"/>
    </row>
    <row r="169" spans="4:6" s="6" customFormat="1" ht="15" x14ac:dyDescent="0.25">
      <c r="D169" s="10"/>
      <c r="E169" s="10"/>
      <c r="F169"/>
    </row>
    <row r="170" spans="4:6" s="6" customFormat="1" ht="15" x14ac:dyDescent="0.25">
      <c r="D170" s="10"/>
      <c r="E170" s="10"/>
      <c r="F170"/>
    </row>
    <row r="171" spans="4:6" s="6" customFormat="1" ht="15" x14ac:dyDescent="0.25">
      <c r="D171" s="10"/>
      <c r="E171" s="10"/>
      <c r="F171"/>
    </row>
    <row r="172" spans="4:6" s="6" customFormat="1" ht="15" x14ac:dyDescent="0.25">
      <c r="D172" s="10"/>
      <c r="E172" s="10"/>
      <c r="F172"/>
    </row>
    <row r="173" spans="4:6" s="6" customFormat="1" ht="15" x14ac:dyDescent="0.25">
      <c r="D173" s="10"/>
      <c r="E173" s="10"/>
      <c r="F173"/>
    </row>
    <row r="174" spans="4:6" s="6" customFormat="1" ht="15" x14ac:dyDescent="0.25">
      <c r="D174" s="10"/>
      <c r="E174" s="10"/>
      <c r="F174"/>
    </row>
    <row r="175" spans="4:6" s="6" customFormat="1" ht="15" x14ac:dyDescent="0.25">
      <c r="D175" s="10"/>
      <c r="E175" s="10"/>
      <c r="F175"/>
    </row>
    <row r="176" spans="4:6" s="6" customFormat="1" ht="15" x14ac:dyDescent="0.25">
      <c r="D176" s="10"/>
      <c r="E176" s="10"/>
      <c r="F176"/>
    </row>
    <row r="177" spans="4:6" s="6" customFormat="1" ht="15" x14ac:dyDescent="0.25">
      <c r="D177" s="10"/>
      <c r="E177" s="10"/>
      <c r="F177"/>
    </row>
    <row r="178" spans="4:6" s="6" customFormat="1" ht="15" x14ac:dyDescent="0.25">
      <c r="D178" s="10"/>
      <c r="E178" s="10"/>
      <c r="F178"/>
    </row>
    <row r="179" spans="4:6" s="6" customFormat="1" ht="15" x14ac:dyDescent="0.25">
      <c r="D179" s="10"/>
      <c r="E179" s="10"/>
      <c r="F179"/>
    </row>
    <row r="180" spans="4:6" s="6" customFormat="1" ht="15" x14ac:dyDescent="0.25">
      <c r="D180" s="10"/>
      <c r="E180" s="10"/>
      <c r="F180"/>
    </row>
    <row r="181" spans="4:6" s="6" customFormat="1" ht="15" x14ac:dyDescent="0.25">
      <c r="D181" s="10"/>
      <c r="E181" s="10"/>
      <c r="F181"/>
    </row>
    <row r="182" spans="4:6" s="6" customFormat="1" ht="15" x14ac:dyDescent="0.25">
      <c r="D182" s="10"/>
      <c r="E182" s="10"/>
      <c r="F182"/>
    </row>
    <row r="183" spans="4:6" s="6" customFormat="1" ht="15" x14ac:dyDescent="0.25">
      <c r="D183" s="10"/>
      <c r="E183" s="10"/>
      <c r="F183"/>
    </row>
    <row r="184" spans="4:6" s="6" customFormat="1" ht="15" x14ac:dyDescent="0.25">
      <c r="D184" s="10"/>
      <c r="E184" s="10"/>
      <c r="F184"/>
    </row>
    <row r="185" spans="4:6" s="6" customFormat="1" ht="15" x14ac:dyDescent="0.25">
      <c r="D185" s="10"/>
      <c r="E185" s="10"/>
      <c r="F185"/>
    </row>
    <row r="186" spans="4:6" s="6" customFormat="1" ht="15" x14ac:dyDescent="0.25">
      <c r="D186" s="10"/>
      <c r="E186" s="10"/>
      <c r="F186"/>
    </row>
    <row r="187" spans="4:6" s="6" customFormat="1" ht="15" x14ac:dyDescent="0.25">
      <c r="D187" s="10"/>
      <c r="E187" s="10"/>
      <c r="F187"/>
    </row>
    <row r="188" spans="4:6" s="6" customFormat="1" ht="15" x14ac:dyDescent="0.25">
      <c r="D188" s="10"/>
      <c r="E188" s="10"/>
      <c r="F188"/>
    </row>
    <row r="189" spans="4:6" s="6" customFormat="1" ht="15" x14ac:dyDescent="0.25">
      <c r="D189" s="10"/>
      <c r="E189" s="10"/>
      <c r="F189"/>
    </row>
    <row r="190" spans="4:6" s="6" customFormat="1" ht="15" x14ac:dyDescent="0.25">
      <c r="D190" s="10"/>
      <c r="E190" s="10"/>
      <c r="F190"/>
    </row>
    <row r="191" spans="4:6" s="6" customFormat="1" ht="15" x14ac:dyDescent="0.25">
      <c r="D191" s="10"/>
      <c r="E191" s="10"/>
      <c r="F191"/>
    </row>
    <row r="192" spans="4:6" s="6" customFormat="1" ht="15" x14ac:dyDescent="0.25">
      <c r="D192" s="10"/>
      <c r="E192" s="10"/>
      <c r="F192"/>
    </row>
    <row r="193" spans="4:6" s="6" customFormat="1" ht="15" x14ac:dyDescent="0.25">
      <c r="D193" s="10"/>
      <c r="E193" s="10"/>
      <c r="F193"/>
    </row>
    <row r="194" spans="4:6" s="6" customFormat="1" ht="15" x14ac:dyDescent="0.25">
      <c r="D194" s="10"/>
      <c r="E194" s="10"/>
      <c r="F194"/>
    </row>
    <row r="195" spans="4:6" s="6" customFormat="1" ht="15" x14ac:dyDescent="0.25">
      <c r="D195" s="10"/>
      <c r="E195" s="10"/>
      <c r="F195"/>
    </row>
    <row r="196" spans="4:6" s="6" customFormat="1" ht="15" x14ac:dyDescent="0.25">
      <c r="D196" s="10"/>
      <c r="E196" s="10"/>
      <c r="F196"/>
    </row>
    <row r="197" spans="4:6" s="6" customFormat="1" ht="15" x14ac:dyDescent="0.25">
      <c r="D197" s="10"/>
      <c r="E197" s="10"/>
      <c r="F197"/>
    </row>
    <row r="198" spans="4:6" s="6" customFormat="1" ht="15" x14ac:dyDescent="0.25">
      <c r="D198" s="10"/>
      <c r="E198" s="10"/>
      <c r="F198"/>
    </row>
    <row r="199" spans="4:6" s="6" customFormat="1" ht="15" x14ac:dyDescent="0.25">
      <c r="D199" s="10"/>
      <c r="E199" s="10"/>
      <c r="F199"/>
    </row>
    <row r="200" spans="4:6" s="6" customFormat="1" ht="15" x14ac:dyDescent="0.25">
      <c r="D200" s="10"/>
      <c r="E200" s="10"/>
      <c r="F200"/>
    </row>
    <row r="201" spans="4:6" s="6" customFormat="1" ht="15" x14ac:dyDescent="0.25">
      <c r="D201" s="10"/>
      <c r="E201" s="10"/>
      <c r="F201"/>
    </row>
    <row r="202" spans="4:6" s="6" customFormat="1" ht="15" x14ac:dyDescent="0.25">
      <c r="D202" s="10"/>
      <c r="E202" s="10"/>
      <c r="F202"/>
    </row>
    <row r="203" spans="4:6" s="6" customFormat="1" ht="15" x14ac:dyDescent="0.25">
      <c r="D203" s="10"/>
      <c r="E203" s="10"/>
      <c r="F203"/>
    </row>
    <row r="204" spans="4:6" s="6" customFormat="1" ht="15" x14ac:dyDescent="0.25">
      <c r="D204" s="10"/>
      <c r="E204" s="10"/>
      <c r="F204"/>
    </row>
    <row r="205" spans="4:6" s="6" customFormat="1" ht="15" x14ac:dyDescent="0.25">
      <c r="D205" s="10"/>
      <c r="E205" s="10"/>
      <c r="F205"/>
    </row>
    <row r="206" spans="4:6" s="6" customFormat="1" ht="15" x14ac:dyDescent="0.25">
      <c r="D206" s="10"/>
      <c r="E206" s="10"/>
      <c r="F206"/>
    </row>
    <row r="207" spans="4:6" s="6" customFormat="1" ht="15" x14ac:dyDescent="0.25">
      <c r="D207" s="10"/>
      <c r="E207" s="10"/>
      <c r="F207"/>
    </row>
    <row r="208" spans="4:6" s="6" customFormat="1" ht="15" x14ac:dyDescent="0.25">
      <c r="D208" s="10"/>
      <c r="E208" s="10"/>
      <c r="F208"/>
    </row>
    <row r="209" spans="4:6" s="6" customFormat="1" ht="15" x14ac:dyDescent="0.25">
      <c r="D209" s="10"/>
      <c r="E209" s="10"/>
      <c r="F209"/>
    </row>
    <row r="210" spans="4:6" s="6" customFormat="1" ht="15" x14ac:dyDescent="0.25">
      <c r="D210" s="10"/>
      <c r="E210" s="10"/>
      <c r="F210"/>
    </row>
    <row r="211" spans="4:6" s="6" customFormat="1" ht="15" x14ac:dyDescent="0.25">
      <c r="D211" s="10"/>
      <c r="E211" s="10"/>
      <c r="F211"/>
    </row>
    <row r="212" spans="4:6" s="6" customFormat="1" ht="15" x14ac:dyDescent="0.25">
      <c r="D212" s="10"/>
      <c r="E212" s="10"/>
      <c r="F212"/>
    </row>
    <row r="213" spans="4:6" s="6" customFormat="1" ht="15" x14ac:dyDescent="0.25">
      <c r="D213" s="10"/>
      <c r="E213" s="10"/>
      <c r="F213"/>
    </row>
    <row r="214" spans="4:6" s="6" customFormat="1" ht="15" x14ac:dyDescent="0.25">
      <c r="D214" s="10"/>
      <c r="E214" s="10"/>
      <c r="F214"/>
    </row>
    <row r="215" spans="4:6" s="6" customFormat="1" ht="15" x14ac:dyDescent="0.25">
      <c r="D215" s="10"/>
      <c r="E215" s="10"/>
      <c r="F215"/>
    </row>
    <row r="216" spans="4:6" s="6" customFormat="1" ht="15" x14ac:dyDescent="0.25">
      <c r="D216" s="10"/>
      <c r="E216" s="10"/>
      <c r="F216"/>
    </row>
    <row r="217" spans="4:6" s="6" customFormat="1" ht="15" x14ac:dyDescent="0.25">
      <c r="D217" s="10"/>
      <c r="E217" s="10"/>
      <c r="F217"/>
    </row>
    <row r="218" spans="4:6" s="6" customFormat="1" ht="15" x14ac:dyDescent="0.25">
      <c r="D218" s="10"/>
      <c r="E218" s="10"/>
      <c r="F218"/>
    </row>
    <row r="219" spans="4:6" s="6" customFormat="1" ht="15" x14ac:dyDescent="0.25">
      <c r="D219" s="10"/>
      <c r="E219" s="10"/>
      <c r="F219"/>
    </row>
    <row r="220" spans="4:6" s="6" customFormat="1" ht="15" x14ac:dyDescent="0.25">
      <c r="D220" s="10"/>
      <c r="E220" s="10"/>
      <c r="F220"/>
    </row>
    <row r="221" spans="4:6" s="6" customFormat="1" ht="15" x14ac:dyDescent="0.25">
      <c r="D221" s="10"/>
      <c r="E221" s="10"/>
      <c r="F221"/>
    </row>
    <row r="222" spans="4:6" s="6" customFormat="1" ht="15" x14ac:dyDescent="0.25">
      <c r="D222" s="10"/>
      <c r="E222" s="10"/>
      <c r="F222"/>
    </row>
    <row r="223" spans="4:6" s="6" customFormat="1" ht="15" x14ac:dyDescent="0.25">
      <c r="D223" s="10"/>
      <c r="E223" s="10"/>
      <c r="F223"/>
    </row>
    <row r="224" spans="4:6" s="6" customFormat="1" ht="15" x14ac:dyDescent="0.25">
      <c r="D224" s="10"/>
      <c r="E224" s="10"/>
      <c r="F224"/>
    </row>
    <row r="225" spans="4:6" s="6" customFormat="1" ht="15" x14ac:dyDescent="0.25">
      <c r="D225" s="10"/>
      <c r="E225" s="10"/>
      <c r="F225"/>
    </row>
    <row r="226" spans="4:6" s="6" customFormat="1" ht="15" x14ac:dyDescent="0.25">
      <c r="D226" s="10"/>
      <c r="E226" s="10"/>
      <c r="F226"/>
    </row>
    <row r="227" spans="4:6" s="6" customFormat="1" ht="15" x14ac:dyDescent="0.25">
      <c r="D227" s="10"/>
      <c r="E227" s="10"/>
      <c r="F227"/>
    </row>
    <row r="228" spans="4:6" s="6" customFormat="1" ht="15" x14ac:dyDescent="0.25">
      <c r="D228" s="10"/>
      <c r="E228" s="10"/>
      <c r="F228"/>
    </row>
    <row r="229" spans="4:6" s="6" customFormat="1" ht="15" x14ac:dyDescent="0.25">
      <c r="D229" s="10"/>
      <c r="E229" s="10"/>
      <c r="F229"/>
    </row>
    <row r="230" spans="4:6" s="6" customFormat="1" ht="15" x14ac:dyDescent="0.25">
      <c r="D230" s="10"/>
      <c r="E230" s="10"/>
      <c r="F230"/>
    </row>
    <row r="231" spans="4:6" s="6" customFormat="1" ht="15" x14ac:dyDescent="0.25">
      <c r="D231" s="10"/>
      <c r="E231" s="10"/>
      <c r="F231"/>
    </row>
    <row r="232" spans="4:6" s="6" customFormat="1" ht="15" x14ac:dyDescent="0.25">
      <c r="D232" s="10"/>
      <c r="E232" s="10"/>
      <c r="F232"/>
    </row>
    <row r="233" spans="4:6" s="6" customFormat="1" ht="15" x14ac:dyDescent="0.25">
      <c r="D233" s="10"/>
      <c r="E233" s="10"/>
      <c r="F233"/>
    </row>
    <row r="234" spans="4:6" s="6" customFormat="1" ht="15" x14ac:dyDescent="0.25">
      <c r="D234" s="10"/>
      <c r="E234" s="10"/>
      <c r="F234"/>
    </row>
    <row r="235" spans="4:6" s="6" customFormat="1" ht="15" x14ac:dyDescent="0.25">
      <c r="D235" s="10"/>
      <c r="E235" s="10"/>
      <c r="F235"/>
    </row>
    <row r="236" spans="4:6" s="6" customFormat="1" ht="15" x14ac:dyDescent="0.25">
      <c r="D236" s="10"/>
      <c r="E236" s="10"/>
      <c r="F236"/>
    </row>
    <row r="237" spans="4:6" s="6" customFormat="1" ht="15" x14ac:dyDescent="0.25">
      <c r="D237" s="10"/>
      <c r="E237" s="10"/>
      <c r="F237"/>
    </row>
    <row r="238" spans="4:6" s="6" customFormat="1" ht="15" x14ac:dyDescent="0.25">
      <c r="D238" s="10"/>
      <c r="E238" s="10"/>
      <c r="F238"/>
    </row>
    <row r="239" spans="4:6" s="6" customFormat="1" ht="15" x14ac:dyDescent="0.25">
      <c r="D239" s="10"/>
      <c r="E239" s="10"/>
      <c r="F239"/>
    </row>
    <row r="240" spans="4:6" s="6" customFormat="1" ht="15" x14ac:dyDescent="0.25">
      <c r="D240" s="10"/>
      <c r="E240" s="10"/>
      <c r="F240"/>
    </row>
    <row r="241" spans="4:6" s="6" customFormat="1" ht="15" x14ac:dyDescent="0.25">
      <c r="D241" s="10"/>
      <c r="E241" s="10"/>
      <c r="F241"/>
    </row>
    <row r="242" spans="4:6" s="6" customFormat="1" ht="15" x14ac:dyDescent="0.25">
      <c r="D242" s="10"/>
      <c r="E242" s="10"/>
      <c r="F242"/>
    </row>
    <row r="243" spans="4:6" s="6" customFormat="1" ht="15" x14ac:dyDescent="0.25">
      <c r="D243" s="10"/>
      <c r="E243" s="10"/>
      <c r="F243"/>
    </row>
    <row r="244" spans="4:6" s="6" customFormat="1" ht="15" x14ac:dyDescent="0.25">
      <c r="D244" s="10"/>
      <c r="E244" s="10"/>
      <c r="F244"/>
    </row>
    <row r="245" spans="4:6" s="6" customFormat="1" ht="15" x14ac:dyDescent="0.25">
      <c r="D245" s="10"/>
      <c r="E245" s="10"/>
      <c r="F245"/>
    </row>
    <row r="246" spans="4:6" s="6" customFormat="1" ht="15" x14ac:dyDescent="0.25">
      <c r="D246" s="10"/>
      <c r="E246" s="10"/>
      <c r="F246"/>
    </row>
    <row r="247" spans="4:6" s="6" customFormat="1" ht="15" x14ac:dyDescent="0.25">
      <c r="D247" s="10"/>
      <c r="E247" s="10"/>
      <c r="F247"/>
    </row>
    <row r="248" spans="4:6" s="6" customFormat="1" ht="15" x14ac:dyDescent="0.25">
      <c r="D248" s="10"/>
      <c r="E248" s="10"/>
      <c r="F248"/>
    </row>
    <row r="249" spans="4:6" s="6" customFormat="1" ht="15" x14ac:dyDescent="0.25">
      <c r="D249" s="10"/>
      <c r="E249" s="10"/>
      <c r="F249"/>
    </row>
    <row r="250" spans="4:6" s="6" customFormat="1" ht="15" x14ac:dyDescent="0.25">
      <c r="D250" s="10"/>
      <c r="E250" s="10"/>
      <c r="F250"/>
    </row>
    <row r="251" spans="4:6" s="6" customFormat="1" ht="15" x14ac:dyDescent="0.25">
      <c r="D251" s="10"/>
      <c r="E251" s="10"/>
      <c r="F251"/>
    </row>
    <row r="252" spans="4:6" s="6" customFormat="1" ht="15" x14ac:dyDescent="0.25">
      <c r="D252" s="10"/>
      <c r="E252" s="10"/>
      <c r="F252"/>
    </row>
    <row r="253" spans="4:6" s="6" customFormat="1" ht="15" x14ac:dyDescent="0.25">
      <c r="D253" s="10"/>
      <c r="E253" s="10"/>
      <c r="F253"/>
    </row>
    <row r="254" spans="4:6" s="6" customFormat="1" ht="15" x14ac:dyDescent="0.25">
      <c r="D254" s="10"/>
      <c r="E254" s="10"/>
      <c r="F254"/>
    </row>
    <row r="255" spans="4:6" s="6" customFormat="1" ht="15" x14ac:dyDescent="0.25">
      <c r="D255" s="10"/>
      <c r="E255" s="10"/>
      <c r="F255"/>
    </row>
    <row r="256" spans="4:6" s="6" customFormat="1" ht="15" x14ac:dyDescent="0.25">
      <c r="D256" s="10"/>
      <c r="E256" s="10"/>
      <c r="F256"/>
    </row>
    <row r="257" spans="4:6" s="6" customFormat="1" ht="15" x14ac:dyDescent="0.25">
      <c r="D257" s="10"/>
      <c r="E257" s="10"/>
      <c r="F257"/>
    </row>
    <row r="258" spans="4:6" s="6" customFormat="1" ht="15" x14ac:dyDescent="0.25">
      <c r="D258" s="10"/>
      <c r="E258" s="10"/>
      <c r="F258"/>
    </row>
    <row r="259" spans="4:6" s="6" customFormat="1" ht="15" x14ac:dyDescent="0.25">
      <c r="D259" s="10"/>
      <c r="E259" s="10"/>
      <c r="F259"/>
    </row>
    <row r="260" spans="4:6" s="6" customFormat="1" ht="15" x14ac:dyDescent="0.25">
      <c r="D260" s="10"/>
      <c r="E260" s="10"/>
      <c r="F260"/>
    </row>
    <row r="261" spans="4:6" s="6" customFormat="1" ht="15" x14ac:dyDescent="0.25">
      <c r="D261" s="10"/>
      <c r="E261" s="10"/>
      <c r="F261"/>
    </row>
    <row r="262" spans="4:6" s="6" customFormat="1" ht="15" x14ac:dyDescent="0.25">
      <c r="D262" s="10"/>
      <c r="E262" s="10"/>
      <c r="F262"/>
    </row>
    <row r="263" spans="4:6" s="6" customFormat="1" ht="15" x14ac:dyDescent="0.25">
      <c r="D263" s="10"/>
      <c r="E263" s="10"/>
      <c r="F263"/>
    </row>
    <row r="264" spans="4:6" s="6" customFormat="1" ht="15" x14ac:dyDescent="0.25">
      <c r="D264" s="10"/>
      <c r="E264" s="10"/>
      <c r="F264"/>
    </row>
    <row r="265" spans="4:6" s="6" customFormat="1" ht="15" x14ac:dyDescent="0.25">
      <c r="D265" s="10"/>
      <c r="E265" s="10"/>
      <c r="F265"/>
    </row>
    <row r="266" spans="4:6" s="6" customFormat="1" ht="15" x14ac:dyDescent="0.25">
      <c r="D266" s="10"/>
      <c r="E266" s="10"/>
      <c r="F266"/>
    </row>
    <row r="267" spans="4:6" s="6" customFormat="1" ht="15" x14ac:dyDescent="0.25">
      <c r="D267" s="10"/>
      <c r="E267" s="10"/>
      <c r="F267"/>
    </row>
    <row r="268" spans="4:6" s="6" customFormat="1" ht="15" x14ac:dyDescent="0.25">
      <c r="D268" s="10"/>
      <c r="E268" s="10"/>
      <c r="F268"/>
    </row>
    <row r="269" spans="4:6" s="6" customFormat="1" ht="15" x14ac:dyDescent="0.25">
      <c r="D269" s="10"/>
      <c r="E269" s="10"/>
      <c r="F269"/>
    </row>
    <row r="270" spans="4:6" s="6" customFormat="1" ht="15" x14ac:dyDescent="0.25">
      <c r="D270" s="10"/>
      <c r="E270" s="10"/>
      <c r="F270"/>
    </row>
    <row r="271" spans="4:6" s="6" customFormat="1" ht="15" x14ac:dyDescent="0.25">
      <c r="D271" s="10"/>
      <c r="E271" s="10"/>
      <c r="F271"/>
    </row>
    <row r="272" spans="4:6" s="6" customFormat="1" ht="15" x14ac:dyDescent="0.25">
      <c r="D272" s="10"/>
      <c r="E272" s="10"/>
      <c r="F272"/>
    </row>
    <row r="273" spans="4:6" s="6" customFormat="1" ht="15" x14ac:dyDescent="0.25">
      <c r="D273" s="10"/>
      <c r="E273" s="10"/>
      <c r="F273"/>
    </row>
    <row r="274" spans="4:6" s="6" customFormat="1" ht="15" x14ac:dyDescent="0.25">
      <c r="D274" s="10"/>
      <c r="E274" s="10"/>
      <c r="F274"/>
    </row>
    <row r="275" spans="4:6" s="6" customFormat="1" ht="15" x14ac:dyDescent="0.25">
      <c r="D275" s="10"/>
      <c r="E275" s="10"/>
      <c r="F275"/>
    </row>
    <row r="276" spans="4:6" s="6" customFormat="1" ht="15" x14ac:dyDescent="0.25">
      <c r="D276" s="10"/>
      <c r="E276" s="10"/>
      <c r="F276"/>
    </row>
    <row r="277" spans="4:6" s="6" customFormat="1" ht="15" x14ac:dyDescent="0.25">
      <c r="D277" s="10"/>
      <c r="E277" s="10"/>
      <c r="F277"/>
    </row>
    <row r="278" spans="4:6" s="6" customFormat="1" ht="15" x14ac:dyDescent="0.25">
      <c r="D278" s="10"/>
      <c r="E278" s="10"/>
      <c r="F278"/>
    </row>
    <row r="279" spans="4:6" s="6" customFormat="1" ht="15" x14ac:dyDescent="0.25">
      <c r="D279" s="10"/>
      <c r="E279" s="10"/>
      <c r="F279"/>
    </row>
    <row r="280" spans="4:6" s="6" customFormat="1" ht="15" x14ac:dyDescent="0.25">
      <c r="D280" s="10"/>
      <c r="E280" s="10"/>
      <c r="F280"/>
    </row>
    <row r="281" spans="4:6" s="6" customFormat="1" ht="15" x14ac:dyDescent="0.25">
      <c r="D281" s="10"/>
      <c r="E281" s="10"/>
      <c r="F281"/>
    </row>
    <row r="282" spans="4:6" ht="15" x14ac:dyDescent="0.25">
      <c r="F282"/>
    </row>
    <row r="283" spans="4:6" ht="15" x14ac:dyDescent="0.25">
      <c r="F283"/>
    </row>
    <row r="284" spans="4:6" ht="15" x14ac:dyDescent="0.25">
      <c r="F284"/>
    </row>
    <row r="285" spans="4:6" ht="15" x14ac:dyDescent="0.25">
      <c r="F285"/>
    </row>
    <row r="286" spans="4:6" ht="15" x14ac:dyDescent="0.25">
      <c r="F286"/>
    </row>
    <row r="287" spans="4:6" ht="15" x14ac:dyDescent="0.25">
      <c r="F287"/>
    </row>
    <row r="288" spans="4:6" ht="15" x14ac:dyDescent="0.25">
      <c r="F288"/>
    </row>
    <row r="289" spans="6:6" ht="15" x14ac:dyDescent="0.25">
      <c r="F289"/>
    </row>
    <row r="290" spans="6:6" ht="15" x14ac:dyDescent="0.25">
      <c r="F290"/>
    </row>
    <row r="291" spans="6:6" ht="15" x14ac:dyDescent="0.25">
      <c r="F291"/>
    </row>
    <row r="292" spans="6:6" ht="15" x14ac:dyDescent="0.25">
      <c r="F292"/>
    </row>
    <row r="293" spans="6:6" ht="15" x14ac:dyDescent="0.25">
      <c r="F293"/>
    </row>
    <row r="294" spans="6:6" ht="15" x14ac:dyDescent="0.25">
      <c r="F294"/>
    </row>
    <row r="295" spans="6:6" ht="15" x14ac:dyDescent="0.25">
      <c r="F295"/>
    </row>
    <row r="296" spans="6:6" ht="15" x14ac:dyDescent="0.25">
      <c r="F296"/>
    </row>
    <row r="297" spans="6:6" ht="15" x14ac:dyDescent="0.25">
      <c r="F297"/>
    </row>
    <row r="298" spans="6:6" ht="15" x14ac:dyDescent="0.25">
      <c r="F298"/>
    </row>
    <row r="299" spans="6:6" ht="15" x14ac:dyDescent="0.25">
      <c r="F299"/>
    </row>
    <row r="300" spans="6:6" ht="15" x14ac:dyDescent="0.25">
      <c r="F300"/>
    </row>
    <row r="301" spans="6:6" ht="15" x14ac:dyDescent="0.25">
      <c r="F301"/>
    </row>
    <row r="302" spans="6:6" ht="15" x14ac:dyDescent="0.25">
      <c r="F302"/>
    </row>
    <row r="303" spans="6:6" ht="15" x14ac:dyDescent="0.25">
      <c r="F303"/>
    </row>
    <row r="304" spans="6:6" ht="15" x14ac:dyDescent="0.25">
      <c r="F304"/>
    </row>
    <row r="305" spans="6:6" ht="15" x14ac:dyDescent="0.25">
      <c r="F305"/>
    </row>
    <row r="306" spans="6:6" ht="15" x14ac:dyDescent="0.25">
      <c r="F306"/>
    </row>
    <row r="307" spans="6:6" ht="15" x14ac:dyDescent="0.25">
      <c r="F307"/>
    </row>
    <row r="308" spans="6:6" ht="15" x14ac:dyDescent="0.25">
      <c r="F308"/>
    </row>
    <row r="309" spans="6:6" ht="15" x14ac:dyDescent="0.25">
      <c r="F309"/>
    </row>
    <row r="310" spans="6:6" ht="15" x14ac:dyDescent="0.25">
      <c r="F310"/>
    </row>
    <row r="311" spans="6:6" ht="15" x14ac:dyDescent="0.25">
      <c r="F311"/>
    </row>
    <row r="312" spans="6:6" ht="15" x14ac:dyDescent="0.25">
      <c r="F312"/>
    </row>
    <row r="313" spans="6:6" ht="15" x14ac:dyDescent="0.25">
      <c r="F313"/>
    </row>
    <row r="314" spans="6:6" ht="15" x14ac:dyDescent="0.25">
      <c r="F314"/>
    </row>
    <row r="315" spans="6:6" ht="15" x14ac:dyDescent="0.25">
      <c r="F315"/>
    </row>
    <row r="316" spans="6:6" ht="15" x14ac:dyDescent="0.25">
      <c r="F316"/>
    </row>
    <row r="317" spans="6:6" ht="15" x14ac:dyDescent="0.25">
      <c r="F317"/>
    </row>
    <row r="318" spans="6:6" ht="15" x14ac:dyDescent="0.25">
      <c r="F318"/>
    </row>
    <row r="319" spans="6:6" ht="15" x14ac:dyDescent="0.25">
      <c r="F319"/>
    </row>
    <row r="320" spans="6:6" ht="15" x14ac:dyDescent="0.25">
      <c r="F320"/>
    </row>
    <row r="321" spans="6:6" ht="15" x14ac:dyDescent="0.25">
      <c r="F321"/>
    </row>
    <row r="322" spans="6:6" ht="15" x14ac:dyDescent="0.25">
      <c r="F322"/>
    </row>
    <row r="323" spans="6:6" ht="15" x14ac:dyDescent="0.25">
      <c r="F323"/>
    </row>
    <row r="324" spans="6:6" ht="15" x14ac:dyDescent="0.25">
      <c r="F324"/>
    </row>
    <row r="325" spans="6:6" ht="15" x14ac:dyDescent="0.25">
      <c r="F325"/>
    </row>
    <row r="326" spans="6:6" ht="15" x14ac:dyDescent="0.25">
      <c r="F326"/>
    </row>
    <row r="327" spans="6:6" ht="15" x14ac:dyDescent="0.25">
      <c r="F327"/>
    </row>
    <row r="328" spans="6:6" ht="15" x14ac:dyDescent="0.25">
      <c r="F328"/>
    </row>
    <row r="329" spans="6:6" ht="15" x14ac:dyDescent="0.25">
      <c r="F329"/>
    </row>
    <row r="330" spans="6:6" ht="15" x14ac:dyDescent="0.25">
      <c r="F330"/>
    </row>
    <row r="331" spans="6:6" ht="15" x14ac:dyDescent="0.25">
      <c r="F331"/>
    </row>
    <row r="332" spans="6:6" ht="15" x14ac:dyDescent="0.25">
      <c r="F332"/>
    </row>
    <row r="333" spans="6:6" ht="15" x14ac:dyDescent="0.25">
      <c r="F333"/>
    </row>
    <row r="334" spans="6:6" ht="15" x14ac:dyDescent="0.25">
      <c r="F334"/>
    </row>
    <row r="335" spans="6:6" ht="15" x14ac:dyDescent="0.25">
      <c r="F335"/>
    </row>
    <row r="336" spans="6:6" ht="15" x14ac:dyDescent="0.25">
      <c r="F336"/>
    </row>
    <row r="337" spans="6:6" ht="15" x14ac:dyDescent="0.25">
      <c r="F337"/>
    </row>
    <row r="338" spans="6:6" ht="15" x14ac:dyDescent="0.25">
      <c r="F338"/>
    </row>
    <row r="339" spans="6:6" ht="15" x14ac:dyDescent="0.25">
      <c r="F339"/>
    </row>
    <row r="340" spans="6:6" ht="15" x14ac:dyDescent="0.25">
      <c r="F340"/>
    </row>
    <row r="341" spans="6:6" ht="15" x14ac:dyDescent="0.25">
      <c r="F341"/>
    </row>
    <row r="342" spans="6:6" ht="15" x14ac:dyDescent="0.25">
      <c r="F342"/>
    </row>
    <row r="343" spans="6:6" ht="15" x14ac:dyDescent="0.25">
      <c r="F343"/>
    </row>
    <row r="344" spans="6:6" ht="15" x14ac:dyDescent="0.25">
      <c r="F344"/>
    </row>
    <row r="345" spans="6:6" ht="15" x14ac:dyDescent="0.25">
      <c r="F345"/>
    </row>
    <row r="346" spans="6:6" ht="15" x14ac:dyDescent="0.25">
      <c r="F346"/>
    </row>
    <row r="347" spans="6:6" ht="15" x14ac:dyDescent="0.25">
      <c r="F347"/>
    </row>
    <row r="348" spans="6:6" ht="15" x14ac:dyDescent="0.25">
      <c r="F348"/>
    </row>
    <row r="349" spans="6:6" ht="15" x14ac:dyDescent="0.25">
      <c r="F349"/>
    </row>
    <row r="350" spans="6:6" ht="15" x14ac:dyDescent="0.25">
      <c r="F350"/>
    </row>
    <row r="351" spans="6:6" ht="15" x14ac:dyDescent="0.25">
      <c r="F351"/>
    </row>
    <row r="352" spans="6:6" ht="15" x14ac:dyDescent="0.25">
      <c r="F352"/>
    </row>
    <row r="353" spans="6:6" ht="15" x14ac:dyDescent="0.25">
      <c r="F353"/>
    </row>
    <row r="354" spans="6:6" ht="15" x14ac:dyDescent="0.25">
      <c r="F354"/>
    </row>
    <row r="355" spans="6:6" ht="15" x14ac:dyDescent="0.25">
      <c r="F355"/>
    </row>
    <row r="356" spans="6:6" ht="15" x14ac:dyDescent="0.25">
      <c r="F356"/>
    </row>
    <row r="357" spans="6:6" ht="15" x14ac:dyDescent="0.25">
      <c r="F357"/>
    </row>
    <row r="358" spans="6:6" ht="15" x14ac:dyDescent="0.25">
      <c r="F358"/>
    </row>
    <row r="359" spans="6:6" ht="15" x14ac:dyDescent="0.25">
      <c r="F359"/>
    </row>
    <row r="360" spans="6:6" ht="15" x14ac:dyDescent="0.25">
      <c r="F360"/>
    </row>
    <row r="361" spans="6:6" ht="15" x14ac:dyDescent="0.25">
      <c r="F361"/>
    </row>
    <row r="362" spans="6:6" ht="15" x14ac:dyDescent="0.25">
      <c r="F362"/>
    </row>
    <row r="363" spans="6:6" ht="15" x14ac:dyDescent="0.25">
      <c r="F363"/>
    </row>
    <row r="364" spans="6:6" ht="15" x14ac:dyDescent="0.25">
      <c r="F364"/>
    </row>
    <row r="365" spans="6:6" ht="15" x14ac:dyDescent="0.25">
      <c r="F365"/>
    </row>
    <row r="366" spans="6:6" ht="15" x14ac:dyDescent="0.25">
      <c r="F366"/>
    </row>
    <row r="367" spans="6:6" ht="15" x14ac:dyDescent="0.25">
      <c r="F367"/>
    </row>
    <row r="368" spans="6:6" ht="15" x14ac:dyDescent="0.25">
      <c r="F368"/>
    </row>
    <row r="369" spans="6:6" ht="15" x14ac:dyDescent="0.25">
      <c r="F369"/>
    </row>
    <row r="370" spans="6:6" ht="15" x14ac:dyDescent="0.25">
      <c r="F370"/>
    </row>
    <row r="371" spans="6:6" ht="15" x14ac:dyDescent="0.25">
      <c r="F371"/>
    </row>
    <row r="372" spans="6:6" ht="15" x14ac:dyDescent="0.25">
      <c r="F372"/>
    </row>
    <row r="373" spans="6:6" ht="15" x14ac:dyDescent="0.25">
      <c r="F373"/>
    </row>
    <row r="374" spans="6:6" ht="15" x14ac:dyDescent="0.25">
      <c r="F374"/>
    </row>
    <row r="375" spans="6:6" ht="15" x14ac:dyDescent="0.25">
      <c r="F375"/>
    </row>
    <row r="376" spans="6:6" ht="15" x14ac:dyDescent="0.25">
      <c r="F376"/>
    </row>
    <row r="377" spans="6:6" ht="15" x14ac:dyDescent="0.25">
      <c r="F377"/>
    </row>
    <row r="378" spans="6:6" ht="15" x14ac:dyDescent="0.25">
      <c r="F378"/>
    </row>
    <row r="379" spans="6:6" ht="15" x14ac:dyDescent="0.25">
      <c r="F379"/>
    </row>
    <row r="380" spans="6:6" ht="15" x14ac:dyDescent="0.25">
      <c r="F380"/>
    </row>
    <row r="381" spans="6:6" ht="15" x14ac:dyDescent="0.25">
      <c r="F381"/>
    </row>
    <row r="382" spans="6:6" ht="15" x14ac:dyDescent="0.25">
      <c r="F382"/>
    </row>
    <row r="383" spans="6:6" ht="15" x14ac:dyDescent="0.25">
      <c r="F383"/>
    </row>
    <row r="384" spans="6:6" ht="15" x14ac:dyDescent="0.25">
      <c r="F384"/>
    </row>
    <row r="385" spans="6:6" ht="15" x14ac:dyDescent="0.25">
      <c r="F385"/>
    </row>
    <row r="386" spans="6:6" ht="15" x14ac:dyDescent="0.25">
      <c r="F386"/>
    </row>
    <row r="387" spans="6:6" ht="15" x14ac:dyDescent="0.25">
      <c r="F387"/>
    </row>
    <row r="388" spans="6:6" ht="15" x14ac:dyDescent="0.25">
      <c r="F388"/>
    </row>
    <row r="389" spans="6:6" ht="15" x14ac:dyDescent="0.25">
      <c r="F389"/>
    </row>
    <row r="390" spans="6:6" ht="15" x14ac:dyDescent="0.25">
      <c r="F390"/>
    </row>
    <row r="391" spans="6:6" ht="15" x14ac:dyDescent="0.25">
      <c r="F391"/>
    </row>
    <row r="392" spans="6:6" ht="15" x14ac:dyDescent="0.25">
      <c r="F392"/>
    </row>
    <row r="393" spans="6:6" ht="15" x14ac:dyDescent="0.25">
      <c r="F393"/>
    </row>
    <row r="394" spans="6:6" ht="15" x14ac:dyDescent="0.25">
      <c r="F394"/>
    </row>
    <row r="395" spans="6:6" ht="15" x14ac:dyDescent="0.25">
      <c r="F395"/>
    </row>
    <row r="396" spans="6:6" ht="15" x14ac:dyDescent="0.25">
      <c r="F396"/>
    </row>
    <row r="397" spans="6:6" ht="15" x14ac:dyDescent="0.25">
      <c r="F397"/>
    </row>
    <row r="398" spans="6:6" ht="15" x14ac:dyDescent="0.25">
      <c r="F398"/>
    </row>
    <row r="399" spans="6:6" ht="15" x14ac:dyDescent="0.25">
      <c r="F399"/>
    </row>
    <row r="400" spans="6:6" ht="15" x14ac:dyDescent="0.25">
      <c r="F400"/>
    </row>
    <row r="401" spans="6:6" ht="15" x14ac:dyDescent="0.25">
      <c r="F401"/>
    </row>
    <row r="402" spans="6:6" ht="15" x14ac:dyDescent="0.25">
      <c r="F402"/>
    </row>
    <row r="403" spans="6:6" ht="15" x14ac:dyDescent="0.25">
      <c r="F403"/>
    </row>
    <row r="404" spans="6:6" ht="15" x14ac:dyDescent="0.25">
      <c r="F404"/>
    </row>
    <row r="405" spans="6:6" ht="15" x14ac:dyDescent="0.25">
      <c r="F405"/>
    </row>
    <row r="406" spans="6:6" ht="15" x14ac:dyDescent="0.25">
      <c r="F406"/>
    </row>
    <row r="407" spans="6:6" ht="15" x14ac:dyDescent="0.25">
      <c r="F407"/>
    </row>
    <row r="408" spans="6:6" ht="15" x14ac:dyDescent="0.25">
      <c r="F408"/>
    </row>
    <row r="409" spans="6:6" ht="15" x14ac:dyDescent="0.25">
      <c r="F409"/>
    </row>
    <row r="410" spans="6:6" ht="15" x14ac:dyDescent="0.25">
      <c r="F410"/>
    </row>
    <row r="411" spans="6:6" ht="15" x14ac:dyDescent="0.25">
      <c r="F411"/>
    </row>
    <row r="412" spans="6:6" ht="15" x14ac:dyDescent="0.25">
      <c r="F412"/>
    </row>
    <row r="413" spans="6:6" ht="15" x14ac:dyDescent="0.25">
      <c r="F413"/>
    </row>
    <row r="414" spans="6:6" ht="15" x14ac:dyDescent="0.25">
      <c r="F414"/>
    </row>
    <row r="415" spans="6:6" ht="15" x14ac:dyDescent="0.25">
      <c r="F415"/>
    </row>
    <row r="416" spans="6:6" ht="15" x14ac:dyDescent="0.25">
      <c r="F416"/>
    </row>
    <row r="417" spans="6:6" ht="15" x14ac:dyDescent="0.25">
      <c r="F417"/>
    </row>
    <row r="418" spans="6:6" ht="15" x14ac:dyDescent="0.25">
      <c r="F418"/>
    </row>
    <row r="419" spans="6:6" ht="15" x14ac:dyDescent="0.25">
      <c r="F419"/>
    </row>
    <row r="420" spans="6:6" ht="15" x14ac:dyDescent="0.25">
      <c r="F420"/>
    </row>
    <row r="421" spans="6:6" ht="15" x14ac:dyDescent="0.25">
      <c r="F421"/>
    </row>
    <row r="422" spans="6:6" ht="15" x14ac:dyDescent="0.25">
      <c r="F422"/>
    </row>
    <row r="423" spans="6:6" ht="15" x14ac:dyDescent="0.25">
      <c r="F423"/>
    </row>
    <row r="424" spans="6:6" ht="15" x14ac:dyDescent="0.25">
      <c r="F424"/>
    </row>
    <row r="425" spans="6:6" ht="15" x14ac:dyDescent="0.25">
      <c r="F425"/>
    </row>
    <row r="426" spans="6:6" ht="15" x14ac:dyDescent="0.25">
      <c r="F426"/>
    </row>
    <row r="427" spans="6:6" ht="15" x14ac:dyDescent="0.25">
      <c r="F427"/>
    </row>
    <row r="428" spans="6:6" ht="15" x14ac:dyDescent="0.25">
      <c r="F428"/>
    </row>
    <row r="429" spans="6:6" ht="15" x14ac:dyDescent="0.25">
      <c r="F429"/>
    </row>
    <row r="430" spans="6:6" ht="15" x14ac:dyDescent="0.25">
      <c r="F430"/>
    </row>
    <row r="431" spans="6:6" ht="15" x14ac:dyDescent="0.25">
      <c r="F431"/>
    </row>
    <row r="432" spans="6:6" ht="15" x14ac:dyDescent="0.25">
      <c r="F432"/>
    </row>
    <row r="433" spans="6:6" ht="15" x14ac:dyDescent="0.25">
      <c r="F433"/>
    </row>
    <row r="434" spans="6:6" ht="15" x14ac:dyDescent="0.25">
      <c r="F434"/>
    </row>
    <row r="435" spans="6:6" ht="15" x14ac:dyDescent="0.25">
      <c r="F435"/>
    </row>
    <row r="436" spans="6:6" ht="15" x14ac:dyDescent="0.25">
      <c r="F436"/>
    </row>
    <row r="437" spans="6:6" ht="15" x14ac:dyDescent="0.25">
      <c r="F437"/>
    </row>
    <row r="438" spans="6:6" ht="15" x14ac:dyDescent="0.25">
      <c r="F438"/>
    </row>
    <row r="439" spans="6:6" ht="15" x14ac:dyDescent="0.25">
      <c r="F439"/>
    </row>
    <row r="440" spans="6:6" ht="15" x14ac:dyDescent="0.25">
      <c r="F440"/>
    </row>
    <row r="441" spans="6:6" ht="15" x14ac:dyDescent="0.25">
      <c r="F441"/>
    </row>
    <row r="442" spans="6:6" ht="15" x14ac:dyDescent="0.25">
      <c r="F442"/>
    </row>
    <row r="443" spans="6:6" ht="15" x14ac:dyDescent="0.25">
      <c r="F443"/>
    </row>
    <row r="444" spans="6:6" ht="15" x14ac:dyDescent="0.25">
      <c r="F444"/>
    </row>
    <row r="445" spans="6:6" ht="15" x14ac:dyDescent="0.25">
      <c r="F445"/>
    </row>
    <row r="446" spans="6:6" ht="15" x14ac:dyDescent="0.25">
      <c r="F446"/>
    </row>
    <row r="447" spans="6:6" ht="15" x14ac:dyDescent="0.25">
      <c r="F447"/>
    </row>
    <row r="448" spans="6:6" ht="15" x14ac:dyDescent="0.25">
      <c r="F448"/>
    </row>
    <row r="449" spans="6:6" ht="15" x14ac:dyDescent="0.25">
      <c r="F449"/>
    </row>
    <row r="450" spans="6:6" ht="15" x14ac:dyDescent="0.25">
      <c r="F450"/>
    </row>
    <row r="451" spans="6:6" ht="15" x14ac:dyDescent="0.25">
      <c r="F451"/>
    </row>
    <row r="452" spans="6:6" ht="15" x14ac:dyDescent="0.25">
      <c r="F452"/>
    </row>
    <row r="453" spans="6:6" ht="15" x14ac:dyDescent="0.25">
      <c r="F453"/>
    </row>
    <row r="454" spans="6:6" ht="15" x14ac:dyDescent="0.25">
      <c r="F454"/>
    </row>
    <row r="455" spans="6:6" ht="15" x14ac:dyDescent="0.25">
      <c r="F455"/>
    </row>
    <row r="456" spans="6:6" ht="15" x14ac:dyDescent="0.25">
      <c r="F456"/>
    </row>
    <row r="457" spans="6:6" ht="15" x14ac:dyDescent="0.25">
      <c r="F457"/>
    </row>
    <row r="458" spans="6:6" ht="15" x14ac:dyDescent="0.25">
      <c r="F458"/>
    </row>
    <row r="459" spans="6:6" ht="15" x14ac:dyDescent="0.25">
      <c r="F459"/>
    </row>
    <row r="460" spans="6:6" ht="15" x14ac:dyDescent="0.25">
      <c r="F460"/>
    </row>
    <row r="461" spans="6:6" ht="15" x14ac:dyDescent="0.25">
      <c r="F461"/>
    </row>
    <row r="462" spans="6:6" ht="15" x14ac:dyDescent="0.25">
      <c r="F462"/>
    </row>
    <row r="463" spans="6:6" ht="15" x14ac:dyDescent="0.25">
      <c r="F463"/>
    </row>
    <row r="464" spans="6:6" ht="15" x14ac:dyDescent="0.25">
      <c r="F464"/>
    </row>
    <row r="465" spans="6:6" ht="15" x14ac:dyDescent="0.25">
      <c r="F465"/>
    </row>
    <row r="466" spans="6:6" ht="15" x14ac:dyDescent="0.25">
      <c r="F466"/>
    </row>
    <row r="467" spans="6:6" ht="15" x14ac:dyDescent="0.25">
      <c r="F467"/>
    </row>
    <row r="468" spans="6:6" ht="15" x14ac:dyDescent="0.25">
      <c r="F468"/>
    </row>
    <row r="469" spans="6:6" ht="15" x14ac:dyDescent="0.25">
      <c r="F469"/>
    </row>
    <row r="470" spans="6:6" ht="15" x14ac:dyDescent="0.25">
      <c r="F470"/>
    </row>
    <row r="471" spans="6:6" ht="15" x14ac:dyDescent="0.25">
      <c r="F471"/>
    </row>
    <row r="472" spans="6:6" ht="15" x14ac:dyDescent="0.25">
      <c r="F472"/>
    </row>
    <row r="473" spans="6:6" ht="15" x14ac:dyDescent="0.25">
      <c r="F473"/>
    </row>
    <row r="474" spans="6:6" ht="15" x14ac:dyDescent="0.25">
      <c r="F474"/>
    </row>
    <row r="475" spans="6:6" ht="15" x14ac:dyDescent="0.25">
      <c r="F475"/>
    </row>
    <row r="476" spans="6:6" ht="15" x14ac:dyDescent="0.25">
      <c r="F476"/>
    </row>
    <row r="477" spans="6:6" ht="15" x14ac:dyDescent="0.25">
      <c r="F477"/>
    </row>
    <row r="478" spans="6:6" ht="15" x14ac:dyDescent="0.25">
      <c r="F478"/>
    </row>
    <row r="479" spans="6:6" ht="15" x14ac:dyDescent="0.25">
      <c r="F479"/>
    </row>
    <row r="480" spans="6:6" ht="15" x14ac:dyDescent="0.25">
      <c r="F480"/>
    </row>
    <row r="481" spans="6:6" ht="15" x14ac:dyDescent="0.25">
      <c r="F481"/>
    </row>
    <row r="482" spans="6:6" ht="15" x14ac:dyDescent="0.25">
      <c r="F482"/>
    </row>
    <row r="483" spans="6:6" ht="15" x14ac:dyDescent="0.25">
      <c r="F483"/>
    </row>
    <row r="484" spans="6:6" ht="15" x14ac:dyDescent="0.25">
      <c r="F484"/>
    </row>
    <row r="485" spans="6:6" ht="15" x14ac:dyDescent="0.25">
      <c r="F485"/>
    </row>
    <row r="486" spans="6:6" ht="15" x14ac:dyDescent="0.25">
      <c r="F486"/>
    </row>
    <row r="487" spans="6:6" ht="15" x14ac:dyDescent="0.25">
      <c r="F487"/>
    </row>
    <row r="488" spans="6:6" ht="15" x14ac:dyDescent="0.25">
      <c r="F488"/>
    </row>
    <row r="489" spans="6:6" ht="15" x14ac:dyDescent="0.25">
      <c r="F489"/>
    </row>
    <row r="490" spans="6:6" ht="15" x14ac:dyDescent="0.25">
      <c r="F490"/>
    </row>
    <row r="491" spans="6:6" ht="15" x14ac:dyDescent="0.25">
      <c r="F491"/>
    </row>
    <row r="492" spans="6:6" ht="15" x14ac:dyDescent="0.25">
      <c r="F492"/>
    </row>
    <row r="493" spans="6:6" ht="15" x14ac:dyDescent="0.25">
      <c r="F493"/>
    </row>
    <row r="494" spans="6:6" ht="15" x14ac:dyDescent="0.25">
      <c r="F494"/>
    </row>
    <row r="495" spans="6:6" ht="15" x14ac:dyDescent="0.25">
      <c r="F495"/>
    </row>
    <row r="496" spans="6:6" ht="15" x14ac:dyDescent="0.25">
      <c r="F496"/>
    </row>
    <row r="497" spans="6:6" ht="15" x14ac:dyDescent="0.25">
      <c r="F497"/>
    </row>
    <row r="498" spans="6:6" ht="15" x14ac:dyDescent="0.25">
      <c r="F498"/>
    </row>
    <row r="499" spans="6:6" ht="15" x14ac:dyDescent="0.25">
      <c r="F499"/>
    </row>
    <row r="500" spans="6:6" ht="15" x14ac:dyDescent="0.25">
      <c r="F500"/>
    </row>
    <row r="501" spans="6:6" ht="15" x14ac:dyDescent="0.25">
      <c r="F501"/>
    </row>
    <row r="502" spans="6:6" ht="15" x14ac:dyDescent="0.25">
      <c r="F502"/>
    </row>
    <row r="503" spans="6:6" ht="15" x14ac:dyDescent="0.25">
      <c r="F503"/>
    </row>
    <row r="504" spans="6:6" ht="15" x14ac:dyDescent="0.25">
      <c r="F504"/>
    </row>
    <row r="505" spans="6:6" ht="15" x14ac:dyDescent="0.25">
      <c r="F505"/>
    </row>
    <row r="506" spans="6:6" ht="15" x14ac:dyDescent="0.25">
      <c r="F506"/>
    </row>
    <row r="507" spans="6:6" ht="15" x14ac:dyDescent="0.25">
      <c r="F507"/>
    </row>
    <row r="508" spans="6:6" ht="15" x14ac:dyDescent="0.25">
      <c r="F508"/>
    </row>
    <row r="509" spans="6:6" ht="15" x14ac:dyDescent="0.25">
      <c r="F509"/>
    </row>
    <row r="510" spans="6:6" ht="15" x14ac:dyDescent="0.25">
      <c r="F510"/>
    </row>
    <row r="511" spans="6:6" ht="15" x14ac:dyDescent="0.25">
      <c r="F511"/>
    </row>
    <row r="512" spans="6:6" ht="15" x14ac:dyDescent="0.25">
      <c r="F512"/>
    </row>
    <row r="513" spans="6:6" ht="15" x14ac:dyDescent="0.25">
      <c r="F513"/>
    </row>
    <row r="514" spans="6:6" ht="15" x14ac:dyDescent="0.25">
      <c r="F514"/>
    </row>
    <row r="515" spans="6:6" ht="15" x14ac:dyDescent="0.25">
      <c r="F515"/>
    </row>
    <row r="516" spans="6:6" ht="15" x14ac:dyDescent="0.25">
      <c r="F516"/>
    </row>
    <row r="517" spans="6:6" ht="15" x14ac:dyDescent="0.25">
      <c r="F517"/>
    </row>
    <row r="518" spans="6:6" ht="15" x14ac:dyDescent="0.25">
      <c r="F518"/>
    </row>
    <row r="519" spans="6:6" ht="15" x14ac:dyDescent="0.25">
      <c r="F519"/>
    </row>
    <row r="520" spans="6:6" ht="15" x14ac:dyDescent="0.25">
      <c r="F520"/>
    </row>
    <row r="521" spans="6:6" ht="15" x14ac:dyDescent="0.25">
      <c r="F521"/>
    </row>
    <row r="522" spans="6:6" ht="15" x14ac:dyDescent="0.25">
      <c r="F522"/>
    </row>
    <row r="523" spans="6:6" ht="15" x14ac:dyDescent="0.25">
      <c r="F523"/>
    </row>
    <row r="524" spans="6:6" ht="15" x14ac:dyDescent="0.25">
      <c r="F524"/>
    </row>
    <row r="525" spans="6:6" ht="15" x14ac:dyDescent="0.25">
      <c r="F525"/>
    </row>
    <row r="526" spans="6:6" ht="15" x14ac:dyDescent="0.25">
      <c r="F526"/>
    </row>
    <row r="527" spans="6:6" ht="15" x14ac:dyDescent="0.25">
      <c r="F527"/>
    </row>
    <row r="528" spans="6:6" ht="15" x14ac:dyDescent="0.25">
      <c r="F528"/>
    </row>
    <row r="529" spans="6:6" ht="15" x14ac:dyDescent="0.25">
      <c r="F529"/>
    </row>
    <row r="530" spans="6:6" ht="15" x14ac:dyDescent="0.25">
      <c r="F530"/>
    </row>
    <row r="531" spans="6:6" ht="15" x14ac:dyDescent="0.25">
      <c r="F531"/>
    </row>
    <row r="532" spans="6:6" ht="15" x14ac:dyDescent="0.25">
      <c r="F532"/>
    </row>
    <row r="533" spans="6:6" ht="15" x14ac:dyDescent="0.25">
      <c r="F533"/>
    </row>
    <row r="534" spans="6:6" ht="15" x14ac:dyDescent="0.25">
      <c r="F534"/>
    </row>
    <row r="535" spans="6:6" ht="15" x14ac:dyDescent="0.25">
      <c r="F535"/>
    </row>
    <row r="536" spans="6:6" ht="15" x14ac:dyDescent="0.25">
      <c r="F536"/>
    </row>
    <row r="537" spans="6:6" ht="15" x14ac:dyDescent="0.25">
      <c r="F537"/>
    </row>
    <row r="538" spans="6:6" ht="15" x14ac:dyDescent="0.25">
      <c r="F538"/>
    </row>
    <row r="539" spans="6:6" ht="15" x14ac:dyDescent="0.25">
      <c r="F539"/>
    </row>
    <row r="540" spans="6:6" ht="15" x14ac:dyDescent="0.25">
      <c r="F540"/>
    </row>
    <row r="541" spans="6:6" ht="15" x14ac:dyDescent="0.25">
      <c r="F541"/>
    </row>
    <row r="542" spans="6:6" ht="15" x14ac:dyDescent="0.25">
      <c r="F542"/>
    </row>
    <row r="543" spans="6:6" ht="15" x14ac:dyDescent="0.25">
      <c r="F543"/>
    </row>
    <row r="544" spans="6:6" ht="15" x14ac:dyDescent="0.25">
      <c r="F544"/>
    </row>
    <row r="545" spans="6:6" ht="15" x14ac:dyDescent="0.25">
      <c r="F545"/>
    </row>
    <row r="546" spans="6:6" ht="15" x14ac:dyDescent="0.25">
      <c r="F546"/>
    </row>
    <row r="547" spans="6:6" ht="15" x14ac:dyDescent="0.25">
      <c r="F547"/>
    </row>
    <row r="548" spans="6:6" ht="15" x14ac:dyDescent="0.25">
      <c r="F548"/>
    </row>
    <row r="549" spans="6:6" ht="15" x14ac:dyDescent="0.25">
      <c r="F549"/>
    </row>
    <row r="550" spans="6:6" ht="15" x14ac:dyDescent="0.25">
      <c r="F550"/>
    </row>
    <row r="551" spans="6:6" ht="15" x14ac:dyDescent="0.25">
      <c r="F551"/>
    </row>
    <row r="552" spans="6:6" ht="15" x14ac:dyDescent="0.25">
      <c r="F552"/>
    </row>
    <row r="553" spans="6:6" ht="15" x14ac:dyDescent="0.25">
      <c r="F553"/>
    </row>
    <row r="554" spans="6:6" ht="15" x14ac:dyDescent="0.25">
      <c r="F554"/>
    </row>
    <row r="555" spans="6:6" ht="15" x14ac:dyDescent="0.25">
      <c r="F555"/>
    </row>
    <row r="556" spans="6:6" ht="15" x14ac:dyDescent="0.25">
      <c r="F556"/>
    </row>
    <row r="557" spans="6:6" ht="15" x14ac:dyDescent="0.25">
      <c r="F557"/>
    </row>
    <row r="558" spans="6:6" ht="15" x14ac:dyDescent="0.25">
      <c r="F558"/>
    </row>
    <row r="559" spans="6:6" ht="15" x14ac:dyDescent="0.25">
      <c r="F559"/>
    </row>
    <row r="560" spans="6:6" ht="15" x14ac:dyDescent="0.25">
      <c r="F560"/>
    </row>
    <row r="561" spans="6:6" ht="15" x14ac:dyDescent="0.25">
      <c r="F561"/>
    </row>
    <row r="562" spans="6:6" ht="15" x14ac:dyDescent="0.25">
      <c r="F562"/>
    </row>
    <row r="563" spans="6:6" ht="15" x14ac:dyDescent="0.25">
      <c r="F563"/>
    </row>
    <row r="564" spans="6:6" ht="15" x14ac:dyDescent="0.25">
      <c r="F564"/>
    </row>
    <row r="565" spans="6:6" ht="15" x14ac:dyDescent="0.25">
      <c r="F565"/>
    </row>
    <row r="566" spans="6:6" ht="15" x14ac:dyDescent="0.25">
      <c r="F566"/>
    </row>
    <row r="567" spans="6:6" ht="15" x14ac:dyDescent="0.25">
      <c r="F567"/>
    </row>
    <row r="568" spans="6:6" ht="15" x14ac:dyDescent="0.25">
      <c r="F568"/>
    </row>
    <row r="569" spans="6:6" ht="15" x14ac:dyDescent="0.25">
      <c r="F569"/>
    </row>
    <row r="570" spans="6:6" ht="15" x14ac:dyDescent="0.25">
      <c r="F570"/>
    </row>
    <row r="571" spans="6:6" ht="15" x14ac:dyDescent="0.25">
      <c r="F571"/>
    </row>
    <row r="572" spans="6:6" ht="15" x14ac:dyDescent="0.25">
      <c r="F572"/>
    </row>
    <row r="573" spans="6:6" ht="15" x14ac:dyDescent="0.25">
      <c r="F573"/>
    </row>
    <row r="574" spans="6:6" ht="15" x14ac:dyDescent="0.25">
      <c r="F574"/>
    </row>
    <row r="575" spans="6:6" ht="15" x14ac:dyDescent="0.25">
      <c r="F575"/>
    </row>
    <row r="576" spans="6:6" ht="15" x14ac:dyDescent="0.25">
      <c r="F576"/>
    </row>
    <row r="577" spans="6:6" ht="15" x14ac:dyDescent="0.25">
      <c r="F577"/>
    </row>
    <row r="578" spans="6:6" ht="15" x14ac:dyDescent="0.25">
      <c r="F578"/>
    </row>
    <row r="579" spans="6:6" ht="15" x14ac:dyDescent="0.25">
      <c r="F579"/>
    </row>
    <row r="580" spans="6:6" ht="15" x14ac:dyDescent="0.25">
      <c r="F580"/>
    </row>
    <row r="581" spans="6:6" ht="15" x14ac:dyDescent="0.25">
      <c r="F581"/>
    </row>
    <row r="582" spans="6:6" ht="15" x14ac:dyDescent="0.25">
      <c r="F582"/>
    </row>
    <row r="583" spans="6:6" ht="15" x14ac:dyDescent="0.25">
      <c r="F583"/>
    </row>
    <row r="584" spans="6:6" ht="15" x14ac:dyDescent="0.25">
      <c r="F584"/>
    </row>
    <row r="585" spans="6:6" ht="15" x14ac:dyDescent="0.25">
      <c r="F585"/>
    </row>
    <row r="586" spans="6:6" ht="15" x14ac:dyDescent="0.25">
      <c r="F586"/>
    </row>
    <row r="587" spans="6:6" ht="15" x14ac:dyDescent="0.25">
      <c r="F587"/>
    </row>
    <row r="588" spans="6:6" ht="15" x14ac:dyDescent="0.25">
      <c r="F588"/>
    </row>
    <row r="589" spans="6:6" ht="15" x14ac:dyDescent="0.25">
      <c r="F589"/>
    </row>
    <row r="590" spans="6:6" ht="15" x14ac:dyDescent="0.25">
      <c r="F590"/>
    </row>
    <row r="591" spans="6:6" ht="15" x14ac:dyDescent="0.25">
      <c r="F591"/>
    </row>
    <row r="592" spans="6:6" ht="15" x14ac:dyDescent="0.25">
      <c r="F592"/>
    </row>
    <row r="593" spans="6:6" ht="15" x14ac:dyDescent="0.25">
      <c r="F593"/>
    </row>
    <row r="594" spans="6:6" ht="15" x14ac:dyDescent="0.25">
      <c r="F594"/>
    </row>
    <row r="595" spans="6:6" ht="15" x14ac:dyDescent="0.25">
      <c r="F595"/>
    </row>
    <row r="596" spans="6:6" ht="15" x14ac:dyDescent="0.25">
      <c r="F596"/>
    </row>
    <row r="597" spans="6:6" ht="15" x14ac:dyDescent="0.25">
      <c r="F597"/>
    </row>
    <row r="598" spans="6:6" ht="15" x14ac:dyDescent="0.25">
      <c r="F598"/>
    </row>
    <row r="599" spans="6:6" ht="15" x14ac:dyDescent="0.25">
      <c r="F599"/>
    </row>
    <row r="600" spans="6:6" ht="15" x14ac:dyDescent="0.25">
      <c r="F600"/>
    </row>
    <row r="601" spans="6:6" ht="15" x14ac:dyDescent="0.25">
      <c r="F601"/>
    </row>
    <row r="602" spans="6:6" ht="15" x14ac:dyDescent="0.25">
      <c r="F602"/>
    </row>
    <row r="603" spans="6:6" ht="15" x14ac:dyDescent="0.25">
      <c r="F603"/>
    </row>
    <row r="604" spans="6:6" ht="15" x14ac:dyDescent="0.25">
      <c r="F604"/>
    </row>
    <row r="605" spans="6:6" ht="15" x14ac:dyDescent="0.25">
      <c r="F605"/>
    </row>
    <row r="606" spans="6:6" ht="15" x14ac:dyDescent="0.25">
      <c r="F606"/>
    </row>
  </sheetData>
  <mergeCells count="5">
    <mergeCell ref="B5:D5"/>
    <mergeCell ref="E5:H5"/>
    <mergeCell ref="B34:D34"/>
    <mergeCell ref="E34:H34"/>
    <mergeCell ref="A89:F89"/>
  </mergeCells>
  <printOptions horizontalCentered="1" verticalCentered="1"/>
  <pageMargins left="0" right="0" top="0" bottom="0" header="0.31496062992125984" footer="0.31496062992125984"/>
  <pageSetup paperSize="9" scale="6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A1:H255"/>
  <sheetViews>
    <sheetView showGridLines="0" view="pageBreakPreview" zoomScaleNormal="130" zoomScaleSheetLayoutView="100" workbookViewId="0"/>
  </sheetViews>
  <sheetFormatPr baseColWidth="10" defaultColWidth="11.5703125" defaultRowHeight="15" x14ac:dyDescent="0.25"/>
  <cols>
    <col min="1" max="1" width="57.140625" style="1" customWidth="1"/>
    <col min="2" max="2" width="13.85546875" style="1" customWidth="1"/>
    <col min="3" max="3" width="14" style="1" customWidth="1"/>
    <col min="4" max="4" width="8.42578125" style="562" customWidth="1"/>
    <col min="5" max="5" width="13.85546875" customWidth="1"/>
    <col min="6" max="6" width="14" customWidth="1"/>
    <col min="7" max="7" width="8.42578125" customWidth="1"/>
    <col min="8" max="8" width="7.5703125" bestFit="1" customWidth="1"/>
    <col min="9" max="9" width="3" customWidth="1"/>
  </cols>
  <sheetData>
    <row r="1" spans="1:8" s="183" customFormat="1" ht="14.25" customHeight="1" x14ac:dyDescent="0.25">
      <c r="A1" s="191" t="s">
        <v>517</v>
      </c>
      <c r="D1" s="192"/>
      <c r="E1" s="192"/>
    </row>
    <row r="2" spans="1:8" s="183" customFormat="1" ht="14.25" customHeight="1" x14ac:dyDescent="0.25">
      <c r="A2" s="193" t="s">
        <v>304</v>
      </c>
      <c r="D2" s="192"/>
      <c r="E2" s="192"/>
    </row>
    <row r="3" spans="1:8" x14ac:dyDescent="0.25">
      <c r="A3" s="194"/>
      <c r="B3" s="580"/>
      <c r="C3" s="581"/>
      <c r="D3" s="582"/>
      <c r="E3" s="580"/>
    </row>
    <row r="4" spans="1:8" ht="15.75" thickBot="1" x14ac:dyDescent="0.3">
      <c r="A4" s="195" t="s">
        <v>322</v>
      </c>
      <c r="B4" s="583"/>
      <c r="C4" s="583"/>
      <c r="D4" s="582"/>
      <c r="E4" s="580"/>
    </row>
    <row r="5" spans="1:8" ht="15.75" thickBot="1" x14ac:dyDescent="0.3">
      <c r="B5" s="1089" t="s">
        <v>907</v>
      </c>
      <c r="C5" s="1090"/>
      <c r="D5" s="1090"/>
      <c r="E5" s="1089" t="s">
        <v>908</v>
      </c>
      <c r="F5" s="1090"/>
      <c r="G5" s="1090"/>
      <c r="H5" s="706"/>
    </row>
    <row r="6" spans="1:8" ht="15.75" thickBot="1" x14ac:dyDescent="0.3">
      <c r="A6" s="584" t="s">
        <v>323</v>
      </c>
      <c r="B6" s="199">
        <v>2024</v>
      </c>
      <c r="C6" s="200">
        <v>2025</v>
      </c>
      <c r="D6" s="214" t="s">
        <v>270</v>
      </c>
      <c r="E6" s="200">
        <v>2024</v>
      </c>
      <c r="F6" s="200">
        <v>2025</v>
      </c>
      <c r="G6" s="214" t="s">
        <v>270</v>
      </c>
      <c r="H6" s="214" t="s">
        <v>272</v>
      </c>
    </row>
    <row r="7" spans="1:8" x14ac:dyDescent="0.25">
      <c r="A7" s="585" t="s">
        <v>305</v>
      </c>
      <c r="B7" s="215">
        <f>SUM(B8:B18)</f>
        <v>101448468</v>
      </c>
      <c r="C7" s="219">
        <f>SUM(C8:C18)</f>
        <v>101952996</v>
      </c>
      <c r="D7" s="172">
        <f t="shared" ref="D7:D17" si="0">C7/B7-1</f>
        <v>4.9732441499263924E-3</v>
      </c>
      <c r="E7" s="215">
        <f>+SUM(E8:E18)</f>
        <v>953968752</v>
      </c>
      <c r="F7" s="707">
        <f>+SUM(F8:F18)</f>
        <v>975085553</v>
      </c>
      <c r="G7" s="172">
        <f>F7/E7-1</f>
        <v>2.2135736580185084E-2</v>
      </c>
      <c r="H7" s="708">
        <f>SUM(H8:H18)</f>
        <v>1</v>
      </c>
    </row>
    <row r="8" spans="1:8" x14ac:dyDescent="0.25">
      <c r="A8" s="586" t="s">
        <v>273</v>
      </c>
      <c r="B8" s="216">
        <v>14969270</v>
      </c>
      <c r="C8" s="217">
        <v>16517778</v>
      </c>
      <c r="D8" s="176">
        <f t="shared" si="0"/>
        <v>0.10344579261380149</v>
      </c>
      <c r="E8" s="216">
        <v>150509055</v>
      </c>
      <c r="F8" s="217">
        <v>211087899</v>
      </c>
      <c r="G8" s="176">
        <f>F8/E8-1</f>
        <v>0.40249301943992677</v>
      </c>
      <c r="H8" s="218">
        <f t="shared" ref="H8:H18" si="1">+F8/$F$7</f>
        <v>0.21648141370832102</v>
      </c>
    </row>
    <row r="9" spans="1:8" x14ac:dyDescent="0.25">
      <c r="A9" s="586" t="s">
        <v>274</v>
      </c>
      <c r="B9" s="216">
        <v>26358192</v>
      </c>
      <c r="C9" s="217">
        <v>16560752</v>
      </c>
      <c r="D9" s="176">
        <f t="shared" si="0"/>
        <v>-0.37170379516167118</v>
      </c>
      <c r="E9" s="216">
        <v>192355820</v>
      </c>
      <c r="F9" s="217">
        <v>156765352</v>
      </c>
      <c r="G9" s="176">
        <f t="shared" ref="G9:G18" si="2">F9/E9-1</f>
        <v>-0.18502412872144969</v>
      </c>
      <c r="H9" s="218">
        <f t="shared" si="1"/>
        <v>0.16077086930237802</v>
      </c>
    </row>
    <row r="10" spans="1:8" x14ac:dyDescent="0.25">
      <c r="A10" s="586" t="s">
        <v>278</v>
      </c>
      <c r="B10" s="216">
        <v>14042627</v>
      </c>
      <c r="C10" s="217">
        <v>12175236</v>
      </c>
      <c r="D10" s="176">
        <f t="shared" si="0"/>
        <v>-0.1329801752905635</v>
      </c>
      <c r="E10" s="216">
        <v>143853347</v>
      </c>
      <c r="F10" s="217">
        <v>139185827</v>
      </c>
      <c r="G10" s="176">
        <f t="shared" si="2"/>
        <v>-3.2446377490264466E-2</v>
      </c>
      <c r="H10" s="218">
        <f t="shared" si="1"/>
        <v>0.14274216920943347</v>
      </c>
    </row>
    <row r="11" spans="1:8" x14ac:dyDescent="0.25">
      <c r="A11" s="586" t="s">
        <v>275</v>
      </c>
      <c r="B11" s="216">
        <v>10650258</v>
      </c>
      <c r="C11" s="217">
        <v>8544282</v>
      </c>
      <c r="D11" s="176">
        <f t="shared" si="0"/>
        <v>-0.19773943504467217</v>
      </c>
      <c r="E11" s="216">
        <v>76747169</v>
      </c>
      <c r="F11" s="217">
        <v>78477316</v>
      </c>
      <c r="G11" s="176">
        <f t="shared" si="2"/>
        <v>2.2543463459870461E-2</v>
      </c>
      <c r="H11" s="218">
        <f t="shared" si="1"/>
        <v>8.0482492801326536E-2</v>
      </c>
    </row>
    <row r="12" spans="1:8" x14ac:dyDescent="0.25">
      <c r="A12" s="586" t="s">
        <v>281</v>
      </c>
      <c r="B12" s="216">
        <v>3058907</v>
      </c>
      <c r="C12" s="217">
        <v>7375171</v>
      </c>
      <c r="D12" s="176">
        <f t="shared" si="0"/>
        <v>1.4110478023686239</v>
      </c>
      <c r="E12" s="216">
        <v>47198678</v>
      </c>
      <c r="F12" s="217">
        <v>57326961</v>
      </c>
      <c r="G12" s="176">
        <f t="shared" si="2"/>
        <v>0.21458827723946006</v>
      </c>
      <c r="H12" s="218">
        <f t="shared" si="1"/>
        <v>5.8791724299088244E-2</v>
      </c>
    </row>
    <row r="13" spans="1:8" x14ac:dyDescent="0.25">
      <c r="A13" s="586" t="s">
        <v>292</v>
      </c>
      <c r="B13" s="216">
        <v>740530</v>
      </c>
      <c r="C13" s="217">
        <v>3952733</v>
      </c>
      <c r="D13" s="176">
        <f t="shared" si="0"/>
        <v>4.3377081279624052</v>
      </c>
      <c r="E13" s="216">
        <v>23776475</v>
      </c>
      <c r="F13" s="217">
        <v>51639815</v>
      </c>
      <c r="G13" s="176">
        <f t="shared" si="2"/>
        <v>1.1718869176360247</v>
      </c>
      <c r="H13" s="218">
        <f t="shared" si="1"/>
        <v>5.2959265821467871E-2</v>
      </c>
    </row>
    <row r="14" spans="1:8" x14ac:dyDescent="0.25">
      <c r="A14" s="586" t="s">
        <v>277</v>
      </c>
      <c r="B14" s="216">
        <v>4697657</v>
      </c>
      <c r="C14" s="217">
        <v>5686029</v>
      </c>
      <c r="D14" s="176">
        <f t="shared" si="0"/>
        <v>0.21039679993664917</v>
      </c>
      <c r="E14" s="216">
        <v>88558678</v>
      </c>
      <c r="F14" s="217">
        <v>40529476</v>
      </c>
      <c r="G14" s="176">
        <f t="shared" si="2"/>
        <v>-0.5423432585567729</v>
      </c>
      <c r="H14" s="218">
        <f t="shared" si="1"/>
        <v>4.156504613908478E-2</v>
      </c>
    </row>
    <row r="15" spans="1:8" x14ac:dyDescent="0.25">
      <c r="A15" s="586" t="s">
        <v>280</v>
      </c>
      <c r="B15" s="216">
        <v>4075868</v>
      </c>
      <c r="C15" s="217">
        <v>1820351</v>
      </c>
      <c r="D15" s="176">
        <f t="shared" si="0"/>
        <v>-0.55338323027144165</v>
      </c>
      <c r="E15" s="216">
        <v>28203971</v>
      </c>
      <c r="F15" s="217">
        <v>35236651</v>
      </c>
      <c r="G15" s="176">
        <f t="shared" si="2"/>
        <v>0.24935070313325736</v>
      </c>
      <c r="H15" s="218">
        <f t="shared" si="1"/>
        <v>3.6136983971907947E-2</v>
      </c>
    </row>
    <row r="16" spans="1:8" x14ac:dyDescent="0.25">
      <c r="A16" s="586" t="s">
        <v>290</v>
      </c>
      <c r="B16" s="173">
        <v>3519442</v>
      </c>
      <c r="C16" s="174">
        <v>5205568</v>
      </c>
      <c r="D16" s="176">
        <f t="shared" si="0"/>
        <v>0.47908901467903142</v>
      </c>
      <c r="E16" s="173">
        <v>25660885</v>
      </c>
      <c r="F16" s="174">
        <v>31699821</v>
      </c>
      <c r="G16" s="176">
        <f t="shared" si="2"/>
        <v>0.23533623255784053</v>
      </c>
      <c r="H16" s="218">
        <f t="shared" si="1"/>
        <v>3.2509784297870735E-2</v>
      </c>
    </row>
    <row r="17" spans="1:8" x14ac:dyDescent="0.25">
      <c r="A17" s="586" t="s">
        <v>296</v>
      </c>
      <c r="B17" s="216">
        <v>2157223</v>
      </c>
      <c r="C17" s="217">
        <v>2195286</v>
      </c>
      <c r="D17" s="176">
        <f t="shared" si="0"/>
        <v>1.7644443805763244E-2</v>
      </c>
      <c r="E17" s="216">
        <v>7868600</v>
      </c>
      <c r="F17" s="217">
        <v>15183000</v>
      </c>
      <c r="G17" s="176">
        <f t="shared" si="2"/>
        <v>0.92956815697836981</v>
      </c>
      <c r="H17" s="218">
        <f t="shared" si="1"/>
        <v>1.5570941394103498E-2</v>
      </c>
    </row>
    <row r="18" spans="1:8" x14ac:dyDescent="0.25">
      <c r="A18" s="326" t="s">
        <v>919</v>
      </c>
      <c r="B18" s="216">
        <v>17178494</v>
      </c>
      <c r="C18" s="217">
        <v>21919810</v>
      </c>
      <c r="D18" s="176">
        <f>C18/B18-1</f>
        <v>0.27600300701563252</v>
      </c>
      <c r="E18" s="216">
        <v>169236074</v>
      </c>
      <c r="F18" s="709">
        <v>157953435</v>
      </c>
      <c r="G18" s="176">
        <f t="shared" si="2"/>
        <v>-6.6668049744524338E-2</v>
      </c>
      <c r="H18" s="218">
        <f t="shared" si="1"/>
        <v>0.16198930905501785</v>
      </c>
    </row>
    <row r="19" spans="1:8" x14ac:dyDescent="0.25">
      <c r="A19" s="587" t="s">
        <v>306</v>
      </c>
      <c r="B19" s="215">
        <f>+SUM(B20:B30)</f>
        <v>89119982</v>
      </c>
      <c r="C19" s="219">
        <f>+SUM(C20:C30)</f>
        <v>139134891</v>
      </c>
      <c r="D19" s="172">
        <f>C19/B19-1</f>
        <v>0.56120869728182843</v>
      </c>
      <c r="E19" s="215">
        <f>+SUM(E20:E30)</f>
        <v>787937867</v>
      </c>
      <c r="F19" s="219">
        <f>+SUM(F20:F30)</f>
        <v>939037395</v>
      </c>
      <c r="G19" s="172">
        <f>F19/E19-1</f>
        <v>0.19176579058866317</v>
      </c>
      <c r="H19" s="710">
        <f>SUM(H20:H30)</f>
        <v>1</v>
      </c>
    </row>
    <row r="20" spans="1:8" x14ac:dyDescent="0.25">
      <c r="A20" s="588" t="s">
        <v>275</v>
      </c>
      <c r="B20" s="470">
        <v>8061129</v>
      </c>
      <c r="C20" s="469">
        <v>40322182</v>
      </c>
      <c r="D20" s="176">
        <f t="shared" ref="D20:D35" si="3">C20/B20-1</f>
        <v>4.0020514496170447</v>
      </c>
      <c r="E20" s="470">
        <v>97480874</v>
      </c>
      <c r="F20" s="469">
        <v>230565621</v>
      </c>
      <c r="G20" s="176">
        <f t="shared" ref="G20:G54" si="4">F20/E20-1</f>
        <v>1.3652395750985984</v>
      </c>
      <c r="H20" s="218">
        <f t="shared" ref="H20:H30" si="5">+F20/$F$19</f>
        <v>0.24553401411665826</v>
      </c>
    </row>
    <row r="21" spans="1:8" x14ac:dyDescent="0.25">
      <c r="A21" s="588" t="s">
        <v>274</v>
      </c>
      <c r="B21" s="470">
        <v>31392704</v>
      </c>
      <c r="C21" s="469">
        <v>40214367</v>
      </c>
      <c r="D21" s="176">
        <f t="shared" si="3"/>
        <v>0.28100997607596967</v>
      </c>
      <c r="E21" s="470">
        <v>179088865</v>
      </c>
      <c r="F21" s="469">
        <v>179591514</v>
      </c>
      <c r="G21" s="176">
        <f t="shared" si="4"/>
        <v>2.8067015780126603E-3</v>
      </c>
      <c r="H21" s="218">
        <f t="shared" si="5"/>
        <v>0.1912506519508736</v>
      </c>
    </row>
    <row r="22" spans="1:8" x14ac:dyDescent="0.25">
      <c r="A22" s="588" t="s">
        <v>273</v>
      </c>
      <c r="B22" s="470">
        <v>8356482</v>
      </c>
      <c r="C22" s="469">
        <v>8202336</v>
      </c>
      <c r="D22" s="176">
        <f t="shared" si="3"/>
        <v>-1.8446279187820935E-2</v>
      </c>
      <c r="E22" s="470">
        <v>137464438</v>
      </c>
      <c r="F22" s="469">
        <v>105016269</v>
      </c>
      <c r="G22" s="176">
        <f t="shared" si="4"/>
        <v>-0.23604773330539497</v>
      </c>
      <c r="H22" s="218">
        <f t="shared" si="5"/>
        <v>0.11183395843357229</v>
      </c>
    </row>
    <row r="23" spans="1:8" x14ac:dyDescent="0.25">
      <c r="A23" s="588" t="s">
        <v>277</v>
      </c>
      <c r="B23" s="470">
        <v>1205480</v>
      </c>
      <c r="C23" s="469">
        <v>11297466</v>
      </c>
      <c r="D23" s="176">
        <f t="shared" si="3"/>
        <v>8.3717573082921319</v>
      </c>
      <c r="E23" s="470">
        <v>41808068</v>
      </c>
      <c r="F23" s="469">
        <v>88640747</v>
      </c>
      <c r="G23" s="176">
        <f t="shared" si="4"/>
        <v>1.1201828077776756</v>
      </c>
      <c r="H23" s="218">
        <f t="shared" si="5"/>
        <v>9.4395332360539277E-2</v>
      </c>
    </row>
    <row r="24" spans="1:8" x14ac:dyDescent="0.25">
      <c r="A24" s="588" t="s">
        <v>289</v>
      </c>
      <c r="B24" s="470">
        <v>6588598</v>
      </c>
      <c r="C24" s="469">
        <v>12461392</v>
      </c>
      <c r="D24" s="176">
        <f t="shared" si="3"/>
        <v>0.8913571597477945</v>
      </c>
      <c r="E24" s="470">
        <v>56974269</v>
      </c>
      <c r="F24" s="469">
        <v>73662955</v>
      </c>
      <c r="G24" s="176">
        <f t="shared" si="4"/>
        <v>0.29291619344866016</v>
      </c>
      <c r="H24" s="218">
        <f t="shared" si="5"/>
        <v>7.844517736165342E-2</v>
      </c>
    </row>
    <row r="25" spans="1:8" x14ac:dyDescent="0.25">
      <c r="A25" s="588" t="s">
        <v>281</v>
      </c>
      <c r="B25" s="470">
        <v>3500384</v>
      </c>
      <c r="C25" s="469">
        <v>2498026</v>
      </c>
      <c r="D25" s="176">
        <f t="shared" si="3"/>
        <v>-0.2863565825920813</v>
      </c>
      <c r="E25" s="470">
        <v>27019744</v>
      </c>
      <c r="F25" s="469">
        <v>33013821</v>
      </c>
      <c r="G25" s="176">
        <f t="shared" si="4"/>
        <v>0.22184062883793421</v>
      </c>
      <c r="H25" s="218">
        <f t="shared" si="5"/>
        <v>3.5157088712106078E-2</v>
      </c>
    </row>
    <row r="26" spans="1:8" x14ac:dyDescent="0.25">
      <c r="A26" s="588" t="s">
        <v>783</v>
      </c>
      <c r="B26" s="470">
        <v>0</v>
      </c>
      <c r="C26" s="469">
        <v>803035</v>
      </c>
      <c r="D26" s="176" t="s">
        <v>241</v>
      </c>
      <c r="E26" s="470">
        <v>0</v>
      </c>
      <c r="F26" s="469">
        <v>29520943</v>
      </c>
      <c r="G26" s="176" t="s">
        <v>241</v>
      </c>
      <c r="H26" s="218">
        <f t="shared" si="5"/>
        <v>3.1437451966436332E-2</v>
      </c>
    </row>
    <row r="27" spans="1:8" x14ac:dyDescent="0.25">
      <c r="A27" s="588" t="s">
        <v>279</v>
      </c>
      <c r="B27" s="470">
        <v>14293927</v>
      </c>
      <c r="C27" s="469">
        <v>3962628</v>
      </c>
      <c r="D27" s="176">
        <f t="shared" si="3"/>
        <v>-0.72277541364245113</v>
      </c>
      <c r="E27" s="470">
        <v>40423806</v>
      </c>
      <c r="F27" s="469">
        <v>28610960</v>
      </c>
      <c r="G27" s="176">
        <f t="shared" si="4"/>
        <v>-0.29222498247690976</v>
      </c>
      <c r="H27" s="218">
        <f t="shared" si="5"/>
        <v>3.0468392581958891E-2</v>
      </c>
    </row>
    <row r="28" spans="1:8" x14ac:dyDescent="0.25">
      <c r="A28" s="588" t="s">
        <v>276</v>
      </c>
      <c r="B28" s="470">
        <v>143548</v>
      </c>
      <c r="C28" s="469">
        <v>1272787</v>
      </c>
      <c r="D28" s="176">
        <f t="shared" si="3"/>
        <v>7.8666299774291524</v>
      </c>
      <c r="E28" s="470">
        <v>21476283</v>
      </c>
      <c r="F28" s="469">
        <v>25254136</v>
      </c>
      <c r="G28" s="176">
        <f t="shared" si="4"/>
        <v>0.1759081401562832</v>
      </c>
      <c r="H28" s="218">
        <f t="shared" si="5"/>
        <v>2.6893642505046351E-2</v>
      </c>
    </row>
    <row r="29" spans="1:8" x14ac:dyDescent="0.25">
      <c r="A29" s="588" t="s">
        <v>280</v>
      </c>
      <c r="B29" s="470">
        <v>2215652</v>
      </c>
      <c r="C29" s="469">
        <v>4723056</v>
      </c>
      <c r="D29" s="176">
        <f t="shared" si="3"/>
        <v>1.1316777183420501</v>
      </c>
      <c r="E29" s="470">
        <v>17621551</v>
      </c>
      <c r="F29" s="469">
        <v>24103091</v>
      </c>
      <c r="G29" s="176">
        <f t="shared" si="4"/>
        <v>0.36781892808413974</v>
      </c>
      <c r="H29" s="218">
        <f t="shared" si="5"/>
        <v>2.5667871299204222E-2</v>
      </c>
    </row>
    <row r="30" spans="1:8" x14ac:dyDescent="0.25">
      <c r="A30" s="326" t="s">
        <v>920</v>
      </c>
      <c r="B30" s="470">
        <v>13362078</v>
      </c>
      <c r="C30" s="469">
        <v>13377616</v>
      </c>
      <c r="D30" s="176">
        <f t="shared" si="3"/>
        <v>1.1628430847356874E-3</v>
      </c>
      <c r="E30" s="216">
        <v>168579969</v>
      </c>
      <c r="F30" s="709">
        <v>121057338</v>
      </c>
      <c r="G30" s="176">
        <f t="shared" si="4"/>
        <v>-0.28189963067320289</v>
      </c>
      <c r="H30" s="218">
        <f t="shared" si="5"/>
        <v>0.12891641871195131</v>
      </c>
    </row>
    <row r="31" spans="1:8" x14ac:dyDescent="0.25">
      <c r="A31" s="587" t="s">
        <v>227</v>
      </c>
      <c r="B31" s="215">
        <f>SUM(B32:B42)</f>
        <v>53314051</v>
      </c>
      <c r="C31" s="219">
        <f>SUM(C32:C42)</f>
        <v>97254507</v>
      </c>
      <c r="D31" s="172">
        <f t="shared" si="3"/>
        <v>0.82418152768019826</v>
      </c>
      <c r="E31" s="215">
        <f>+SUM(E32:E42)</f>
        <v>491771378</v>
      </c>
      <c r="F31" s="219">
        <f>+SUM(F32:F42)</f>
        <v>694478492</v>
      </c>
      <c r="G31" s="172">
        <f t="shared" si="4"/>
        <v>0.41219786890484711</v>
      </c>
      <c r="H31" s="710">
        <f>SUM(H32:H42)</f>
        <v>1</v>
      </c>
    </row>
    <row r="32" spans="1:8" x14ac:dyDescent="0.25">
      <c r="A32" s="586" t="s">
        <v>320</v>
      </c>
      <c r="B32" s="216">
        <v>7221562</v>
      </c>
      <c r="C32" s="217">
        <v>15494078</v>
      </c>
      <c r="D32" s="176">
        <f t="shared" si="3"/>
        <v>1.1455300113742704</v>
      </c>
      <c r="E32" s="216">
        <v>37677537</v>
      </c>
      <c r="F32" s="217">
        <v>128813736</v>
      </c>
      <c r="G32" s="176">
        <f t="shared" si="4"/>
        <v>2.4188470440623546</v>
      </c>
      <c r="H32" s="218">
        <f t="shared" ref="H32:H42" si="6">+F32/$F$31</f>
        <v>0.18548268590584371</v>
      </c>
    </row>
    <row r="33" spans="1:8" x14ac:dyDescent="0.25">
      <c r="A33" s="586" t="s">
        <v>275</v>
      </c>
      <c r="B33" s="216">
        <v>1259700</v>
      </c>
      <c r="C33" s="217">
        <v>1591280</v>
      </c>
      <c r="D33" s="176">
        <f t="shared" si="3"/>
        <v>0.26322140192109234</v>
      </c>
      <c r="E33" s="216">
        <v>26765077</v>
      </c>
      <c r="F33" s="217">
        <v>64213010</v>
      </c>
      <c r="G33" s="176">
        <f t="shared" si="4"/>
        <v>1.3991341403576012</v>
      </c>
      <c r="H33" s="218">
        <f t="shared" si="6"/>
        <v>9.2462201118821696E-2</v>
      </c>
    </row>
    <row r="34" spans="1:8" x14ac:dyDescent="0.25">
      <c r="A34" s="586" t="s">
        <v>284</v>
      </c>
      <c r="B34" s="216">
        <v>4230910</v>
      </c>
      <c r="C34" s="217">
        <v>5700128</v>
      </c>
      <c r="D34" s="176">
        <f t="shared" si="3"/>
        <v>0.34725815486502909</v>
      </c>
      <c r="E34" s="216">
        <v>45752113</v>
      </c>
      <c r="F34" s="217">
        <v>54416879</v>
      </c>
      <c r="G34" s="176">
        <f t="shared" si="4"/>
        <v>0.18938504545134349</v>
      </c>
      <c r="H34" s="218">
        <f t="shared" si="6"/>
        <v>7.8356464061668879E-2</v>
      </c>
    </row>
    <row r="35" spans="1:8" x14ac:dyDescent="0.25">
      <c r="A35" s="586" t="s">
        <v>289</v>
      </c>
      <c r="B35" s="216">
        <v>6200472</v>
      </c>
      <c r="C35" s="217">
        <v>3677347</v>
      </c>
      <c r="D35" s="176">
        <f t="shared" si="3"/>
        <v>-0.40692466638023683</v>
      </c>
      <c r="E35" s="216">
        <v>45591303</v>
      </c>
      <c r="F35" s="217">
        <v>49854741</v>
      </c>
      <c r="G35" s="176">
        <f t="shared" si="4"/>
        <v>9.3514282756954836E-2</v>
      </c>
      <c r="H35" s="218">
        <f t="shared" si="6"/>
        <v>7.1787307417434026E-2</v>
      </c>
    </row>
    <row r="36" spans="1:8" x14ac:dyDescent="0.25">
      <c r="A36" s="586" t="s">
        <v>300</v>
      </c>
      <c r="B36" s="216">
        <v>1430525</v>
      </c>
      <c r="C36" s="217">
        <v>27706513</v>
      </c>
      <c r="D36" s="176" t="s">
        <v>241</v>
      </c>
      <c r="E36" s="216">
        <v>18644969</v>
      </c>
      <c r="F36" s="217">
        <v>38914536</v>
      </c>
      <c r="G36" s="176">
        <f t="shared" si="4"/>
        <v>1.0871333173039868</v>
      </c>
      <c r="H36" s="218">
        <f t="shared" si="6"/>
        <v>5.6034184569102537E-2</v>
      </c>
    </row>
    <row r="37" spans="1:8" x14ac:dyDescent="0.25">
      <c r="A37" s="586" t="s">
        <v>274</v>
      </c>
      <c r="B37" s="216">
        <v>2369917</v>
      </c>
      <c r="C37" s="217">
        <v>3655535</v>
      </c>
      <c r="D37" s="176">
        <f t="shared" ref="D37:D53" si="7">C37/B37-1</f>
        <v>0.54247385035003326</v>
      </c>
      <c r="E37" s="216">
        <v>28957228</v>
      </c>
      <c r="F37" s="217">
        <v>30649416</v>
      </c>
      <c r="G37" s="176">
        <f t="shared" si="4"/>
        <v>5.8437499611496024E-2</v>
      </c>
      <c r="H37" s="218">
        <f t="shared" si="6"/>
        <v>4.4132995266324242E-2</v>
      </c>
    </row>
    <row r="38" spans="1:8" x14ac:dyDescent="0.25">
      <c r="A38" s="586" t="s">
        <v>280</v>
      </c>
      <c r="B38" s="216">
        <v>701381</v>
      </c>
      <c r="C38" s="217">
        <v>5059743</v>
      </c>
      <c r="D38" s="176">
        <f t="shared" si="7"/>
        <v>6.213972149231302</v>
      </c>
      <c r="E38" s="216">
        <v>8135535</v>
      </c>
      <c r="F38" s="217">
        <v>23353609</v>
      </c>
      <c r="G38" s="176">
        <f t="shared" si="4"/>
        <v>1.8705683154211741</v>
      </c>
      <c r="H38" s="218">
        <f t="shared" si="6"/>
        <v>3.3627548252423055E-2</v>
      </c>
    </row>
    <row r="39" spans="1:8" x14ac:dyDescent="0.25">
      <c r="A39" s="586" t="s">
        <v>395</v>
      </c>
      <c r="B39" s="216">
        <v>2141394</v>
      </c>
      <c r="C39" s="217">
        <v>871115</v>
      </c>
      <c r="D39" s="176">
        <f t="shared" si="7"/>
        <v>-0.59320190492735114</v>
      </c>
      <c r="E39" s="216">
        <v>17498510</v>
      </c>
      <c r="F39" s="217">
        <v>21837442</v>
      </c>
      <c r="G39" s="176">
        <f t="shared" si="4"/>
        <v>0.24796008345853449</v>
      </c>
      <c r="H39" s="218">
        <f t="shared" si="6"/>
        <v>3.1444374810098513E-2</v>
      </c>
    </row>
    <row r="40" spans="1:8" x14ac:dyDescent="0.25">
      <c r="A40" s="586" t="s">
        <v>291</v>
      </c>
      <c r="B40" s="216">
        <v>4436051</v>
      </c>
      <c r="C40" s="217">
        <v>2337337</v>
      </c>
      <c r="D40" s="176">
        <f t="shared" si="7"/>
        <v>-0.47310411895625182</v>
      </c>
      <c r="E40" s="216">
        <v>36111195</v>
      </c>
      <c r="F40" s="217">
        <v>18441645</v>
      </c>
      <c r="G40" s="176">
        <f t="shared" si="4"/>
        <v>-0.48930947868105723</v>
      </c>
      <c r="H40" s="218">
        <f t="shared" si="6"/>
        <v>2.6554666865046702E-2</v>
      </c>
    </row>
    <row r="41" spans="1:8" x14ac:dyDescent="0.25">
      <c r="A41" s="586" t="s">
        <v>313</v>
      </c>
      <c r="B41" s="216">
        <v>1903379</v>
      </c>
      <c r="C41" s="217">
        <v>1794891</v>
      </c>
      <c r="D41" s="176">
        <f t="shared" si="7"/>
        <v>-5.6997581669231412E-2</v>
      </c>
      <c r="E41" s="216">
        <v>29238846</v>
      </c>
      <c r="F41" s="217">
        <v>16951350</v>
      </c>
      <c r="G41" s="176">
        <f t="shared" si="4"/>
        <v>-0.42024558698383652</v>
      </c>
      <c r="H41" s="218">
        <f t="shared" si="6"/>
        <v>2.4408747276222342E-2</v>
      </c>
    </row>
    <row r="42" spans="1:8" x14ac:dyDescent="0.25">
      <c r="A42" s="326" t="s">
        <v>921</v>
      </c>
      <c r="B42" s="216">
        <v>21418760</v>
      </c>
      <c r="C42" s="217">
        <v>29366540</v>
      </c>
      <c r="D42" s="176">
        <f t="shared" si="7"/>
        <v>0.37106629888938492</v>
      </c>
      <c r="E42" s="216">
        <v>197399065</v>
      </c>
      <c r="F42" s="709">
        <v>247032128</v>
      </c>
      <c r="G42" s="176">
        <f t="shared" si="4"/>
        <v>0.25143514737519146</v>
      </c>
      <c r="H42" s="218">
        <f t="shared" si="6"/>
        <v>0.35570882445701429</v>
      </c>
    </row>
    <row r="43" spans="1:8" x14ac:dyDescent="0.25">
      <c r="A43" s="587" t="s">
        <v>307</v>
      </c>
      <c r="B43" s="215">
        <f>SUM(B44:B54)</f>
        <v>94454001</v>
      </c>
      <c r="C43" s="219">
        <f>SUM(C44:C54)</f>
        <v>179835140</v>
      </c>
      <c r="D43" s="172">
        <f t="shared" si="7"/>
        <v>0.90394412196472218</v>
      </c>
      <c r="E43" s="215">
        <f>+SUM(E44:E54)</f>
        <v>937997664</v>
      </c>
      <c r="F43" s="219">
        <f>+SUM(F44:F54)</f>
        <v>1280799007</v>
      </c>
      <c r="G43" s="172">
        <f t="shared" si="4"/>
        <v>0.3654607640899199</v>
      </c>
      <c r="H43" s="710">
        <f>SUM(H44:H54)</f>
        <v>1</v>
      </c>
    </row>
    <row r="44" spans="1:8" x14ac:dyDescent="0.25">
      <c r="A44" s="586" t="s">
        <v>277</v>
      </c>
      <c r="B44" s="216">
        <v>7323759</v>
      </c>
      <c r="C44" s="217">
        <v>32883492</v>
      </c>
      <c r="D44" s="176">
        <f t="shared" si="7"/>
        <v>3.4899746154945843</v>
      </c>
      <c r="E44" s="216">
        <v>156215850</v>
      </c>
      <c r="F44" s="217">
        <v>241278827</v>
      </c>
      <c r="G44" s="176">
        <f t="shared" si="4"/>
        <v>0.54452206354220789</v>
      </c>
      <c r="H44" s="218">
        <f t="shared" ref="H44:H54" si="8">+F44/$F$43</f>
        <v>0.18838149130451348</v>
      </c>
    </row>
    <row r="45" spans="1:8" x14ac:dyDescent="0.25">
      <c r="A45" s="586" t="s">
        <v>289</v>
      </c>
      <c r="B45" s="216">
        <v>6566982</v>
      </c>
      <c r="C45" s="217">
        <v>17597013</v>
      </c>
      <c r="D45" s="176">
        <f t="shared" si="7"/>
        <v>1.6796194964444853</v>
      </c>
      <c r="E45" s="216">
        <v>78765632</v>
      </c>
      <c r="F45" s="217">
        <v>148736516</v>
      </c>
      <c r="G45" s="176">
        <f t="shared" si="4"/>
        <v>0.88834282444404189</v>
      </c>
      <c r="H45" s="218">
        <f t="shared" si="8"/>
        <v>0.11612791326906455</v>
      </c>
    </row>
    <row r="46" spans="1:8" x14ac:dyDescent="0.25">
      <c r="A46" s="586" t="s">
        <v>300</v>
      </c>
      <c r="B46" s="216">
        <v>11288367</v>
      </c>
      <c r="C46" s="217">
        <v>21728316</v>
      </c>
      <c r="D46" s="176">
        <f t="shared" si="7"/>
        <v>0.92484138759840118</v>
      </c>
      <c r="E46" s="216">
        <v>35354366</v>
      </c>
      <c r="F46" s="217">
        <v>121210422</v>
      </c>
      <c r="G46" s="176">
        <f t="shared" si="4"/>
        <v>2.4284428124096471</v>
      </c>
      <c r="H46" s="218">
        <f t="shared" si="8"/>
        <v>9.4636567749931122E-2</v>
      </c>
    </row>
    <row r="47" spans="1:8" x14ac:dyDescent="0.25">
      <c r="A47" s="586" t="s">
        <v>276</v>
      </c>
      <c r="B47" s="216">
        <v>9534873</v>
      </c>
      <c r="C47" s="217">
        <v>23656111</v>
      </c>
      <c r="D47" s="176">
        <f t="shared" si="7"/>
        <v>1.4810095530375706</v>
      </c>
      <c r="E47" s="216">
        <v>139792301</v>
      </c>
      <c r="F47" s="217">
        <v>108890065</v>
      </c>
      <c r="G47" s="176">
        <f t="shared" si="4"/>
        <v>-0.2210582112100723</v>
      </c>
      <c r="H47" s="218">
        <f t="shared" si="8"/>
        <v>8.5017293427679871E-2</v>
      </c>
    </row>
    <row r="48" spans="1:8" x14ac:dyDescent="0.25">
      <c r="A48" s="586" t="s">
        <v>275</v>
      </c>
      <c r="B48" s="216">
        <v>9104543</v>
      </c>
      <c r="C48" s="217">
        <v>9677496</v>
      </c>
      <c r="D48" s="176">
        <f t="shared" si="7"/>
        <v>6.2930451314250568E-2</v>
      </c>
      <c r="E48" s="216">
        <v>66296219</v>
      </c>
      <c r="F48" s="217">
        <v>103987368</v>
      </c>
      <c r="G48" s="176">
        <f t="shared" si="4"/>
        <v>0.56852637403047068</v>
      </c>
      <c r="H48" s="218">
        <f t="shared" si="8"/>
        <v>8.1189450828485846E-2</v>
      </c>
    </row>
    <row r="49" spans="1:8" x14ac:dyDescent="0.25">
      <c r="A49" s="586" t="s">
        <v>274</v>
      </c>
      <c r="B49" s="216">
        <v>7584030</v>
      </c>
      <c r="C49" s="217">
        <v>9457613</v>
      </c>
      <c r="D49" s="176">
        <f t="shared" si="7"/>
        <v>0.2470431947131011</v>
      </c>
      <c r="E49" s="216">
        <v>92148520</v>
      </c>
      <c r="F49" s="217">
        <v>67519616</v>
      </c>
      <c r="G49" s="176">
        <f t="shared" si="4"/>
        <v>-0.26727400505184462</v>
      </c>
      <c r="H49" s="218">
        <f t="shared" si="8"/>
        <v>5.2716792901136282E-2</v>
      </c>
    </row>
    <row r="50" spans="1:8" x14ac:dyDescent="0.25">
      <c r="A50" s="586" t="s">
        <v>280</v>
      </c>
      <c r="B50" s="216">
        <v>1186875</v>
      </c>
      <c r="C50" s="217">
        <v>4570807</v>
      </c>
      <c r="D50" s="176">
        <f t="shared" si="7"/>
        <v>2.8511275408109533</v>
      </c>
      <c r="E50" s="216">
        <v>9977786</v>
      </c>
      <c r="F50" s="217">
        <v>37364127</v>
      </c>
      <c r="G50" s="176">
        <f t="shared" si="4"/>
        <v>2.7447312459898416</v>
      </c>
      <c r="H50" s="1047">
        <f t="shared" si="8"/>
        <v>2.9172514028971291E-2</v>
      </c>
    </row>
    <row r="51" spans="1:8" x14ac:dyDescent="0.25">
      <c r="A51" s="586" t="s">
        <v>301</v>
      </c>
      <c r="B51" s="216">
        <v>3771212</v>
      </c>
      <c r="C51" s="217">
        <v>5943410</v>
      </c>
      <c r="D51" s="176">
        <f t="shared" si="7"/>
        <v>0.57599466696648194</v>
      </c>
      <c r="E51" s="216">
        <v>36507117</v>
      </c>
      <c r="F51" s="217">
        <v>37245414</v>
      </c>
      <c r="G51" s="176">
        <f t="shared" si="4"/>
        <v>2.0223371788026911E-2</v>
      </c>
      <c r="H51" s="1047">
        <f t="shared" si="8"/>
        <v>2.9079827354987948E-2</v>
      </c>
    </row>
    <row r="52" spans="1:8" x14ac:dyDescent="0.25">
      <c r="A52" s="586" t="s">
        <v>287</v>
      </c>
      <c r="B52" s="216">
        <v>2450847</v>
      </c>
      <c r="C52" s="217">
        <v>2135967</v>
      </c>
      <c r="D52" s="176">
        <f t="shared" si="7"/>
        <v>-0.12847803228842924</v>
      </c>
      <c r="E52" s="216">
        <v>32611807</v>
      </c>
      <c r="F52" s="217">
        <v>36546647</v>
      </c>
      <c r="G52" s="176">
        <f t="shared" si="4"/>
        <v>0.12065691422741454</v>
      </c>
      <c r="H52" s="1047">
        <f t="shared" si="8"/>
        <v>2.8534256194969083E-2</v>
      </c>
    </row>
    <row r="53" spans="1:8" x14ac:dyDescent="0.25">
      <c r="A53" s="586" t="s">
        <v>279</v>
      </c>
      <c r="B53" s="216">
        <v>7258421</v>
      </c>
      <c r="C53" s="217">
        <v>5810756</v>
      </c>
      <c r="D53" s="176">
        <f t="shared" si="7"/>
        <v>-0.19944627075227517</v>
      </c>
      <c r="E53" s="216">
        <v>49233671</v>
      </c>
      <c r="F53" s="217">
        <v>32391880</v>
      </c>
      <c r="G53" s="176">
        <f t="shared" si="4"/>
        <v>-0.34207871681963342</v>
      </c>
      <c r="H53" s="218">
        <f t="shared" si="8"/>
        <v>2.5290369388926297E-2</v>
      </c>
    </row>
    <row r="54" spans="1:8" x14ac:dyDescent="0.25">
      <c r="A54" s="326" t="s">
        <v>922</v>
      </c>
      <c r="B54" s="216">
        <v>28384092</v>
      </c>
      <c r="C54" s="217">
        <v>46374159</v>
      </c>
      <c r="D54" s="176">
        <f>C54/B54-1</f>
        <v>0.63380808517672516</v>
      </c>
      <c r="E54" s="216">
        <v>241094395</v>
      </c>
      <c r="F54" s="709">
        <v>345628125</v>
      </c>
      <c r="G54" s="176">
        <f t="shared" si="4"/>
        <v>0.43358009214606597</v>
      </c>
      <c r="H54" s="218">
        <f t="shared" si="8"/>
        <v>0.26985352355133424</v>
      </c>
    </row>
    <row r="55" spans="1:8" x14ac:dyDescent="0.25">
      <c r="A55" s="587" t="s">
        <v>308</v>
      </c>
      <c r="B55" s="215">
        <f>SUM(B56:B66)</f>
        <v>61690000</v>
      </c>
      <c r="C55" s="219">
        <f>SUM(C56:C66)</f>
        <v>53491017</v>
      </c>
      <c r="D55" s="172">
        <f>C55/B55-1</f>
        <v>-0.13290619225158051</v>
      </c>
      <c r="E55" s="215">
        <f>+SUM(E56:E66)</f>
        <v>650895872</v>
      </c>
      <c r="F55" s="219">
        <f>+SUM(F56:F66)</f>
        <v>685404095</v>
      </c>
      <c r="G55" s="172">
        <f>F55/E55-1</f>
        <v>5.3016503075932864E-2</v>
      </c>
      <c r="H55" s="710">
        <f>SUM(H56:H66)</f>
        <v>1</v>
      </c>
    </row>
    <row r="56" spans="1:8" x14ac:dyDescent="0.25">
      <c r="A56" s="586" t="s">
        <v>300</v>
      </c>
      <c r="B56" s="216">
        <v>19001457</v>
      </c>
      <c r="C56" s="217">
        <v>0</v>
      </c>
      <c r="D56" s="176" t="s">
        <v>242</v>
      </c>
      <c r="E56" s="216">
        <v>152635935</v>
      </c>
      <c r="F56" s="217">
        <v>159423470</v>
      </c>
      <c r="G56" s="176">
        <f>(F56-E56)/E56</f>
        <v>4.4468787772682754E-2</v>
      </c>
      <c r="H56" s="218">
        <f t="shared" ref="H56:H66" si="9">+F56/$F$55</f>
        <v>0.23259777868703863</v>
      </c>
    </row>
    <row r="57" spans="1:8" x14ac:dyDescent="0.25">
      <c r="A57" s="586" t="s">
        <v>288</v>
      </c>
      <c r="B57" s="216">
        <v>6713794</v>
      </c>
      <c r="C57" s="217">
        <v>6610205</v>
      </c>
      <c r="D57" s="176">
        <f t="shared" ref="D57:D66" si="10">(C57-B57)/B57</f>
        <v>-1.5429278884636615E-2</v>
      </c>
      <c r="E57" s="216">
        <v>76960111</v>
      </c>
      <c r="F57" s="217">
        <v>74227716</v>
      </c>
      <c r="G57" s="176">
        <f t="shared" ref="G57:G66" si="11">(F57-E57)/E57</f>
        <v>-3.5504041827590399E-2</v>
      </c>
      <c r="H57" s="218">
        <f t="shared" si="9"/>
        <v>0.10829774222460693</v>
      </c>
    </row>
    <row r="58" spans="1:8" x14ac:dyDescent="0.25">
      <c r="A58" s="586" t="s">
        <v>284</v>
      </c>
      <c r="B58" s="216">
        <v>6315286</v>
      </c>
      <c r="C58" s="217">
        <v>6151791</v>
      </c>
      <c r="D58" s="176">
        <f t="shared" si="10"/>
        <v>-2.5888772099949234E-2</v>
      </c>
      <c r="E58" s="216">
        <v>58582500</v>
      </c>
      <c r="F58" s="217">
        <v>56582704</v>
      </c>
      <c r="G58" s="176">
        <f t="shared" si="11"/>
        <v>-3.41364059232706E-2</v>
      </c>
      <c r="H58" s="218">
        <f t="shared" si="9"/>
        <v>8.2553787485031005E-2</v>
      </c>
    </row>
    <row r="59" spans="1:8" x14ac:dyDescent="0.25">
      <c r="A59" s="586" t="s">
        <v>290</v>
      </c>
      <c r="B59" s="216">
        <v>4088878</v>
      </c>
      <c r="C59" s="217">
        <v>5458356</v>
      </c>
      <c r="D59" s="176">
        <f t="shared" si="10"/>
        <v>0.33492757670930756</v>
      </c>
      <c r="E59" s="216">
        <v>47221974</v>
      </c>
      <c r="F59" s="217">
        <v>47746019</v>
      </c>
      <c r="G59" s="176">
        <f t="shared" si="11"/>
        <v>1.1097481862998781E-2</v>
      </c>
      <c r="H59" s="218">
        <f t="shared" si="9"/>
        <v>6.9661123048878199E-2</v>
      </c>
    </row>
    <row r="60" spans="1:8" x14ac:dyDescent="0.25">
      <c r="A60" s="586" t="s">
        <v>292</v>
      </c>
      <c r="B60" s="216">
        <v>2692727</v>
      </c>
      <c r="C60" s="217">
        <v>2492338</v>
      </c>
      <c r="D60" s="176">
        <f t="shared" si="10"/>
        <v>-7.4418609833079991E-2</v>
      </c>
      <c r="E60" s="216">
        <v>27950379</v>
      </c>
      <c r="F60" s="217">
        <v>42399890</v>
      </c>
      <c r="G60" s="176">
        <f t="shared" si="11"/>
        <v>0.51697012766803629</v>
      </c>
      <c r="H60" s="218">
        <f t="shared" si="9"/>
        <v>6.1861156519644078E-2</v>
      </c>
    </row>
    <row r="61" spans="1:8" x14ac:dyDescent="0.25">
      <c r="A61" s="586" t="s">
        <v>291</v>
      </c>
      <c r="B61" s="216">
        <v>0</v>
      </c>
      <c r="C61" s="217">
        <v>3667576</v>
      </c>
      <c r="D61" s="176" t="s">
        <v>241</v>
      </c>
      <c r="E61" s="216">
        <v>0</v>
      </c>
      <c r="F61" s="217">
        <v>36774673</v>
      </c>
      <c r="G61" s="176" t="s">
        <v>241</v>
      </c>
      <c r="H61" s="218">
        <f t="shared" si="9"/>
        <v>5.3654002461132069E-2</v>
      </c>
    </row>
    <row r="62" spans="1:8" x14ac:dyDescent="0.25">
      <c r="A62" s="586" t="s">
        <v>316</v>
      </c>
      <c r="B62" s="216">
        <v>5799397</v>
      </c>
      <c r="C62" s="217">
        <v>3319700</v>
      </c>
      <c r="D62" s="176">
        <f t="shared" si="10"/>
        <v>-0.42757841892872656</v>
      </c>
      <c r="E62" s="216">
        <v>48968944</v>
      </c>
      <c r="F62" s="217">
        <v>32628074</v>
      </c>
      <c r="G62" s="176">
        <f t="shared" si="11"/>
        <v>-0.333698639692945</v>
      </c>
      <c r="H62" s="218">
        <f t="shared" si="9"/>
        <v>4.7604142195853093E-2</v>
      </c>
    </row>
    <row r="63" spans="1:8" x14ac:dyDescent="0.25">
      <c r="A63" s="586" t="s">
        <v>519</v>
      </c>
      <c r="B63" s="216">
        <v>2375386</v>
      </c>
      <c r="C63" s="217">
        <v>3073286</v>
      </c>
      <c r="D63" s="176">
        <f t="shared" si="10"/>
        <v>0.29380488055414994</v>
      </c>
      <c r="E63" s="216">
        <v>22318680</v>
      </c>
      <c r="F63" s="217">
        <v>26694196</v>
      </c>
      <c r="G63" s="176">
        <f t="shared" si="11"/>
        <v>0.19604725727507183</v>
      </c>
      <c r="H63" s="218">
        <f t="shared" si="9"/>
        <v>3.8946653798442803E-2</v>
      </c>
    </row>
    <row r="64" spans="1:8" x14ac:dyDescent="0.25">
      <c r="A64" s="586" t="s">
        <v>317</v>
      </c>
      <c r="B64" s="216">
        <v>1498306</v>
      </c>
      <c r="C64" s="217">
        <v>1965900</v>
      </c>
      <c r="D64" s="176">
        <f t="shared" si="10"/>
        <v>0.31208177768760187</v>
      </c>
      <c r="E64" s="216">
        <v>11657141</v>
      </c>
      <c r="F64" s="217">
        <v>21680306</v>
      </c>
      <c r="G64" s="176">
        <f t="shared" si="11"/>
        <v>0.85983046786514805</v>
      </c>
      <c r="H64" s="218">
        <f t="shared" si="9"/>
        <v>3.1631421752739891E-2</v>
      </c>
    </row>
    <row r="65" spans="1:8" x14ac:dyDescent="0.25">
      <c r="A65" s="586" t="s">
        <v>293</v>
      </c>
      <c r="B65" s="216">
        <v>832721</v>
      </c>
      <c r="C65" s="217">
        <v>2940348</v>
      </c>
      <c r="D65" s="176">
        <f t="shared" si="10"/>
        <v>2.5310121877555627</v>
      </c>
      <c r="E65" s="216">
        <v>13746012</v>
      </c>
      <c r="F65" s="217">
        <v>21310094</v>
      </c>
      <c r="G65" s="176">
        <f t="shared" si="11"/>
        <v>0.55027465420516142</v>
      </c>
      <c r="H65" s="218">
        <f t="shared" si="9"/>
        <v>3.1091284915652568E-2</v>
      </c>
    </row>
    <row r="66" spans="1:8" x14ac:dyDescent="0.25">
      <c r="A66" s="326" t="s">
        <v>923</v>
      </c>
      <c r="B66" s="216">
        <v>12372048</v>
      </c>
      <c r="C66" s="217">
        <v>17811517</v>
      </c>
      <c r="D66" s="176">
        <f t="shared" si="10"/>
        <v>0.43965792890554578</v>
      </c>
      <c r="E66" s="216">
        <v>190854196</v>
      </c>
      <c r="F66" s="709">
        <v>165936953</v>
      </c>
      <c r="G66" s="176">
        <f t="shared" si="11"/>
        <v>-0.13055643272312442</v>
      </c>
      <c r="H66" s="218">
        <f t="shared" si="9"/>
        <v>0.24210090691098074</v>
      </c>
    </row>
    <row r="67" spans="1:8" x14ac:dyDescent="0.25">
      <c r="A67" s="587" t="s">
        <v>247</v>
      </c>
      <c r="B67" s="215">
        <f>SUM(B68:B78)</f>
        <v>30555050</v>
      </c>
      <c r="C67" s="219">
        <f>SUM(C68:C78)</f>
        <v>79131560</v>
      </c>
      <c r="D67" s="172">
        <f>C67/B67-1</f>
        <v>1.5898029949222798</v>
      </c>
      <c r="E67" s="215">
        <f>+SUM(E68:E78)</f>
        <v>416609350</v>
      </c>
      <c r="F67" s="219">
        <f>+SUM(F68:F78)</f>
        <v>557919078</v>
      </c>
      <c r="G67" s="172">
        <f>F67/E67-1</f>
        <v>0.3391900061772497</v>
      </c>
      <c r="H67" s="710">
        <f>SUM(H68:H78)</f>
        <v>1</v>
      </c>
    </row>
    <row r="68" spans="1:8" x14ac:dyDescent="0.25">
      <c r="A68" s="586" t="s">
        <v>277</v>
      </c>
      <c r="B68" s="216">
        <v>2999817</v>
      </c>
      <c r="C68" s="217">
        <v>10504824</v>
      </c>
      <c r="D68" s="176">
        <f t="shared" ref="D68:D76" si="12">C68/B68-1</f>
        <v>2.5018216111182783</v>
      </c>
      <c r="E68" s="216">
        <v>58171284</v>
      </c>
      <c r="F68" s="217">
        <v>104531377</v>
      </c>
      <c r="G68" s="176">
        <f t="shared" ref="G68:G78" si="13">F68/E68-1</f>
        <v>0.79695839273549463</v>
      </c>
      <c r="H68" s="218">
        <f t="shared" ref="H68:H78" si="14">+F68/$F$67</f>
        <v>0.18735938798637031</v>
      </c>
    </row>
    <row r="69" spans="1:8" x14ac:dyDescent="0.25">
      <c r="A69" s="586" t="s">
        <v>289</v>
      </c>
      <c r="B69" s="216">
        <v>4891818</v>
      </c>
      <c r="C69" s="217">
        <v>7520828</v>
      </c>
      <c r="D69" s="176">
        <f t="shared" si="12"/>
        <v>0.53743005156774015</v>
      </c>
      <c r="E69" s="216">
        <v>38599294</v>
      </c>
      <c r="F69" s="217">
        <v>72677873</v>
      </c>
      <c r="G69" s="176">
        <f t="shared" si="13"/>
        <v>0.88288088896133687</v>
      </c>
      <c r="H69" s="218">
        <f t="shared" si="14"/>
        <v>0.13026597559727113</v>
      </c>
    </row>
    <row r="70" spans="1:8" x14ac:dyDescent="0.25">
      <c r="A70" s="586" t="s">
        <v>276</v>
      </c>
      <c r="B70" s="216">
        <v>1841450</v>
      </c>
      <c r="C70" s="217">
        <v>7382220</v>
      </c>
      <c r="D70" s="176">
        <f t="shared" si="12"/>
        <v>3.0089168861495015</v>
      </c>
      <c r="E70" s="216">
        <v>108776964</v>
      </c>
      <c r="F70" s="217">
        <v>47403410</v>
      </c>
      <c r="G70" s="176">
        <f t="shared" si="13"/>
        <v>-0.56421462544220302</v>
      </c>
      <c r="H70" s="218">
        <f t="shared" si="14"/>
        <v>8.496466937450739E-2</v>
      </c>
    </row>
    <row r="71" spans="1:8" x14ac:dyDescent="0.25">
      <c r="A71" s="586" t="s">
        <v>279</v>
      </c>
      <c r="B71" s="216">
        <v>0</v>
      </c>
      <c r="C71" s="217">
        <v>4073400</v>
      </c>
      <c r="D71" s="176" t="s">
        <v>241</v>
      </c>
      <c r="E71" s="216">
        <v>5815799</v>
      </c>
      <c r="F71" s="217">
        <v>44088380</v>
      </c>
      <c r="G71" s="176">
        <f t="shared" si="13"/>
        <v>6.5807950034036597</v>
      </c>
      <c r="H71" s="218">
        <f t="shared" si="14"/>
        <v>7.9022893710761405E-2</v>
      </c>
    </row>
    <row r="72" spans="1:8" x14ac:dyDescent="0.25">
      <c r="A72" s="586" t="s">
        <v>315</v>
      </c>
      <c r="B72" s="216">
        <v>1848422</v>
      </c>
      <c r="C72" s="217">
        <v>9990732</v>
      </c>
      <c r="D72" s="176">
        <f t="shared" si="12"/>
        <v>4.4050059997121869</v>
      </c>
      <c r="E72" s="216">
        <v>8747074</v>
      </c>
      <c r="F72" s="217">
        <v>38137018</v>
      </c>
      <c r="G72" s="176">
        <f t="shared" si="13"/>
        <v>3.3599743182691721</v>
      </c>
      <c r="H72" s="218">
        <f t="shared" si="14"/>
        <v>6.8355823458684448E-2</v>
      </c>
    </row>
    <row r="73" spans="1:8" x14ac:dyDescent="0.25">
      <c r="A73" s="586" t="s">
        <v>301</v>
      </c>
      <c r="B73" s="216">
        <v>2331545</v>
      </c>
      <c r="C73" s="217">
        <v>3993477</v>
      </c>
      <c r="D73" s="176">
        <f t="shared" si="12"/>
        <v>0.71280288392460789</v>
      </c>
      <c r="E73" s="216">
        <v>33492620</v>
      </c>
      <c r="F73" s="217">
        <v>35722557</v>
      </c>
      <c r="G73" s="176">
        <f t="shared" si="13"/>
        <v>6.6579951045931951E-2</v>
      </c>
      <c r="H73" s="218">
        <f t="shared" si="14"/>
        <v>6.4028204821488466E-2</v>
      </c>
    </row>
    <row r="74" spans="1:8" x14ac:dyDescent="0.25">
      <c r="A74" s="586" t="s">
        <v>274</v>
      </c>
      <c r="B74" s="216">
        <v>2300465</v>
      </c>
      <c r="C74" s="217">
        <v>5891244</v>
      </c>
      <c r="D74" s="176">
        <f t="shared" si="12"/>
        <v>1.5608926890867716</v>
      </c>
      <c r="E74" s="216">
        <v>24204849</v>
      </c>
      <c r="F74" s="217">
        <v>25889159</v>
      </c>
      <c r="G74" s="176">
        <f t="shared" si="13"/>
        <v>6.9585643769147332E-2</v>
      </c>
      <c r="H74" s="218">
        <f t="shared" si="14"/>
        <v>4.640307173722423E-2</v>
      </c>
    </row>
    <row r="75" spans="1:8" x14ac:dyDescent="0.25">
      <c r="A75" s="586" t="s">
        <v>783</v>
      </c>
      <c r="B75" s="216">
        <v>0</v>
      </c>
      <c r="C75" s="217">
        <v>6503553</v>
      </c>
      <c r="D75" s="176" t="s">
        <v>241</v>
      </c>
      <c r="E75" s="216">
        <v>0</v>
      </c>
      <c r="F75" s="217">
        <v>17369987</v>
      </c>
      <c r="G75" s="176" t="s">
        <v>241</v>
      </c>
      <c r="H75" s="218">
        <f t="shared" si="14"/>
        <v>3.1133523991090335E-2</v>
      </c>
    </row>
    <row r="76" spans="1:8" x14ac:dyDescent="0.25">
      <c r="A76" s="586" t="s">
        <v>723</v>
      </c>
      <c r="B76" s="216">
        <v>572103</v>
      </c>
      <c r="C76" s="217">
        <v>1381557</v>
      </c>
      <c r="D76" s="176">
        <f t="shared" si="12"/>
        <v>1.4148745942601244</v>
      </c>
      <c r="E76" s="216">
        <v>3381784</v>
      </c>
      <c r="F76" s="217">
        <v>16685592</v>
      </c>
      <c r="G76" s="176">
        <f t="shared" si="13"/>
        <v>3.933961483051549</v>
      </c>
      <c r="H76" s="218">
        <f t="shared" si="14"/>
        <v>2.9906831757418411E-2</v>
      </c>
    </row>
    <row r="77" spans="1:8" x14ac:dyDescent="0.25">
      <c r="A77" s="586" t="s">
        <v>291</v>
      </c>
      <c r="B77" s="216">
        <v>0</v>
      </c>
      <c r="C77" s="217">
        <v>1912067</v>
      </c>
      <c r="D77" s="176" t="s">
        <v>241</v>
      </c>
      <c r="E77" s="216">
        <v>1320759</v>
      </c>
      <c r="F77" s="217">
        <v>15665660</v>
      </c>
      <c r="G77" s="176" t="s">
        <v>241</v>
      </c>
      <c r="H77" s="218">
        <f t="shared" si="14"/>
        <v>2.8078731518121701E-2</v>
      </c>
    </row>
    <row r="78" spans="1:8" x14ac:dyDescent="0.25">
      <c r="A78" s="326" t="s">
        <v>924</v>
      </c>
      <c r="B78" s="216">
        <v>13769430</v>
      </c>
      <c r="C78" s="217">
        <v>19977658</v>
      </c>
      <c r="D78" s="176">
        <f>C78/B78-1</f>
        <v>0.45087037008794129</v>
      </c>
      <c r="E78" s="216">
        <v>134098923</v>
      </c>
      <c r="F78" s="709">
        <v>139748065</v>
      </c>
      <c r="G78" s="176">
        <f t="shared" si="13"/>
        <v>4.2126676886137249E-2</v>
      </c>
      <c r="H78" s="218">
        <f t="shared" si="14"/>
        <v>0.2504808860470622</v>
      </c>
    </row>
    <row r="79" spans="1:8" s="1" customFormat="1" ht="16.5" customHeight="1" thickBot="1" x14ac:dyDescent="0.3">
      <c r="A79" s="589" t="s">
        <v>0</v>
      </c>
      <c r="B79" s="590">
        <f>+B67+B55+B43+B31+B19+B7</f>
        <v>430581552</v>
      </c>
      <c r="C79" s="591">
        <f>+C67+C55+C43+C31+C19+C7</f>
        <v>650800111</v>
      </c>
      <c r="D79" s="220">
        <f>C79/B79-1</f>
        <v>0.51144448241479701</v>
      </c>
      <c r="E79" s="711">
        <f>+E7+E19+E31+E43+E55+E67</f>
        <v>4239180883</v>
      </c>
      <c r="F79" s="711">
        <f>+F7+F19+F31+F43+F55+F67</f>
        <v>5132723620</v>
      </c>
      <c r="G79" s="220">
        <f>F79/E79-1</f>
        <v>0.21078193209053486</v>
      </c>
      <c r="H79" s="712">
        <f>+F79/$F$79</f>
        <v>1</v>
      </c>
    </row>
    <row r="80" spans="1:8" s="1" customFormat="1" x14ac:dyDescent="0.25">
      <c r="B80" s="580"/>
      <c r="C80" s="580"/>
      <c r="D80" s="582"/>
      <c r="E80" s="713"/>
    </row>
    <row r="81" spans="1:8" s="1" customFormat="1" ht="62.25" customHeight="1" x14ac:dyDescent="0.25">
      <c r="A81" s="1060" t="s">
        <v>917</v>
      </c>
      <c r="B81" s="1060"/>
      <c r="C81" s="1060"/>
      <c r="D81" s="1060"/>
      <c r="E81" s="1060"/>
      <c r="F81" s="667"/>
      <c r="G81" s="667"/>
      <c r="H81" s="667"/>
    </row>
    <row r="82" spans="1:8" s="1" customFormat="1" x14ac:dyDescent="0.25">
      <c r="B82" s="592"/>
      <c r="C82" s="592"/>
      <c r="D82" s="562"/>
      <c r="E82" s="592"/>
    </row>
    <row r="83" spans="1:8" s="1" customFormat="1" x14ac:dyDescent="0.25">
      <c r="D83" s="562"/>
    </row>
    <row r="84" spans="1:8" s="1" customFormat="1" x14ac:dyDescent="0.25">
      <c r="D84" s="562"/>
    </row>
    <row r="85" spans="1:8" s="1" customFormat="1" x14ac:dyDescent="0.25">
      <c r="D85" s="562"/>
    </row>
    <row r="86" spans="1:8" s="1" customFormat="1" x14ac:dyDescent="0.25">
      <c r="D86" s="562"/>
    </row>
    <row r="87" spans="1:8" s="1" customFormat="1" x14ac:dyDescent="0.25">
      <c r="D87" s="562"/>
    </row>
    <row r="88" spans="1:8" s="1" customFormat="1" x14ac:dyDescent="0.25">
      <c r="D88" s="562"/>
    </row>
    <row r="89" spans="1:8" s="1" customFormat="1" x14ac:dyDescent="0.25">
      <c r="D89" s="562"/>
    </row>
    <row r="90" spans="1:8" s="1" customFormat="1" x14ac:dyDescent="0.25">
      <c r="D90" s="562"/>
    </row>
    <row r="91" spans="1:8" s="1" customFormat="1" x14ac:dyDescent="0.25">
      <c r="D91" s="562"/>
    </row>
    <row r="92" spans="1:8" s="1" customFormat="1" x14ac:dyDescent="0.25">
      <c r="D92" s="562"/>
    </row>
    <row r="93" spans="1:8" s="1" customFormat="1" x14ac:dyDescent="0.25">
      <c r="D93" s="562"/>
    </row>
    <row r="94" spans="1:8" s="1" customFormat="1" x14ac:dyDescent="0.25">
      <c r="D94" s="562"/>
    </row>
    <row r="95" spans="1:8" s="1" customFormat="1" x14ac:dyDescent="0.25">
      <c r="D95" s="562"/>
    </row>
    <row r="96" spans="1:8" s="1" customFormat="1" x14ac:dyDescent="0.25">
      <c r="D96" s="562"/>
    </row>
    <row r="97" spans="4:4" s="1" customFormat="1" x14ac:dyDescent="0.25">
      <c r="D97" s="562"/>
    </row>
    <row r="98" spans="4:4" s="1" customFormat="1" x14ac:dyDescent="0.25">
      <c r="D98" s="562"/>
    </row>
    <row r="99" spans="4:4" s="1" customFormat="1" x14ac:dyDescent="0.25">
      <c r="D99" s="562"/>
    </row>
    <row r="100" spans="4:4" s="1" customFormat="1" x14ac:dyDescent="0.25">
      <c r="D100" s="562"/>
    </row>
    <row r="101" spans="4:4" s="1" customFormat="1" x14ac:dyDescent="0.25">
      <c r="D101" s="562"/>
    </row>
    <row r="102" spans="4:4" s="1" customFormat="1" x14ac:dyDescent="0.25">
      <c r="D102" s="562"/>
    </row>
    <row r="103" spans="4:4" s="1" customFormat="1" x14ac:dyDescent="0.25">
      <c r="D103" s="562"/>
    </row>
    <row r="104" spans="4:4" s="1" customFormat="1" x14ac:dyDescent="0.25">
      <c r="D104" s="562"/>
    </row>
    <row r="105" spans="4:4" s="1" customFormat="1" x14ac:dyDescent="0.25">
      <c r="D105" s="562"/>
    </row>
    <row r="106" spans="4:4" s="1" customFormat="1" x14ac:dyDescent="0.25">
      <c r="D106" s="562"/>
    </row>
    <row r="107" spans="4:4" s="1" customFormat="1" x14ac:dyDescent="0.25">
      <c r="D107" s="562"/>
    </row>
    <row r="108" spans="4:4" s="1" customFormat="1" x14ac:dyDescent="0.25">
      <c r="D108" s="562"/>
    </row>
    <row r="109" spans="4:4" s="1" customFormat="1" x14ac:dyDescent="0.25">
      <c r="D109" s="562"/>
    </row>
    <row r="110" spans="4:4" s="1" customFormat="1" x14ac:dyDescent="0.25">
      <c r="D110" s="562"/>
    </row>
    <row r="111" spans="4:4" s="1" customFormat="1" x14ac:dyDescent="0.25">
      <c r="D111" s="562"/>
    </row>
    <row r="112" spans="4:4" s="1" customFormat="1" x14ac:dyDescent="0.25">
      <c r="D112" s="562"/>
    </row>
    <row r="113" spans="4:4" s="1" customFormat="1" x14ac:dyDescent="0.25">
      <c r="D113" s="562"/>
    </row>
    <row r="114" spans="4:4" s="1" customFormat="1" x14ac:dyDescent="0.25">
      <c r="D114" s="562"/>
    </row>
    <row r="115" spans="4:4" s="1" customFormat="1" x14ac:dyDescent="0.25">
      <c r="D115" s="562"/>
    </row>
    <row r="116" spans="4:4" s="1" customFormat="1" x14ac:dyDescent="0.25">
      <c r="D116" s="562"/>
    </row>
    <row r="117" spans="4:4" s="1" customFormat="1" x14ac:dyDescent="0.25">
      <c r="D117" s="562"/>
    </row>
    <row r="118" spans="4:4" s="1" customFormat="1" x14ac:dyDescent="0.25">
      <c r="D118" s="562"/>
    </row>
    <row r="119" spans="4:4" s="1" customFormat="1" x14ac:dyDescent="0.25">
      <c r="D119" s="562"/>
    </row>
    <row r="120" spans="4:4" s="1" customFormat="1" x14ac:dyDescent="0.25">
      <c r="D120" s="562"/>
    </row>
    <row r="121" spans="4:4" s="1" customFormat="1" x14ac:dyDescent="0.25">
      <c r="D121" s="562"/>
    </row>
    <row r="122" spans="4:4" s="1" customFormat="1" x14ac:dyDescent="0.25">
      <c r="D122" s="562"/>
    </row>
    <row r="123" spans="4:4" s="1" customFormat="1" x14ac:dyDescent="0.25">
      <c r="D123" s="562"/>
    </row>
    <row r="124" spans="4:4" s="1" customFormat="1" x14ac:dyDescent="0.25">
      <c r="D124" s="562"/>
    </row>
    <row r="125" spans="4:4" s="1" customFormat="1" x14ac:dyDescent="0.25">
      <c r="D125" s="562"/>
    </row>
    <row r="126" spans="4:4" s="1" customFormat="1" x14ac:dyDescent="0.25">
      <c r="D126" s="562"/>
    </row>
    <row r="127" spans="4:4" s="1" customFormat="1" x14ac:dyDescent="0.25">
      <c r="D127" s="562"/>
    </row>
    <row r="128" spans="4:4" s="1" customFormat="1" x14ac:dyDescent="0.25">
      <c r="D128" s="562"/>
    </row>
    <row r="129" spans="4:4" s="1" customFormat="1" x14ac:dyDescent="0.25">
      <c r="D129" s="562"/>
    </row>
    <row r="130" spans="4:4" s="1" customFormat="1" x14ac:dyDescent="0.25">
      <c r="D130" s="562"/>
    </row>
    <row r="131" spans="4:4" s="1" customFormat="1" x14ac:dyDescent="0.25">
      <c r="D131" s="562"/>
    </row>
    <row r="132" spans="4:4" s="1" customFormat="1" x14ac:dyDescent="0.25">
      <c r="D132" s="562"/>
    </row>
    <row r="133" spans="4:4" s="1" customFormat="1" x14ac:dyDescent="0.25">
      <c r="D133" s="562"/>
    </row>
    <row r="134" spans="4:4" s="1" customFormat="1" x14ac:dyDescent="0.25">
      <c r="D134" s="562"/>
    </row>
    <row r="135" spans="4:4" s="1" customFormat="1" x14ac:dyDescent="0.25">
      <c r="D135" s="562"/>
    </row>
    <row r="136" spans="4:4" s="1" customFormat="1" x14ac:dyDescent="0.25">
      <c r="D136" s="562"/>
    </row>
    <row r="137" spans="4:4" s="1" customFormat="1" x14ac:dyDescent="0.25">
      <c r="D137" s="562"/>
    </row>
    <row r="138" spans="4:4" s="1" customFormat="1" x14ac:dyDescent="0.25">
      <c r="D138" s="562"/>
    </row>
    <row r="139" spans="4:4" s="1" customFormat="1" x14ac:dyDescent="0.25">
      <c r="D139" s="562"/>
    </row>
    <row r="140" spans="4:4" s="1" customFormat="1" x14ac:dyDescent="0.25">
      <c r="D140" s="562"/>
    </row>
    <row r="141" spans="4:4" s="1" customFormat="1" x14ac:dyDescent="0.25">
      <c r="D141" s="562"/>
    </row>
    <row r="142" spans="4:4" s="1" customFormat="1" x14ac:dyDescent="0.25">
      <c r="D142" s="562"/>
    </row>
    <row r="143" spans="4:4" s="1" customFormat="1" x14ac:dyDescent="0.25">
      <c r="D143" s="562"/>
    </row>
    <row r="144" spans="4:4" s="1" customFormat="1" x14ac:dyDescent="0.25">
      <c r="D144" s="562"/>
    </row>
    <row r="145" spans="4:4" s="1" customFormat="1" x14ac:dyDescent="0.25">
      <c r="D145" s="562"/>
    </row>
    <row r="146" spans="4:4" s="1" customFormat="1" x14ac:dyDescent="0.25">
      <c r="D146" s="562"/>
    </row>
    <row r="147" spans="4:4" s="1" customFormat="1" x14ac:dyDescent="0.25">
      <c r="D147" s="562"/>
    </row>
    <row r="148" spans="4:4" s="1" customFormat="1" x14ac:dyDescent="0.25">
      <c r="D148" s="562"/>
    </row>
    <row r="149" spans="4:4" s="1" customFormat="1" x14ac:dyDescent="0.25">
      <c r="D149" s="562"/>
    </row>
    <row r="150" spans="4:4" s="1" customFormat="1" x14ac:dyDescent="0.25">
      <c r="D150" s="562"/>
    </row>
    <row r="151" spans="4:4" s="1" customFormat="1" x14ac:dyDescent="0.25">
      <c r="D151" s="562"/>
    </row>
    <row r="152" spans="4:4" s="1" customFormat="1" x14ac:dyDescent="0.25">
      <c r="D152" s="562"/>
    </row>
    <row r="153" spans="4:4" s="1" customFormat="1" x14ac:dyDescent="0.25">
      <c r="D153" s="562"/>
    </row>
    <row r="154" spans="4:4" s="1" customFormat="1" x14ac:dyDescent="0.25">
      <c r="D154" s="562"/>
    </row>
    <row r="155" spans="4:4" s="1" customFormat="1" x14ac:dyDescent="0.25">
      <c r="D155" s="562"/>
    </row>
    <row r="156" spans="4:4" s="1" customFormat="1" x14ac:dyDescent="0.25">
      <c r="D156" s="562"/>
    </row>
    <row r="157" spans="4:4" s="1" customFormat="1" x14ac:dyDescent="0.25">
      <c r="D157" s="562"/>
    </row>
    <row r="158" spans="4:4" s="1" customFormat="1" x14ac:dyDescent="0.25">
      <c r="D158" s="562"/>
    </row>
    <row r="159" spans="4:4" s="1" customFormat="1" x14ac:dyDescent="0.25">
      <c r="D159" s="562"/>
    </row>
    <row r="160" spans="4:4" s="1" customFormat="1" x14ac:dyDescent="0.25">
      <c r="D160" s="562"/>
    </row>
    <row r="161" spans="4:4" s="1" customFormat="1" x14ac:dyDescent="0.25">
      <c r="D161" s="562"/>
    </row>
    <row r="162" spans="4:4" s="1" customFormat="1" x14ac:dyDescent="0.25">
      <c r="D162" s="562"/>
    </row>
    <row r="163" spans="4:4" s="1" customFormat="1" x14ac:dyDescent="0.25">
      <c r="D163" s="562"/>
    </row>
    <row r="164" spans="4:4" s="1" customFormat="1" x14ac:dyDescent="0.25">
      <c r="D164" s="562"/>
    </row>
    <row r="165" spans="4:4" s="1" customFormat="1" x14ac:dyDescent="0.25">
      <c r="D165" s="562"/>
    </row>
    <row r="166" spans="4:4" s="1" customFormat="1" x14ac:dyDescent="0.25">
      <c r="D166" s="562"/>
    </row>
    <row r="167" spans="4:4" s="1" customFormat="1" x14ac:dyDescent="0.25">
      <c r="D167" s="562"/>
    </row>
    <row r="168" spans="4:4" s="1" customFormat="1" x14ac:dyDescent="0.25">
      <c r="D168" s="562"/>
    </row>
    <row r="169" spans="4:4" s="1" customFormat="1" x14ac:dyDescent="0.25">
      <c r="D169" s="562"/>
    </row>
    <row r="170" spans="4:4" s="1" customFormat="1" x14ac:dyDescent="0.25">
      <c r="D170" s="562"/>
    </row>
    <row r="171" spans="4:4" s="1" customFormat="1" x14ac:dyDescent="0.25">
      <c r="D171" s="562"/>
    </row>
    <row r="172" spans="4:4" s="1" customFormat="1" x14ac:dyDescent="0.25">
      <c r="D172" s="562"/>
    </row>
    <row r="173" spans="4:4" s="1" customFormat="1" x14ac:dyDescent="0.25">
      <c r="D173" s="562"/>
    </row>
    <row r="174" spans="4:4" s="1" customFormat="1" x14ac:dyDescent="0.25">
      <c r="D174" s="562"/>
    </row>
    <row r="175" spans="4:4" s="1" customFormat="1" x14ac:dyDescent="0.25">
      <c r="D175" s="562"/>
    </row>
    <row r="176" spans="4:4" s="1" customFormat="1" x14ac:dyDescent="0.25">
      <c r="D176" s="562"/>
    </row>
    <row r="177" spans="4:4" s="1" customFormat="1" x14ac:dyDescent="0.25">
      <c r="D177" s="562"/>
    </row>
    <row r="178" spans="4:4" s="1" customFormat="1" x14ac:dyDescent="0.25">
      <c r="D178" s="562"/>
    </row>
    <row r="179" spans="4:4" s="1" customFormat="1" x14ac:dyDescent="0.25">
      <c r="D179" s="562"/>
    </row>
    <row r="180" spans="4:4" s="1" customFormat="1" x14ac:dyDescent="0.25">
      <c r="D180" s="562"/>
    </row>
    <row r="181" spans="4:4" s="1" customFormat="1" x14ac:dyDescent="0.25">
      <c r="D181" s="562"/>
    </row>
    <row r="182" spans="4:4" s="1" customFormat="1" x14ac:dyDescent="0.25">
      <c r="D182" s="562"/>
    </row>
    <row r="183" spans="4:4" s="1" customFormat="1" x14ac:dyDescent="0.25">
      <c r="D183" s="562"/>
    </row>
    <row r="184" spans="4:4" s="1" customFormat="1" x14ac:dyDescent="0.25">
      <c r="D184" s="562"/>
    </row>
    <row r="185" spans="4:4" s="1" customFormat="1" x14ac:dyDescent="0.25">
      <c r="D185" s="562"/>
    </row>
    <row r="186" spans="4:4" s="1" customFormat="1" x14ac:dyDescent="0.25">
      <c r="D186" s="562"/>
    </row>
    <row r="187" spans="4:4" s="1" customFormat="1" x14ac:dyDescent="0.25">
      <c r="D187" s="562"/>
    </row>
    <row r="188" spans="4:4" s="1" customFormat="1" x14ac:dyDescent="0.25">
      <c r="D188" s="562"/>
    </row>
    <row r="189" spans="4:4" s="1" customFormat="1" x14ac:dyDescent="0.25">
      <c r="D189" s="562"/>
    </row>
    <row r="190" spans="4:4" s="1" customFormat="1" x14ac:dyDescent="0.25">
      <c r="D190" s="562"/>
    </row>
    <row r="191" spans="4:4" s="1" customFormat="1" x14ac:dyDescent="0.25">
      <c r="D191" s="562"/>
    </row>
    <row r="192" spans="4:4" s="1" customFormat="1" x14ac:dyDescent="0.25">
      <c r="D192" s="562"/>
    </row>
    <row r="193" spans="4:4" s="1" customFormat="1" x14ac:dyDescent="0.25">
      <c r="D193" s="562"/>
    </row>
    <row r="194" spans="4:4" s="1" customFormat="1" x14ac:dyDescent="0.25">
      <c r="D194" s="562"/>
    </row>
    <row r="195" spans="4:4" s="1" customFormat="1" x14ac:dyDescent="0.25">
      <c r="D195" s="562"/>
    </row>
    <row r="196" spans="4:4" s="1" customFormat="1" x14ac:dyDescent="0.25">
      <c r="D196" s="562"/>
    </row>
    <row r="197" spans="4:4" s="1" customFormat="1" x14ac:dyDescent="0.25">
      <c r="D197" s="562"/>
    </row>
    <row r="198" spans="4:4" s="1" customFormat="1" x14ac:dyDescent="0.25">
      <c r="D198" s="562"/>
    </row>
    <row r="199" spans="4:4" s="1" customFormat="1" x14ac:dyDescent="0.25">
      <c r="D199" s="562"/>
    </row>
    <row r="200" spans="4:4" s="1" customFormat="1" x14ac:dyDescent="0.25">
      <c r="D200" s="562"/>
    </row>
    <row r="201" spans="4:4" s="1" customFormat="1" x14ac:dyDescent="0.25">
      <c r="D201" s="562"/>
    </row>
    <row r="202" spans="4:4" s="1" customFormat="1" x14ac:dyDescent="0.25">
      <c r="D202" s="562"/>
    </row>
    <row r="203" spans="4:4" s="1" customFormat="1" x14ac:dyDescent="0.25">
      <c r="D203" s="562"/>
    </row>
    <row r="204" spans="4:4" s="1" customFormat="1" x14ac:dyDescent="0.25">
      <c r="D204" s="562"/>
    </row>
    <row r="205" spans="4:4" s="1" customFormat="1" x14ac:dyDescent="0.25">
      <c r="D205" s="562"/>
    </row>
    <row r="206" spans="4:4" s="1" customFormat="1" x14ac:dyDescent="0.25">
      <c r="D206" s="562"/>
    </row>
    <row r="207" spans="4:4" s="1" customFormat="1" x14ac:dyDescent="0.25">
      <c r="D207" s="562"/>
    </row>
    <row r="208" spans="4:4" s="1" customFormat="1" x14ac:dyDescent="0.25">
      <c r="D208" s="562"/>
    </row>
    <row r="209" spans="4:4" s="1" customFormat="1" x14ac:dyDescent="0.25">
      <c r="D209" s="562"/>
    </row>
    <row r="210" spans="4:4" s="1" customFormat="1" x14ac:dyDescent="0.25">
      <c r="D210" s="562"/>
    </row>
    <row r="211" spans="4:4" s="1" customFormat="1" x14ac:dyDescent="0.25">
      <c r="D211" s="562"/>
    </row>
    <row r="212" spans="4:4" s="1" customFormat="1" x14ac:dyDescent="0.25">
      <c r="D212" s="562"/>
    </row>
    <row r="213" spans="4:4" s="1" customFormat="1" x14ac:dyDescent="0.25">
      <c r="D213" s="562"/>
    </row>
    <row r="214" spans="4:4" s="1" customFormat="1" x14ac:dyDescent="0.25">
      <c r="D214" s="562"/>
    </row>
    <row r="215" spans="4:4" s="1" customFormat="1" x14ac:dyDescent="0.25">
      <c r="D215" s="562"/>
    </row>
    <row r="216" spans="4:4" s="1" customFormat="1" x14ac:dyDescent="0.25">
      <c r="D216" s="562"/>
    </row>
    <row r="217" spans="4:4" s="1" customFormat="1" x14ac:dyDescent="0.25">
      <c r="D217" s="562"/>
    </row>
    <row r="218" spans="4:4" s="1" customFormat="1" x14ac:dyDescent="0.25">
      <c r="D218" s="562"/>
    </row>
    <row r="219" spans="4:4" s="1" customFormat="1" x14ac:dyDescent="0.25">
      <c r="D219" s="562"/>
    </row>
    <row r="220" spans="4:4" s="1" customFormat="1" x14ac:dyDescent="0.25">
      <c r="D220" s="562"/>
    </row>
    <row r="221" spans="4:4" s="1" customFormat="1" x14ac:dyDescent="0.25">
      <c r="D221" s="562"/>
    </row>
    <row r="222" spans="4:4" s="1" customFormat="1" x14ac:dyDescent="0.25">
      <c r="D222" s="562"/>
    </row>
    <row r="223" spans="4:4" s="1" customFormat="1" x14ac:dyDescent="0.25">
      <c r="D223" s="562"/>
    </row>
    <row r="224" spans="4:4" s="1" customFormat="1" x14ac:dyDescent="0.25">
      <c r="D224" s="562"/>
    </row>
    <row r="225" spans="4:4" s="1" customFormat="1" x14ac:dyDescent="0.25">
      <c r="D225" s="562"/>
    </row>
    <row r="226" spans="4:4" s="1" customFormat="1" x14ac:dyDescent="0.25">
      <c r="D226" s="562"/>
    </row>
    <row r="227" spans="4:4" s="1" customFormat="1" x14ac:dyDescent="0.25">
      <c r="D227" s="562"/>
    </row>
    <row r="228" spans="4:4" s="1" customFormat="1" x14ac:dyDescent="0.25">
      <c r="D228" s="562"/>
    </row>
    <row r="229" spans="4:4" s="1" customFormat="1" x14ac:dyDescent="0.25">
      <c r="D229" s="562"/>
    </row>
    <row r="230" spans="4:4" s="1" customFormat="1" x14ac:dyDescent="0.25">
      <c r="D230" s="562"/>
    </row>
    <row r="231" spans="4:4" s="1" customFormat="1" x14ac:dyDescent="0.25">
      <c r="D231" s="562"/>
    </row>
    <row r="232" spans="4:4" s="1" customFormat="1" x14ac:dyDescent="0.25">
      <c r="D232" s="562"/>
    </row>
    <row r="233" spans="4:4" s="1" customFormat="1" x14ac:dyDescent="0.25">
      <c r="D233" s="562"/>
    </row>
    <row r="234" spans="4:4" s="1" customFormat="1" x14ac:dyDescent="0.25">
      <c r="D234" s="562"/>
    </row>
    <row r="235" spans="4:4" s="1" customFormat="1" x14ac:dyDescent="0.25">
      <c r="D235" s="562"/>
    </row>
    <row r="236" spans="4:4" s="1" customFormat="1" x14ac:dyDescent="0.25">
      <c r="D236" s="562"/>
    </row>
    <row r="237" spans="4:4" s="1" customFormat="1" x14ac:dyDescent="0.25">
      <c r="D237" s="562"/>
    </row>
    <row r="238" spans="4:4" s="1" customFormat="1" x14ac:dyDescent="0.25">
      <c r="D238" s="562"/>
    </row>
    <row r="239" spans="4:4" s="1" customFormat="1" x14ac:dyDescent="0.25">
      <c r="D239" s="562"/>
    </row>
    <row r="240" spans="4:4" s="1" customFormat="1" x14ac:dyDescent="0.25">
      <c r="D240" s="562"/>
    </row>
    <row r="241" spans="4:4" s="1" customFormat="1" x14ac:dyDescent="0.25">
      <c r="D241" s="562"/>
    </row>
    <row r="242" spans="4:4" s="1" customFormat="1" x14ac:dyDescent="0.25">
      <c r="D242" s="562"/>
    </row>
    <row r="243" spans="4:4" s="1" customFormat="1" x14ac:dyDescent="0.25">
      <c r="D243" s="562"/>
    </row>
    <row r="244" spans="4:4" s="1" customFormat="1" x14ac:dyDescent="0.25">
      <c r="D244" s="562"/>
    </row>
    <row r="245" spans="4:4" s="1" customFormat="1" x14ac:dyDescent="0.25">
      <c r="D245" s="562"/>
    </row>
    <row r="246" spans="4:4" s="1" customFormat="1" x14ac:dyDescent="0.25">
      <c r="D246" s="562"/>
    </row>
    <row r="247" spans="4:4" s="1" customFormat="1" x14ac:dyDescent="0.25">
      <c r="D247" s="562"/>
    </row>
    <row r="248" spans="4:4" s="1" customFormat="1" x14ac:dyDescent="0.25">
      <c r="D248" s="562"/>
    </row>
    <row r="249" spans="4:4" s="1" customFormat="1" x14ac:dyDescent="0.25">
      <c r="D249" s="562"/>
    </row>
    <row r="250" spans="4:4" s="1" customFormat="1" x14ac:dyDescent="0.25">
      <c r="D250" s="562"/>
    </row>
    <row r="251" spans="4:4" s="1" customFormat="1" x14ac:dyDescent="0.25">
      <c r="D251" s="562"/>
    </row>
    <row r="252" spans="4:4" s="1" customFormat="1" x14ac:dyDescent="0.25">
      <c r="D252" s="562"/>
    </row>
    <row r="253" spans="4:4" s="1" customFormat="1" x14ac:dyDescent="0.25">
      <c r="D253" s="562"/>
    </row>
    <row r="254" spans="4:4" s="1" customFormat="1" x14ac:dyDescent="0.25">
      <c r="D254" s="562"/>
    </row>
    <row r="255" spans="4:4" s="1" customFormat="1" x14ac:dyDescent="0.25">
      <c r="D255" s="562"/>
    </row>
  </sheetData>
  <mergeCells count="3">
    <mergeCell ref="B5:D5"/>
    <mergeCell ref="E5:G5"/>
    <mergeCell ref="A81:E81"/>
  </mergeCells>
  <printOptions horizontalCentered="1" verticalCentered="1"/>
  <pageMargins left="0" right="0" top="0" bottom="0" header="0.31496062992125984" footer="0.31496062992125984"/>
  <pageSetup paperSize="9" scale="67"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P71"/>
  <sheetViews>
    <sheetView showGridLines="0" view="pageBreakPreview" zoomScaleNormal="100" zoomScaleSheetLayoutView="100" workbookViewId="0"/>
  </sheetViews>
  <sheetFormatPr baseColWidth="10" defaultColWidth="11.42578125" defaultRowHeight="12.75" x14ac:dyDescent="0.2"/>
  <cols>
    <col min="1" max="1" width="9.7109375" style="6" customWidth="1"/>
    <col min="2" max="2" width="11.5703125" style="6" customWidth="1"/>
    <col min="3" max="3" width="14.5703125" style="6" customWidth="1"/>
    <col min="4" max="8" width="14" style="6" customWidth="1"/>
    <col min="9" max="9" width="19.140625" style="6" customWidth="1"/>
    <col min="10" max="10" width="10.42578125" style="6" customWidth="1"/>
    <col min="11" max="11" width="14" style="17" customWidth="1"/>
    <col min="12" max="14" width="14" style="6" customWidth="1"/>
    <col min="15" max="15" width="3.28515625" style="6" customWidth="1"/>
    <col min="16" max="16384" width="11.42578125" style="6"/>
  </cols>
  <sheetData>
    <row r="1" spans="1:16" x14ac:dyDescent="0.2">
      <c r="A1" s="104" t="s">
        <v>356</v>
      </c>
      <c r="B1" s="259"/>
      <c r="C1" s="259"/>
      <c r="D1" s="260"/>
      <c r="E1" s="261"/>
      <c r="F1" s="261"/>
      <c r="G1" s="183"/>
      <c r="H1" s="183"/>
    </row>
    <row r="2" spans="1:16" ht="15.75" x14ac:dyDescent="0.2">
      <c r="A2" s="1094" t="s">
        <v>357</v>
      </c>
      <c r="B2" s="1094"/>
      <c r="C2" s="1094"/>
      <c r="D2" s="1094"/>
      <c r="E2" s="261"/>
      <c r="F2" s="261"/>
      <c r="G2" s="183"/>
      <c r="H2" s="183"/>
    </row>
    <row r="3" spans="1:16" x14ac:dyDescent="0.2">
      <c r="A3" s="262"/>
      <c r="B3" s="262"/>
      <c r="C3" s="262"/>
      <c r="D3" s="262"/>
      <c r="E3" s="261"/>
      <c r="F3" s="261"/>
      <c r="G3" s="183"/>
      <c r="H3" s="183"/>
    </row>
    <row r="4" spans="1:16" ht="15" customHeight="1" x14ac:dyDescent="0.25">
      <c r="A4" s="1095" t="s">
        <v>358</v>
      </c>
      <c r="B4" s="1095"/>
      <c r="C4" s="1095"/>
      <c r="D4" s="1095"/>
      <c r="F4" s="195" t="s">
        <v>925</v>
      </c>
      <c r="G4" s="195"/>
      <c r="H4" s="195"/>
      <c r="J4" s="263"/>
      <c r="L4"/>
      <c r="M4"/>
      <c r="N4"/>
      <c r="O4"/>
    </row>
    <row r="5" spans="1:16" ht="15" x14ac:dyDescent="0.25">
      <c r="A5" s="288" t="s">
        <v>205</v>
      </c>
      <c r="B5" s="264" t="s">
        <v>359</v>
      </c>
      <c r="C5" s="264" t="s">
        <v>360</v>
      </c>
      <c r="D5" s="264" t="s">
        <v>0</v>
      </c>
      <c r="F5" s="76" t="s">
        <v>180</v>
      </c>
      <c r="G5" s="324" t="s">
        <v>389</v>
      </c>
      <c r="H5" s="324" t="s">
        <v>390</v>
      </c>
      <c r="I5" s="77" t="s">
        <v>391</v>
      </c>
      <c r="J5" s="77" t="s">
        <v>513</v>
      </c>
      <c r="K5" s="265"/>
      <c r="L5"/>
      <c r="M5"/>
      <c r="N5"/>
      <c r="O5"/>
    </row>
    <row r="6" spans="1:16" ht="15" x14ac:dyDescent="0.25">
      <c r="A6" s="206">
        <v>2015</v>
      </c>
      <c r="B6" s="526">
        <v>74023</v>
      </c>
      <c r="C6" s="526">
        <v>109334</v>
      </c>
      <c r="D6" s="527">
        <f t="shared" ref="D6:D15" si="0">+B6+C6</f>
        <v>183357</v>
      </c>
      <c r="E6" s="17"/>
      <c r="F6" s="6" t="s">
        <v>245</v>
      </c>
      <c r="G6" s="17">
        <v>43577</v>
      </c>
      <c r="H6" s="17">
        <v>3220</v>
      </c>
      <c r="I6" s="17">
        <f>+G6+H6</f>
        <v>46797</v>
      </c>
      <c r="J6" s="266">
        <f t="shared" ref="J6:J29" si="1">I6/$I$31</f>
        <v>0.1631666114607486</v>
      </c>
      <c r="K6" s="532"/>
      <c r="N6"/>
      <c r="O6"/>
    </row>
    <row r="7" spans="1:16" ht="15" x14ac:dyDescent="0.25">
      <c r="A7" s="206">
        <v>2016</v>
      </c>
      <c r="B7" s="526">
        <v>75038</v>
      </c>
      <c r="C7" s="526">
        <v>97626</v>
      </c>
      <c r="D7" s="527">
        <f t="shared" si="0"/>
        <v>172664</v>
      </c>
      <c r="E7" s="17"/>
      <c r="F7" s="6" t="s">
        <v>249</v>
      </c>
      <c r="G7" s="17">
        <v>22441</v>
      </c>
      <c r="H7" s="17">
        <v>2799</v>
      </c>
      <c r="I7" s="17">
        <f t="shared" ref="I7:I24" si="2">+G7+H7</f>
        <v>25240</v>
      </c>
      <c r="J7" s="266">
        <f t="shared" si="1"/>
        <v>8.8004044559892608E-2</v>
      </c>
      <c r="K7" s="532"/>
      <c r="N7"/>
      <c r="O7"/>
    </row>
    <row r="8" spans="1:16" ht="15" x14ac:dyDescent="0.25">
      <c r="A8" s="7">
        <v>2017</v>
      </c>
      <c r="B8" s="526">
        <v>80588</v>
      </c>
      <c r="C8" s="526">
        <v>102104</v>
      </c>
      <c r="D8" s="527">
        <f t="shared" si="0"/>
        <v>182692</v>
      </c>
      <c r="E8" s="17"/>
      <c r="F8" s="6" t="s">
        <v>258</v>
      </c>
      <c r="G8" s="17">
        <v>22626</v>
      </c>
      <c r="H8" s="17">
        <v>1090</v>
      </c>
      <c r="I8" s="17">
        <f t="shared" si="2"/>
        <v>23716</v>
      </c>
      <c r="J8" s="266">
        <f t="shared" si="1"/>
        <v>8.2690329666498141E-2</v>
      </c>
      <c r="K8" s="532"/>
      <c r="L8"/>
      <c r="M8"/>
      <c r="N8"/>
      <c r="O8"/>
      <c r="P8"/>
    </row>
    <row r="9" spans="1:16" ht="15" x14ac:dyDescent="0.25">
      <c r="A9" s="7">
        <v>2018</v>
      </c>
      <c r="B9" s="526">
        <v>86808</v>
      </c>
      <c r="C9" s="526">
        <v>109061</v>
      </c>
      <c r="D9" s="527">
        <f t="shared" si="0"/>
        <v>195869</v>
      </c>
      <c r="E9" s="17"/>
      <c r="F9" s="6" t="s">
        <v>255</v>
      </c>
      <c r="G9" s="17">
        <v>21250</v>
      </c>
      <c r="H9" s="17">
        <v>1094</v>
      </c>
      <c r="I9" s="17">
        <f t="shared" si="2"/>
        <v>22344</v>
      </c>
      <c r="J9" s="266">
        <f t="shared" si="1"/>
        <v>7.7906591586618085E-2</v>
      </c>
      <c r="K9" s="532"/>
      <c r="L9"/>
      <c r="M9"/>
      <c r="N9"/>
      <c r="O9"/>
      <c r="P9"/>
    </row>
    <row r="10" spans="1:16" ht="15" x14ac:dyDescent="0.25">
      <c r="A10" s="267">
        <v>2019</v>
      </c>
      <c r="B10" s="526">
        <v>83216</v>
      </c>
      <c r="C10" s="526">
        <v>98328</v>
      </c>
      <c r="D10" s="527">
        <f t="shared" si="0"/>
        <v>181544</v>
      </c>
      <c r="E10" s="17"/>
      <c r="F10" s="6" t="s">
        <v>246</v>
      </c>
      <c r="G10" s="17">
        <v>20030</v>
      </c>
      <c r="H10" s="17">
        <v>2170</v>
      </c>
      <c r="I10" s="17">
        <f t="shared" si="2"/>
        <v>22200</v>
      </c>
      <c r="J10" s="266">
        <f t="shared" si="1"/>
        <v>7.7404508289604435E-2</v>
      </c>
      <c r="K10" s="532"/>
      <c r="L10" s="526"/>
      <c r="M10" s="526"/>
      <c r="N10"/>
      <c r="O10"/>
      <c r="P10"/>
    </row>
    <row r="11" spans="1:16" ht="15" x14ac:dyDescent="0.25">
      <c r="A11" s="267">
        <v>2020</v>
      </c>
      <c r="B11" s="526">
        <v>62178.25</v>
      </c>
      <c r="C11" s="526">
        <v>115970.91666666667</v>
      </c>
      <c r="D11" s="527">
        <f t="shared" si="0"/>
        <v>178149.16666666669</v>
      </c>
      <c r="E11" s="17"/>
      <c r="F11" s="6" t="s">
        <v>251</v>
      </c>
      <c r="G11" s="17">
        <v>19581</v>
      </c>
      <c r="H11" s="17">
        <v>1524</v>
      </c>
      <c r="I11" s="17">
        <f t="shared" si="2"/>
        <v>21105</v>
      </c>
      <c r="J11" s="266">
        <f t="shared" si="1"/>
        <v>7.3586583218563137E-2</v>
      </c>
      <c r="K11" s="532"/>
      <c r="L11" s="526"/>
      <c r="M11" s="526"/>
      <c r="N11"/>
      <c r="O11"/>
      <c r="P11"/>
    </row>
    <row r="12" spans="1:16" ht="15" x14ac:dyDescent="0.25">
      <c r="A12" s="7">
        <v>2021</v>
      </c>
      <c r="B12" s="526">
        <v>64650.833333333336</v>
      </c>
      <c r="C12" s="526">
        <v>152669.83333333334</v>
      </c>
      <c r="D12" s="527">
        <f t="shared" si="0"/>
        <v>217320.66666666669</v>
      </c>
      <c r="E12" s="17"/>
      <c r="F12" s="6" t="s">
        <v>243</v>
      </c>
      <c r="G12" s="17">
        <v>18919</v>
      </c>
      <c r="H12" s="17">
        <v>1806</v>
      </c>
      <c r="I12" s="17">
        <f t="shared" si="2"/>
        <v>20725</v>
      </c>
      <c r="J12" s="266">
        <f t="shared" si="1"/>
        <v>7.2261641184777112E-2</v>
      </c>
      <c r="K12" s="532"/>
      <c r="L12" s="526"/>
      <c r="M12"/>
      <c r="N12"/>
      <c r="O12"/>
      <c r="P12"/>
    </row>
    <row r="13" spans="1:16" ht="15" x14ac:dyDescent="0.25">
      <c r="A13" s="7">
        <v>2022</v>
      </c>
      <c r="B13" s="526">
        <v>69021.083333333343</v>
      </c>
      <c r="C13" s="526">
        <v>163168.5</v>
      </c>
      <c r="D13" s="527">
        <f t="shared" si="0"/>
        <v>232189.58333333334</v>
      </c>
      <c r="E13" s="17"/>
      <c r="F13" s="6" t="s">
        <v>302</v>
      </c>
      <c r="G13" s="17">
        <v>16005</v>
      </c>
      <c r="H13" s="17">
        <v>1827</v>
      </c>
      <c r="I13" s="17">
        <f t="shared" si="2"/>
        <v>17832</v>
      </c>
      <c r="J13" s="266">
        <f t="shared" si="1"/>
        <v>6.217464828019037E-2</v>
      </c>
      <c r="K13" s="532"/>
      <c r="L13" s="526"/>
      <c r="M13"/>
      <c r="N13"/>
      <c r="O13"/>
      <c r="P13"/>
    </row>
    <row r="14" spans="1:16" ht="15" x14ac:dyDescent="0.25">
      <c r="A14" s="7">
        <v>2023</v>
      </c>
      <c r="B14" s="526">
        <v>70795.166666666672</v>
      </c>
      <c r="C14" s="526">
        <v>155441.66666666666</v>
      </c>
      <c r="D14" s="527">
        <f t="shared" si="0"/>
        <v>226236.83333333331</v>
      </c>
      <c r="E14" s="185"/>
      <c r="F14" s="6" t="s">
        <v>244</v>
      </c>
      <c r="G14" s="17">
        <v>15711</v>
      </c>
      <c r="H14" s="17">
        <v>1433</v>
      </c>
      <c r="I14" s="17">
        <f t="shared" si="2"/>
        <v>17144</v>
      </c>
      <c r="J14" s="266">
        <f t="shared" si="1"/>
        <v>5.9775805861125152E-2</v>
      </c>
      <c r="K14" s="532"/>
      <c r="L14" s="526"/>
      <c r="M14" s="526"/>
      <c r="N14"/>
      <c r="O14"/>
      <c r="P14"/>
    </row>
    <row r="15" spans="1:16" ht="15" x14ac:dyDescent="0.25">
      <c r="A15" s="7">
        <v>2024</v>
      </c>
      <c r="B15" s="526">
        <v>73280.916666666672</v>
      </c>
      <c r="C15" s="526">
        <v>166358.58333333334</v>
      </c>
      <c r="D15" s="527">
        <f t="shared" si="0"/>
        <v>239639.5</v>
      </c>
      <c r="E15" s="185"/>
      <c r="F15" s="6" t="s">
        <v>264</v>
      </c>
      <c r="G15" s="17">
        <v>14134</v>
      </c>
      <c r="H15" s="17">
        <v>1181</v>
      </c>
      <c r="I15" s="17">
        <f t="shared" si="2"/>
        <v>15315</v>
      </c>
      <c r="J15" s="266">
        <f t="shared" si="1"/>
        <v>5.3398650651139273E-2</v>
      </c>
      <c r="K15" s="532"/>
      <c r="L15" s="526"/>
      <c r="M15" s="526"/>
      <c r="N15"/>
      <c r="O15"/>
      <c r="P15"/>
    </row>
    <row r="16" spans="1:16" ht="15" x14ac:dyDescent="0.25">
      <c r="A16" s="187" t="s">
        <v>592</v>
      </c>
      <c r="B16" s="528">
        <f>AVERAGE(B17:B28)</f>
        <v>75268.545454545456</v>
      </c>
      <c r="C16" s="528">
        <f>AVERAGE(C17:C28)</f>
        <v>187040.81818181818</v>
      </c>
      <c r="D16" s="529">
        <f>+B16+C16</f>
        <v>262309.36363636365</v>
      </c>
      <c r="E16" s="268"/>
      <c r="F16" s="6" t="s">
        <v>263</v>
      </c>
      <c r="G16" s="17">
        <v>11682</v>
      </c>
      <c r="H16" s="17">
        <v>2653</v>
      </c>
      <c r="I16" s="17">
        <f t="shared" si="2"/>
        <v>14335</v>
      </c>
      <c r="J16" s="266">
        <f t="shared" si="1"/>
        <v>4.9981694879796375E-2</v>
      </c>
      <c r="K16" s="532"/>
      <c r="L16" s="526"/>
      <c r="M16" s="526"/>
      <c r="N16"/>
      <c r="O16"/>
      <c r="P16"/>
    </row>
    <row r="17" spans="1:16" ht="15" x14ac:dyDescent="0.25">
      <c r="A17" s="269" t="s">
        <v>206</v>
      </c>
      <c r="B17" s="526">
        <v>73349</v>
      </c>
      <c r="C17" s="526">
        <v>173656</v>
      </c>
      <c r="D17" s="527">
        <f t="shared" ref="D17:D19" si="3">+B17+C17</f>
        <v>247005</v>
      </c>
      <c r="E17" s="268"/>
      <c r="F17" s="6" t="s">
        <v>256</v>
      </c>
      <c r="G17" s="17">
        <v>7767</v>
      </c>
      <c r="H17" s="17">
        <v>740</v>
      </c>
      <c r="I17" s="17">
        <f t="shared" si="2"/>
        <v>8507</v>
      </c>
      <c r="J17" s="266">
        <f t="shared" si="1"/>
        <v>2.9661268108993916E-2</v>
      </c>
      <c r="K17" s="526"/>
      <c r="L17" s="526"/>
      <c r="M17"/>
      <c r="N17"/>
      <c r="O17"/>
      <c r="P17"/>
    </row>
    <row r="18" spans="1:16" ht="15" x14ac:dyDescent="0.25">
      <c r="A18" s="269" t="s">
        <v>207</v>
      </c>
      <c r="B18" s="526">
        <v>72437</v>
      </c>
      <c r="C18" s="526">
        <v>165404</v>
      </c>
      <c r="D18" s="527">
        <f t="shared" si="3"/>
        <v>237841</v>
      </c>
      <c r="E18" s="268"/>
      <c r="F18" s="6" t="s">
        <v>259</v>
      </c>
      <c r="G18" s="17">
        <v>8157</v>
      </c>
      <c r="H18" s="17">
        <v>280</v>
      </c>
      <c r="I18" s="17">
        <f t="shared" si="2"/>
        <v>8437</v>
      </c>
      <c r="J18" s="266">
        <f t="shared" si="1"/>
        <v>2.9417199839612281E-2</v>
      </c>
      <c r="K18" s="526"/>
      <c r="L18" s="526"/>
      <c r="M18" s="526"/>
      <c r="N18"/>
      <c r="O18"/>
      <c r="P18"/>
    </row>
    <row r="19" spans="1:16" ht="15" x14ac:dyDescent="0.25">
      <c r="A19" s="269" t="s">
        <v>724</v>
      </c>
      <c r="B19" s="526">
        <v>74460</v>
      </c>
      <c r="C19" s="526">
        <v>172377</v>
      </c>
      <c r="D19" s="527">
        <f t="shared" si="3"/>
        <v>246837</v>
      </c>
      <c r="E19" s="268"/>
      <c r="F19" s="6" t="s">
        <v>254</v>
      </c>
      <c r="G19" s="17">
        <v>6136</v>
      </c>
      <c r="H19" s="17">
        <v>539</v>
      </c>
      <c r="I19" s="17">
        <f t="shared" si="2"/>
        <v>6675</v>
      </c>
      <c r="J19" s="272">
        <f t="shared" si="1"/>
        <v>2.3273652830320252E-2</v>
      </c>
      <c r="K19" s="532"/>
      <c r="L19"/>
      <c r="M19"/>
      <c r="N19"/>
      <c r="O19"/>
      <c r="P19"/>
    </row>
    <row r="20" spans="1:16" ht="15" x14ac:dyDescent="0.25">
      <c r="A20" s="269" t="s">
        <v>776</v>
      </c>
      <c r="B20" s="526">
        <v>75746</v>
      </c>
      <c r="C20" s="526">
        <v>180705</v>
      </c>
      <c r="D20" s="527">
        <f>+B20+C20</f>
        <v>256451</v>
      </c>
      <c r="E20" s="271"/>
      <c r="F20" s="6" t="s">
        <v>262</v>
      </c>
      <c r="G20" s="17">
        <v>6050</v>
      </c>
      <c r="H20" s="17">
        <v>435</v>
      </c>
      <c r="I20" s="17">
        <f t="shared" si="2"/>
        <v>6485</v>
      </c>
      <c r="J20" s="272">
        <f t="shared" si="1"/>
        <v>2.261118181342724E-2</v>
      </c>
      <c r="K20" s="532"/>
      <c r="L20"/>
      <c r="M20"/>
      <c r="N20"/>
      <c r="O20"/>
      <c r="P20"/>
    </row>
    <row r="21" spans="1:16" ht="15" x14ac:dyDescent="0.25">
      <c r="A21" s="269" t="s">
        <v>780</v>
      </c>
      <c r="B21" s="526">
        <v>75169</v>
      </c>
      <c r="C21" s="526">
        <v>183129</v>
      </c>
      <c r="D21" s="527">
        <f t="shared" ref="D21:D27" si="4">+B21+C21</f>
        <v>258298</v>
      </c>
      <c r="E21" s="268"/>
      <c r="F21" s="6" t="s">
        <v>261</v>
      </c>
      <c r="G21" s="17">
        <v>3332</v>
      </c>
      <c r="H21" s="17">
        <v>394</v>
      </c>
      <c r="I21" s="17">
        <f t="shared" si="2"/>
        <v>3726</v>
      </c>
      <c r="J21" s="266">
        <f t="shared" si="1"/>
        <v>1.2991405310228204E-2</v>
      </c>
      <c r="K21" s="532"/>
      <c r="L21" s="526"/>
      <c r="M21" s="526"/>
      <c r="N21"/>
      <c r="O21"/>
      <c r="P21"/>
    </row>
    <row r="22" spans="1:16" ht="15" x14ac:dyDescent="0.25">
      <c r="A22" s="269" t="s">
        <v>847</v>
      </c>
      <c r="B22" s="526">
        <v>77190</v>
      </c>
      <c r="C22" s="526">
        <v>181985</v>
      </c>
      <c r="D22" s="527">
        <f t="shared" si="4"/>
        <v>259175</v>
      </c>
      <c r="E22" s="268"/>
      <c r="F22" s="6" t="s">
        <v>248</v>
      </c>
      <c r="G22" s="17">
        <v>2997</v>
      </c>
      <c r="H22" s="17">
        <v>282</v>
      </c>
      <c r="I22" s="17">
        <f t="shared" si="2"/>
        <v>3279</v>
      </c>
      <c r="J22" s="266">
        <f t="shared" si="1"/>
        <v>1.143285507574833E-2</v>
      </c>
      <c r="K22" s="532"/>
      <c r="L22" s="1048"/>
      <c r="M22" s="143"/>
    </row>
    <row r="23" spans="1:16" ht="15" x14ac:dyDescent="0.25">
      <c r="A23" s="269" t="s">
        <v>851</v>
      </c>
      <c r="B23" s="526">
        <v>75215</v>
      </c>
      <c r="C23" s="526">
        <v>188961</v>
      </c>
      <c r="D23" s="527">
        <f t="shared" si="4"/>
        <v>264176</v>
      </c>
      <c r="E23" s="268"/>
      <c r="F23" s="6" t="s">
        <v>250</v>
      </c>
      <c r="G23" s="17">
        <v>1301</v>
      </c>
      <c r="H23" s="17">
        <v>153</v>
      </c>
      <c r="I23" s="17">
        <f t="shared" si="2"/>
        <v>1454</v>
      </c>
      <c r="J23" s="272">
        <f t="shared" si="1"/>
        <v>5.0696466240128307E-3</v>
      </c>
      <c r="K23" s="6"/>
      <c r="L23" s="1048"/>
      <c r="M23" s="143"/>
    </row>
    <row r="24" spans="1:16" ht="15" x14ac:dyDescent="0.25">
      <c r="A24" s="269" t="s">
        <v>859</v>
      </c>
      <c r="B24" s="526">
        <v>76155</v>
      </c>
      <c r="C24" s="526">
        <v>195528</v>
      </c>
      <c r="D24" s="527">
        <f t="shared" si="4"/>
        <v>271683</v>
      </c>
      <c r="E24" s="268"/>
      <c r="F24" s="6" t="s">
        <v>303</v>
      </c>
      <c r="G24" s="17">
        <v>1199</v>
      </c>
      <c r="H24" s="17">
        <v>157</v>
      </c>
      <c r="I24" s="17">
        <f t="shared" si="2"/>
        <v>1356</v>
      </c>
      <c r="J24" s="272">
        <f t="shared" si="1"/>
        <v>4.7279510468785412E-3</v>
      </c>
      <c r="K24" s="532"/>
      <c r="L24" s="143"/>
      <c r="M24" s="143"/>
    </row>
    <row r="25" spans="1:16" ht="15" x14ac:dyDescent="0.25">
      <c r="A25" s="269" t="s">
        <v>872</v>
      </c>
      <c r="B25" s="526">
        <v>75277</v>
      </c>
      <c r="C25" s="526">
        <v>201181</v>
      </c>
      <c r="D25" s="527">
        <f t="shared" si="4"/>
        <v>276458</v>
      </c>
      <c r="E25" s="268"/>
      <c r="F25" s="6" t="s">
        <v>257</v>
      </c>
      <c r="G25" s="17">
        <v>67</v>
      </c>
      <c r="H25" s="17">
        <v>4</v>
      </c>
      <c r="I25" s="17">
        <f>+G25+H25</f>
        <v>71</v>
      </c>
      <c r="J25" s="272">
        <f t="shared" si="1"/>
        <v>2.4755495894423037E-4</v>
      </c>
      <c r="K25" s="532"/>
      <c r="L25" s="526"/>
      <c r="M25" s="270"/>
    </row>
    <row r="26" spans="1:16" ht="15" x14ac:dyDescent="0.25">
      <c r="A26" s="269" t="s">
        <v>879</v>
      </c>
      <c r="B26" s="526">
        <v>76523</v>
      </c>
      <c r="C26" s="526">
        <v>204151</v>
      </c>
      <c r="D26" s="527">
        <f t="shared" si="4"/>
        <v>280674</v>
      </c>
      <c r="E26" s="268"/>
      <c r="F26" s="6" t="s">
        <v>521</v>
      </c>
      <c r="G26" s="17">
        <v>16</v>
      </c>
      <c r="H26" s="17">
        <v>6</v>
      </c>
      <c r="I26" s="17">
        <f>+G26+H26</f>
        <v>22</v>
      </c>
      <c r="J26" s="273">
        <f t="shared" si="1"/>
        <v>7.6707170377085483E-5</v>
      </c>
      <c r="K26" s="532"/>
      <c r="L26" s="526"/>
      <c r="M26" s="270"/>
    </row>
    <row r="27" spans="1:16" ht="15" x14ac:dyDescent="0.25">
      <c r="A27" s="269" t="s">
        <v>915</v>
      </c>
      <c r="B27" s="526">
        <v>76433</v>
      </c>
      <c r="C27" s="526">
        <v>210372</v>
      </c>
      <c r="D27" s="527">
        <f t="shared" si="4"/>
        <v>286805</v>
      </c>
      <c r="E27" s="268"/>
      <c r="F27" s="6" t="s">
        <v>252</v>
      </c>
      <c r="G27" s="17">
        <v>8</v>
      </c>
      <c r="H27" s="17">
        <v>8</v>
      </c>
      <c r="I27" s="17">
        <f>+G27+H27</f>
        <v>16</v>
      </c>
      <c r="J27" s="273">
        <f t="shared" si="1"/>
        <v>5.5787033001516707E-5</v>
      </c>
      <c r="K27" s="532"/>
      <c r="L27" s="526"/>
      <c r="M27" s="270"/>
    </row>
    <row r="28" spans="1:16" ht="15" x14ac:dyDescent="0.25">
      <c r="A28" s="269"/>
      <c r="B28" s="526"/>
      <c r="C28" s="526"/>
      <c r="D28" s="527"/>
      <c r="E28" s="271"/>
      <c r="F28" s="6" t="s">
        <v>260</v>
      </c>
      <c r="G28" s="17">
        <v>14</v>
      </c>
      <c r="H28" s="17">
        <v>0</v>
      </c>
      <c r="I28" s="17">
        <f>+G28+H28</f>
        <v>14</v>
      </c>
      <c r="J28" s="273">
        <f t="shared" si="1"/>
        <v>4.8813653876327122E-5</v>
      </c>
      <c r="K28" s="532"/>
      <c r="M28" s="270"/>
      <c r="O28" s="17"/>
    </row>
    <row r="29" spans="1:16" ht="15" x14ac:dyDescent="0.25">
      <c r="A29" s="269"/>
      <c r="B29" s="526"/>
      <c r="C29" s="526"/>
      <c r="D29" s="527"/>
      <c r="E29" s="268"/>
      <c r="F29" s="6" t="s">
        <v>253</v>
      </c>
      <c r="G29" s="17">
        <v>6</v>
      </c>
      <c r="H29" s="17">
        <v>4</v>
      </c>
      <c r="I29" s="17">
        <f>+G29+H29</f>
        <v>10</v>
      </c>
      <c r="J29" s="273">
        <f t="shared" si="1"/>
        <v>3.4866895625947945E-5</v>
      </c>
      <c r="K29" s="532"/>
      <c r="M29" s="270"/>
      <c r="O29" s="17"/>
    </row>
    <row r="30" spans="1:16" ht="15" x14ac:dyDescent="0.25">
      <c r="A30" s="269"/>
      <c r="B30" s="526"/>
      <c r="C30" s="526"/>
      <c r="D30" s="527"/>
      <c r="E30" s="271"/>
      <c r="G30" s="17"/>
      <c r="H30" s="17"/>
      <c r="I30" s="17"/>
      <c r="J30" s="273"/>
      <c r="K30" s="532"/>
      <c r="M30" s="270"/>
      <c r="O30" s="17"/>
    </row>
    <row r="31" spans="1:16" ht="15" x14ac:dyDescent="0.25">
      <c r="A31" s="194" t="s">
        <v>926</v>
      </c>
      <c r="B31" s="262"/>
      <c r="C31" s="262"/>
      <c r="D31" s="262"/>
      <c r="E31" s="271"/>
      <c r="F31" s="276" t="s">
        <v>0</v>
      </c>
      <c r="G31" s="277">
        <f>+SUM(G6:G29)</f>
        <v>263006</v>
      </c>
      <c r="H31" s="277">
        <f>+SUM(H6:H29)</f>
        <v>23799</v>
      </c>
      <c r="I31" s="277">
        <f>+SUM(I6:I29)</f>
        <v>286805</v>
      </c>
      <c r="J31" s="278">
        <f>SUM(J6:J29)</f>
        <v>1.0000000000000002</v>
      </c>
      <c r="K31" s="270"/>
      <c r="M31" s="270"/>
      <c r="O31" s="17"/>
    </row>
    <row r="32" spans="1:16" ht="15" x14ac:dyDescent="0.25">
      <c r="A32" s="274">
        <v>45597</v>
      </c>
      <c r="B32" s="526">
        <v>74752</v>
      </c>
      <c r="C32" s="526">
        <v>172480</v>
      </c>
      <c r="D32" s="527">
        <f>+B32+C32</f>
        <v>247232</v>
      </c>
      <c r="E32" s="271"/>
      <c r="G32" s="10"/>
      <c r="H32" s="10"/>
      <c r="K32" s="270"/>
      <c r="M32" s="270"/>
      <c r="O32" s="17"/>
    </row>
    <row r="33" spans="1:15" ht="15" x14ac:dyDescent="0.25">
      <c r="A33" s="274">
        <v>45962</v>
      </c>
      <c r="B33" s="526">
        <v>76433</v>
      </c>
      <c r="C33" s="526">
        <v>210372</v>
      </c>
      <c r="D33" s="527">
        <f>+B33+C33</f>
        <v>286805</v>
      </c>
      <c r="E33" s="268"/>
      <c r="K33" s="270"/>
      <c r="L33" s="526"/>
    </row>
    <row r="34" spans="1:15" ht="15" x14ac:dyDescent="0.25">
      <c r="A34" s="275" t="s">
        <v>266</v>
      </c>
      <c r="B34" s="539">
        <f>+B33/B32-1</f>
        <v>2.2487692636986356E-2</v>
      </c>
      <c r="C34" s="539">
        <f>+C33/C32-1</f>
        <v>0.21968923933209639</v>
      </c>
      <c r="D34" s="540">
        <f>+D33/D32-1</f>
        <v>0.16006423116748647</v>
      </c>
      <c r="E34" s="10"/>
      <c r="K34" s="541"/>
      <c r="L34" s="270"/>
      <c r="M34"/>
    </row>
    <row r="35" spans="1:15" x14ac:dyDescent="0.2">
      <c r="G35" s="10"/>
      <c r="H35" s="10"/>
      <c r="K35" s="6"/>
      <c r="M35" s="17"/>
      <c r="O35" s="17"/>
    </row>
    <row r="36" spans="1:15" ht="12.75" customHeight="1" x14ac:dyDescent="0.2">
      <c r="E36" s="279"/>
      <c r="I36" s="263"/>
    </row>
    <row r="37" spans="1:15" ht="62.45" customHeight="1" x14ac:dyDescent="0.2">
      <c r="A37" s="1096" t="s">
        <v>927</v>
      </c>
      <c r="B37" s="1096"/>
      <c r="C37" s="1096"/>
      <c r="D37" s="1096"/>
      <c r="E37" s="1096"/>
      <c r="F37" s="1096"/>
      <c r="G37" s="1096"/>
      <c r="H37" s="1096"/>
      <c r="I37" s="1096"/>
      <c r="J37" s="190"/>
      <c r="K37" s="10"/>
    </row>
    <row r="39" spans="1:15" ht="12.75" customHeight="1" x14ac:dyDescent="0.2">
      <c r="A39" s="1097" t="s">
        <v>361</v>
      </c>
      <c r="B39" s="1097"/>
      <c r="C39" s="1097"/>
      <c r="D39" s="1097"/>
      <c r="E39" s="1097"/>
      <c r="F39" s="1097"/>
      <c r="G39" s="1097"/>
      <c r="H39" s="1097"/>
      <c r="I39" s="1097"/>
      <c r="J39" s="1097"/>
    </row>
    <row r="40" spans="1:15" x14ac:dyDescent="0.2">
      <c r="A40" s="1098"/>
      <c r="B40" s="1098"/>
      <c r="C40" s="1098"/>
      <c r="D40" s="1098"/>
      <c r="E40" s="1098"/>
      <c r="F40" s="1098"/>
      <c r="G40" s="1098"/>
      <c r="H40" s="1098"/>
      <c r="I40" s="1098"/>
      <c r="J40" s="1098"/>
    </row>
    <row r="41" spans="1:15" ht="22.5" customHeight="1" x14ac:dyDescent="0.2">
      <c r="A41" s="264" t="s">
        <v>362</v>
      </c>
      <c r="B41" s="264" t="s">
        <v>363</v>
      </c>
      <c r="C41" s="264" t="s">
        <v>364</v>
      </c>
      <c r="D41" s="264" t="s">
        <v>365</v>
      </c>
      <c r="E41" s="264" t="s">
        <v>366</v>
      </c>
      <c r="F41" s="264" t="s">
        <v>367</v>
      </c>
      <c r="G41" s="264" t="s">
        <v>368</v>
      </c>
      <c r="H41" s="264" t="s">
        <v>369</v>
      </c>
      <c r="I41" s="264" t="s">
        <v>370</v>
      </c>
      <c r="J41" s="264" t="s">
        <v>928</v>
      </c>
      <c r="K41" s="280" t="s">
        <v>337</v>
      </c>
      <c r="L41" s="264" t="s">
        <v>338</v>
      </c>
      <c r="M41" s="264" t="s">
        <v>339</v>
      </c>
      <c r="N41" s="264" t="s">
        <v>0</v>
      </c>
    </row>
    <row r="42" spans="1:15" x14ac:dyDescent="0.2">
      <c r="A42" s="281">
        <v>2000</v>
      </c>
      <c r="B42" s="282">
        <v>6</v>
      </c>
      <c r="C42" s="282">
        <v>4</v>
      </c>
      <c r="D42" s="282">
        <v>2</v>
      </c>
      <c r="E42" s="282">
        <v>3</v>
      </c>
      <c r="F42" s="282">
        <v>3</v>
      </c>
      <c r="G42" s="282">
        <v>6</v>
      </c>
      <c r="H42" s="282">
        <v>8</v>
      </c>
      <c r="I42" s="282">
        <v>0</v>
      </c>
      <c r="J42" s="283">
        <v>0</v>
      </c>
      <c r="K42" s="283">
        <v>7</v>
      </c>
      <c r="L42" s="283">
        <v>8</v>
      </c>
      <c r="M42" s="283">
        <v>7</v>
      </c>
      <c r="N42" s="284">
        <f>SUM(B42:M42)</f>
        <v>54</v>
      </c>
    </row>
    <row r="43" spans="1:15" x14ac:dyDescent="0.2">
      <c r="A43" s="281">
        <v>2001</v>
      </c>
      <c r="B43" s="282">
        <v>2</v>
      </c>
      <c r="C43" s="282">
        <v>9</v>
      </c>
      <c r="D43" s="282">
        <v>5</v>
      </c>
      <c r="E43" s="282">
        <v>5</v>
      </c>
      <c r="F43" s="282">
        <v>8</v>
      </c>
      <c r="G43" s="282">
        <v>3</v>
      </c>
      <c r="H43" s="282">
        <v>8</v>
      </c>
      <c r="I43" s="282">
        <v>8</v>
      </c>
      <c r="J43" s="283">
        <v>4</v>
      </c>
      <c r="K43" s="283">
        <v>5</v>
      </c>
      <c r="L43" s="283">
        <v>4</v>
      </c>
      <c r="M43" s="283">
        <v>5</v>
      </c>
      <c r="N43" s="284">
        <f t="shared" ref="N43:N66" si="5">SUM(B43:M43)</f>
        <v>66</v>
      </c>
    </row>
    <row r="44" spans="1:15" x14ac:dyDescent="0.2">
      <c r="A44" s="281">
        <v>2002</v>
      </c>
      <c r="B44" s="282">
        <v>18</v>
      </c>
      <c r="C44" s="282">
        <v>2</v>
      </c>
      <c r="D44" s="282">
        <v>4</v>
      </c>
      <c r="E44" s="282">
        <v>5</v>
      </c>
      <c r="F44" s="282">
        <v>5</v>
      </c>
      <c r="G44" s="282">
        <v>4</v>
      </c>
      <c r="H44" s="282">
        <v>4</v>
      </c>
      <c r="I44" s="282">
        <v>4</v>
      </c>
      <c r="J44" s="283">
        <v>4</v>
      </c>
      <c r="K44" s="283">
        <v>7</v>
      </c>
      <c r="L44" s="283">
        <v>8</v>
      </c>
      <c r="M44" s="283">
        <v>1</v>
      </c>
      <c r="N44" s="284">
        <f t="shared" si="5"/>
        <v>66</v>
      </c>
    </row>
    <row r="45" spans="1:15" x14ac:dyDescent="0.2">
      <c r="A45" s="281">
        <v>2003</v>
      </c>
      <c r="B45" s="282">
        <v>4</v>
      </c>
      <c r="C45" s="282">
        <v>8</v>
      </c>
      <c r="D45" s="282">
        <v>5</v>
      </c>
      <c r="E45" s="282">
        <v>6</v>
      </c>
      <c r="F45" s="282">
        <v>5</v>
      </c>
      <c r="G45" s="282">
        <v>3</v>
      </c>
      <c r="H45" s="282">
        <v>4</v>
      </c>
      <c r="I45" s="282">
        <v>5</v>
      </c>
      <c r="J45" s="283">
        <v>3</v>
      </c>
      <c r="K45" s="283">
        <v>3</v>
      </c>
      <c r="L45" s="283">
        <v>4</v>
      </c>
      <c r="M45" s="283">
        <v>3</v>
      </c>
      <c r="N45" s="284">
        <f t="shared" si="5"/>
        <v>53</v>
      </c>
    </row>
    <row r="46" spans="1:15" x14ac:dyDescent="0.2">
      <c r="A46" s="281">
        <v>2004</v>
      </c>
      <c r="B46" s="282">
        <v>2</v>
      </c>
      <c r="C46" s="282">
        <v>9</v>
      </c>
      <c r="D46" s="282">
        <v>8</v>
      </c>
      <c r="E46" s="282">
        <v>5</v>
      </c>
      <c r="F46" s="282">
        <v>2</v>
      </c>
      <c r="G46" s="282">
        <v>9</v>
      </c>
      <c r="H46" s="282">
        <v>1</v>
      </c>
      <c r="I46" s="282">
        <v>3</v>
      </c>
      <c r="J46" s="283">
        <v>4</v>
      </c>
      <c r="K46" s="283">
        <v>7</v>
      </c>
      <c r="L46" s="283">
        <v>5</v>
      </c>
      <c r="M46" s="283">
        <v>1</v>
      </c>
      <c r="N46" s="284">
        <f t="shared" si="5"/>
        <v>56</v>
      </c>
    </row>
    <row r="47" spans="1:15" x14ac:dyDescent="0.2">
      <c r="A47" s="281">
        <v>2005</v>
      </c>
      <c r="B47" s="282">
        <v>3</v>
      </c>
      <c r="C47" s="282">
        <v>8</v>
      </c>
      <c r="D47" s="282">
        <v>6</v>
      </c>
      <c r="E47" s="282">
        <v>6</v>
      </c>
      <c r="F47" s="282">
        <v>6</v>
      </c>
      <c r="G47" s="282">
        <v>3</v>
      </c>
      <c r="H47" s="282">
        <v>5</v>
      </c>
      <c r="I47" s="282">
        <v>3</v>
      </c>
      <c r="J47" s="283">
        <v>7</v>
      </c>
      <c r="K47" s="283">
        <v>5</v>
      </c>
      <c r="L47" s="283">
        <v>8</v>
      </c>
      <c r="M47" s="283">
        <v>9</v>
      </c>
      <c r="N47" s="284">
        <f t="shared" si="5"/>
        <v>69</v>
      </c>
    </row>
    <row r="48" spans="1:15" x14ac:dyDescent="0.2">
      <c r="A48" s="281">
        <v>2006</v>
      </c>
      <c r="B48" s="282">
        <v>6</v>
      </c>
      <c r="C48" s="282">
        <v>7</v>
      </c>
      <c r="D48" s="282">
        <v>6</v>
      </c>
      <c r="E48" s="282">
        <v>3</v>
      </c>
      <c r="F48" s="282">
        <v>6</v>
      </c>
      <c r="G48" s="282">
        <v>5</v>
      </c>
      <c r="H48" s="282">
        <v>6</v>
      </c>
      <c r="I48" s="282">
        <v>5</v>
      </c>
      <c r="J48" s="283">
        <v>4</v>
      </c>
      <c r="K48" s="283">
        <v>9</v>
      </c>
      <c r="L48" s="283">
        <v>4</v>
      </c>
      <c r="M48" s="283">
        <v>4</v>
      </c>
      <c r="N48" s="284">
        <f t="shared" si="5"/>
        <v>65</v>
      </c>
    </row>
    <row r="49" spans="1:15" x14ac:dyDescent="0.2">
      <c r="A49" s="281">
        <v>2007</v>
      </c>
      <c r="B49" s="282">
        <v>5</v>
      </c>
      <c r="C49" s="282">
        <v>6</v>
      </c>
      <c r="D49" s="282">
        <v>7</v>
      </c>
      <c r="E49" s="282">
        <v>3</v>
      </c>
      <c r="F49" s="282">
        <v>7</v>
      </c>
      <c r="G49" s="282">
        <v>6</v>
      </c>
      <c r="H49" s="282">
        <v>4</v>
      </c>
      <c r="I49" s="282">
        <v>6</v>
      </c>
      <c r="J49" s="283">
        <v>5</v>
      </c>
      <c r="K49" s="283">
        <v>6</v>
      </c>
      <c r="L49" s="283">
        <v>5</v>
      </c>
      <c r="M49" s="283">
        <v>2</v>
      </c>
      <c r="N49" s="284">
        <f t="shared" si="5"/>
        <v>62</v>
      </c>
    </row>
    <row r="50" spans="1:15" x14ac:dyDescent="0.2">
      <c r="A50" s="281">
        <v>2008</v>
      </c>
      <c r="B50" s="282">
        <v>13</v>
      </c>
      <c r="C50" s="282">
        <v>4</v>
      </c>
      <c r="D50" s="282">
        <v>7</v>
      </c>
      <c r="E50" s="282">
        <v>6</v>
      </c>
      <c r="F50" s="282">
        <v>3</v>
      </c>
      <c r="G50" s="282">
        <v>5</v>
      </c>
      <c r="H50" s="282">
        <v>6</v>
      </c>
      <c r="I50" s="282">
        <v>6</v>
      </c>
      <c r="J50" s="283">
        <v>5</v>
      </c>
      <c r="K50" s="283">
        <v>3</v>
      </c>
      <c r="L50" s="283">
        <v>3</v>
      </c>
      <c r="M50" s="283">
        <v>3</v>
      </c>
      <c r="N50" s="284">
        <f t="shared" si="5"/>
        <v>64</v>
      </c>
    </row>
    <row r="51" spans="1:15" x14ac:dyDescent="0.2">
      <c r="A51" s="281">
        <v>2009</v>
      </c>
      <c r="B51" s="282">
        <v>4</v>
      </c>
      <c r="C51" s="282">
        <v>14</v>
      </c>
      <c r="D51" s="282">
        <v>6</v>
      </c>
      <c r="E51" s="282">
        <v>2</v>
      </c>
      <c r="F51" s="282">
        <v>3</v>
      </c>
      <c r="G51" s="282">
        <v>9</v>
      </c>
      <c r="H51" s="282">
        <v>5</v>
      </c>
      <c r="I51" s="282">
        <v>4</v>
      </c>
      <c r="J51" s="283">
        <v>2</v>
      </c>
      <c r="K51" s="283">
        <v>1</v>
      </c>
      <c r="L51" s="283">
        <v>4</v>
      </c>
      <c r="M51" s="283">
        <v>2</v>
      </c>
      <c r="N51" s="284">
        <f t="shared" si="5"/>
        <v>56</v>
      </c>
    </row>
    <row r="52" spans="1:15" x14ac:dyDescent="0.2">
      <c r="A52" s="281">
        <v>2010</v>
      </c>
      <c r="B52" s="282">
        <v>5</v>
      </c>
      <c r="C52" s="282">
        <v>13</v>
      </c>
      <c r="D52" s="282">
        <v>1</v>
      </c>
      <c r="E52" s="282">
        <v>6</v>
      </c>
      <c r="F52" s="282">
        <v>5</v>
      </c>
      <c r="G52" s="282">
        <v>9</v>
      </c>
      <c r="H52" s="282">
        <v>6</v>
      </c>
      <c r="I52" s="282">
        <v>4</v>
      </c>
      <c r="J52" s="283">
        <v>3</v>
      </c>
      <c r="K52" s="283">
        <v>4</v>
      </c>
      <c r="L52" s="283">
        <v>4</v>
      </c>
      <c r="M52" s="283">
        <v>6</v>
      </c>
      <c r="N52" s="284">
        <f t="shared" si="5"/>
        <v>66</v>
      </c>
    </row>
    <row r="53" spans="1:15" x14ac:dyDescent="0.2">
      <c r="A53" s="281">
        <v>2011</v>
      </c>
      <c r="B53" s="282">
        <v>4</v>
      </c>
      <c r="C53" s="282">
        <v>8</v>
      </c>
      <c r="D53" s="282">
        <v>3</v>
      </c>
      <c r="E53" s="282">
        <v>5</v>
      </c>
      <c r="F53" s="282">
        <v>6</v>
      </c>
      <c r="G53" s="282">
        <v>5</v>
      </c>
      <c r="H53" s="282">
        <v>4</v>
      </c>
      <c r="I53" s="282">
        <v>5</v>
      </c>
      <c r="J53" s="283">
        <v>4</v>
      </c>
      <c r="K53" s="283">
        <v>5</v>
      </c>
      <c r="L53" s="283">
        <v>1</v>
      </c>
      <c r="M53" s="283">
        <v>3</v>
      </c>
      <c r="N53" s="284">
        <f t="shared" si="5"/>
        <v>53</v>
      </c>
    </row>
    <row r="54" spans="1:15" x14ac:dyDescent="0.2">
      <c r="A54" s="281">
        <v>2012</v>
      </c>
      <c r="B54" s="282">
        <v>2</v>
      </c>
      <c r="C54" s="282">
        <v>6</v>
      </c>
      <c r="D54" s="282">
        <v>9</v>
      </c>
      <c r="E54" s="282">
        <v>2</v>
      </c>
      <c r="F54" s="282">
        <v>4</v>
      </c>
      <c r="G54" s="282">
        <v>2</v>
      </c>
      <c r="H54" s="282">
        <v>5</v>
      </c>
      <c r="I54" s="282">
        <v>5</v>
      </c>
      <c r="J54" s="283">
        <v>4</v>
      </c>
      <c r="K54" s="283">
        <v>7</v>
      </c>
      <c r="L54" s="283">
        <v>4</v>
      </c>
      <c r="M54" s="283">
        <v>4</v>
      </c>
      <c r="N54" s="284">
        <f t="shared" si="5"/>
        <v>54</v>
      </c>
      <c r="O54" s="285"/>
    </row>
    <row r="55" spans="1:15" x14ac:dyDescent="0.2">
      <c r="A55" s="281">
        <v>2013</v>
      </c>
      <c r="B55" s="282">
        <v>4</v>
      </c>
      <c r="C55" s="282">
        <v>6</v>
      </c>
      <c r="D55" s="282">
        <v>5</v>
      </c>
      <c r="E55" s="282">
        <v>6</v>
      </c>
      <c r="F55" s="282">
        <v>1</v>
      </c>
      <c r="G55" s="282">
        <v>4</v>
      </c>
      <c r="H55" s="282">
        <v>4</v>
      </c>
      <c r="I55" s="282">
        <v>4</v>
      </c>
      <c r="J55" s="283">
        <v>5</v>
      </c>
      <c r="K55" s="283">
        <v>2</v>
      </c>
      <c r="L55" s="283">
        <v>4</v>
      </c>
      <c r="M55" s="283">
        <v>2</v>
      </c>
      <c r="N55" s="284">
        <f t="shared" si="5"/>
        <v>47</v>
      </c>
      <c r="O55" s="285"/>
    </row>
    <row r="56" spans="1:15" x14ac:dyDescent="0.2">
      <c r="A56" s="281">
        <v>2014</v>
      </c>
      <c r="B56" s="282">
        <v>6</v>
      </c>
      <c r="C56" s="282">
        <v>1</v>
      </c>
      <c r="D56" s="282">
        <v>1</v>
      </c>
      <c r="E56" s="282">
        <v>1</v>
      </c>
      <c r="F56" s="282">
        <v>1</v>
      </c>
      <c r="G56" s="282">
        <v>3</v>
      </c>
      <c r="H56" s="282">
        <v>7</v>
      </c>
      <c r="I56" s="282">
        <v>2</v>
      </c>
      <c r="J56" s="283">
        <v>2</v>
      </c>
      <c r="K56" s="283">
        <v>0</v>
      </c>
      <c r="L56" s="283">
        <v>1</v>
      </c>
      <c r="M56" s="283">
        <v>7</v>
      </c>
      <c r="N56" s="284">
        <f t="shared" si="5"/>
        <v>32</v>
      </c>
      <c r="O56" s="285"/>
    </row>
    <row r="57" spans="1:15" x14ac:dyDescent="0.2">
      <c r="A57" s="281">
        <v>2015</v>
      </c>
      <c r="B57" s="282">
        <v>5</v>
      </c>
      <c r="C57" s="282">
        <v>2</v>
      </c>
      <c r="D57" s="282">
        <v>7</v>
      </c>
      <c r="E57" s="282">
        <v>2</v>
      </c>
      <c r="F57" s="282">
        <v>0</v>
      </c>
      <c r="G57" s="282">
        <v>2</v>
      </c>
      <c r="H57" s="282">
        <v>1</v>
      </c>
      <c r="I57" s="282">
        <v>2</v>
      </c>
      <c r="J57" s="283">
        <v>2</v>
      </c>
      <c r="K57" s="283">
        <v>3</v>
      </c>
      <c r="L57" s="283">
        <v>3</v>
      </c>
      <c r="M57" s="283">
        <v>0</v>
      </c>
      <c r="N57" s="284">
        <f t="shared" si="5"/>
        <v>29</v>
      </c>
      <c r="O57" s="285"/>
    </row>
    <row r="58" spans="1:15" x14ac:dyDescent="0.2">
      <c r="A58" s="281">
        <v>2016</v>
      </c>
      <c r="B58" s="282">
        <v>4</v>
      </c>
      <c r="C58" s="282">
        <v>3</v>
      </c>
      <c r="D58" s="282">
        <v>3</v>
      </c>
      <c r="E58" s="282">
        <v>1</v>
      </c>
      <c r="F58" s="282">
        <v>6</v>
      </c>
      <c r="G58" s="282">
        <v>2</v>
      </c>
      <c r="H58" s="282">
        <v>2</v>
      </c>
      <c r="I58" s="282">
        <v>3</v>
      </c>
      <c r="J58" s="283">
        <v>4</v>
      </c>
      <c r="K58" s="283">
        <v>1</v>
      </c>
      <c r="L58" s="283">
        <v>2</v>
      </c>
      <c r="M58" s="283">
        <v>3</v>
      </c>
      <c r="N58" s="284">
        <f t="shared" si="5"/>
        <v>34</v>
      </c>
      <c r="O58" s="285"/>
    </row>
    <row r="59" spans="1:15" x14ac:dyDescent="0.2">
      <c r="A59" s="281">
        <v>2017</v>
      </c>
      <c r="B59" s="282">
        <v>5</v>
      </c>
      <c r="C59" s="282">
        <v>5</v>
      </c>
      <c r="D59" s="282">
        <v>3</v>
      </c>
      <c r="E59" s="282">
        <v>2</v>
      </c>
      <c r="F59" s="282">
        <v>6</v>
      </c>
      <c r="G59" s="282">
        <v>1</v>
      </c>
      <c r="H59" s="282">
        <v>3</v>
      </c>
      <c r="I59" s="282">
        <v>4</v>
      </c>
      <c r="J59" s="283">
        <v>2</v>
      </c>
      <c r="K59" s="283">
        <v>8</v>
      </c>
      <c r="L59" s="283">
        <v>0</v>
      </c>
      <c r="M59" s="283">
        <v>2</v>
      </c>
      <c r="N59" s="284">
        <f t="shared" si="5"/>
        <v>41</v>
      </c>
      <c r="O59" s="285"/>
    </row>
    <row r="60" spans="1:15" x14ac:dyDescent="0.2">
      <c r="A60" s="281">
        <v>2018</v>
      </c>
      <c r="B60" s="282">
        <v>2</v>
      </c>
      <c r="C60" s="282">
        <v>1</v>
      </c>
      <c r="D60" s="282">
        <v>2</v>
      </c>
      <c r="E60" s="282">
        <v>5</v>
      </c>
      <c r="F60" s="282">
        <v>3</v>
      </c>
      <c r="G60" s="282">
        <v>2</v>
      </c>
      <c r="H60" s="282">
        <v>1</v>
      </c>
      <c r="I60" s="282">
        <v>3</v>
      </c>
      <c r="J60" s="283">
        <v>2</v>
      </c>
      <c r="K60" s="283">
        <v>2</v>
      </c>
      <c r="L60" s="283">
        <v>3</v>
      </c>
      <c r="M60" s="283">
        <v>1</v>
      </c>
      <c r="N60" s="284">
        <f t="shared" si="5"/>
        <v>27</v>
      </c>
      <c r="O60" s="285"/>
    </row>
    <row r="61" spans="1:15" x14ac:dyDescent="0.2">
      <c r="A61" s="281">
        <v>2019</v>
      </c>
      <c r="B61" s="282">
        <v>4</v>
      </c>
      <c r="C61" s="282">
        <v>2</v>
      </c>
      <c r="D61" s="282">
        <v>1</v>
      </c>
      <c r="E61" s="282">
        <v>4</v>
      </c>
      <c r="F61" s="282">
        <v>4</v>
      </c>
      <c r="G61" s="282">
        <v>3</v>
      </c>
      <c r="H61" s="282">
        <v>3</v>
      </c>
      <c r="I61" s="282">
        <v>3</v>
      </c>
      <c r="J61" s="283">
        <v>3</v>
      </c>
      <c r="K61" s="283">
        <v>1</v>
      </c>
      <c r="L61" s="283">
        <v>6</v>
      </c>
      <c r="M61" s="283">
        <v>6</v>
      </c>
      <c r="N61" s="284">
        <f t="shared" si="5"/>
        <v>40</v>
      </c>
      <c r="O61" s="285"/>
    </row>
    <row r="62" spans="1:15" x14ac:dyDescent="0.2">
      <c r="A62" s="281">
        <v>2020</v>
      </c>
      <c r="B62" s="282">
        <v>2</v>
      </c>
      <c r="C62" s="282">
        <v>5</v>
      </c>
      <c r="D62" s="282">
        <v>3</v>
      </c>
      <c r="E62" s="282">
        <v>0</v>
      </c>
      <c r="F62" s="282">
        <v>2</v>
      </c>
      <c r="G62" s="282">
        <v>1</v>
      </c>
      <c r="H62" s="282">
        <v>1</v>
      </c>
      <c r="I62" s="282">
        <v>0</v>
      </c>
      <c r="J62" s="283">
        <v>0</v>
      </c>
      <c r="K62" s="283">
        <v>0</v>
      </c>
      <c r="L62" s="283">
        <v>1</v>
      </c>
      <c r="M62" s="283">
        <v>5</v>
      </c>
      <c r="N62" s="284">
        <f t="shared" si="5"/>
        <v>20</v>
      </c>
    </row>
    <row r="63" spans="1:15" x14ac:dyDescent="0.2">
      <c r="A63" s="281">
        <v>2021</v>
      </c>
      <c r="B63" s="282">
        <v>1</v>
      </c>
      <c r="C63" s="282">
        <v>1</v>
      </c>
      <c r="D63" s="282">
        <v>1</v>
      </c>
      <c r="E63" s="282">
        <v>0</v>
      </c>
      <c r="F63" s="282">
        <v>1</v>
      </c>
      <c r="G63" s="282">
        <v>28</v>
      </c>
      <c r="H63" s="282">
        <v>2</v>
      </c>
      <c r="I63" s="282">
        <v>19</v>
      </c>
      <c r="J63" s="283">
        <v>2</v>
      </c>
      <c r="K63" s="283">
        <v>2</v>
      </c>
      <c r="L63" s="283">
        <v>5</v>
      </c>
      <c r="M63" s="283">
        <v>1</v>
      </c>
      <c r="N63" s="284">
        <f t="shared" si="5"/>
        <v>63</v>
      </c>
    </row>
    <row r="64" spans="1:15" x14ac:dyDescent="0.2">
      <c r="A64" s="281">
        <v>2022</v>
      </c>
      <c r="B64" s="282">
        <v>2</v>
      </c>
      <c r="C64" s="282">
        <v>3</v>
      </c>
      <c r="D64" s="282">
        <v>5</v>
      </c>
      <c r="E64" s="282">
        <v>3</v>
      </c>
      <c r="F64" s="282">
        <v>2</v>
      </c>
      <c r="G64" s="282">
        <v>0</v>
      </c>
      <c r="H64" s="282">
        <v>1</v>
      </c>
      <c r="I64" s="282">
        <v>5</v>
      </c>
      <c r="J64" s="283">
        <v>8</v>
      </c>
      <c r="K64" s="283">
        <v>4</v>
      </c>
      <c r="L64" s="283">
        <v>2</v>
      </c>
      <c r="M64" s="283">
        <v>4</v>
      </c>
      <c r="N64" s="284">
        <f t="shared" si="5"/>
        <v>39</v>
      </c>
    </row>
    <row r="65" spans="1:14" x14ac:dyDescent="0.2">
      <c r="A65" s="281">
        <v>2023</v>
      </c>
      <c r="B65" s="282">
        <v>2</v>
      </c>
      <c r="C65" s="282">
        <v>1</v>
      </c>
      <c r="D65" s="282">
        <v>1</v>
      </c>
      <c r="E65" s="282">
        <v>1</v>
      </c>
      <c r="F65" s="282">
        <v>27</v>
      </c>
      <c r="G65" s="282">
        <v>3</v>
      </c>
      <c r="H65" s="282">
        <v>1</v>
      </c>
      <c r="I65" s="282">
        <v>6</v>
      </c>
      <c r="J65" s="283">
        <v>3</v>
      </c>
      <c r="K65" s="283">
        <v>2</v>
      </c>
      <c r="L65" s="283">
        <v>1</v>
      </c>
      <c r="M65" s="283">
        <v>3</v>
      </c>
      <c r="N65" s="284">
        <f t="shared" si="5"/>
        <v>51</v>
      </c>
    </row>
    <row r="66" spans="1:14" x14ac:dyDescent="0.2">
      <c r="A66" s="281">
        <v>2024</v>
      </c>
      <c r="B66" s="282">
        <v>3</v>
      </c>
      <c r="C66" s="282">
        <v>3</v>
      </c>
      <c r="D66" s="282">
        <v>2</v>
      </c>
      <c r="E66" s="282">
        <v>1</v>
      </c>
      <c r="F66" s="282">
        <v>1</v>
      </c>
      <c r="G66" s="282">
        <v>2</v>
      </c>
      <c r="H66" s="282">
        <v>2</v>
      </c>
      <c r="I66" s="282">
        <v>3</v>
      </c>
      <c r="J66" s="283">
        <v>2</v>
      </c>
      <c r="K66" s="283">
        <v>1</v>
      </c>
      <c r="L66" s="283">
        <v>2</v>
      </c>
      <c r="M66" s="283">
        <v>0</v>
      </c>
      <c r="N66" s="284">
        <f t="shared" si="5"/>
        <v>22</v>
      </c>
    </row>
    <row r="67" spans="1:14" x14ac:dyDescent="0.2">
      <c r="A67" s="286" t="s">
        <v>592</v>
      </c>
      <c r="B67" s="287">
        <v>1</v>
      </c>
      <c r="C67" s="287">
        <v>0</v>
      </c>
      <c r="D67" s="287">
        <v>1</v>
      </c>
      <c r="E67" s="287">
        <v>2</v>
      </c>
      <c r="F67" s="287">
        <v>3</v>
      </c>
      <c r="G67" s="287">
        <v>1</v>
      </c>
      <c r="H67" s="287">
        <v>4</v>
      </c>
      <c r="I67" s="287">
        <v>0</v>
      </c>
      <c r="J67" s="287">
        <v>1</v>
      </c>
      <c r="K67" s="287">
        <v>2</v>
      </c>
      <c r="L67" s="287">
        <v>7</v>
      </c>
      <c r="M67" s="287"/>
      <c r="N67" s="287">
        <f>+SUM(B67:M67)</f>
        <v>22</v>
      </c>
    </row>
    <row r="68" spans="1:14" x14ac:dyDescent="0.2">
      <c r="A68" s="560"/>
      <c r="B68" s="561"/>
      <c r="C68" s="561"/>
      <c r="D68" s="561"/>
      <c r="E68" s="561"/>
      <c r="F68" s="561"/>
      <c r="G68" s="561"/>
      <c r="H68" s="561"/>
      <c r="I68" s="561"/>
      <c r="J68" s="561"/>
      <c r="K68" s="561"/>
      <c r="L68" s="561"/>
      <c r="M68" s="561"/>
      <c r="N68" s="561"/>
    </row>
    <row r="69" spans="1:14" ht="31.5" customHeight="1" x14ac:dyDescent="0.2">
      <c r="A69" s="1099" t="s">
        <v>929</v>
      </c>
      <c r="B69" s="1099"/>
      <c r="C69" s="1099"/>
      <c r="D69" s="1099"/>
      <c r="E69" s="1099"/>
      <c r="F69" s="1099"/>
      <c r="G69" s="1099"/>
      <c r="H69" s="1099"/>
      <c r="I69" s="1099"/>
      <c r="J69" s="1099"/>
      <c r="K69" s="1099"/>
      <c r="L69" s="1099"/>
      <c r="M69" s="1099"/>
      <c r="N69" s="1099"/>
    </row>
    <row r="70" spans="1:14" x14ac:dyDescent="0.2">
      <c r="A70" s="197"/>
      <c r="B70" s="197"/>
      <c r="C70" s="197"/>
      <c r="D70" s="197"/>
      <c r="E70" s="197"/>
      <c r="F70" s="197"/>
      <c r="G70" s="197"/>
      <c r="H70" s="197"/>
      <c r="I70" s="197"/>
      <c r="J70" s="197"/>
      <c r="K70" s="197"/>
      <c r="L70" s="197"/>
      <c r="M70" s="197"/>
      <c r="N70" s="197"/>
    </row>
    <row r="71" spans="1:14" ht="13.5" customHeight="1" x14ac:dyDescent="0.2">
      <c r="A71" s="197"/>
      <c r="B71" s="197"/>
      <c r="C71" s="197"/>
      <c r="D71" s="197"/>
      <c r="E71" s="197"/>
      <c r="F71" s="197"/>
      <c r="G71" s="197"/>
      <c r="H71" s="197"/>
      <c r="I71" s="197"/>
      <c r="J71" s="197"/>
      <c r="K71" s="197"/>
      <c r="L71" s="197"/>
      <c r="M71" s="197"/>
      <c r="N71" s="197"/>
    </row>
  </sheetData>
  <mergeCells count="6">
    <mergeCell ref="A69:N69"/>
    <mergeCell ref="A2:D2"/>
    <mergeCell ref="A4:D4"/>
    <mergeCell ref="A37:I37"/>
    <mergeCell ref="A39:J39"/>
    <mergeCell ref="A40:J40"/>
  </mergeCells>
  <printOptions horizontalCentered="1" verticalCentered="1"/>
  <pageMargins left="0" right="0" top="0" bottom="0" header="0.31496062992125984" footer="0.31496062992125984"/>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X22"/>
  <sheetViews>
    <sheetView showGridLines="0" view="pageBreakPreview" zoomScaleNormal="100" zoomScaleSheetLayoutView="100" workbookViewId="0"/>
  </sheetViews>
  <sheetFormatPr baseColWidth="10" defaultColWidth="11.42578125" defaultRowHeight="15" x14ac:dyDescent="0.25"/>
  <cols>
    <col min="1" max="1" width="16.5703125" style="1" customWidth="1"/>
    <col min="2" max="18" width="9.85546875" style="1" customWidth="1"/>
    <col min="19" max="24" width="9.7109375" style="1" customWidth="1"/>
    <col min="25" max="25" width="3.28515625" style="1" customWidth="1"/>
    <col min="26" max="26" width="9.7109375" style="1" customWidth="1"/>
    <col min="27" max="16384" width="11.42578125" style="1"/>
  </cols>
  <sheetData>
    <row r="1" spans="1:24" ht="13.5" customHeight="1" x14ac:dyDescent="0.25">
      <c r="A1" s="104" t="s">
        <v>371</v>
      </c>
    </row>
    <row r="2" spans="1:24" ht="15" customHeight="1" x14ac:dyDescent="0.25">
      <c r="A2" s="555" t="s">
        <v>520</v>
      </c>
    </row>
    <row r="3" spans="1:24" x14ac:dyDescent="0.25">
      <c r="A3" s="262"/>
    </row>
    <row r="4" spans="1:24" x14ac:dyDescent="0.25">
      <c r="A4" s="262" t="s">
        <v>372</v>
      </c>
    </row>
    <row r="6" spans="1:24" x14ac:dyDescent="0.25">
      <c r="A6" s="288" t="s">
        <v>373</v>
      </c>
      <c r="B6" s="289">
        <v>45292</v>
      </c>
      <c r="C6" s="289">
        <v>45323</v>
      </c>
      <c r="D6" s="289">
        <v>45352</v>
      </c>
      <c r="E6" s="289">
        <v>45383</v>
      </c>
      <c r="F6" s="289">
        <v>45413</v>
      </c>
      <c r="G6" s="289">
        <v>45444</v>
      </c>
      <c r="H6" s="289">
        <v>45474</v>
      </c>
      <c r="I6" s="289">
        <v>45505</v>
      </c>
      <c r="J6" s="289">
        <v>45536</v>
      </c>
      <c r="K6" s="289">
        <v>45566</v>
      </c>
      <c r="L6" s="289">
        <v>45597</v>
      </c>
      <c r="M6" s="289">
        <v>45627</v>
      </c>
      <c r="N6" s="289">
        <v>45658</v>
      </c>
      <c r="O6" s="289">
        <v>45689</v>
      </c>
      <c r="P6" s="289">
        <v>45717</v>
      </c>
      <c r="Q6" s="289">
        <v>45748</v>
      </c>
      <c r="R6" s="289">
        <v>45778</v>
      </c>
      <c r="S6" s="289">
        <v>45809</v>
      </c>
      <c r="T6" s="289">
        <v>45839</v>
      </c>
      <c r="U6" s="289">
        <v>45870</v>
      </c>
      <c r="V6" s="289">
        <v>45901</v>
      </c>
      <c r="W6" s="289">
        <v>45931</v>
      </c>
      <c r="X6" s="289">
        <v>45962</v>
      </c>
    </row>
    <row r="7" spans="1:24" x14ac:dyDescent="0.25">
      <c r="A7" s="290" t="s">
        <v>374</v>
      </c>
      <c r="B7" s="291">
        <v>213422</v>
      </c>
      <c r="C7" s="291">
        <v>214578</v>
      </c>
      <c r="D7" s="291">
        <v>217759</v>
      </c>
      <c r="E7" s="291">
        <v>213771</v>
      </c>
      <c r="F7" s="291">
        <v>217873</v>
      </c>
      <c r="G7" s="291">
        <v>219987</v>
      </c>
      <c r="H7" s="291">
        <v>220929</v>
      </c>
      <c r="I7" s="291">
        <v>225393</v>
      </c>
      <c r="J7" s="291">
        <v>227775</v>
      </c>
      <c r="K7" s="291">
        <v>231004</v>
      </c>
      <c r="L7" s="291">
        <v>227761</v>
      </c>
      <c r="M7" s="291">
        <v>228107</v>
      </c>
      <c r="N7" s="291">
        <v>227923</v>
      </c>
      <c r="O7" s="291">
        <v>219121</v>
      </c>
      <c r="P7" s="291">
        <v>227232</v>
      </c>
      <c r="Q7" s="291">
        <v>236733</v>
      </c>
      <c r="R7" s="291">
        <v>238709</v>
      </c>
      <c r="S7" s="291">
        <v>238910</v>
      </c>
      <c r="T7" s="291">
        <v>243580</v>
      </c>
      <c r="U7" s="291">
        <v>250740</v>
      </c>
      <c r="V7" s="291">
        <v>255003</v>
      </c>
      <c r="W7" s="291">
        <v>257840</v>
      </c>
      <c r="X7" s="291">
        <v>263006</v>
      </c>
    </row>
    <row r="8" spans="1:24" x14ac:dyDescent="0.25">
      <c r="A8" s="292" t="s">
        <v>375</v>
      </c>
      <c r="B8" s="291">
        <v>16561</v>
      </c>
      <c r="C8" s="291">
        <v>16918</v>
      </c>
      <c r="D8" s="291">
        <v>17264</v>
      </c>
      <c r="E8" s="291">
        <v>17283</v>
      </c>
      <c r="F8" s="291">
        <v>17656</v>
      </c>
      <c r="G8" s="291">
        <v>17997</v>
      </c>
      <c r="H8" s="291">
        <v>18341</v>
      </c>
      <c r="I8" s="291">
        <v>18638</v>
      </c>
      <c r="J8" s="291">
        <v>18574</v>
      </c>
      <c r="K8" s="291">
        <v>19279</v>
      </c>
      <c r="L8" s="291">
        <v>19471</v>
      </c>
      <c r="M8" s="291">
        <v>19333</v>
      </c>
      <c r="N8" s="291">
        <v>19082</v>
      </c>
      <c r="O8" s="291">
        <v>18720</v>
      </c>
      <c r="P8" s="291">
        <v>19605</v>
      </c>
      <c r="Q8" s="291">
        <v>19718</v>
      </c>
      <c r="R8" s="291">
        <v>19589</v>
      </c>
      <c r="S8" s="291">
        <v>20265</v>
      </c>
      <c r="T8" s="291">
        <v>20596</v>
      </c>
      <c r="U8" s="291">
        <v>20943</v>
      </c>
      <c r="V8" s="291">
        <v>21455</v>
      </c>
      <c r="W8" s="291">
        <v>22834</v>
      </c>
      <c r="X8" s="291">
        <v>23799</v>
      </c>
    </row>
    <row r="9" spans="1:24" x14ac:dyDescent="0.25">
      <c r="A9" s="293" t="s">
        <v>376</v>
      </c>
      <c r="B9" s="294">
        <f t="shared" ref="B9:X9" si="0">B7+B8</f>
        <v>229983</v>
      </c>
      <c r="C9" s="294">
        <f t="shared" si="0"/>
        <v>231496</v>
      </c>
      <c r="D9" s="294">
        <f t="shared" si="0"/>
        <v>235023</v>
      </c>
      <c r="E9" s="294">
        <f t="shared" si="0"/>
        <v>231054</v>
      </c>
      <c r="F9" s="294">
        <f t="shared" si="0"/>
        <v>235529</v>
      </c>
      <c r="G9" s="294">
        <f t="shared" si="0"/>
        <v>237984</v>
      </c>
      <c r="H9" s="294">
        <f t="shared" si="0"/>
        <v>239270</v>
      </c>
      <c r="I9" s="294">
        <f t="shared" si="0"/>
        <v>244031</v>
      </c>
      <c r="J9" s="294">
        <f t="shared" si="0"/>
        <v>246349</v>
      </c>
      <c r="K9" s="294">
        <f t="shared" si="0"/>
        <v>250283</v>
      </c>
      <c r="L9" s="294">
        <f t="shared" si="0"/>
        <v>247232</v>
      </c>
      <c r="M9" s="294">
        <f t="shared" si="0"/>
        <v>247440</v>
      </c>
      <c r="N9" s="294">
        <f t="shared" si="0"/>
        <v>247005</v>
      </c>
      <c r="O9" s="294">
        <f t="shared" si="0"/>
        <v>237841</v>
      </c>
      <c r="P9" s="294">
        <f t="shared" si="0"/>
        <v>246837</v>
      </c>
      <c r="Q9" s="294">
        <f t="shared" si="0"/>
        <v>256451</v>
      </c>
      <c r="R9" s="294">
        <f t="shared" si="0"/>
        <v>258298</v>
      </c>
      <c r="S9" s="294">
        <f t="shared" si="0"/>
        <v>259175</v>
      </c>
      <c r="T9" s="294">
        <f t="shared" si="0"/>
        <v>264176</v>
      </c>
      <c r="U9" s="294">
        <f t="shared" si="0"/>
        <v>271683</v>
      </c>
      <c r="V9" s="294">
        <f t="shared" si="0"/>
        <v>276458</v>
      </c>
      <c r="W9" s="294">
        <f t="shared" si="0"/>
        <v>280674</v>
      </c>
      <c r="X9" s="294">
        <f t="shared" si="0"/>
        <v>286805</v>
      </c>
    </row>
    <row r="10" spans="1:24" x14ac:dyDescent="0.25">
      <c r="A10" s="9"/>
    </row>
    <row r="11" spans="1:24" x14ac:dyDescent="0.25">
      <c r="A11" s="194" t="s">
        <v>377</v>
      </c>
    </row>
    <row r="13" spans="1:24" x14ac:dyDescent="0.25">
      <c r="A13" s="288" t="s">
        <v>378</v>
      </c>
      <c r="B13" s="289">
        <v>45292</v>
      </c>
      <c r="C13" s="289">
        <v>45323</v>
      </c>
      <c r="D13" s="289">
        <v>45352</v>
      </c>
      <c r="E13" s="289">
        <v>45383</v>
      </c>
      <c r="F13" s="289">
        <v>45413</v>
      </c>
      <c r="G13" s="289">
        <v>45444</v>
      </c>
      <c r="H13" s="289">
        <v>45474</v>
      </c>
      <c r="I13" s="289">
        <v>45505</v>
      </c>
      <c r="J13" s="289">
        <v>45536</v>
      </c>
      <c r="K13" s="289">
        <v>45566</v>
      </c>
      <c r="L13" s="289">
        <v>45597</v>
      </c>
      <c r="M13" s="289">
        <v>45627</v>
      </c>
      <c r="N13" s="289">
        <v>45658</v>
      </c>
      <c r="O13" s="289">
        <v>45689</v>
      </c>
      <c r="P13" s="289">
        <v>45717</v>
      </c>
      <c r="Q13" s="289">
        <v>45748</v>
      </c>
      <c r="R13" s="289">
        <v>45778</v>
      </c>
      <c r="S13" s="289">
        <v>45809</v>
      </c>
      <c r="T13" s="289">
        <v>45839</v>
      </c>
      <c r="U13" s="289">
        <v>45870</v>
      </c>
      <c r="V13" s="289">
        <v>45901</v>
      </c>
      <c r="W13" s="289">
        <v>45931</v>
      </c>
      <c r="X13" s="289">
        <v>45962</v>
      </c>
    </row>
    <row r="14" spans="1:24" x14ac:dyDescent="0.25">
      <c r="A14" s="292" t="s">
        <v>379</v>
      </c>
      <c r="B14" s="295">
        <f t="shared" ref="B14:X14" si="1">+B15+B16</f>
        <v>71471</v>
      </c>
      <c r="C14" s="295">
        <f t="shared" si="1"/>
        <v>72569</v>
      </c>
      <c r="D14" s="295">
        <f t="shared" si="1"/>
        <v>73066</v>
      </c>
      <c r="E14" s="295">
        <f t="shared" si="1"/>
        <v>73055</v>
      </c>
      <c r="F14" s="295">
        <f t="shared" si="1"/>
        <v>72933</v>
      </c>
      <c r="G14" s="295">
        <f t="shared" si="1"/>
        <v>73031</v>
      </c>
      <c r="H14" s="295">
        <f t="shared" si="1"/>
        <v>73688</v>
      </c>
      <c r="I14" s="295">
        <f t="shared" si="1"/>
        <v>73381</v>
      </c>
      <c r="J14" s="295">
        <f t="shared" si="1"/>
        <v>73515</v>
      </c>
      <c r="K14" s="295">
        <f>+K15+K16</f>
        <v>74248</v>
      </c>
      <c r="L14" s="295">
        <f t="shared" si="1"/>
        <v>74752</v>
      </c>
      <c r="M14" s="295">
        <f t="shared" si="1"/>
        <v>73662</v>
      </c>
      <c r="N14" s="295">
        <f t="shared" si="1"/>
        <v>73349</v>
      </c>
      <c r="O14" s="295">
        <f t="shared" si="1"/>
        <v>72437</v>
      </c>
      <c r="P14" s="295">
        <f t="shared" si="1"/>
        <v>74460</v>
      </c>
      <c r="Q14" s="295">
        <f t="shared" si="1"/>
        <v>75746</v>
      </c>
      <c r="R14" s="295">
        <f t="shared" si="1"/>
        <v>75169</v>
      </c>
      <c r="S14" s="295">
        <f t="shared" si="1"/>
        <v>77190</v>
      </c>
      <c r="T14" s="295">
        <f t="shared" si="1"/>
        <v>75215</v>
      </c>
      <c r="U14" s="295">
        <f t="shared" si="1"/>
        <v>76155</v>
      </c>
      <c r="V14" s="295">
        <f t="shared" si="1"/>
        <v>75277</v>
      </c>
      <c r="W14" s="295">
        <f t="shared" si="1"/>
        <v>76523</v>
      </c>
      <c r="X14" s="295">
        <f t="shared" si="1"/>
        <v>76433</v>
      </c>
    </row>
    <row r="15" spans="1:24" x14ac:dyDescent="0.25">
      <c r="A15" s="296" t="s">
        <v>374</v>
      </c>
      <c r="B15" s="297">
        <v>65806</v>
      </c>
      <c r="C15" s="297">
        <v>66666</v>
      </c>
      <c r="D15" s="297">
        <v>67203</v>
      </c>
      <c r="E15" s="297">
        <v>66830</v>
      </c>
      <c r="F15" s="297">
        <v>66703</v>
      </c>
      <c r="G15" s="297">
        <v>66642</v>
      </c>
      <c r="H15" s="297">
        <v>67451</v>
      </c>
      <c r="I15" s="297">
        <v>67136</v>
      </c>
      <c r="J15" s="297">
        <v>67311</v>
      </c>
      <c r="K15" s="297">
        <v>67913</v>
      </c>
      <c r="L15" s="297">
        <v>68259</v>
      </c>
      <c r="M15" s="297">
        <v>67242</v>
      </c>
      <c r="N15" s="297">
        <v>67016</v>
      </c>
      <c r="O15" s="297">
        <v>65531</v>
      </c>
      <c r="P15" s="297">
        <v>67111</v>
      </c>
      <c r="Q15" s="297">
        <v>69234</v>
      </c>
      <c r="R15" s="297">
        <v>68732</v>
      </c>
      <c r="S15" s="297">
        <v>70294</v>
      </c>
      <c r="T15" s="297">
        <v>68434</v>
      </c>
      <c r="U15" s="297">
        <v>69578</v>
      </c>
      <c r="V15" s="297">
        <v>68736</v>
      </c>
      <c r="W15" s="297">
        <v>69069</v>
      </c>
      <c r="X15" s="297">
        <v>68361</v>
      </c>
    </row>
    <row r="16" spans="1:24" customFormat="1" x14ac:dyDescent="0.25">
      <c r="A16" s="298" t="s">
        <v>375</v>
      </c>
      <c r="B16" s="299">
        <v>5665</v>
      </c>
      <c r="C16" s="299">
        <v>5903</v>
      </c>
      <c r="D16" s="299">
        <v>5863</v>
      </c>
      <c r="E16" s="299">
        <v>6225</v>
      </c>
      <c r="F16" s="299">
        <v>6230</v>
      </c>
      <c r="G16" s="299">
        <v>6389</v>
      </c>
      <c r="H16" s="299">
        <v>6237</v>
      </c>
      <c r="I16" s="299">
        <v>6245</v>
      </c>
      <c r="J16" s="299">
        <v>6204</v>
      </c>
      <c r="K16" s="299">
        <v>6335</v>
      </c>
      <c r="L16" s="299">
        <v>6493</v>
      </c>
      <c r="M16" s="299">
        <v>6420</v>
      </c>
      <c r="N16" s="299">
        <v>6333</v>
      </c>
      <c r="O16" s="299">
        <v>6906</v>
      </c>
      <c r="P16" s="299">
        <v>7349</v>
      </c>
      <c r="Q16" s="299">
        <v>6512</v>
      </c>
      <c r="R16" s="299">
        <v>6437</v>
      </c>
      <c r="S16" s="299">
        <v>6896</v>
      </c>
      <c r="T16" s="299">
        <v>6781</v>
      </c>
      <c r="U16" s="299">
        <v>6577</v>
      </c>
      <c r="V16" s="299">
        <v>6541</v>
      </c>
      <c r="W16" s="299">
        <v>7454</v>
      </c>
      <c r="X16" s="299">
        <v>8072</v>
      </c>
    </row>
    <row r="17" spans="1:24" customFormat="1" x14ac:dyDescent="0.25">
      <c r="A17" s="300" t="s">
        <v>380</v>
      </c>
      <c r="B17" s="301">
        <f t="shared" ref="B17:X17" si="2">+B18+B19</f>
        <v>158512</v>
      </c>
      <c r="C17" s="301">
        <f t="shared" si="2"/>
        <v>158927</v>
      </c>
      <c r="D17" s="301">
        <f t="shared" si="2"/>
        <v>161957</v>
      </c>
      <c r="E17" s="301">
        <f t="shared" si="2"/>
        <v>157999</v>
      </c>
      <c r="F17" s="301">
        <f t="shared" si="2"/>
        <v>162596</v>
      </c>
      <c r="G17" s="301">
        <f t="shared" si="2"/>
        <v>164953</v>
      </c>
      <c r="H17" s="301">
        <f t="shared" si="2"/>
        <v>165582</v>
      </c>
      <c r="I17" s="301">
        <f t="shared" si="2"/>
        <v>170650</v>
      </c>
      <c r="J17" s="301">
        <f t="shared" si="2"/>
        <v>172834</v>
      </c>
      <c r="K17" s="301">
        <f t="shared" si="2"/>
        <v>176035</v>
      </c>
      <c r="L17" s="301">
        <f t="shared" si="2"/>
        <v>172480</v>
      </c>
      <c r="M17" s="301">
        <f t="shared" si="2"/>
        <v>173778</v>
      </c>
      <c r="N17" s="301">
        <f t="shared" si="2"/>
        <v>173656</v>
      </c>
      <c r="O17" s="301">
        <f t="shared" si="2"/>
        <v>165404</v>
      </c>
      <c r="P17" s="301">
        <f t="shared" si="2"/>
        <v>172377</v>
      </c>
      <c r="Q17" s="301">
        <f t="shared" si="2"/>
        <v>180705</v>
      </c>
      <c r="R17" s="301">
        <f t="shared" si="2"/>
        <v>183129</v>
      </c>
      <c r="S17" s="301">
        <f t="shared" si="2"/>
        <v>181985</v>
      </c>
      <c r="T17" s="301">
        <f t="shared" si="2"/>
        <v>188961</v>
      </c>
      <c r="U17" s="301">
        <f t="shared" si="2"/>
        <v>195528</v>
      </c>
      <c r="V17" s="301">
        <f t="shared" si="2"/>
        <v>201181</v>
      </c>
      <c r="W17" s="301">
        <f t="shared" si="2"/>
        <v>204151</v>
      </c>
      <c r="X17" s="301">
        <f t="shared" si="2"/>
        <v>210372</v>
      </c>
    </row>
    <row r="18" spans="1:24" customFormat="1" x14ac:dyDescent="0.25">
      <c r="A18" s="298" t="s">
        <v>381</v>
      </c>
      <c r="B18" s="299">
        <v>147616</v>
      </c>
      <c r="C18" s="299">
        <v>147912</v>
      </c>
      <c r="D18" s="299">
        <v>150556</v>
      </c>
      <c r="E18" s="299">
        <v>146941</v>
      </c>
      <c r="F18" s="299">
        <v>151170</v>
      </c>
      <c r="G18" s="299">
        <v>153345</v>
      </c>
      <c r="H18" s="299">
        <v>153478</v>
      </c>
      <c r="I18" s="299">
        <v>158257</v>
      </c>
      <c r="J18" s="299">
        <v>160464</v>
      </c>
      <c r="K18" s="299">
        <v>163091</v>
      </c>
      <c r="L18" s="299">
        <v>159502</v>
      </c>
      <c r="M18" s="299">
        <v>160865</v>
      </c>
      <c r="N18" s="299">
        <v>160907</v>
      </c>
      <c r="O18" s="299">
        <v>153590</v>
      </c>
      <c r="P18" s="299">
        <v>160121</v>
      </c>
      <c r="Q18" s="299">
        <v>167499</v>
      </c>
      <c r="R18" s="299">
        <v>169977</v>
      </c>
      <c r="S18" s="299">
        <v>168616</v>
      </c>
      <c r="T18" s="299">
        <v>175146</v>
      </c>
      <c r="U18" s="299">
        <v>181162</v>
      </c>
      <c r="V18" s="299">
        <v>186267</v>
      </c>
      <c r="W18" s="299">
        <v>188771</v>
      </c>
      <c r="X18" s="299">
        <v>194645</v>
      </c>
    </row>
    <row r="19" spans="1:24" customFormat="1" x14ac:dyDescent="0.25">
      <c r="A19" s="298" t="s">
        <v>375</v>
      </c>
      <c r="B19" s="299">
        <v>10896</v>
      </c>
      <c r="C19" s="299">
        <v>11015</v>
      </c>
      <c r="D19" s="299">
        <v>11401</v>
      </c>
      <c r="E19" s="299">
        <v>11058</v>
      </c>
      <c r="F19" s="299">
        <v>11426</v>
      </c>
      <c r="G19" s="299">
        <v>11608</v>
      </c>
      <c r="H19" s="299">
        <v>12104</v>
      </c>
      <c r="I19" s="299">
        <v>12393</v>
      </c>
      <c r="J19" s="299">
        <v>12370</v>
      </c>
      <c r="K19" s="299">
        <v>12944</v>
      </c>
      <c r="L19" s="299">
        <v>12978</v>
      </c>
      <c r="M19" s="299">
        <v>12913</v>
      </c>
      <c r="N19" s="299">
        <v>12749</v>
      </c>
      <c r="O19" s="299">
        <v>11814</v>
      </c>
      <c r="P19" s="299">
        <v>12256</v>
      </c>
      <c r="Q19" s="299">
        <v>13206</v>
      </c>
      <c r="R19" s="299">
        <v>13152</v>
      </c>
      <c r="S19" s="299">
        <v>13369</v>
      </c>
      <c r="T19" s="299">
        <v>13815</v>
      </c>
      <c r="U19" s="299">
        <v>14366</v>
      </c>
      <c r="V19" s="299">
        <v>14914</v>
      </c>
      <c r="W19" s="299">
        <v>15380</v>
      </c>
      <c r="X19" s="299">
        <v>15727</v>
      </c>
    </row>
    <row r="20" spans="1:24" x14ac:dyDescent="0.25">
      <c r="A20" s="293" t="s">
        <v>0</v>
      </c>
      <c r="B20" s="302">
        <f t="shared" ref="B20:X20" si="3">+B17+B14</f>
        <v>229983</v>
      </c>
      <c r="C20" s="302">
        <f t="shared" si="3"/>
        <v>231496</v>
      </c>
      <c r="D20" s="302">
        <f t="shared" si="3"/>
        <v>235023</v>
      </c>
      <c r="E20" s="302">
        <f>+E17+E14</f>
        <v>231054</v>
      </c>
      <c r="F20" s="302">
        <f t="shared" si="3"/>
        <v>235529</v>
      </c>
      <c r="G20" s="302">
        <f t="shared" si="3"/>
        <v>237984</v>
      </c>
      <c r="H20" s="302">
        <f t="shared" si="3"/>
        <v>239270</v>
      </c>
      <c r="I20" s="302">
        <f t="shared" si="3"/>
        <v>244031</v>
      </c>
      <c r="J20" s="302">
        <f t="shared" si="3"/>
        <v>246349</v>
      </c>
      <c r="K20" s="302">
        <f t="shared" si="3"/>
        <v>250283</v>
      </c>
      <c r="L20" s="302">
        <f t="shared" si="3"/>
        <v>247232</v>
      </c>
      <c r="M20" s="302">
        <f t="shared" si="3"/>
        <v>247440</v>
      </c>
      <c r="N20" s="302">
        <f t="shared" si="3"/>
        <v>247005</v>
      </c>
      <c r="O20" s="302">
        <f t="shared" si="3"/>
        <v>237841</v>
      </c>
      <c r="P20" s="302">
        <f t="shared" si="3"/>
        <v>246837</v>
      </c>
      <c r="Q20" s="302">
        <f t="shared" si="3"/>
        <v>256451</v>
      </c>
      <c r="R20" s="302">
        <f t="shared" si="3"/>
        <v>258298</v>
      </c>
      <c r="S20" s="302">
        <f t="shared" si="3"/>
        <v>259175</v>
      </c>
      <c r="T20" s="302">
        <f t="shared" si="3"/>
        <v>264176</v>
      </c>
      <c r="U20" s="302">
        <f t="shared" si="3"/>
        <v>271683</v>
      </c>
      <c r="V20" s="302">
        <f t="shared" si="3"/>
        <v>276458</v>
      </c>
      <c r="W20" s="302">
        <f t="shared" si="3"/>
        <v>280674</v>
      </c>
      <c r="X20" s="302">
        <f t="shared" si="3"/>
        <v>286805</v>
      </c>
    </row>
    <row r="21" spans="1:24" x14ac:dyDescent="0.25">
      <c r="A21" s="52"/>
    </row>
    <row r="22" spans="1:24" ht="46.5" customHeight="1" x14ac:dyDescent="0.25">
      <c r="A22" s="1100" t="s">
        <v>930</v>
      </c>
      <c r="B22" s="1101"/>
      <c r="C22" s="1101"/>
      <c r="D22" s="1101"/>
      <c r="E22" s="1101"/>
      <c r="F22" s="1101"/>
      <c r="G22" s="1101"/>
      <c r="H22" s="1101"/>
      <c r="I22" s="1101"/>
      <c r="J22" s="1101"/>
      <c r="K22" s="1101"/>
      <c r="L22" s="1101"/>
      <c r="M22" s="1101"/>
      <c r="N22" s="1101"/>
      <c r="O22" s="1049"/>
      <c r="P22" s="1049"/>
      <c r="Q22" s="1049"/>
      <c r="R22" s="1049"/>
      <c r="S22" s="1049"/>
      <c r="T22" s="1049"/>
      <c r="U22" s="1049"/>
      <c r="V22" s="1049"/>
      <c r="W22" s="1049"/>
      <c r="X22" s="1049"/>
    </row>
  </sheetData>
  <mergeCells count="1">
    <mergeCell ref="A22:N22"/>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O43"/>
  <sheetViews>
    <sheetView showGridLines="0" view="pageBreakPreview" zoomScaleNormal="85" zoomScaleSheetLayoutView="100" workbookViewId="0"/>
  </sheetViews>
  <sheetFormatPr baseColWidth="10" defaultColWidth="11.5703125" defaultRowHeight="12" x14ac:dyDescent="0.2"/>
  <cols>
    <col min="1" max="1" width="17" style="3" customWidth="1"/>
    <col min="2" max="6" width="15.7109375" style="2" customWidth="1"/>
    <col min="7" max="12" width="15.7109375" style="3" customWidth="1"/>
    <col min="13" max="13" width="3.42578125" style="3" customWidth="1"/>
    <col min="14" max="14" width="11.5703125" style="124"/>
    <col min="15" max="15" width="12.28515625" style="3" bestFit="1" customWidth="1"/>
    <col min="16" max="16384" width="11.5703125" style="3"/>
  </cols>
  <sheetData>
    <row r="1" spans="1:14" ht="12.75" x14ac:dyDescent="0.2">
      <c r="A1" s="104" t="s">
        <v>476</v>
      </c>
      <c r="B1" s="420"/>
      <c r="C1" s="420"/>
      <c r="D1" s="420"/>
      <c r="E1" s="420"/>
      <c r="F1" s="420"/>
    </row>
    <row r="2" spans="1:14" ht="36.75" customHeight="1" x14ac:dyDescent="0.2">
      <c r="A2" s="1102" t="s">
        <v>477</v>
      </c>
      <c r="B2" s="1102"/>
      <c r="C2" s="1102"/>
      <c r="D2" s="1102"/>
      <c r="E2" s="1102"/>
      <c r="F2" s="1102"/>
      <c r="G2" s="1102"/>
      <c r="H2" s="1102"/>
      <c r="I2" s="1102"/>
    </row>
    <row r="4" spans="1:14" ht="15" x14ac:dyDescent="0.25">
      <c r="A4" s="421" t="s">
        <v>478</v>
      </c>
      <c r="B4" s="422">
        <v>2015</v>
      </c>
      <c r="C4" s="422">
        <v>2016</v>
      </c>
      <c r="D4" s="422">
        <v>2017</v>
      </c>
      <c r="E4" s="423">
        <v>2018</v>
      </c>
      <c r="F4" s="423">
        <v>2019</v>
      </c>
      <c r="G4" s="423">
        <v>2020</v>
      </c>
      <c r="H4" s="423">
        <v>2021</v>
      </c>
      <c r="I4" s="423">
        <v>2022</v>
      </c>
      <c r="J4" s="423">
        <v>2023</v>
      </c>
      <c r="K4" s="423">
        <v>2024</v>
      </c>
      <c r="L4" s="423" t="s">
        <v>593</v>
      </c>
      <c r="M4"/>
    </row>
    <row r="5" spans="1:14" ht="12.75" x14ac:dyDescent="0.2">
      <c r="A5" s="424" t="s">
        <v>479</v>
      </c>
      <c r="B5" s="425">
        <v>435550039.39776731</v>
      </c>
      <c r="C5" s="425">
        <v>401220684.46401173</v>
      </c>
      <c r="D5" s="425">
        <v>763697136.64720368</v>
      </c>
      <c r="E5" s="425">
        <v>1538755561.3522799</v>
      </c>
      <c r="F5" s="425">
        <v>1338540643.0920179</v>
      </c>
      <c r="G5" s="425">
        <v>924550904.85911989</v>
      </c>
      <c r="H5" s="425">
        <v>1489606410.7062762</v>
      </c>
      <c r="I5" s="425">
        <v>2906989969.7614036</v>
      </c>
      <c r="J5" s="425">
        <v>1784596247.9300802</v>
      </c>
      <c r="K5" s="425">
        <v>1583684885.1000242</v>
      </c>
      <c r="L5" s="425">
        <v>1780789416.9417729</v>
      </c>
      <c r="M5" s="426"/>
      <c r="N5" s="668"/>
    </row>
    <row r="6" spans="1:14" ht="12.75" x14ac:dyDescent="0.2">
      <c r="A6" s="424" t="s">
        <v>480</v>
      </c>
      <c r="B6" s="425">
        <v>458057607.18828863</v>
      </c>
      <c r="C6" s="425">
        <v>418732039.77320975</v>
      </c>
      <c r="D6" s="425">
        <v>541508149.34888995</v>
      </c>
      <c r="E6" s="425">
        <v>869495869.71600986</v>
      </c>
      <c r="F6" s="425">
        <v>1043065611.4294121</v>
      </c>
      <c r="G6" s="425">
        <v>757768870.09938431</v>
      </c>
      <c r="H6" s="425">
        <v>1507199425.1820052</v>
      </c>
      <c r="I6" s="425">
        <v>1499971451.1666107</v>
      </c>
      <c r="J6" s="425">
        <v>1132020267.8957071</v>
      </c>
      <c r="K6" s="425">
        <v>1208374834.3011656</v>
      </c>
      <c r="L6" s="425">
        <v>1263501101.4371886</v>
      </c>
      <c r="M6" s="426"/>
      <c r="N6" s="668"/>
    </row>
    <row r="7" spans="1:14" ht="12.75" x14ac:dyDescent="0.2">
      <c r="A7" s="424" t="s">
        <v>484</v>
      </c>
      <c r="B7" s="425">
        <v>290705418.73623973</v>
      </c>
      <c r="C7" s="425">
        <v>227607445.32712173</v>
      </c>
      <c r="D7" s="425">
        <v>131188255.46103016</v>
      </c>
      <c r="E7" s="425">
        <v>219552890.38589999</v>
      </c>
      <c r="F7" s="425">
        <v>260149008.08051157</v>
      </c>
      <c r="G7" s="425">
        <v>242404829.68301129</v>
      </c>
      <c r="H7" s="425">
        <v>423283448.74851519</v>
      </c>
      <c r="I7" s="425">
        <v>778302577.6300832</v>
      </c>
      <c r="J7" s="425">
        <v>621250274.8130492</v>
      </c>
      <c r="K7" s="425">
        <v>1034031267.4078258</v>
      </c>
      <c r="L7" s="425">
        <v>1022732318.482057</v>
      </c>
      <c r="M7" s="426"/>
      <c r="N7" s="668"/>
    </row>
    <row r="8" spans="1:14" ht="12.75" x14ac:dyDescent="0.2">
      <c r="A8" s="424" t="s">
        <v>482</v>
      </c>
      <c r="B8" s="425">
        <v>261696329.59784004</v>
      </c>
      <c r="C8" s="425">
        <v>216570792.49526215</v>
      </c>
      <c r="D8" s="425">
        <v>136356979.96212474</v>
      </c>
      <c r="E8" s="425">
        <v>224550867.73710001</v>
      </c>
      <c r="F8" s="425">
        <v>296051121.90858167</v>
      </c>
      <c r="G8" s="425">
        <v>432277170.22909284</v>
      </c>
      <c r="H8" s="425">
        <v>639750145.24869096</v>
      </c>
      <c r="I8" s="425">
        <v>1151952606.045912</v>
      </c>
      <c r="J8" s="425">
        <v>600758562.91867125</v>
      </c>
      <c r="K8" s="425">
        <v>746953645.11537814</v>
      </c>
      <c r="L8" s="425">
        <v>975826261.43264973</v>
      </c>
      <c r="M8" s="426"/>
      <c r="N8" s="668"/>
    </row>
    <row r="9" spans="1:14" ht="12.75" x14ac:dyDescent="0.2">
      <c r="A9" s="424" t="s">
        <v>486</v>
      </c>
      <c r="B9" s="425">
        <v>13117595.594192579</v>
      </c>
      <c r="C9" s="425">
        <v>113927788.22782971</v>
      </c>
      <c r="D9" s="425">
        <v>327055932.94078314</v>
      </c>
      <c r="E9" s="425">
        <v>287545986.22107995</v>
      </c>
      <c r="F9" s="425">
        <v>232075398.83061412</v>
      </c>
      <c r="G9" s="425">
        <v>257573602.17469963</v>
      </c>
      <c r="H9" s="425">
        <v>405850821.23998946</v>
      </c>
      <c r="I9" s="425">
        <v>589157681.24090171</v>
      </c>
      <c r="J9" s="425">
        <v>496137660.46374714</v>
      </c>
      <c r="K9" s="425">
        <v>494038226.17757148</v>
      </c>
      <c r="L9" s="425">
        <v>888039414.78627586</v>
      </c>
      <c r="M9" s="426"/>
      <c r="N9" s="668"/>
    </row>
    <row r="10" spans="1:14" ht="12.75" x14ac:dyDescent="0.2">
      <c r="A10" s="424" t="s">
        <v>481</v>
      </c>
      <c r="B10" s="425">
        <v>146520247.92151484</v>
      </c>
      <c r="C10" s="425">
        <v>74421399.098810673</v>
      </c>
      <c r="D10" s="425">
        <v>122883926.66806822</v>
      </c>
      <c r="E10" s="425">
        <v>186469358.70390001</v>
      </c>
      <c r="F10" s="425">
        <v>135952129.10717773</v>
      </c>
      <c r="G10" s="425">
        <v>235587330.43529028</v>
      </c>
      <c r="H10" s="425">
        <v>540923654.37573445</v>
      </c>
      <c r="I10" s="425">
        <v>1301959152.1800368</v>
      </c>
      <c r="J10" s="425">
        <v>960328375.16385508</v>
      </c>
      <c r="K10" s="425">
        <v>872924720.24443448</v>
      </c>
      <c r="L10" s="425">
        <v>880067418.96982753</v>
      </c>
      <c r="M10" s="426"/>
      <c r="N10" s="563"/>
    </row>
    <row r="11" spans="1:14" ht="12.75" x14ac:dyDescent="0.2">
      <c r="A11" s="424" t="s">
        <v>483</v>
      </c>
      <c r="B11" s="425">
        <v>246846915.4356966</v>
      </c>
      <c r="C11" s="425">
        <v>180269348.96372631</v>
      </c>
      <c r="D11" s="425">
        <v>227611902.56232706</v>
      </c>
      <c r="E11" s="425">
        <v>387901922.66031998</v>
      </c>
      <c r="F11" s="425">
        <v>374260532.63893145</v>
      </c>
      <c r="G11" s="425">
        <v>347787885.8782028</v>
      </c>
      <c r="H11" s="425">
        <v>484875977.29469717</v>
      </c>
      <c r="I11" s="425">
        <v>711528223.09067392</v>
      </c>
      <c r="J11" s="425">
        <v>424626437.3789655</v>
      </c>
      <c r="K11" s="425">
        <v>574726626.26898849</v>
      </c>
      <c r="L11" s="425">
        <v>585679104.67810535</v>
      </c>
      <c r="M11" s="426"/>
      <c r="N11" s="563"/>
    </row>
    <row r="12" spans="1:14" ht="12.75" x14ac:dyDescent="0.2">
      <c r="A12" s="424" t="s">
        <v>487</v>
      </c>
      <c r="B12" s="425">
        <v>357596831.06428301</v>
      </c>
      <c r="C12" s="425">
        <v>323857799.09807318</v>
      </c>
      <c r="D12" s="425">
        <v>272167011.57288229</v>
      </c>
      <c r="E12" s="425">
        <v>193163162.79499999</v>
      </c>
      <c r="F12" s="425">
        <v>191195008.66329765</v>
      </c>
      <c r="G12" s="425">
        <v>297926625.58165723</v>
      </c>
      <c r="H12" s="425">
        <v>400987625.63317901</v>
      </c>
      <c r="I12" s="425">
        <v>391837893.9307729</v>
      </c>
      <c r="J12" s="425">
        <v>241533678.82649976</v>
      </c>
      <c r="K12" s="425">
        <v>228397759.27171227</v>
      </c>
      <c r="L12" s="425">
        <v>569126843.01302183</v>
      </c>
      <c r="M12" s="426"/>
      <c r="N12" s="563"/>
    </row>
    <row r="13" spans="1:14" ht="12.75" x14ac:dyDescent="0.2">
      <c r="A13" s="424" t="s">
        <v>485</v>
      </c>
      <c r="B13" s="425">
        <v>346873562.57205111</v>
      </c>
      <c r="C13" s="425">
        <v>311810154.85205197</v>
      </c>
      <c r="D13" s="425">
        <v>324950628.46263272</v>
      </c>
      <c r="E13" s="425">
        <v>315586867.16687</v>
      </c>
      <c r="F13" s="425">
        <v>277660674.51767063</v>
      </c>
      <c r="G13" s="425">
        <v>245695348.41946793</v>
      </c>
      <c r="H13" s="425">
        <v>292913965.19033945</v>
      </c>
      <c r="I13" s="425">
        <v>379096117.19090271</v>
      </c>
      <c r="J13" s="425">
        <v>302901950.26407653</v>
      </c>
      <c r="K13" s="425">
        <v>311608839.28559732</v>
      </c>
      <c r="L13" s="425">
        <v>470257548.94683498</v>
      </c>
      <c r="M13" s="426"/>
      <c r="N13" s="563"/>
    </row>
    <row r="14" spans="1:14" ht="12.75" x14ac:dyDescent="0.2">
      <c r="A14" s="424" t="s">
        <v>489</v>
      </c>
      <c r="B14" s="425">
        <v>179006704.84626919</v>
      </c>
      <c r="C14" s="425">
        <v>123641827.9232143</v>
      </c>
      <c r="D14" s="425">
        <v>138327589.57797658</v>
      </c>
      <c r="E14" s="425">
        <v>135513641.22571999</v>
      </c>
      <c r="F14" s="425">
        <v>103743810.59465368</v>
      </c>
      <c r="G14" s="425">
        <v>138747973.8251988</v>
      </c>
      <c r="H14" s="425">
        <v>142075284.55517718</v>
      </c>
      <c r="I14" s="425">
        <v>434380541.21987325</v>
      </c>
      <c r="J14" s="425">
        <v>276628005.73058379</v>
      </c>
      <c r="K14" s="425">
        <v>263344294.2395083</v>
      </c>
      <c r="L14" s="425">
        <v>418168549.62804031</v>
      </c>
      <c r="M14" s="426"/>
      <c r="N14" s="563"/>
    </row>
    <row r="15" spans="1:14" ht="12.75" x14ac:dyDescent="0.2">
      <c r="A15" s="424" t="s">
        <v>488</v>
      </c>
      <c r="B15" s="425">
        <v>68907801.303166687</v>
      </c>
      <c r="C15" s="425">
        <v>62457316.612771541</v>
      </c>
      <c r="D15" s="425">
        <v>104478499.19148935</v>
      </c>
      <c r="E15" s="425">
        <v>187976278.78904</v>
      </c>
      <c r="F15" s="425">
        <v>144971943.18128914</v>
      </c>
      <c r="G15" s="425">
        <v>64317113.420949295</v>
      </c>
      <c r="H15" s="425">
        <v>99569605.013584509</v>
      </c>
      <c r="I15" s="425">
        <v>364425078.26493734</v>
      </c>
      <c r="J15" s="425">
        <v>253202218.27251732</v>
      </c>
      <c r="K15" s="425">
        <v>175671378.72881177</v>
      </c>
      <c r="L15" s="425">
        <v>302951422.14907634</v>
      </c>
      <c r="M15" s="426"/>
      <c r="N15" s="563"/>
    </row>
    <row r="16" spans="1:14" ht="12.75" x14ac:dyDescent="0.2">
      <c r="A16" s="424" t="s">
        <v>490</v>
      </c>
      <c r="B16" s="425">
        <v>134624977.43811226</v>
      </c>
      <c r="C16" s="425">
        <v>89040429.888055548</v>
      </c>
      <c r="D16" s="425">
        <v>133154121.32013087</v>
      </c>
      <c r="E16" s="425">
        <v>164027493.34915999</v>
      </c>
      <c r="F16" s="425">
        <v>154141789.48205101</v>
      </c>
      <c r="G16" s="425">
        <v>115837950.53552753</v>
      </c>
      <c r="H16" s="425">
        <v>178531635.40426666</v>
      </c>
      <c r="I16" s="425">
        <v>231308289.86436662</v>
      </c>
      <c r="J16" s="425">
        <v>157360594.96352369</v>
      </c>
      <c r="K16" s="425">
        <v>140836701.23690817</v>
      </c>
      <c r="L16" s="425">
        <v>219255995.96278599</v>
      </c>
      <c r="M16" s="426"/>
      <c r="N16" s="563"/>
    </row>
    <row r="17" spans="1:15" ht="12.75" x14ac:dyDescent="0.2">
      <c r="A17" s="424" t="s">
        <v>492</v>
      </c>
      <c r="B17" s="425">
        <v>96158247.705379516</v>
      </c>
      <c r="C17" s="425">
        <v>44529728.767307192</v>
      </c>
      <c r="D17" s="425">
        <v>82028454.668843776</v>
      </c>
      <c r="E17" s="425">
        <v>112715529.84332</v>
      </c>
      <c r="F17" s="425">
        <v>104096132.55902585</v>
      </c>
      <c r="G17" s="425">
        <v>59561652.249217242</v>
      </c>
      <c r="H17" s="425">
        <v>62930067.91201254</v>
      </c>
      <c r="I17" s="425">
        <v>127616459.91505076</v>
      </c>
      <c r="J17" s="425">
        <v>100419878.43757316</v>
      </c>
      <c r="K17" s="425">
        <v>110466790.63696405</v>
      </c>
      <c r="L17" s="425">
        <v>192068745.19273075</v>
      </c>
      <c r="M17" s="426"/>
      <c r="N17" s="563"/>
    </row>
    <row r="18" spans="1:15" ht="12.75" x14ac:dyDescent="0.2">
      <c r="A18" s="424" t="s">
        <v>493</v>
      </c>
      <c r="B18" s="425">
        <v>9068663.1099116839</v>
      </c>
      <c r="C18" s="425">
        <v>40373348.243934266</v>
      </c>
      <c r="D18" s="425">
        <v>13929045.176468935</v>
      </c>
      <c r="E18" s="425">
        <v>9639181.864599999</v>
      </c>
      <c r="F18" s="425">
        <v>9614887.3789981753</v>
      </c>
      <c r="G18" s="425">
        <v>16251306.838739339</v>
      </c>
      <c r="H18" s="425">
        <v>16309201.577606764</v>
      </c>
      <c r="I18" s="425">
        <v>39401246.590282783</v>
      </c>
      <c r="J18" s="425">
        <v>155265130.28780186</v>
      </c>
      <c r="K18" s="425">
        <v>165346911.84009668</v>
      </c>
      <c r="L18" s="425">
        <v>144774761.62933421</v>
      </c>
      <c r="M18" s="426"/>
      <c r="N18" s="563"/>
    </row>
    <row r="19" spans="1:15" ht="12.75" x14ac:dyDescent="0.2">
      <c r="A19" s="424" t="s">
        <v>491</v>
      </c>
      <c r="B19" s="425">
        <v>31924855.351153452</v>
      </c>
      <c r="C19" s="425">
        <v>40999369.072110027</v>
      </c>
      <c r="D19" s="425">
        <v>40902318.071357079</v>
      </c>
      <c r="E19" s="425">
        <v>65415326.179779999</v>
      </c>
      <c r="F19" s="425">
        <v>46811127.651361644</v>
      </c>
      <c r="G19" s="425">
        <v>80390266.921754465</v>
      </c>
      <c r="H19" s="425">
        <v>111945525.5520362</v>
      </c>
      <c r="I19" s="425">
        <v>165071381.3721655</v>
      </c>
      <c r="J19" s="425">
        <v>108518643.34688735</v>
      </c>
      <c r="K19" s="425">
        <v>88279382.849282295</v>
      </c>
      <c r="L19" s="425">
        <v>128965774.97759002</v>
      </c>
      <c r="M19" s="426"/>
      <c r="N19" s="563"/>
    </row>
    <row r="20" spans="1:15" ht="12.75" x14ac:dyDescent="0.2">
      <c r="A20" s="424" t="s">
        <v>494</v>
      </c>
      <c r="B20" s="425">
        <v>19655540.425577022</v>
      </c>
      <c r="C20" s="425">
        <v>16388556.836441996</v>
      </c>
      <c r="D20" s="425">
        <v>15854103.314053014</v>
      </c>
      <c r="E20" s="425">
        <v>18399498.831899997</v>
      </c>
      <c r="F20" s="425">
        <v>18128058.36859753</v>
      </c>
      <c r="G20" s="425">
        <v>18306277.375074893</v>
      </c>
      <c r="H20" s="425">
        <v>18017005.49448806</v>
      </c>
      <c r="I20" s="425">
        <v>23584638.910057444</v>
      </c>
      <c r="J20" s="425">
        <v>24223192.298022892</v>
      </c>
      <c r="K20" s="425">
        <v>40005909.303507052</v>
      </c>
      <c r="L20" s="425">
        <v>67356320.447664037</v>
      </c>
      <c r="M20" s="426"/>
      <c r="N20" s="563"/>
      <c r="O20" s="427"/>
    </row>
    <row r="21" spans="1:15" ht="12.75" x14ac:dyDescent="0.2">
      <c r="A21" s="424" t="s">
        <v>497</v>
      </c>
      <c r="B21" s="425">
        <v>6468618.9094042946</v>
      </c>
      <c r="C21" s="425">
        <v>5593184.9084286857</v>
      </c>
      <c r="D21" s="425">
        <v>11316086.427496459</v>
      </c>
      <c r="E21" s="425">
        <v>23651260.214620002</v>
      </c>
      <c r="F21" s="425">
        <v>15465473.703236479</v>
      </c>
      <c r="G21" s="425">
        <v>9080756.4072104357</v>
      </c>
      <c r="H21" s="425">
        <v>7019351.0208925996</v>
      </c>
      <c r="I21" s="425">
        <v>7277520.4297423838</v>
      </c>
      <c r="J21" s="425">
        <v>7442495.8230020683</v>
      </c>
      <c r="K21" s="425">
        <v>11056657.670265798</v>
      </c>
      <c r="L21" s="425">
        <v>11092207.379772156</v>
      </c>
      <c r="M21" s="426"/>
      <c r="N21" s="563"/>
    </row>
    <row r="22" spans="1:15" ht="12.75" x14ac:dyDescent="0.2">
      <c r="A22" s="424" t="s">
        <v>495</v>
      </c>
      <c r="B22" s="425">
        <v>5706551.4531299993</v>
      </c>
      <c r="C22" s="425">
        <v>7269178.1679999996</v>
      </c>
      <c r="D22" s="425">
        <v>6547623.2617000006</v>
      </c>
      <c r="E22" s="425">
        <v>6231787.3898499999</v>
      </c>
      <c r="F22" s="425">
        <v>6008574.417040281</v>
      </c>
      <c r="G22" s="425">
        <v>7885246.3756776359</v>
      </c>
      <c r="H22" s="425">
        <v>7656701.8052467592</v>
      </c>
      <c r="I22" s="425">
        <v>9002161.7391905803</v>
      </c>
      <c r="J22" s="425">
        <v>7737160.4530204516</v>
      </c>
      <c r="K22" s="425">
        <v>8758022.0222891849</v>
      </c>
      <c r="L22" s="425">
        <v>7657201.5114382096</v>
      </c>
      <c r="M22" s="426"/>
      <c r="N22" s="563"/>
    </row>
    <row r="23" spans="1:15" ht="12.75" x14ac:dyDescent="0.2">
      <c r="A23" s="424" t="s">
        <v>496</v>
      </c>
      <c r="B23" s="425">
        <v>2157369.8041699999</v>
      </c>
      <c r="C23" s="425">
        <v>2614534.5551999998</v>
      </c>
      <c r="D23" s="425">
        <v>2459545.6821000003</v>
      </c>
      <c r="E23" s="425">
        <v>2294806.98325</v>
      </c>
      <c r="F23" s="425">
        <v>2818617.4189774888</v>
      </c>
      <c r="G23" s="425">
        <v>2574450.5375817707</v>
      </c>
      <c r="H23" s="425">
        <v>3050984.6852615234</v>
      </c>
      <c r="I23" s="425">
        <v>3428563.6587596955</v>
      </c>
      <c r="J23" s="425">
        <v>3241107.332970473</v>
      </c>
      <c r="K23" s="425">
        <v>2972047.8200155683</v>
      </c>
      <c r="L23" s="425">
        <v>3281486.9990073317</v>
      </c>
      <c r="M23" s="426"/>
      <c r="N23" s="563"/>
    </row>
    <row r="24" spans="1:15" ht="12.75" x14ac:dyDescent="0.2">
      <c r="A24" s="424" t="s">
        <v>498</v>
      </c>
      <c r="B24" s="425">
        <v>2888668.4778900002</v>
      </c>
      <c r="C24" s="425">
        <v>3061429.7208000002</v>
      </c>
      <c r="D24" s="425">
        <v>2926337.6958999997</v>
      </c>
      <c r="E24" s="425">
        <v>2482483.5123299998</v>
      </c>
      <c r="F24" s="425">
        <v>2314067.4608615283</v>
      </c>
      <c r="G24" s="425">
        <v>2725409.8561216169</v>
      </c>
      <c r="H24" s="425">
        <v>5179396.3332794718</v>
      </c>
      <c r="I24" s="425">
        <v>5127761.8147025798</v>
      </c>
      <c r="J24" s="425">
        <v>5353007.8559589926</v>
      </c>
      <c r="K24" s="425">
        <v>5255449.2869282132</v>
      </c>
      <c r="L24" s="425">
        <v>2264609.5833752882</v>
      </c>
      <c r="M24" s="426"/>
      <c r="N24" s="563"/>
    </row>
    <row r="25" spans="1:15" ht="12" customHeight="1" x14ac:dyDescent="0.2">
      <c r="A25" s="424" t="s">
        <v>499</v>
      </c>
      <c r="B25" s="425">
        <v>2232926.1892499998</v>
      </c>
      <c r="C25" s="425">
        <v>1601235.8291999998</v>
      </c>
      <c r="D25" s="425">
        <v>1953421.1561500002</v>
      </c>
      <c r="E25" s="425">
        <v>1974469.6207799998</v>
      </c>
      <c r="F25" s="425">
        <v>3326573.2081514923</v>
      </c>
      <c r="G25" s="425">
        <v>3236894.3039723476</v>
      </c>
      <c r="H25" s="425">
        <v>4304223.9769679606</v>
      </c>
      <c r="I25" s="425">
        <v>2660652.1127726398</v>
      </c>
      <c r="J25" s="425">
        <v>1562014.4240889621</v>
      </c>
      <c r="K25" s="425">
        <v>2476848.6427423134</v>
      </c>
      <c r="L25" s="425">
        <v>1570321.764320804</v>
      </c>
      <c r="M25" s="426"/>
      <c r="N25" s="563"/>
      <c r="O25" s="427"/>
    </row>
    <row r="26" spans="1:15" ht="12.75" x14ac:dyDescent="0.2">
      <c r="A26" s="424" t="s">
        <v>502</v>
      </c>
      <c r="B26" s="425">
        <v>42339.869109999992</v>
      </c>
      <c r="C26" s="425">
        <v>21522.379199999999</v>
      </c>
      <c r="D26" s="425">
        <v>11714.80695</v>
      </c>
      <c r="E26" s="425">
        <v>4561.6499999999996</v>
      </c>
      <c r="F26" s="425">
        <v>98514.900000000009</v>
      </c>
      <c r="G26" s="425">
        <v>152382.32651863317</v>
      </c>
      <c r="H26" s="425">
        <v>437429.05606000003</v>
      </c>
      <c r="I26" s="425">
        <v>348567.93099999998</v>
      </c>
      <c r="J26" s="425">
        <v>285994.08658</v>
      </c>
      <c r="K26" s="425">
        <v>409447.94500000001</v>
      </c>
      <c r="L26" s="425">
        <v>394450.37820000004</v>
      </c>
      <c r="M26" s="426"/>
      <c r="N26" s="563"/>
    </row>
    <row r="27" spans="1:15" ht="12.75" x14ac:dyDescent="0.2">
      <c r="A27" s="424" t="s">
        <v>500</v>
      </c>
      <c r="B27" s="425">
        <v>498347.86392999993</v>
      </c>
      <c r="C27" s="425">
        <v>108743.87999999999</v>
      </c>
      <c r="D27" s="425">
        <v>138607.74124999999</v>
      </c>
      <c r="E27" s="425">
        <v>51698.7</v>
      </c>
      <c r="F27" s="425">
        <v>796532.59656573122</v>
      </c>
      <c r="G27" s="425">
        <v>269871.92775999999</v>
      </c>
      <c r="H27" s="425">
        <v>310226.00983628561</v>
      </c>
      <c r="I27" s="425">
        <v>121680.14303237597</v>
      </c>
      <c r="J27" s="425">
        <v>187009.38300606937</v>
      </c>
      <c r="K27" s="425">
        <v>311415.66533782915</v>
      </c>
      <c r="L27" s="425">
        <v>367556.18503659975</v>
      </c>
      <c r="M27" s="426"/>
      <c r="N27" s="563"/>
    </row>
    <row r="28" spans="1:15" ht="12.75" x14ac:dyDescent="0.2">
      <c r="A28" s="424" t="s">
        <v>501</v>
      </c>
      <c r="B28" s="425">
        <v>57491.882610000001</v>
      </c>
      <c r="C28" s="425">
        <v>70308</v>
      </c>
      <c r="D28" s="425">
        <v>130993.5</v>
      </c>
      <c r="E28" s="425">
        <v>70696.3</v>
      </c>
      <c r="F28" s="425">
        <v>85879.494999999995</v>
      </c>
      <c r="G28" s="425">
        <v>127894.05298755187</v>
      </c>
      <c r="H28" s="425">
        <v>162967.48003844672</v>
      </c>
      <c r="I28" s="425">
        <v>181533.05207262436</v>
      </c>
      <c r="J28" s="425">
        <v>116385.79927355776</v>
      </c>
      <c r="K28" s="425">
        <v>133134.14986679205</v>
      </c>
      <c r="L28" s="425">
        <v>113677.22668197042</v>
      </c>
      <c r="M28" s="426"/>
      <c r="N28" s="563"/>
    </row>
    <row r="29" spans="1:15" ht="12.75" x14ac:dyDescent="0.2">
      <c r="A29" s="424" t="s">
        <v>503</v>
      </c>
      <c r="B29" s="425">
        <v>48702.754459999996</v>
      </c>
      <c r="C29" s="425">
        <v>34813.195199999995</v>
      </c>
      <c r="D29" s="425">
        <v>24902.6855</v>
      </c>
      <c r="E29" s="425">
        <v>31659.407620000002</v>
      </c>
      <c r="F29" s="425">
        <v>46212.574770132938</v>
      </c>
      <c r="G29" s="425">
        <v>66382.008094191769</v>
      </c>
      <c r="H29" s="425">
        <v>59627.639649930774</v>
      </c>
      <c r="I29" s="425">
        <v>180435.3183192843</v>
      </c>
      <c r="J29" s="425">
        <v>253444.2975235428</v>
      </c>
      <c r="K29" s="425">
        <v>20048.527828970004</v>
      </c>
      <c r="L29" s="425">
        <v>8550.8381849269736</v>
      </c>
      <c r="M29" s="426"/>
      <c r="N29" s="563"/>
    </row>
    <row r="30" spans="1:15" ht="12.75" x14ac:dyDescent="0.2">
      <c r="A30" s="428"/>
      <c r="B30" s="428"/>
      <c r="C30" s="428"/>
      <c r="D30" s="428"/>
      <c r="E30" s="428"/>
      <c r="F30" s="428"/>
      <c r="G30" s="428"/>
      <c r="H30" s="428"/>
      <c r="I30" s="428"/>
      <c r="J30" s="428"/>
      <c r="K30" s="428"/>
      <c r="L30" s="137"/>
      <c r="M30" s="426"/>
      <c r="N30" s="563"/>
    </row>
    <row r="31" spans="1:15" ht="12.75" x14ac:dyDescent="0.2">
      <c r="A31" s="429" t="s">
        <v>0</v>
      </c>
      <c r="B31" s="135">
        <f>SUM(B5:B29)</f>
        <v>3116412354.891398</v>
      </c>
      <c r="C31" s="135">
        <f>SUM(C5:C29)</f>
        <v>2706222980.2799611</v>
      </c>
      <c r="D31" s="135">
        <f>SUM(D5:D29)</f>
        <v>3401603287.9033084</v>
      </c>
      <c r="E31" s="135">
        <f t="shared" ref="E31:J31" si="0">SUM(E5:E29)</f>
        <v>4953502860.6004286</v>
      </c>
      <c r="F31" s="135">
        <f t="shared" si="0"/>
        <v>4761418323.2587938</v>
      </c>
      <c r="G31" s="135">
        <f t="shared" si="0"/>
        <v>4261104396.3223124</v>
      </c>
      <c r="H31" s="135">
        <f t="shared" si="0"/>
        <v>6842950707.135829</v>
      </c>
      <c r="I31" s="135">
        <f t="shared" si="0"/>
        <v>11124912184.573622</v>
      </c>
      <c r="J31" s="135">
        <f t="shared" si="0"/>
        <v>7665949738.4469872</v>
      </c>
      <c r="K31" s="135">
        <f>SUM(K5:K29)</f>
        <v>8070085243.7380505</v>
      </c>
      <c r="L31" s="132">
        <f>SUM(L5:L29)</f>
        <v>9936311060.5409718</v>
      </c>
      <c r="M31" s="426"/>
      <c r="N31" s="563"/>
    </row>
    <row r="32" spans="1:15" ht="12.75" x14ac:dyDescent="0.2">
      <c r="A32" s="430"/>
      <c r="B32" s="431"/>
      <c r="C32" s="431"/>
      <c r="D32" s="431"/>
      <c r="E32" s="431"/>
      <c r="F32" s="431"/>
      <c r="G32" s="432"/>
      <c r="H32" s="432"/>
      <c r="I32" s="432"/>
      <c r="J32" s="432"/>
      <c r="K32" s="432"/>
      <c r="L32" s="432"/>
    </row>
    <row r="33" spans="1:13" ht="82.5" customHeight="1" x14ac:dyDescent="0.2">
      <c r="A33" s="1103" t="s">
        <v>931</v>
      </c>
      <c r="B33" s="1103"/>
      <c r="C33" s="1103"/>
      <c r="D33" s="1103"/>
      <c r="E33" s="1103"/>
      <c r="F33" s="1103"/>
      <c r="G33" s="1103"/>
      <c r="H33" s="1103"/>
      <c r="I33" s="1103"/>
      <c r="J33" s="433"/>
      <c r="K33" s="428"/>
      <c r="L33" s="141"/>
      <c r="M33" s="137"/>
    </row>
    <row r="34" spans="1:13" ht="12.75" x14ac:dyDescent="0.2">
      <c r="D34" s="434"/>
      <c r="E34" s="434"/>
      <c r="F34" s="434"/>
      <c r="G34" s="119"/>
      <c r="K34" s="135"/>
      <c r="L34" s="135"/>
      <c r="M34" s="135"/>
    </row>
    <row r="35" spans="1:13" ht="12.75" x14ac:dyDescent="0.2">
      <c r="B35" s="435"/>
      <c r="D35" s="434"/>
      <c r="E35" s="434"/>
      <c r="F35" s="434"/>
      <c r="G35" s="119"/>
    </row>
    <row r="36" spans="1:13" ht="12.75" x14ac:dyDescent="0.2">
      <c r="D36" s="434"/>
      <c r="E36" s="434"/>
      <c r="F36" s="434"/>
      <c r="G36" s="266"/>
    </row>
    <row r="37" spans="1:13" ht="12.75" x14ac:dyDescent="0.2">
      <c r="D37" s="434"/>
      <c r="E37" s="434"/>
      <c r="F37" s="434"/>
      <c r="G37" s="119"/>
    </row>
    <row r="38" spans="1:13" ht="12.75" x14ac:dyDescent="0.2">
      <c r="D38" s="434"/>
      <c r="E38" s="434"/>
      <c r="F38" s="434"/>
      <c r="G38" s="119"/>
    </row>
    <row r="39" spans="1:13" ht="12.75" x14ac:dyDescent="0.2">
      <c r="D39" s="434"/>
      <c r="E39" s="434"/>
      <c r="F39" s="434"/>
      <c r="G39" s="119"/>
    </row>
    <row r="40" spans="1:13" ht="12.75" x14ac:dyDescent="0.2">
      <c r="D40" s="434"/>
      <c r="E40" s="434"/>
      <c r="F40" s="434"/>
      <c r="G40" s="119"/>
    </row>
    <row r="41" spans="1:13" ht="12.75" x14ac:dyDescent="0.2">
      <c r="D41" s="434"/>
      <c r="E41" s="434"/>
      <c r="F41" s="434"/>
      <c r="G41" s="119"/>
    </row>
    <row r="42" spans="1:13" ht="12.75" x14ac:dyDescent="0.2">
      <c r="B42" s="436"/>
      <c r="D42" s="434"/>
      <c r="E42" s="434"/>
      <c r="F42" s="434"/>
      <c r="G42" s="119"/>
    </row>
    <row r="43" spans="1:13" x14ac:dyDescent="0.2">
      <c r="B43" s="436"/>
    </row>
  </sheetData>
  <mergeCells count="2">
    <mergeCell ref="A2:I2"/>
    <mergeCell ref="A33:I33"/>
  </mergeCells>
  <printOptions horizontalCentered="1" verticalCentered="1"/>
  <pageMargins left="0" right="0" top="0" bottom="0" header="0.31496062992125984" footer="0.31496062992125984"/>
  <pageSetup paperSize="9" scale="62"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T91"/>
  <sheetViews>
    <sheetView showGridLines="0" view="pageBreakPreview" zoomScaleNormal="100" zoomScaleSheetLayoutView="100" workbookViewId="0"/>
  </sheetViews>
  <sheetFormatPr baseColWidth="10" defaultColWidth="11.5703125" defaultRowHeight="12" x14ac:dyDescent="0.2"/>
  <cols>
    <col min="1" max="1" width="20.7109375" style="3" customWidth="1"/>
    <col min="2" max="4" width="15.7109375" style="460" customWidth="1"/>
    <col min="5" max="5" width="15.7109375" style="3" customWidth="1"/>
    <col min="6" max="7" width="15.7109375" style="437" customWidth="1"/>
    <col min="8" max="12" width="15.7109375" style="3" customWidth="1"/>
    <col min="13" max="13" width="4.140625" style="3" customWidth="1"/>
    <col min="14" max="14" width="12.28515625" style="3" bestFit="1" customWidth="1"/>
    <col min="15" max="17" width="11.5703125" style="3"/>
    <col min="18" max="19" width="11.5703125" style="3" customWidth="1"/>
    <col min="20" max="16384" width="11.5703125" style="3"/>
  </cols>
  <sheetData>
    <row r="1" spans="1:16" ht="12.75" x14ac:dyDescent="0.2">
      <c r="A1" s="104" t="s">
        <v>504</v>
      </c>
      <c r="B1" s="119"/>
      <c r="C1" s="119"/>
      <c r="D1" s="119"/>
    </row>
    <row r="2" spans="1:16" ht="31.5" customHeight="1" x14ac:dyDescent="0.25">
      <c r="A2" s="1104" t="s">
        <v>505</v>
      </c>
      <c r="B2" s="1104"/>
      <c r="C2" s="1104"/>
      <c r="D2" s="1104"/>
      <c r="E2" s="1104"/>
      <c r="F2" s="1104"/>
      <c r="G2" s="1104"/>
      <c r="H2" s="1104"/>
      <c r="I2" s="1104"/>
      <c r="J2" s="438"/>
    </row>
    <row r="3" spans="1:16" ht="12.75" x14ac:dyDescent="0.2">
      <c r="A3" s="137"/>
      <c r="B3" s="119"/>
      <c r="C3" s="119"/>
      <c r="D3" s="119"/>
      <c r="F3" s="439"/>
      <c r="G3" s="439"/>
      <c r="I3" s="124"/>
      <c r="J3" s="124"/>
      <c r="K3" s="440"/>
      <c r="L3" s="440"/>
    </row>
    <row r="4" spans="1:16" ht="13.5" thickBot="1" x14ac:dyDescent="0.25">
      <c r="A4" s="421" t="s">
        <v>478</v>
      </c>
      <c r="B4" s="422">
        <v>2015</v>
      </c>
      <c r="C4" s="422">
        <v>2016</v>
      </c>
      <c r="D4" s="422">
        <v>2017</v>
      </c>
      <c r="E4" s="422">
        <v>2018</v>
      </c>
      <c r="F4" s="422">
        <v>2019</v>
      </c>
      <c r="G4" s="422">
        <v>2020</v>
      </c>
      <c r="H4" s="422">
        <v>2021</v>
      </c>
      <c r="I4" s="422">
        <v>2022</v>
      </c>
      <c r="J4" s="422">
        <v>2023</v>
      </c>
      <c r="K4" s="422">
        <v>2024</v>
      </c>
      <c r="L4" s="422" t="s">
        <v>593</v>
      </c>
      <c r="M4" s="440"/>
      <c r="P4" s="441"/>
    </row>
    <row r="5" spans="1:16" ht="13.5" thickBot="1" x14ac:dyDescent="0.25">
      <c r="A5" s="442" t="s">
        <v>506</v>
      </c>
      <c r="B5" s="443">
        <f t="shared" ref="B5:L5" si="0">SUM(B6:B30)</f>
        <v>2349928988.7899995</v>
      </c>
      <c r="C5" s="443">
        <f t="shared" si="0"/>
        <v>1539174853.1900003</v>
      </c>
      <c r="D5" s="443">
        <f t="shared" si="0"/>
        <v>1890777102.5600004</v>
      </c>
      <c r="E5" s="443">
        <f t="shared" si="0"/>
        <v>3185578835.4300003</v>
      </c>
      <c r="F5" s="443">
        <f t="shared" si="0"/>
        <v>2927116454.2500005</v>
      </c>
      <c r="G5" s="443">
        <f t="shared" si="0"/>
        <v>2648430124.3700008</v>
      </c>
      <c r="H5" s="443">
        <f t="shared" si="0"/>
        <v>2981711958.4000001</v>
      </c>
      <c r="I5" s="443">
        <f t="shared" si="0"/>
        <v>7875150511.4099979</v>
      </c>
      <c r="J5" s="443">
        <f t="shared" si="0"/>
        <v>5253597349.9700003</v>
      </c>
      <c r="K5" s="443">
        <f t="shared" si="0"/>
        <v>5579381144.249999</v>
      </c>
      <c r="L5" s="443">
        <f t="shared" si="0"/>
        <v>6992633407.2599993</v>
      </c>
      <c r="M5" s="425"/>
      <c r="P5" s="441"/>
    </row>
    <row r="6" spans="1:16" ht="12.75" x14ac:dyDescent="0.2">
      <c r="A6" s="424" t="s">
        <v>479</v>
      </c>
      <c r="B6" s="425">
        <v>415256250.88999999</v>
      </c>
      <c r="C6" s="425">
        <v>313663812.89999998</v>
      </c>
      <c r="D6" s="425">
        <v>494474963.68000001</v>
      </c>
      <c r="E6" s="425">
        <v>1085384780.1799998</v>
      </c>
      <c r="F6" s="425">
        <v>1031284773.38</v>
      </c>
      <c r="G6" s="425">
        <v>762972221.68000007</v>
      </c>
      <c r="H6" s="425">
        <v>848977061.24000001</v>
      </c>
      <c r="I6" s="425">
        <v>2086366169.0300002</v>
      </c>
      <c r="J6" s="425">
        <v>1405742153.3800001</v>
      </c>
      <c r="K6" s="425">
        <v>1225744176.8799999</v>
      </c>
      <c r="L6" s="425">
        <v>1346249640.04</v>
      </c>
      <c r="M6" s="444"/>
      <c r="N6" s="427"/>
      <c r="P6" s="441"/>
    </row>
    <row r="7" spans="1:16" ht="12.75" x14ac:dyDescent="0.2">
      <c r="A7" s="424" t="s">
        <v>480</v>
      </c>
      <c r="B7" s="425">
        <v>356823875.94999999</v>
      </c>
      <c r="C7" s="425">
        <v>21985207.27</v>
      </c>
      <c r="D7" s="425">
        <v>258608519.87</v>
      </c>
      <c r="E7" s="425">
        <v>531759344.56</v>
      </c>
      <c r="F7" s="425">
        <v>409620300.06999999</v>
      </c>
      <c r="G7" s="425">
        <v>248719168.84999999</v>
      </c>
      <c r="H7" s="425">
        <v>215808290.16999999</v>
      </c>
      <c r="I7" s="425">
        <v>1118649480.3899999</v>
      </c>
      <c r="J7" s="425">
        <v>858603333.44000006</v>
      </c>
      <c r="K7" s="425">
        <v>954970474.49000001</v>
      </c>
      <c r="L7" s="425">
        <v>1035984771.22</v>
      </c>
      <c r="M7" s="444"/>
      <c r="N7" s="427"/>
      <c r="P7" s="441"/>
    </row>
    <row r="8" spans="1:16" ht="12.75" x14ac:dyDescent="0.2">
      <c r="A8" s="424" t="s">
        <v>482</v>
      </c>
      <c r="B8" s="425">
        <v>205679752.31</v>
      </c>
      <c r="C8" s="425">
        <v>177659542.19</v>
      </c>
      <c r="D8" s="425">
        <v>94715680.090000004</v>
      </c>
      <c r="E8" s="425">
        <v>166692977.56</v>
      </c>
      <c r="F8" s="425">
        <v>219003987.89000002</v>
      </c>
      <c r="G8" s="425">
        <v>341034251.15999997</v>
      </c>
      <c r="H8" s="425">
        <v>387924184.31999999</v>
      </c>
      <c r="I8" s="425">
        <v>840677621.75999999</v>
      </c>
      <c r="J8" s="425">
        <v>437310674.51999998</v>
      </c>
      <c r="K8" s="425">
        <v>526678580.03999996</v>
      </c>
      <c r="L8" s="425">
        <v>716678093</v>
      </c>
      <c r="M8" s="444"/>
      <c r="N8" s="427"/>
      <c r="P8" s="441"/>
    </row>
    <row r="9" spans="1:16" s="124" customFormat="1" ht="12.75" x14ac:dyDescent="0.2">
      <c r="A9" s="424" t="s">
        <v>481</v>
      </c>
      <c r="B9" s="425">
        <v>126136074.55</v>
      </c>
      <c r="C9" s="425">
        <v>56638874.040000007</v>
      </c>
      <c r="D9" s="425">
        <v>93245662.599999994</v>
      </c>
      <c r="E9" s="425">
        <v>166903539.21000001</v>
      </c>
      <c r="F9" s="425">
        <v>99776063.209999993</v>
      </c>
      <c r="G9" s="425">
        <v>177605902.91</v>
      </c>
      <c r="H9" s="425">
        <v>260483616.35999998</v>
      </c>
      <c r="I9" s="425">
        <v>827667762.97000003</v>
      </c>
      <c r="J9" s="425">
        <v>707485634.02999997</v>
      </c>
      <c r="K9" s="425">
        <v>644009684.25</v>
      </c>
      <c r="L9" s="425">
        <v>671547777.43000007</v>
      </c>
      <c r="M9" s="444"/>
      <c r="N9" s="542"/>
      <c r="P9" s="441"/>
    </row>
    <row r="10" spans="1:16" ht="12.75" x14ac:dyDescent="0.2">
      <c r="A10" s="424" t="s">
        <v>484</v>
      </c>
      <c r="B10" s="425">
        <v>233544864.59999999</v>
      </c>
      <c r="C10" s="425">
        <v>189395284.74000001</v>
      </c>
      <c r="D10" s="425">
        <v>87391273.040000007</v>
      </c>
      <c r="E10" s="425">
        <v>162314150.38</v>
      </c>
      <c r="F10" s="425">
        <v>193952100.26999998</v>
      </c>
      <c r="G10" s="425">
        <v>179542675.66</v>
      </c>
      <c r="H10" s="425">
        <v>244039268.53999999</v>
      </c>
      <c r="I10" s="425">
        <v>573944871.75</v>
      </c>
      <c r="J10" s="425">
        <v>282174535.94999999</v>
      </c>
      <c r="K10" s="425">
        <v>662778565.46000004</v>
      </c>
      <c r="L10" s="425">
        <v>643520344.02999997</v>
      </c>
      <c r="M10" s="444"/>
      <c r="N10" s="427"/>
      <c r="P10" s="441"/>
    </row>
    <row r="11" spans="1:16" ht="12.75" x14ac:dyDescent="0.2">
      <c r="A11" s="424" t="s">
        <v>483</v>
      </c>
      <c r="B11" s="425">
        <v>137066946.16</v>
      </c>
      <c r="C11" s="425">
        <v>49043314.479999997</v>
      </c>
      <c r="D11" s="425">
        <v>81305449.939999998</v>
      </c>
      <c r="E11" s="425">
        <v>211561342.28</v>
      </c>
      <c r="F11" s="425">
        <v>227958678.31</v>
      </c>
      <c r="G11" s="425">
        <v>221747391.53</v>
      </c>
      <c r="H11" s="425">
        <v>239167040.05000001</v>
      </c>
      <c r="I11" s="425">
        <v>519763813.03999996</v>
      </c>
      <c r="J11" s="425">
        <v>232575250.80000001</v>
      </c>
      <c r="K11" s="425">
        <v>369214305.48000002</v>
      </c>
      <c r="L11" s="425">
        <v>398520376.25999999</v>
      </c>
      <c r="M11" s="444"/>
      <c r="N11" s="427"/>
      <c r="P11" s="441"/>
    </row>
    <row r="12" spans="1:16" ht="12.75" x14ac:dyDescent="0.2">
      <c r="A12" s="424" t="s">
        <v>486</v>
      </c>
      <c r="B12" s="425">
        <v>659.47</v>
      </c>
      <c r="C12" s="425">
        <v>3207066.32</v>
      </c>
      <c r="D12" s="425">
        <v>16469485.630000001</v>
      </c>
      <c r="E12" s="425">
        <v>11708222.23</v>
      </c>
      <c r="F12" s="425">
        <v>12646510.309999999</v>
      </c>
      <c r="G12" s="425">
        <v>17097515.369999997</v>
      </c>
      <c r="H12" s="425">
        <v>5899825.0999999996</v>
      </c>
      <c r="I12" s="425">
        <v>316473680.74000001</v>
      </c>
      <c r="J12" s="425">
        <v>119689152</v>
      </c>
      <c r="K12" s="425">
        <v>158176840.80000001</v>
      </c>
      <c r="L12" s="425">
        <v>393862069.22999996</v>
      </c>
      <c r="M12" s="444"/>
      <c r="N12" s="427"/>
      <c r="P12" s="441"/>
    </row>
    <row r="13" spans="1:16" ht="12.75" x14ac:dyDescent="0.2">
      <c r="A13" s="424" t="s">
        <v>485</v>
      </c>
      <c r="B13" s="425">
        <v>288802646.45999998</v>
      </c>
      <c r="C13" s="425">
        <v>253360992.87</v>
      </c>
      <c r="D13" s="425">
        <v>254956497.04999998</v>
      </c>
      <c r="E13" s="425">
        <v>259096897.83000001</v>
      </c>
      <c r="F13" s="425">
        <v>223779154.97999999</v>
      </c>
      <c r="G13" s="425">
        <v>173015567.05000001</v>
      </c>
      <c r="H13" s="425">
        <v>208172795.79999998</v>
      </c>
      <c r="I13" s="425">
        <v>300867695.25999999</v>
      </c>
      <c r="J13" s="425">
        <v>227526375.13</v>
      </c>
      <c r="K13" s="425">
        <v>222786909.44999999</v>
      </c>
      <c r="L13" s="425">
        <v>359485809.40999997</v>
      </c>
      <c r="M13" s="444"/>
      <c r="N13" s="427"/>
      <c r="P13" s="441"/>
    </row>
    <row r="14" spans="1:16" ht="12.75" x14ac:dyDescent="0.2">
      <c r="A14" s="424" t="s">
        <v>487</v>
      </c>
      <c r="B14" s="425">
        <v>299686816.41999996</v>
      </c>
      <c r="C14" s="425">
        <v>259240025.05000001</v>
      </c>
      <c r="D14" s="425">
        <v>213290981.33000001</v>
      </c>
      <c r="E14" s="425">
        <v>137435110.44999999</v>
      </c>
      <c r="F14" s="425">
        <v>129640244.66</v>
      </c>
      <c r="G14" s="425">
        <v>219039733.00999999</v>
      </c>
      <c r="H14" s="425">
        <v>274907427.99000001</v>
      </c>
      <c r="I14" s="425">
        <v>299908188.65999997</v>
      </c>
      <c r="J14" s="425">
        <v>168617298.00999999</v>
      </c>
      <c r="K14" s="425">
        <v>145622747.08000001</v>
      </c>
      <c r="L14" s="425">
        <v>349077826.5</v>
      </c>
      <c r="M14" s="444"/>
      <c r="N14" s="427"/>
      <c r="P14" s="441"/>
    </row>
    <row r="15" spans="1:16" ht="12.75" x14ac:dyDescent="0.2">
      <c r="A15" s="424" t="s">
        <v>489</v>
      </c>
      <c r="B15" s="425">
        <v>136941189.25</v>
      </c>
      <c r="C15" s="425">
        <v>87174903.689999998</v>
      </c>
      <c r="D15" s="425">
        <v>91418285.570000008</v>
      </c>
      <c r="E15" s="425">
        <v>91765736.769999996</v>
      </c>
      <c r="F15" s="425">
        <v>67626909.479999989</v>
      </c>
      <c r="G15" s="425">
        <v>104601597.10000001</v>
      </c>
      <c r="H15" s="425">
        <v>78994142.25</v>
      </c>
      <c r="I15" s="425">
        <v>293937779.37</v>
      </c>
      <c r="J15" s="425">
        <v>220979712.68000001</v>
      </c>
      <c r="K15" s="425">
        <v>187059281.72</v>
      </c>
      <c r="L15" s="425">
        <v>302475655.88</v>
      </c>
      <c r="M15" s="444"/>
      <c r="N15" s="427"/>
      <c r="P15" s="441"/>
    </row>
    <row r="16" spans="1:16" ht="12.75" x14ac:dyDescent="0.2">
      <c r="A16" s="424" t="s">
        <v>488</v>
      </c>
      <c r="B16" s="425">
        <v>15536481.15</v>
      </c>
      <c r="C16" s="425">
        <v>25434253.299999997</v>
      </c>
      <c r="D16" s="425">
        <v>62385858.5</v>
      </c>
      <c r="E16" s="425">
        <v>138938998.34999999</v>
      </c>
      <c r="F16" s="425">
        <v>106827611.59</v>
      </c>
      <c r="G16" s="425">
        <v>34468898.82</v>
      </c>
      <c r="H16" s="425">
        <v>53934215.049999997</v>
      </c>
      <c r="I16" s="425">
        <v>306762241.19</v>
      </c>
      <c r="J16" s="425">
        <v>209960498.38</v>
      </c>
      <c r="K16" s="425">
        <v>133376360.53999999</v>
      </c>
      <c r="L16" s="425">
        <v>248667379.19999999</v>
      </c>
      <c r="M16" s="444"/>
      <c r="N16" s="427"/>
      <c r="P16" s="441"/>
    </row>
    <row r="17" spans="1:16" ht="12.75" x14ac:dyDescent="0.2">
      <c r="A17" s="424" t="s">
        <v>490</v>
      </c>
      <c r="B17" s="425">
        <v>75878391.219999999</v>
      </c>
      <c r="C17" s="425">
        <v>41111915.07</v>
      </c>
      <c r="D17" s="425">
        <v>75575204.480000004</v>
      </c>
      <c r="E17" s="425">
        <v>101580341.20999999</v>
      </c>
      <c r="F17" s="425">
        <v>105260682.23999999</v>
      </c>
      <c r="G17" s="425">
        <v>71001110.250000015</v>
      </c>
      <c r="H17" s="425">
        <v>64887353.600000001</v>
      </c>
      <c r="I17" s="425">
        <v>156343275.24000001</v>
      </c>
      <c r="J17" s="425">
        <v>97063111.160000011</v>
      </c>
      <c r="K17" s="425">
        <v>61952658.939999998</v>
      </c>
      <c r="L17" s="425">
        <v>139226672.66999999</v>
      </c>
      <c r="M17" s="444"/>
      <c r="N17" s="427"/>
      <c r="P17" s="441"/>
    </row>
    <row r="18" spans="1:16" ht="12.75" x14ac:dyDescent="0.2">
      <c r="A18" s="424" t="s">
        <v>493</v>
      </c>
      <c r="B18" s="425">
        <v>1851.9</v>
      </c>
      <c r="C18" s="425">
        <v>31623008.73</v>
      </c>
      <c r="D18" s="425">
        <v>5204824.2</v>
      </c>
      <c r="E18" s="425">
        <v>697580.33000000007</v>
      </c>
      <c r="F18" s="425">
        <v>818638.28</v>
      </c>
      <c r="G18" s="425">
        <v>6200096.8000000007</v>
      </c>
      <c r="H18" s="425">
        <v>5767676.9800000004</v>
      </c>
      <c r="I18" s="425">
        <v>30381196.900000002</v>
      </c>
      <c r="J18" s="425">
        <v>144050915.21000001</v>
      </c>
      <c r="K18" s="425">
        <v>155764108.38999999</v>
      </c>
      <c r="L18" s="425">
        <v>136214575.09</v>
      </c>
      <c r="M18" s="444"/>
      <c r="N18" s="427"/>
      <c r="P18" s="441"/>
    </row>
    <row r="19" spans="1:16" ht="12.75" x14ac:dyDescent="0.2">
      <c r="A19" s="424" t="s">
        <v>492</v>
      </c>
      <c r="B19" s="425">
        <v>45275011.489999995</v>
      </c>
      <c r="C19" s="425">
        <v>12959532.629999999</v>
      </c>
      <c r="D19" s="425">
        <v>44307510.899999999</v>
      </c>
      <c r="E19" s="425">
        <v>69258149.189999998</v>
      </c>
      <c r="F19" s="425">
        <v>65758505.040000007</v>
      </c>
      <c r="G19" s="425">
        <v>28264960.719999999</v>
      </c>
      <c r="H19" s="425">
        <v>13171974</v>
      </c>
      <c r="I19" s="425">
        <v>69778242.989999995</v>
      </c>
      <c r="J19" s="425">
        <v>54159557.520000003</v>
      </c>
      <c r="K19" s="425">
        <v>55804370.649999999</v>
      </c>
      <c r="L19" s="425">
        <v>118613135.38</v>
      </c>
      <c r="M19" s="444"/>
      <c r="N19" s="427"/>
      <c r="P19" s="441"/>
    </row>
    <row r="20" spans="1:16" ht="12.75" x14ac:dyDescent="0.2">
      <c r="A20" s="424" t="s">
        <v>491</v>
      </c>
      <c r="B20" s="425">
        <v>9649463.5899999999</v>
      </c>
      <c r="C20" s="425">
        <v>15023096.52</v>
      </c>
      <c r="D20" s="425">
        <v>10813574.67</v>
      </c>
      <c r="E20" s="425">
        <v>32699667.59</v>
      </c>
      <c r="F20" s="425">
        <v>20710318.760000002</v>
      </c>
      <c r="G20" s="425">
        <v>54078141.359999999</v>
      </c>
      <c r="H20" s="425">
        <v>71708375.75</v>
      </c>
      <c r="I20" s="425">
        <v>122562005.59999999</v>
      </c>
      <c r="J20" s="425">
        <v>76054465.530000001</v>
      </c>
      <c r="K20" s="425">
        <v>51744513.920000002</v>
      </c>
      <c r="L20" s="425">
        <v>82250532.299999997</v>
      </c>
      <c r="M20" s="444"/>
      <c r="N20" s="427"/>
      <c r="P20" s="441"/>
    </row>
    <row r="21" spans="1:16" ht="12.75" x14ac:dyDescent="0.2">
      <c r="A21" s="424" t="s">
        <v>494</v>
      </c>
      <c r="B21" s="425">
        <v>1919372.6</v>
      </c>
      <c r="C21" s="425">
        <v>95516.83</v>
      </c>
      <c r="D21" s="425">
        <v>980189.5</v>
      </c>
      <c r="E21" s="425">
        <v>2789100.56</v>
      </c>
      <c r="F21" s="425">
        <v>2264132.0499999998</v>
      </c>
      <c r="G21" s="425">
        <v>3445190.3499999996</v>
      </c>
      <c r="H21" s="425">
        <v>2202516.15</v>
      </c>
      <c r="I21" s="425">
        <v>4975895.87</v>
      </c>
      <c r="J21" s="425">
        <v>5854078.3899999997</v>
      </c>
      <c r="K21" s="425">
        <v>17189252.609999999</v>
      </c>
      <c r="L21" s="425">
        <v>39963858.700000003</v>
      </c>
      <c r="M21" s="444"/>
      <c r="N21" s="427"/>
      <c r="P21" s="441"/>
    </row>
    <row r="22" spans="1:16" ht="12.75" x14ac:dyDescent="0.2">
      <c r="A22" s="424" t="s">
        <v>495</v>
      </c>
      <c r="B22" s="425">
        <v>99562.389999999985</v>
      </c>
      <c r="C22" s="425">
        <v>582873.76</v>
      </c>
      <c r="D22" s="425">
        <v>884570.42999999993</v>
      </c>
      <c r="E22" s="425">
        <v>1462575.0499999998</v>
      </c>
      <c r="F22" s="425">
        <v>1546136.0499999998</v>
      </c>
      <c r="G22" s="425">
        <v>2197856.73</v>
      </c>
      <c r="H22" s="425">
        <v>3792919.78</v>
      </c>
      <c r="I22" s="425">
        <v>4454728.49</v>
      </c>
      <c r="J22" s="425">
        <v>4016114.62</v>
      </c>
      <c r="K22" s="425">
        <v>5118104.57</v>
      </c>
      <c r="L22" s="425">
        <v>5835103.9300000006</v>
      </c>
      <c r="M22" s="444"/>
      <c r="N22" s="427"/>
      <c r="P22" s="747"/>
    </row>
    <row r="23" spans="1:16" ht="12.75" x14ac:dyDescent="0.2">
      <c r="A23" s="424" t="s">
        <v>497</v>
      </c>
      <c r="B23" s="425">
        <v>805950.03</v>
      </c>
      <c r="C23" s="425">
        <v>22759.97</v>
      </c>
      <c r="D23" s="425">
        <v>3631134.7199999997</v>
      </c>
      <c r="E23" s="425">
        <v>12422326.800000001</v>
      </c>
      <c r="F23" s="425">
        <v>7546069.5999999996</v>
      </c>
      <c r="G23" s="425">
        <v>2381333.91</v>
      </c>
      <c r="H23" s="425">
        <v>1161645</v>
      </c>
      <c r="I23" s="425">
        <v>4263.3999999999996</v>
      </c>
      <c r="J23" s="425">
        <v>3831.15</v>
      </c>
      <c r="K23" s="425">
        <v>6851.03</v>
      </c>
      <c r="L23" s="425">
        <v>2613084.08</v>
      </c>
      <c r="M23" s="444"/>
      <c r="N23" s="427"/>
      <c r="P23" s="748"/>
    </row>
    <row r="24" spans="1:16" ht="12.75" x14ac:dyDescent="0.2">
      <c r="A24" s="424" t="s">
        <v>496</v>
      </c>
      <c r="B24" s="425">
        <v>806841.22</v>
      </c>
      <c r="C24" s="425">
        <v>943407.78</v>
      </c>
      <c r="D24" s="425">
        <v>1055998.03</v>
      </c>
      <c r="E24" s="425">
        <v>1077439.94</v>
      </c>
      <c r="F24" s="425">
        <v>1062264.6599999999</v>
      </c>
      <c r="G24" s="425">
        <v>999648.52</v>
      </c>
      <c r="H24" s="425">
        <v>657888.72</v>
      </c>
      <c r="I24" s="425">
        <v>1438632.1600000001</v>
      </c>
      <c r="J24" s="425">
        <v>1471791.25</v>
      </c>
      <c r="K24" s="425">
        <v>1366103.3399999999</v>
      </c>
      <c r="L24" s="425">
        <v>1820647.62</v>
      </c>
      <c r="M24" s="444"/>
      <c r="N24" s="427"/>
    </row>
    <row r="25" spans="1:16" ht="12.75" x14ac:dyDescent="0.2">
      <c r="A25" s="424" t="s">
        <v>498</v>
      </c>
      <c r="B25" s="425">
        <v>1429.08</v>
      </c>
      <c r="C25" s="425">
        <v>4315.1399999999994</v>
      </c>
      <c r="D25" s="425">
        <v>6720.92</v>
      </c>
      <c r="E25" s="425">
        <v>5439.07</v>
      </c>
      <c r="F25" s="425">
        <v>2607.8199999999997</v>
      </c>
      <c r="G25" s="425">
        <v>1950.37</v>
      </c>
      <c r="H25" s="425">
        <v>10425.67</v>
      </c>
      <c r="I25" s="425">
        <v>20996.690000000002</v>
      </c>
      <c r="J25" s="425">
        <v>15132.73</v>
      </c>
      <c r="K25" s="425">
        <v>12134.76</v>
      </c>
      <c r="L25" s="425">
        <v>12308.73</v>
      </c>
      <c r="M25" s="444"/>
      <c r="N25" s="427"/>
    </row>
    <row r="26" spans="1:16" ht="12.75" x14ac:dyDescent="0.2">
      <c r="A26" s="424" t="s">
        <v>500</v>
      </c>
      <c r="B26" s="425">
        <v>0</v>
      </c>
      <c r="C26" s="425">
        <v>0</v>
      </c>
      <c r="D26" s="425">
        <v>0</v>
      </c>
      <c r="E26" s="425">
        <v>0</v>
      </c>
      <c r="F26" s="425">
        <v>0</v>
      </c>
      <c r="G26" s="425">
        <v>554.11</v>
      </c>
      <c r="H26" s="425">
        <v>534.77</v>
      </c>
      <c r="I26" s="425">
        <v>496.5</v>
      </c>
      <c r="J26" s="425">
        <v>449.83000000000004</v>
      </c>
      <c r="K26" s="425">
        <v>2265.3199999999997</v>
      </c>
      <c r="L26" s="425">
        <v>9253.75</v>
      </c>
      <c r="M26" s="444"/>
      <c r="N26" s="427"/>
    </row>
    <row r="27" spans="1:16" ht="12.75" x14ac:dyDescent="0.2">
      <c r="A27" s="424" t="s">
        <v>502</v>
      </c>
      <c r="B27" s="425">
        <v>0</v>
      </c>
      <c r="C27" s="425">
        <v>0</v>
      </c>
      <c r="D27" s="425">
        <v>0</v>
      </c>
      <c r="E27" s="425">
        <v>0</v>
      </c>
      <c r="F27" s="425">
        <v>0</v>
      </c>
      <c r="G27" s="425">
        <v>204.17</v>
      </c>
      <c r="H27" s="425">
        <v>0</v>
      </c>
      <c r="I27" s="425">
        <v>323.17</v>
      </c>
      <c r="J27" s="425">
        <v>343.12</v>
      </c>
      <c r="K27" s="425">
        <v>646.11</v>
      </c>
      <c r="L27" s="425">
        <v>2230.25</v>
      </c>
      <c r="M27" s="444"/>
      <c r="N27" s="427"/>
    </row>
    <row r="28" spans="1:16" ht="12.75" x14ac:dyDescent="0.2">
      <c r="A28" s="424" t="s">
        <v>501</v>
      </c>
      <c r="B28" s="425">
        <v>0</v>
      </c>
      <c r="C28" s="425">
        <v>0</v>
      </c>
      <c r="D28" s="425">
        <v>46461.25</v>
      </c>
      <c r="E28" s="425">
        <v>22714.5</v>
      </c>
      <c r="F28" s="425">
        <v>26256.42</v>
      </c>
      <c r="G28" s="425">
        <v>1116.05</v>
      </c>
      <c r="H28" s="425">
        <v>2371</v>
      </c>
      <c r="I28" s="425">
        <v>4407.67</v>
      </c>
      <c r="J28" s="425">
        <v>19.829999999999998</v>
      </c>
      <c r="K28" s="425">
        <v>684.75</v>
      </c>
      <c r="L28" s="425">
        <v>962.4</v>
      </c>
      <c r="M28" s="444"/>
      <c r="N28" s="427"/>
    </row>
    <row r="29" spans="1:16" ht="12.75" x14ac:dyDescent="0.2">
      <c r="A29" s="424" t="s">
        <v>499</v>
      </c>
      <c r="B29" s="425">
        <v>89.12</v>
      </c>
      <c r="C29" s="425">
        <v>14.989999999999998</v>
      </c>
      <c r="D29" s="425">
        <v>0</v>
      </c>
      <c r="E29" s="425">
        <v>0</v>
      </c>
      <c r="F29" s="425">
        <v>6.9499999999999993</v>
      </c>
      <c r="G29" s="425">
        <v>2053.8000000000002</v>
      </c>
      <c r="H29" s="425">
        <v>66.23</v>
      </c>
      <c r="I29" s="425">
        <v>445.46000000000004</v>
      </c>
      <c r="J29" s="425">
        <v>561.71</v>
      </c>
      <c r="K29" s="425">
        <v>442.12</v>
      </c>
      <c r="L29" s="425">
        <v>742.05000000000007</v>
      </c>
      <c r="M29" s="444"/>
      <c r="N29" s="427"/>
    </row>
    <row r="30" spans="1:16" ht="13.5" thickBot="1" x14ac:dyDescent="0.25">
      <c r="A30" s="424" t="s">
        <v>503</v>
      </c>
      <c r="B30" s="425">
        <v>15468.939999999999</v>
      </c>
      <c r="C30" s="425">
        <v>5134.92</v>
      </c>
      <c r="D30" s="425">
        <v>8256.16</v>
      </c>
      <c r="E30" s="425">
        <v>2401.39</v>
      </c>
      <c r="F30" s="425">
        <v>4502.2299999999996</v>
      </c>
      <c r="G30" s="425">
        <v>10984.09</v>
      </c>
      <c r="H30" s="425">
        <v>40343.879999999997</v>
      </c>
      <c r="I30" s="425">
        <v>166297.10999999999</v>
      </c>
      <c r="J30" s="425">
        <v>242359.6</v>
      </c>
      <c r="K30" s="425">
        <v>1081.55</v>
      </c>
      <c r="L30" s="425">
        <v>558.11</v>
      </c>
      <c r="M30" s="444"/>
      <c r="N30" s="427"/>
    </row>
    <row r="31" spans="1:16" ht="13.5" thickBot="1" x14ac:dyDescent="0.25">
      <c r="A31" s="445" t="s">
        <v>510</v>
      </c>
      <c r="B31" s="443">
        <v>553777398.73000002</v>
      </c>
      <c r="C31" s="443">
        <v>921294433.60999978</v>
      </c>
      <c r="D31" s="443">
        <v>1294129001.8199999</v>
      </c>
      <c r="E31" s="443">
        <v>1551829060.0399992</v>
      </c>
      <c r="F31" s="443">
        <v>1595669572.1800001</v>
      </c>
      <c r="G31" s="443">
        <v>1347757603.0999999</v>
      </c>
      <c r="H31" s="443">
        <v>3567002137.6800003</v>
      </c>
      <c r="I31" s="443">
        <v>2953700136.9900002</v>
      </c>
      <c r="J31" s="443">
        <f>SUM(J32:J56)</f>
        <v>2130246987.0900002</v>
      </c>
      <c r="K31" s="443">
        <f>SUM(K32:K56)</f>
        <v>2186965544.8499994</v>
      </c>
      <c r="L31" s="443">
        <f>SUM(L32:L56)</f>
        <v>2687211130.6400003</v>
      </c>
      <c r="M31" s="440"/>
    </row>
    <row r="32" spans="1:16" ht="12.75" x14ac:dyDescent="0.2">
      <c r="A32" s="137" t="s">
        <v>486</v>
      </c>
      <c r="B32" s="119">
        <v>1972237.6700000004</v>
      </c>
      <c r="C32" s="119">
        <v>97602573.129999995</v>
      </c>
      <c r="D32" s="452">
        <v>299021879.33999974</v>
      </c>
      <c r="E32" s="452">
        <v>262400716.7299999</v>
      </c>
      <c r="F32" s="452">
        <v>205180204.41</v>
      </c>
      <c r="G32" s="447">
        <v>224292334.49999985</v>
      </c>
      <c r="H32" s="425">
        <v>381879177.25999993</v>
      </c>
      <c r="I32" s="425">
        <v>255627741.18999994</v>
      </c>
      <c r="J32" s="425">
        <v>356088789.54000002</v>
      </c>
      <c r="K32" s="425">
        <v>317357742.94</v>
      </c>
      <c r="L32" s="425">
        <v>474361141.80000007</v>
      </c>
      <c r="M32" s="440"/>
      <c r="N32" s="427"/>
    </row>
    <row r="33" spans="1:20" ht="15" x14ac:dyDescent="0.25">
      <c r="A33" s="137" t="s">
        <v>479</v>
      </c>
      <c r="B33" s="119">
        <v>3782788.7499999995</v>
      </c>
      <c r="C33" s="119">
        <v>67873027.98999998</v>
      </c>
      <c r="D33" s="452">
        <v>253105686.56999993</v>
      </c>
      <c r="E33" s="452">
        <v>436969243.44</v>
      </c>
      <c r="F33" s="452">
        <v>289108548.65000015</v>
      </c>
      <c r="G33" s="447">
        <v>141873742.14999998</v>
      </c>
      <c r="H33" s="425">
        <v>619563981.90999985</v>
      </c>
      <c r="I33" s="425">
        <v>798463349.86999965</v>
      </c>
      <c r="J33" s="425">
        <v>356204712.31</v>
      </c>
      <c r="K33" s="425">
        <v>331287142.3499999</v>
      </c>
      <c r="L33" s="425">
        <v>412274524.63999999</v>
      </c>
      <c r="M33" s="448"/>
      <c r="N33" s="425"/>
      <c r="O33" s="425"/>
    </row>
    <row r="34" spans="1:20" ht="15" x14ac:dyDescent="0.25">
      <c r="A34" s="137" t="s">
        <v>484</v>
      </c>
      <c r="B34" s="119">
        <v>52833395.039999992</v>
      </c>
      <c r="C34" s="119">
        <v>32647279.890000004</v>
      </c>
      <c r="D34" s="452">
        <v>37020008.899999991</v>
      </c>
      <c r="E34" s="452">
        <v>51038111.769999996</v>
      </c>
      <c r="F34" s="452">
        <v>58885164.350000001</v>
      </c>
      <c r="G34" s="447">
        <v>53879644.410000004</v>
      </c>
      <c r="H34" s="425">
        <v>164896294.55999997</v>
      </c>
      <c r="I34" s="425">
        <v>192432520.05000001</v>
      </c>
      <c r="J34" s="425">
        <v>325576214.03999996</v>
      </c>
      <c r="K34" s="425">
        <v>359482800.31999999</v>
      </c>
      <c r="L34" s="425">
        <v>370341818.48000002</v>
      </c>
      <c r="M34" s="449"/>
      <c r="N34" s="425"/>
      <c r="O34" s="425"/>
      <c r="P34" s="441"/>
      <c r="Q34" s="441"/>
    </row>
    <row r="35" spans="1:20" s="124" customFormat="1" ht="15" x14ac:dyDescent="0.25">
      <c r="A35" s="137" t="s">
        <v>482</v>
      </c>
      <c r="B35" s="119">
        <v>49870293.899999999</v>
      </c>
      <c r="C35" s="119">
        <v>31987064.440000001</v>
      </c>
      <c r="D35" s="452">
        <v>34847381.639999993</v>
      </c>
      <c r="E35" s="452">
        <v>50731251.229999997</v>
      </c>
      <c r="F35" s="452">
        <v>70440473.929999992</v>
      </c>
      <c r="G35" s="447">
        <v>85386663.370000005</v>
      </c>
      <c r="H35" s="425">
        <v>246399825.99999994</v>
      </c>
      <c r="I35" s="425">
        <v>303369010.94</v>
      </c>
      <c r="J35" s="425">
        <v>155604803.37</v>
      </c>
      <c r="K35" s="425">
        <v>212009650.88</v>
      </c>
      <c r="L35" s="425">
        <v>252373569.77999997</v>
      </c>
      <c r="M35" s="449"/>
    </row>
    <row r="36" spans="1:20" ht="15" x14ac:dyDescent="0.25">
      <c r="A36" s="137" t="s">
        <v>487</v>
      </c>
      <c r="B36" s="119">
        <v>39936731.819999985</v>
      </c>
      <c r="C36" s="119">
        <v>41966269.260000005</v>
      </c>
      <c r="D36" s="452">
        <v>43408346.93</v>
      </c>
      <c r="E36" s="452">
        <v>40466660.560000002</v>
      </c>
      <c r="F36" s="452">
        <v>44445044.389999993</v>
      </c>
      <c r="G36" s="447">
        <v>64230825.640000008</v>
      </c>
      <c r="H36" s="425">
        <v>109079291.27</v>
      </c>
      <c r="I36" s="425">
        <v>72829337.920000002</v>
      </c>
      <c r="J36" s="425">
        <v>57746406.000000007</v>
      </c>
      <c r="K36" s="425">
        <v>67294789.370000005</v>
      </c>
      <c r="L36" s="425">
        <v>211354188.57000002</v>
      </c>
      <c r="M36" s="449"/>
      <c r="P36" s="450"/>
    </row>
    <row r="37" spans="1:20" ht="15" x14ac:dyDescent="0.25">
      <c r="A37" s="543" t="s">
        <v>481</v>
      </c>
      <c r="B37" s="425">
        <v>12965138.059999999</v>
      </c>
      <c r="C37" s="425">
        <v>10621980.539999999</v>
      </c>
      <c r="D37" s="447">
        <v>21840925.919999998</v>
      </c>
      <c r="E37" s="447">
        <v>13181073.239999998</v>
      </c>
      <c r="F37" s="447">
        <v>29300948.289999999</v>
      </c>
      <c r="G37" s="447">
        <v>51528132.049999997</v>
      </c>
      <c r="H37" s="425">
        <v>272944531.11000001</v>
      </c>
      <c r="I37" s="425">
        <v>467162152.86000001</v>
      </c>
      <c r="J37" s="425">
        <v>246166941.66000003</v>
      </c>
      <c r="K37" s="425">
        <v>220533003.36000001</v>
      </c>
      <c r="L37" s="425">
        <v>202851631.75</v>
      </c>
      <c r="M37" s="449"/>
    </row>
    <row r="38" spans="1:20" ht="12.75" x14ac:dyDescent="0.2">
      <c r="A38" s="137" t="s">
        <v>480</v>
      </c>
      <c r="B38" s="119">
        <v>74705967.979999989</v>
      </c>
      <c r="C38" s="119">
        <v>364284360.0999999</v>
      </c>
      <c r="D38" s="452">
        <v>254940364.47000003</v>
      </c>
      <c r="E38" s="452">
        <v>308562000.86999989</v>
      </c>
      <c r="F38" s="452">
        <v>589779087.00000012</v>
      </c>
      <c r="G38" s="447">
        <v>456368326.80999982</v>
      </c>
      <c r="H38" s="425">
        <v>1239119452.05</v>
      </c>
      <c r="I38" s="425">
        <v>324726355.44</v>
      </c>
      <c r="J38" s="425">
        <v>217137729.47</v>
      </c>
      <c r="K38" s="425">
        <v>197474783.64000002</v>
      </c>
      <c r="L38" s="425">
        <v>193112655.03</v>
      </c>
    </row>
    <row r="39" spans="1:20" ht="15" x14ac:dyDescent="0.25">
      <c r="A39" s="137" t="s">
        <v>483</v>
      </c>
      <c r="B39" s="119">
        <v>95832840.879999995</v>
      </c>
      <c r="C39" s="119">
        <v>113826598.11999997</v>
      </c>
      <c r="D39" s="452">
        <v>133946565.97000001</v>
      </c>
      <c r="E39" s="452">
        <v>162616331.24999997</v>
      </c>
      <c r="F39" s="452">
        <v>133465439.31</v>
      </c>
      <c r="G39" s="447">
        <v>112395727.99999997</v>
      </c>
      <c r="H39" s="425">
        <v>230283167.26999998</v>
      </c>
      <c r="I39" s="425">
        <v>177704433.04999992</v>
      </c>
      <c r="J39" s="425">
        <v>179604903.08999997</v>
      </c>
      <c r="K39" s="425">
        <v>187131815.28999999</v>
      </c>
      <c r="L39" s="425">
        <v>171580365.03999999</v>
      </c>
      <c r="M39" s="448"/>
      <c r="N39" s="440"/>
      <c r="O39" s="440"/>
      <c r="P39" s="440"/>
      <c r="Q39" s="440"/>
      <c r="R39" s="440"/>
      <c r="S39" s="440"/>
      <c r="T39" s="440"/>
    </row>
    <row r="40" spans="1:20" ht="15" x14ac:dyDescent="0.25">
      <c r="A40" s="137" t="s">
        <v>489</v>
      </c>
      <c r="B40" s="119">
        <v>28169117.63000001</v>
      </c>
      <c r="C40" s="119">
        <v>20726605.27999999</v>
      </c>
      <c r="D40" s="465">
        <v>31707595.720000006</v>
      </c>
      <c r="E40" s="465">
        <v>27546842.109999999</v>
      </c>
      <c r="F40" s="465">
        <v>22901802.579999991</v>
      </c>
      <c r="G40" s="451">
        <v>15431745.90000001</v>
      </c>
      <c r="H40" s="425">
        <v>41371817.509999998</v>
      </c>
      <c r="I40" s="425">
        <v>115716249.10999998</v>
      </c>
      <c r="J40" s="425">
        <v>32854811.379999999</v>
      </c>
      <c r="K40" s="425">
        <v>57396038.609999999</v>
      </c>
      <c r="L40" s="425">
        <v>94083505.999999985</v>
      </c>
      <c r="M40" s="448"/>
      <c r="N40" s="440"/>
      <c r="O40" s="440"/>
      <c r="P40" s="440"/>
      <c r="Q40" s="440"/>
      <c r="R40" s="440"/>
      <c r="S40" s="440"/>
      <c r="T40" s="440"/>
    </row>
    <row r="41" spans="1:20" ht="12.75" x14ac:dyDescent="0.2">
      <c r="A41" s="137" t="s">
        <v>485</v>
      </c>
      <c r="B41" s="119">
        <v>41388450.070000023</v>
      </c>
      <c r="C41" s="119">
        <v>39987757.650000006</v>
      </c>
      <c r="D41" s="452">
        <v>52505431.340000011</v>
      </c>
      <c r="E41" s="452">
        <v>40977897.549999982</v>
      </c>
      <c r="F41" s="452">
        <v>38349044.249999993</v>
      </c>
      <c r="G41" s="447">
        <v>54018026.13000001</v>
      </c>
      <c r="H41" s="425">
        <v>65012466.039999999</v>
      </c>
      <c r="I41" s="425">
        <v>61343585.300000004</v>
      </c>
      <c r="J41" s="425">
        <v>58411229.120000005</v>
      </c>
      <c r="K41" s="425">
        <v>67265890.799999997</v>
      </c>
      <c r="L41" s="425">
        <v>92052510.129999995</v>
      </c>
      <c r="M41" s="440"/>
      <c r="N41" s="440"/>
      <c r="O41" s="440"/>
      <c r="P41" s="440"/>
      <c r="Q41" s="440"/>
      <c r="R41" s="440"/>
      <c r="S41" s="440"/>
      <c r="T41" s="440"/>
    </row>
    <row r="42" spans="1:20" ht="15" x14ac:dyDescent="0.25">
      <c r="A42" s="137" t="s">
        <v>492</v>
      </c>
      <c r="B42" s="119">
        <v>43544462.630000003</v>
      </c>
      <c r="C42" s="119">
        <v>22252766.829999994</v>
      </c>
      <c r="D42" s="465">
        <v>30808610.84</v>
      </c>
      <c r="E42" s="465">
        <v>36817070.799999997</v>
      </c>
      <c r="F42" s="465">
        <v>29286302.299999993</v>
      </c>
      <c r="G42" s="451">
        <v>21470516.940000001</v>
      </c>
      <c r="H42" s="425">
        <v>37032536.200000003</v>
      </c>
      <c r="I42" s="425">
        <v>47922625.470000006</v>
      </c>
      <c r="J42" s="425">
        <v>38638399.759999998</v>
      </c>
      <c r="K42" s="425">
        <v>47256438.25</v>
      </c>
      <c r="L42" s="425">
        <v>63809881.949999996</v>
      </c>
      <c r="M42" s="448"/>
      <c r="N42" s="440"/>
      <c r="O42" s="440"/>
      <c r="P42" s="440"/>
      <c r="Q42" s="440"/>
      <c r="R42" s="440"/>
      <c r="S42" s="440"/>
      <c r="T42" s="440"/>
    </row>
    <row r="43" spans="1:20" ht="15" x14ac:dyDescent="0.25">
      <c r="A43" s="137" t="s">
        <v>490</v>
      </c>
      <c r="B43" s="119">
        <v>43092373.820000008</v>
      </c>
      <c r="C43" s="119">
        <v>29716678.100000001</v>
      </c>
      <c r="D43" s="465">
        <v>41945982.120000012</v>
      </c>
      <c r="E43" s="465">
        <v>47533281.609999992</v>
      </c>
      <c r="F43" s="465">
        <v>32984802.900000006</v>
      </c>
      <c r="G43" s="451">
        <v>28541574.749999993</v>
      </c>
      <c r="H43" s="425">
        <v>92244634.230000019</v>
      </c>
      <c r="I43" s="425">
        <v>57562651.850000046</v>
      </c>
      <c r="J43" s="425">
        <v>43288333.449999966</v>
      </c>
      <c r="K43" s="425">
        <v>53302998.330000013</v>
      </c>
      <c r="L43" s="425">
        <v>53755346.409999974</v>
      </c>
      <c r="M43" s="448"/>
      <c r="N43" s="440"/>
      <c r="O43" s="440"/>
      <c r="P43" s="440"/>
      <c r="Q43" s="440"/>
      <c r="R43" s="440"/>
      <c r="S43" s="440"/>
      <c r="T43" s="440"/>
    </row>
    <row r="44" spans="1:20" ht="15" x14ac:dyDescent="0.25">
      <c r="A44" s="137" t="s">
        <v>488</v>
      </c>
      <c r="B44" s="119">
        <v>44455983.600000001</v>
      </c>
      <c r="C44" s="119">
        <v>25115197.129999992</v>
      </c>
      <c r="D44" s="452">
        <v>30075847.449999992</v>
      </c>
      <c r="E44" s="452">
        <v>37912818.020000003</v>
      </c>
      <c r="F44" s="452">
        <v>27545624.259999998</v>
      </c>
      <c r="G44" s="447">
        <v>18080641.159999993</v>
      </c>
      <c r="H44" s="425">
        <v>32102053.259999998</v>
      </c>
      <c r="I44" s="425">
        <v>44296491.939999983</v>
      </c>
      <c r="J44" s="425">
        <v>32119949.209999997</v>
      </c>
      <c r="K44" s="425">
        <v>30898164.200000003</v>
      </c>
      <c r="L44" s="425">
        <v>42780700.579999991</v>
      </c>
      <c r="M44" s="448"/>
      <c r="N44" s="440"/>
      <c r="O44" s="440"/>
      <c r="P44" s="440"/>
      <c r="Q44" s="440"/>
      <c r="R44" s="440"/>
      <c r="S44" s="440"/>
      <c r="T44" s="440"/>
    </row>
    <row r="45" spans="1:20" ht="15" x14ac:dyDescent="0.25">
      <c r="A45" s="137" t="s">
        <v>491</v>
      </c>
      <c r="B45" s="119">
        <v>10982815.459999993</v>
      </c>
      <c r="C45" s="119">
        <v>14553544.039999999</v>
      </c>
      <c r="D45" s="452">
        <v>18670393.109999992</v>
      </c>
      <c r="E45" s="452">
        <v>20897868.690000005</v>
      </c>
      <c r="F45" s="452">
        <v>14951917.119999999</v>
      </c>
      <c r="G45" s="447">
        <v>14050203.010000002</v>
      </c>
      <c r="H45" s="425">
        <v>26887617.290000007</v>
      </c>
      <c r="I45" s="425">
        <v>25050601.439999998</v>
      </c>
      <c r="J45" s="425">
        <v>18726605.330000002</v>
      </c>
      <c r="K45" s="425">
        <v>22080482.780000005</v>
      </c>
      <c r="L45" s="425">
        <v>33466667.82</v>
      </c>
      <c r="M45" s="448"/>
      <c r="N45" s="440"/>
      <c r="O45" s="440"/>
      <c r="P45" s="440"/>
      <c r="Q45" s="440"/>
      <c r="R45" s="440"/>
      <c r="S45" s="440"/>
      <c r="T45" s="440"/>
    </row>
    <row r="46" spans="1:20" ht="15" x14ac:dyDescent="0.25">
      <c r="A46" s="137" t="s">
        <v>494</v>
      </c>
      <c r="B46" s="119">
        <v>7581012.2099999981</v>
      </c>
      <c r="C46" s="119">
        <v>5115195.51</v>
      </c>
      <c r="D46" s="452">
        <v>4942204.2699999996</v>
      </c>
      <c r="E46" s="452">
        <v>5145003.5899999989</v>
      </c>
      <c r="F46" s="452">
        <v>4912752.0900000008</v>
      </c>
      <c r="G46" s="447">
        <v>3472204.84</v>
      </c>
      <c r="H46" s="425">
        <v>4532646.41</v>
      </c>
      <c r="I46" s="425">
        <v>5391846.2000000002</v>
      </c>
      <c r="J46" s="425">
        <v>6012225.6300000008</v>
      </c>
      <c r="K46" s="425">
        <v>8996058.7400000021</v>
      </c>
      <c r="L46" s="425">
        <v>12358484.789999999</v>
      </c>
      <c r="M46" s="448"/>
      <c r="N46" s="440"/>
      <c r="O46" s="440"/>
      <c r="P46" s="440"/>
      <c r="Q46" s="440"/>
      <c r="R46" s="440"/>
      <c r="S46" s="440"/>
      <c r="T46" s="440"/>
    </row>
    <row r="47" spans="1:20" ht="12.75" x14ac:dyDescent="0.2">
      <c r="A47" s="137" t="s">
        <v>497</v>
      </c>
      <c r="B47" s="119">
        <v>2043013.6900000011</v>
      </c>
      <c r="C47" s="119">
        <v>2101637.0300000003</v>
      </c>
      <c r="D47" s="452">
        <v>4617777.3600000031</v>
      </c>
      <c r="E47" s="452">
        <v>8015600.6800000006</v>
      </c>
      <c r="F47" s="452">
        <v>2870467.6599999988</v>
      </c>
      <c r="G47" s="447">
        <v>1864809.4</v>
      </c>
      <c r="H47" s="425">
        <v>0</v>
      </c>
      <c r="I47" s="425">
        <v>125412.68000000004</v>
      </c>
      <c r="J47" s="425">
        <v>2106458.58</v>
      </c>
      <c r="K47" s="425">
        <v>3257053.23</v>
      </c>
      <c r="L47" s="425">
        <v>4145652.59</v>
      </c>
      <c r="M47" s="440"/>
      <c r="N47" s="440"/>
      <c r="O47" s="440"/>
      <c r="P47" s="440"/>
      <c r="Q47" s="440"/>
      <c r="R47" s="440"/>
      <c r="S47" s="440"/>
      <c r="T47" s="440"/>
    </row>
    <row r="48" spans="1:20" ht="12.75" x14ac:dyDescent="0.2">
      <c r="A48" s="137" t="s">
        <v>493</v>
      </c>
      <c r="B48" s="119">
        <v>311983.15999999992</v>
      </c>
      <c r="C48" s="119">
        <v>649624.65000000014</v>
      </c>
      <c r="D48" s="452">
        <v>456410.10999999993</v>
      </c>
      <c r="E48" s="452">
        <v>768670.29</v>
      </c>
      <c r="F48" s="452">
        <v>1024823.6399999997</v>
      </c>
      <c r="G48" s="447">
        <v>746932.99</v>
      </c>
      <c r="H48" s="425">
        <v>966898.81999999983</v>
      </c>
      <c r="I48" s="425">
        <v>1364664.8199999998</v>
      </c>
      <c r="J48" s="425">
        <v>1359913.4499999997</v>
      </c>
      <c r="K48" s="425">
        <v>1276476.58</v>
      </c>
      <c r="L48" s="425">
        <v>1282698.9199999997</v>
      </c>
      <c r="M48" s="440"/>
      <c r="N48" s="440"/>
      <c r="O48" s="440"/>
      <c r="P48" s="440"/>
      <c r="Q48" s="440"/>
      <c r="R48" s="440"/>
      <c r="S48" s="440"/>
      <c r="T48" s="440"/>
    </row>
    <row r="49" spans="1:20" ht="15" x14ac:dyDescent="0.25">
      <c r="A49" s="137" t="s">
        <v>498</v>
      </c>
      <c r="B49" s="119">
        <v>0</v>
      </c>
      <c r="C49" s="119">
        <v>0</v>
      </c>
      <c r="D49" s="452">
        <v>0</v>
      </c>
      <c r="E49" s="452">
        <v>0</v>
      </c>
      <c r="F49" s="452">
        <v>0</v>
      </c>
      <c r="G49" s="452">
        <v>0</v>
      </c>
      <c r="H49" s="425">
        <v>2300842.2099999995</v>
      </c>
      <c r="I49" s="425">
        <v>2168900.0199999996</v>
      </c>
      <c r="J49" s="425">
        <v>2168901.77</v>
      </c>
      <c r="K49" s="425">
        <v>2198571.52</v>
      </c>
      <c r="L49" s="425">
        <v>790652.63000000012</v>
      </c>
      <c r="M49" s="448"/>
      <c r="N49" s="440"/>
      <c r="O49" s="440"/>
      <c r="P49" s="440"/>
      <c r="Q49" s="440"/>
      <c r="R49" s="440"/>
      <c r="S49" s="440"/>
      <c r="T49" s="440"/>
    </row>
    <row r="50" spans="1:20" ht="15" x14ac:dyDescent="0.25">
      <c r="A50" s="137" t="s">
        <v>496</v>
      </c>
      <c r="B50" s="119">
        <v>308713.43999999994</v>
      </c>
      <c r="C50" s="119">
        <v>266208.89999999997</v>
      </c>
      <c r="D50" s="452">
        <v>267523.19000000006</v>
      </c>
      <c r="E50" s="452">
        <v>248601.83</v>
      </c>
      <c r="F50" s="452">
        <v>236628.35999999984</v>
      </c>
      <c r="G50" s="447">
        <v>125551.05</v>
      </c>
      <c r="H50" s="425">
        <v>384904.28000000009</v>
      </c>
      <c r="I50" s="425">
        <v>442206.84000000032</v>
      </c>
      <c r="J50" s="425">
        <v>429659.93000000005</v>
      </c>
      <c r="K50" s="425">
        <v>465643.66000000003</v>
      </c>
      <c r="L50" s="425">
        <v>435133.73</v>
      </c>
      <c r="M50" s="448"/>
      <c r="N50" s="440"/>
      <c r="O50" s="440"/>
      <c r="P50" s="440"/>
      <c r="Q50" s="440"/>
      <c r="R50" s="440"/>
      <c r="S50" s="440"/>
      <c r="T50" s="440"/>
    </row>
    <row r="51" spans="1:20" ht="15" x14ac:dyDescent="0.25">
      <c r="A51" s="137" t="s">
        <v>499</v>
      </c>
      <c r="B51" s="119">
        <v>78.919999999999987</v>
      </c>
      <c r="C51" s="119">
        <v>65.020000000000024</v>
      </c>
      <c r="D51" s="452">
        <v>66.569999999999993</v>
      </c>
      <c r="E51" s="452">
        <v>15.779999999999998</v>
      </c>
      <c r="F51" s="452">
        <v>496.69000000000028</v>
      </c>
      <c r="G51" s="447">
        <v>0</v>
      </c>
      <c r="H51" s="425">
        <v>0</v>
      </c>
      <c r="I51" s="425">
        <v>0</v>
      </c>
      <c r="J51" s="425">
        <v>0</v>
      </c>
      <c r="K51" s="425">
        <v>0</v>
      </c>
      <c r="L51" s="425">
        <v>0</v>
      </c>
      <c r="M51" s="448"/>
      <c r="N51" s="440"/>
      <c r="O51" s="440"/>
      <c r="P51" s="440"/>
      <c r="Q51" s="440"/>
      <c r="R51" s="440"/>
      <c r="S51" s="440"/>
      <c r="T51" s="440"/>
    </row>
    <row r="52" spans="1:20" ht="15" x14ac:dyDescent="0.25">
      <c r="A52" s="137" t="s">
        <v>503</v>
      </c>
      <c r="B52" s="119">
        <v>0</v>
      </c>
      <c r="C52" s="119">
        <v>0</v>
      </c>
      <c r="D52" s="452">
        <v>0</v>
      </c>
      <c r="E52" s="452">
        <v>0</v>
      </c>
      <c r="F52" s="452">
        <v>0</v>
      </c>
      <c r="G52" s="447">
        <v>0</v>
      </c>
      <c r="H52" s="425">
        <v>0</v>
      </c>
      <c r="I52" s="425">
        <v>0</v>
      </c>
      <c r="J52" s="425">
        <v>0</v>
      </c>
      <c r="K52" s="425">
        <v>0</v>
      </c>
      <c r="L52" s="425">
        <v>0</v>
      </c>
      <c r="M52" s="448"/>
      <c r="N52" s="440"/>
      <c r="O52" s="440"/>
      <c r="P52" s="440"/>
      <c r="Q52" s="440"/>
      <c r="R52" s="440"/>
      <c r="S52" s="440"/>
      <c r="T52" s="440"/>
    </row>
    <row r="53" spans="1:20" ht="15" x14ac:dyDescent="0.25">
      <c r="A53" s="137" t="s">
        <v>500</v>
      </c>
      <c r="B53" s="119">
        <v>0</v>
      </c>
      <c r="C53" s="119">
        <v>0</v>
      </c>
      <c r="D53" s="452">
        <v>0</v>
      </c>
      <c r="E53" s="452">
        <v>0</v>
      </c>
      <c r="F53" s="452">
        <v>0</v>
      </c>
      <c r="G53" s="452">
        <v>0</v>
      </c>
      <c r="H53" s="425">
        <v>0</v>
      </c>
      <c r="I53" s="425">
        <v>0</v>
      </c>
      <c r="J53" s="425">
        <v>0</v>
      </c>
      <c r="K53" s="425">
        <v>0</v>
      </c>
      <c r="L53" s="425">
        <v>0</v>
      </c>
      <c r="M53" s="448"/>
      <c r="N53" s="440"/>
      <c r="O53" s="440"/>
      <c r="P53" s="440"/>
      <c r="Q53" s="440"/>
      <c r="R53" s="440"/>
      <c r="S53" s="440"/>
      <c r="T53" s="440"/>
    </row>
    <row r="54" spans="1:20" ht="15" x14ac:dyDescent="0.25">
      <c r="A54" s="137" t="s">
        <v>495</v>
      </c>
      <c r="B54" s="119">
        <v>0</v>
      </c>
      <c r="C54" s="119">
        <v>0</v>
      </c>
      <c r="D54" s="452">
        <v>0</v>
      </c>
      <c r="E54" s="452">
        <v>0</v>
      </c>
      <c r="F54" s="452">
        <v>0</v>
      </c>
      <c r="G54" s="452">
        <v>0</v>
      </c>
      <c r="H54" s="425">
        <v>0</v>
      </c>
      <c r="I54" s="425">
        <v>0</v>
      </c>
      <c r="J54" s="425">
        <v>0</v>
      </c>
      <c r="K54" s="425">
        <v>0</v>
      </c>
      <c r="L54" s="425">
        <v>0</v>
      </c>
      <c r="M54" s="448"/>
      <c r="N54" s="440"/>
      <c r="O54" s="440"/>
      <c r="P54" s="440"/>
      <c r="Q54" s="440"/>
      <c r="R54" s="440"/>
      <c r="S54" s="440"/>
      <c r="T54" s="440"/>
    </row>
    <row r="55" spans="1:20" ht="12.75" x14ac:dyDescent="0.2">
      <c r="A55" s="137" t="s">
        <v>501</v>
      </c>
      <c r="B55" s="119">
        <v>0</v>
      </c>
      <c r="C55" s="119">
        <v>0</v>
      </c>
      <c r="D55" s="452">
        <v>0</v>
      </c>
      <c r="E55" s="452">
        <v>0</v>
      </c>
      <c r="F55" s="452">
        <v>0</v>
      </c>
      <c r="G55" s="452">
        <v>0</v>
      </c>
      <c r="H55" s="425">
        <v>0</v>
      </c>
      <c r="I55" s="425">
        <v>0</v>
      </c>
      <c r="J55" s="425">
        <v>0</v>
      </c>
      <c r="K55" s="425">
        <v>0</v>
      </c>
      <c r="L55" s="425">
        <v>0</v>
      </c>
      <c r="M55" s="440"/>
      <c r="N55" s="440"/>
      <c r="O55" s="440"/>
      <c r="P55" s="440"/>
      <c r="Q55" s="440"/>
      <c r="R55" s="440"/>
      <c r="S55" s="440"/>
      <c r="T55" s="440"/>
    </row>
    <row r="56" spans="1:20" ht="13.5" thickBot="1" x14ac:dyDescent="0.25">
      <c r="A56" s="137" t="s">
        <v>502</v>
      </c>
      <c r="B56" s="119">
        <v>0</v>
      </c>
      <c r="C56" s="119">
        <v>0</v>
      </c>
      <c r="D56" s="452">
        <v>0</v>
      </c>
      <c r="E56" s="452">
        <v>0</v>
      </c>
      <c r="F56" s="452">
        <v>0</v>
      </c>
      <c r="G56" s="447">
        <v>0</v>
      </c>
      <c r="H56" s="425">
        <v>0</v>
      </c>
      <c r="I56" s="425">
        <v>0</v>
      </c>
      <c r="J56" s="425">
        <v>0</v>
      </c>
      <c r="K56" s="425">
        <v>0</v>
      </c>
      <c r="L56" s="425">
        <v>0</v>
      </c>
      <c r="M56" s="440"/>
      <c r="N56" s="440"/>
      <c r="O56" s="440"/>
      <c r="P56" s="440"/>
      <c r="Q56" s="440"/>
      <c r="R56" s="440"/>
      <c r="S56" s="440"/>
      <c r="T56" s="440"/>
    </row>
    <row r="57" spans="1:20" ht="26.25" thickBot="1" x14ac:dyDescent="0.25">
      <c r="A57" s="453" t="s">
        <v>507</v>
      </c>
      <c r="B57" s="446">
        <f t="shared" ref="B57:L57" si="1">SUM(B58:B82)</f>
        <v>212705967.37139806</v>
      </c>
      <c r="C57" s="446">
        <f t="shared" si="1"/>
        <v>245753693.47996101</v>
      </c>
      <c r="D57" s="446">
        <f t="shared" si="1"/>
        <v>216697183.52330828</v>
      </c>
      <c r="E57" s="446">
        <f t="shared" si="1"/>
        <v>216094965.13043001</v>
      </c>
      <c r="F57" s="446">
        <f t="shared" si="1"/>
        <v>238632296.82879466</v>
      </c>
      <c r="G57" s="446">
        <f t="shared" si="1"/>
        <v>264916668.85231239</v>
      </c>
      <c r="H57" s="446">
        <f t="shared" si="1"/>
        <v>294236611.05583215</v>
      </c>
      <c r="I57" s="446">
        <f t="shared" si="1"/>
        <v>296061536.17362416</v>
      </c>
      <c r="J57" s="446">
        <f t="shared" si="1"/>
        <v>282105401.3869859</v>
      </c>
      <c r="K57" s="446">
        <f t="shared" si="1"/>
        <v>303738554.63805085</v>
      </c>
      <c r="L57" s="446">
        <f t="shared" si="1"/>
        <v>256466522.64097327</v>
      </c>
      <c r="M57" s="440"/>
      <c r="N57" s="440"/>
      <c r="O57" s="440"/>
      <c r="P57" s="440"/>
      <c r="Q57" s="440"/>
      <c r="R57" s="440"/>
      <c r="S57" s="440"/>
      <c r="T57" s="440"/>
    </row>
    <row r="58" spans="1:20" ht="15" x14ac:dyDescent="0.25">
      <c r="A58" s="137" t="s">
        <v>480</v>
      </c>
      <c r="B58" s="119">
        <v>26527763.258288689</v>
      </c>
      <c r="C58" s="119">
        <v>32462472.403209891</v>
      </c>
      <c r="D58" s="119">
        <v>27959265.008889921</v>
      </c>
      <c r="E58" s="119">
        <v>29174524.286010001</v>
      </c>
      <c r="F58" s="119">
        <v>43666224.359411955</v>
      </c>
      <c r="G58" s="119">
        <v>52681374.439384423</v>
      </c>
      <c r="H58" s="425">
        <v>52271682.962005191</v>
      </c>
      <c r="I58" s="425">
        <v>56595615.336610854</v>
      </c>
      <c r="J58" s="425">
        <v>56279204.985707022</v>
      </c>
      <c r="K58" s="425">
        <v>55929576.171165451</v>
      </c>
      <c r="L58" s="425">
        <v>34403675.187188692</v>
      </c>
      <c r="M58" s="454"/>
      <c r="N58" s="440"/>
      <c r="O58" s="440"/>
      <c r="P58" s="440"/>
      <c r="Q58" s="440"/>
      <c r="R58" s="440"/>
      <c r="S58" s="440"/>
      <c r="T58" s="440"/>
    </row>
    <row r="59" spans="1:20" ht="15" x14ac:dyDescent="0.25">
      <c r="A59" s="137" t="s">
        <v>490</v>
      </c>
      <c r="B59" s="119">
        <v>15654212.398112239</v>
      </c>
      <c r="C59" s="119">
        <v>18211836.718055543</v>
      </c>
      <c r="D59" s="119">
        <v>15632934.720130851</v>
      </c>
      <c r="E59" s="119">
        <v>14913870.52916</v>
      </c>
      <c r="F59" s="119">
        <v>15896304.342051039</v>
      </c>
      <c r="G59" s="119">
        <v>16295265.535527522</v>
      </c>
      <c r="H59" s="425">
        <v>21399647.574266635</v>
      </c>
      <c r="I59" s="425">
        <v>17402362.774366558</v>
      </c>
      <c r="J59" s="425">
        <v>17009150.353523698</v>
      </c>
      <c r="K59" s="425">
        <v>25581043.966908168</v>
      </c>
      <c r="L59" s="425">
        <v>26273976.882786028</v>
      </c>
      <c r="M59" s="454"/>
      <c r="N59" s="440"/>
      <c r="O59" s="440"/>
      <c r="P59" s="440"/>
      <c r="Q59" s="440"/>
      <c r="R59" s="440"/>
      <c r="S59" s="440"/>
      <c r="T59" s="440"/>
    </row>
    <row r="60" spans="1:20" ht="15" x14ac:dyDescent="0.25">
      <c r="A60" s="137" t="s">
        <v>479</v>
      </c>
      <c r="B60" s="119">
        <v>16510999.757767294</v>
      </c>
      <c r="C60" s="119">
        <v>19683843.574011721</v>
      </c>
      <c r="D60" s="119">
        <v>16116486.397203699</v>
      </c>
      <c r="E60" s="119">
        <v>16401537.732279997</v>
      </c>
      <c r="F60" s="119">
        <v>18147321.062017605</v>
      </c>
      <c r="G60" s="119">
        <v>19704941.029119894</v>
      </c>
      <c r="H60" s="425">
        <v>21065367.556276254</v>
      </c>
      <c r="I60" s="425">
        <v>22160450.861404005</v>
      </c>
      <c r="J60" s="425">
        <v>22649382.240080178</v>
      </c>
      <c r="K60" s="425">
        <v>26653565.870024364</v>
      </c>
      <c r="L60" s="425">
        <v>22265252.261773158</v>
      </c>
      <c r="M60" s="454"/>
      <c r="N60" s="440"/>
      <c r="O60" s="440"/>
      <c r="P60" s="440"/>
      <c r="Q60" s="440"/>
      <c r="R60" s="440"/>
      <c r="S60" s="440"/>
      <c r="T60" s="440"/>
    </row>
    <row r="61" spans="1:20" ht="15" x14ac:dyDescent="0.25">
      <c r="A61" s="137" t="s">
        <v>489</v>
      </c>
      <c r="B61" s="119">
        <v>13896397.96626918</v>
      </c>
      <c r="C61" s="119">
        <v>15740318.953214314</v>
      </c>
      <c r="D61" s="119">
        <v>15201708.287976569</v>
      </c>
      <c r="E61" s="119">
        <v>16201062.345720001</v>
      </c>
      <c r="F61" s="119">
        <v>13215098.534653703</v>
      </c>
      <c r="G61" s="119">
        <v>18714630.825198788</v>
      </c>
      <c r="H61" s="425">
        <v>21709324.795177195</v>
      </c>
      <c r="I61" s="425">
        <v>24726512.739873204</v>
      </c>
      <c r="J61" s="425">
        <v>22793481.670583814</v>
      </c>
      <c r="K61" s="425">
        <v>18888973.909508314</v>
      </c>
      <c r="L61" s="425">
        <v>21609387.748040333</v>
      </c>
      <c r="M61" s="454"/>
      <c r="N61" s="440"/>
      <c r="O61" s="440"/>
      <c r="P61" s="440"/>
      <c r="Q61" s="440"/>
      <c r="R61" s="440"/>
      <c r="S61" s="440"/>
      <c r="T61" s="440"/>
    </row>
    <row r="62" spans="1:20" ht="15" x14ac:dyDescent="0.25">
      <c r="A62" s="137" t="s">
        <v>486</v>
      </c>
      <c r="B62" s="119">
        <v>11144698.454192579</v>
      </c>
      <c r="C62" s="119">
        <v>13118148.777829716</v>
      </c>
      <c r="D62" s="119">
        <v>11564567.970783424</v>
      </c>
      <c r="E62" s="119">
        <v>13437047.261079999</v>
      </c>
      <c r="F62" s="119">
        <v>14248684.110614132</v>
      </c>
      <c r="G62" s="119">
        <v>16183752.304699775</v>
      </c>
      <c r="H62" s="425">
        <v>18071818.87998952</v>
      </c>
      <c r="I62" s="425">
        <v>17056259.310901817</v>
      </c>
      <c r="J62" s="425">
        <v>20359718.923747145</v>
      </c>
      <c r="K62" s="425">
        <v>18503642.437571492</v>
      </c>
      <c r="L62" s="425">
        <v>19816203.756275915</v>
      </c>
      <c r="M62" s="454"/>
      <c r="N62" s="440"/>
      <c r="O62" s="440"/>
      <c r="P62" s="440"/>
      <c r="Q62" s="440"/>
      <c r="R62" s="440"/>
      <c r="S62" s="440"/>
      <c r="T62" s="440"/>
    </row>
    <row r="63" spans="1:20" ht="15" x14ac:dyDescent="0.25">
      <c r="A63" s="137" t="s">
        <v>485</v>
      </c>
      <c r="B63" s="119">
        <v>16682466.042051144</v>
      </c>
      <c r="C63" s="119">
        <v>18461404.332052</v>
      </c>
      <c r="D63" s="119">
        <v>17488700.072632734</v>
      </c>
      <c r="E63" s="119">
        <v>15512071.786870001</v>
      </c>
      <c r="F63" s="119">
        <v>15532475.287670655</v>
      </c>
      <c r="G63" s="119">
        <v>18661755.239467923</v>
      </c>
      <c r="H63" s="425">
        <v>19728703.35033948</v>
      </c>
      <c r="I63" s="425">
        <v>16884836.630902734</v>
      </c>
      <c r="J63" s="425">
        <v>16964346.014076527</v>
      </c>
      <c r="K63" s="425">
        <v>21556039.035597317</v>
      </c>
      <c r="L63" s="425">
        <v>18719229.406835034</v>
      </c>
      <c r="M63" s="454"/>
      <c r="N63" s="440"/>
      <c r="O63" s="440"/>
      <c r="P63" s="440"/>
      <c r="Q63" s="440"/>
      <c r="R63" s="440"/>
      <c r="S63" s="440"/>
      <c r="T63" s="440"/>
    </row>
    <row r="64" spans="1:20" ht="15" x14ac:dyDescent="0.25">
      <c r="A64" s="137" t="s">
        <v>483</v>
      </c>
      <c r="B64" s="119">
        <v>13947128.395696621</v>
      </c>
      <c r="C64" s="119">
        <v>17399436.363726344</v>
      </c>
      <c r="D64" s="119">
        <v>12359886.652327029</v>
      </c>
      <c r="E64" s="119">
        <v>13724249.13032</v>
      </c>
      <c r="F64" s="119">
        <v>12836415.018931437</v>
      </c>
      <c r="G64" s="119">
        <v>13644766.348202845</v>
      </c>
      <c r="H64" s="425">
        <v>15425769.97469715</v>
      </c>
      <c r="I64" s="425">
        <v>14059977.000674061</v>
      </c>
      <c r="J64" s="425">
        <v>12446283.488965496</v>
      </c>
      <c r="K64" s="425">
        <v>18380505.498988483</v>
      </c>
      <c r="L64" s="425">
        <v>15578363.378105411</v>
      </c>
      <c r="M64" s="454"/>
      <c r="N64" s="440"/>
      <c r="O64" s="440"/>
      <c r="P64" s="440"/>
      <c r="Q64" s="440"/>
      <c r="R64" s="440"/>
      <c r="S64" s="440"/>
      <c r="T64" s="440"/>
    </row>
    <row r="65" spans="1:20" ht="15" x14ac:dyDescent="0.25">
      <c r="A65" s="137" t="s">
        <v>494</v>
      </c>
      <c r="B65" s="119">
        <v>10155155.615577022</v>
      </c>
      <c r="C65" s="119">
        <v>11177844.496441996</v>
      </c>
      <c r="D65" s="119">
        <v>9931709.5440530144</v>
      </c>
      <c r="E65" s="119">
        <v>10465394.681899998</v>
      </c>
      <c r="F65" s="119">
        <v>10951174.228597527</v>
      </c>
      <c r="G65" s="119">
        <v>11388882.185074896</v>
      </c>
      <c r="H65" s="425">
        <v>11281842.934488062</v>
      </c>
      <c r="I65" s="425">
        <v>13216896.840057444</v>
      </c>
      <c r="J65" s="425">
        <v>12356888.278022893</v>
      </c>
      <c r="K65" s="425">
        <v>13820597.953507053</v>
      </c>
      <c r="L65" s="425">
        <v>15033976.95766403</v>
      </c>
      <c r="M65" s="454"/>
      <c r="N65" s="440"/>
      <c r="O65" s="440"/>
      <c r="P65" s="440"/>
      <c r="Q65" s="440"/>
      <c r="R65" s="440"/>
      <c r="S65" s="440"/>
      <c r="T65" s="440"/>
    </row>
    <row r="66" spans="1:20" ht="15" x14ac:dyDescent="0.25">
      <c r="A66" s="137" t="s">
        <v>491</v>
      </c>
      <c r="B66" s="119">
        <v>11292576.301153459</v>
      </c>
      <c r="C66" s="119">
        <v>11422728.512110028</v>
      </c>
      <c r="D66" s="119">
        <v>11418350.291357087</v>
      </c>
      <c r="E66" s="119">
        <v>11817789.89978</v>
      </c>
      <c r="F66" s="119">
        <v>11148891.77136164</v>
      </c>
      <c r="G66" s="119">
        <v>12261922.551754456</v>
      </c>
      <c r="H66" s="425">
        <v>13349532.512036189</v>
      </c>
      <c r="I66" s="425">
        <v>17458774.332165495</v>
      </c>
      <c r="J66" s="425">
        <v>13737572.486887349</v>
      </c>
      <c r="K66" s="425">
        <v>14454386.149282297</v>
      </c>
      <c r="L66" s="425">
        <v>13248574.857590012</v>
      </c>
      <c r="M66" s="454"/>
      <c r="N66" s="440"/>
      <c r="O66" s="440"/>
      <c r="P66" s="440"/>
      <c r="Q66" s="440"/>
      <c r="R66" s="440"/>
      <c r="S66" s="440"/>
      <c r="T66" s="440"/>
    </row>
    <row r="67" spans="1:20" ht="15" x14ac:dyDescent="0.25">
      <c r="A67" s="137" t="s">
        <v>488</v>
      </c>
      <c r="B67" s="119">
        <v>8915336.5531666819</v>
      </c>
      <c r="C67" s="119">
        <v>11907866.18277155</v>
      </c>
      <c r="D67" s="119">
        <v>12016793.241489362</v>
      </c>
      <c r="E67" s="119">
        <v>11124462.41904</v>
      </c>
      <c r="F67" s="119">
        <v>10598707.331289152</v>
      </c>
      <c r="G67" s="119">
        <v>11767573.440949306</v>
      </c>
      <c r="H67" s="425">
        <v>13533336.703584502</v>
      </c>
      <c r="I67" s="425">
        <v>13366345.134937322</v>
      </c>
      <c r="J67" s="425">
        <v>11121770.682517318</v>
      </c>
      <c r="K67" s="425">
        <v>11396853.988811752</v>
      </c>
      <c r="L67" s="425">
        <v>11503342.369076367</v>
      </c>
      <c r="M67" s="454"/>
      <c r="N67" s="440"/>
      <c r="O67" s="440"/>
      <c r="P67" s="440"/>
      <c r="Q67" s="440"/>
      <c r="R67" s="440"/>
      <c r="S67" s="440"/>
      <c r="T67" s="440"/>
    </row>
    <row r="68" spans="1:20" ht="15" x14ac:dyDescent="0.25">
      <c r="A68" s="137" t="s">
        <v>492</v>
      </c>
      <c r="B68" s="119">
        <v>7338773.5853795037</v>
      </c>
      <c r="C68" s="119">
        <v>9317429.3073072005</v>
      </c>
      <c r="D68" s="119">
        <v>6912332.9288437767</v>
      </c>
      <c r="E68" s="119">
        <v>6640309.8533200007</v>
      </c>
      <c r="F68" s="119">
        <v>9051325.219025854</v>
      </c>
      <c r="G68" s="119">
        <v>9826174.5892172437</v>
      </c>
      <c r="H68" s="425">
        <v>12725557.712012535</v>
      </c>
      <c r="I68" s="425">
        <v>9915591.4550507572</v>
      </c>
      <c r="J68" s="425">
        <v>7621921.1575731682</v>
      </c>
      <c r="K68" s="425">
        <v>7405981.7369640442</v>
      </c>
      <c r="L68" s="425">
        <v>9645727.862730762</v>
      </c>
      <c r="M68" s="454"/>
      <c r="N68" s="440"/>
      <c r="O68" s="440"/>
      <c r="P68" s="440"/>
      <c r="Q68" s="440"/>
      <c r="R68" s="440"/>
      <c r="S68" s="440"/>
      <c r="T68" s="440"/>
    </row>
    <row r="69" spans="1:20" ht="15" x14ac:dyDescent="0.25">
      <c r="A69" s="137" t="s">
        <v>484</v>
      </c>
      <c r="B69" s="119">
        <v>4327159.0962397633</v>
      </c>
      <c r="C69" s="119">
        <v>5564880.6971217198</v>
      </c>
      <c r="D69" s="119">
        <v>6776973.5210301504</v>
      </c>
      <c r="E69" s="119">
        <v>6200628.2359000007</v>
      </c>
      <c r="F69" s="119">
        <v>7311743.4605115829</v>
      </c>
      <c r="G69" s="119">
        <v>8982509.613011308</v>
      </c>
      <c r="H69" s="425">
        <v>14347885.648515208</v>
      </c>
      <c r="I69" s="425">
        <v>11925185.83008326</v>
      </c>
      <c r="J69" s="425">
        <v>13499524.82304921</v>
      </c>
      <c r="K69" s="425">
        <v>11769901.62782583</v>
      </c>
      <c r="L69" s="425">
        <v>8870155.9720569365</v>
      </c>
      <c r="M69" s="454"/>
      <c r="N69" s="440"/>
      <c r="O69" s="440"/>
      <c r="P69" s="440"/>
      <c r="Q69" s="440"/>
      <c r="R69" s="440"/>
      <c r="S69" s="440"/>
      <c r="T69" s="440"/>
    </row>
    <row r="70" spans="1:20" ht="15" x14ac:dyDescent="0.25">
      <c r="A70" s="137" t="s">
        <v>487</v>
      </c>
      <c r="B70" s="119">
        <v>17973282.824283037</v>
      </c>
      <c r="C70" s="119">
        <v>22651504.788073156</v>
      </c>
      <c r="D70" s="119">
        <v>15467683.312882299</v>
      </c>
      <c r="E70" s="119">
        <v>15261391.785</v>
      </c>
      <c r="F70" s="119">
        <v>17109719.613297656</v>
      </c>
      <c r="G70" s="119">
        <v>14656066.931657255</v>
      </c>
      <c r="H70" s="425">
        <v>17000906.373179011</v>
      </c>
      <c r="I70" s="425">
        <v>19100367.350772895</v>
      </c>
      <c r="J70" s="425">
        <v>15169974.816499777</v>
      </c>
      <c r="K70" s="425">
        <v>15480222.821712269</v>
      </c>
      <c r="L70" s="425">
        <v>8694827.9430217762</v>
      </c>
      <c r="M70" s="454"/>
      <c r="N70" s="440"/>
      <c r="O70" s="440"/>
      <c r="P70" s="440"/>
      <c r="Q70" s="440"/>
      <c r="R70" s="440"/>
      <c r="S70" s="440"/>
      <c r="T70" s="440"/>
    </row>
    <row r="71" spans="1:20" ht="15" x14ac:dyDescent="0.25">
      <c r="A71" s="137" t="s">
        <v>493</v>
      </c>
      <c r="B71" s="119">
        <v>8754828.0499116834</v>
      </c>
      <c r="C71" s="119">
        <v>8100714.8639342664</v>
      </c>
      <c r="D71" s="119">
        <v>8267810.8664689353</v>
      </c>
      <c r="E71" s="119">
        <v>8172931.2445999999</v>
      </c>
      <c r="F71" s="119">
        <v>7771425.4589981763</v>
      </c>
      <c r="G71" s="119">
        <v>9304277.0487393383</v>
      </c>
      <c r="H71" s="425">
        <v>9574625.7776067629</v>
      </c>
      <c r="I71" s="425">
        <v>7655384.8702827776</v>
      </c>
      <c r="J71" s="425">
        <v>9854301.6278018672</v>
      </c>
      <c r="K71" s="425">
        <v>8306326.8700966723</v>
      </c>
      <c r="L71" s="425">
        <v>7277487.619334206</v>
      </c>
      <c r="M71" s="454"/>
      <c r="N71" s="440"/>
      <c r="O71" s="440"/>
      <c r="P71" s="440"/>
      <c r="Q71" s="440"/>
      <c r="R71" s="440"/>
      <c r="S71" s="440"/>
      <c r="T71" s="440"/>
    </row>
    <row r="72" spans="1:20" s="124" customFormat="1" ht="15" x14ac:dyDescent="0.25">
      <c r="A72" s="137" t="s">
        <v>482</v>
      </c>
      <c r="B72" s="119">
        <v>6146283.3878400279</v>
      </c>
      <c r="C72" s="119">
        <v>6924185.8652621405</v>
      </c>
      <c r="D72" s="119">
        <v>6793918.232124758</v>
      </c>
      <c r="E72" s="119">
        <v>7126638.9470999995</v>
      </c>
      <c r="F72" s="119">
        <v>6606660.0885816664</v>
      </c>
      <c r="G72" s="119">
        <v>5856255.6990928901</v>
      </c>
      <c r="H72" s="425">
        <v>5426134.9286909755</v>
      </c>
      <c r="I72" s="425">
        <v>7905973.3459119704</v>
      </c>
      <c r="J72" s="425">
        <v>7843085.0286713019</v>
      </c>
      <c r="K72" s="425">
        <v>8265414.1953781489</v>
      </c>
      <c r="L72" s="425">
        <v>6774598.6526498068</v>
      </c>
      <c r="M72" s="544"/>
      <c r="N72" s="545"/>
      <c r="O72" s="545"/>
      <c r="P72" s="545"/>
      <c r="Q72" s="545"/>
      <c r="R72" s="545"/>
      <c r="S72" s="545"/>
      <c r="T72" s="545"/>
    </row>
    <row r="73" spans="1:20" ht="15" x14ac:dyDescent="0.25">
      <c r="A73" s="137" t="s">
        <v>481</v>
      </c>
      <c r="B73" s="119">
        <v>7419035.3115148414</v>
      </c>
      <c r="C73" s="119">
        <v>7160544.5188106615</v>
      </c>
      <c r="D73" s="119">
        <v>7797338.1480682166</v>
      </c>
      <c r="E73" s="119">
        <v>6384746.2539000008</v>
      </c>
      <c r="F73" s="119">
        <v>6875117.6071777344</v>
      </c>
      <c r="G73" s="119">
        <v>6453295.475290304</v>
      </c>
      <c r="H73" s="425">
        <v>7495506.9057344627</v>
      </c>
      <c r="I73" s="425">
        <v>7129236.3500367738</v>
      </c>
      <c r="J73" s="425">
        <v>6675799.4738550298</v>
      </c>
      <c r="K73" s="425">
        <v>8382032.634434511</v>
      </c>
      <c r="L73" s="425">
        <v>5668009.7898274399</v>
      </c>
      <c r="M73" s="454"/>
      <c r="N73" s="440"/>
      <c r="O73" s="440"/>
      <c r="P73" s="440"/>
      <c r="Q73" s="440"/>
      <c r="R73" s="440"/>
      <c r="S73" s="440"/>
      <c r="T73" s="440"/>
    </row>
    <row r="74" spans="1:20" ht="15" x14ac:dyDescent="0.25">
      <c r="A74" s="137" t="s">
        <v>497</v>
      </c>
      <c r="B74" s="119">
        <v>3619655.1894042939</v>
      </c>
      <c r="C74" s="119">
        <v>3468787.9084286848</v>
      </c>
      <c r="D74" s="119">
        <v>3067174.3474964569</v>
      </c>
      <c r="E74" s="119">
        <v>3213332.7346199998</v>
      </c>
      <c r="F74" s="119">
        <v>5048936.4432364823</v>
      </c>
      <c r="G74" s="119">
        <v>4834613.0972104361</v>
      </c>
      <c r="H74" s="425">
        <v>5857706.0208925996</v>
      </c>
      <c r="I74" s="425">
        <v>7147844.3497423837</v>
      </c>
      <c r="J74" s="425">
        <v>5332206.0930020679</v>
      </c>
      <c r="K74" s="425">
        <v>7792753.4102657968</v>
      </c>
      <c r="L74" s="425">
        <v>4333470.7097721566</v>
      </c>
      <c r="M74" s="454"/>
      <c r="N74" s="440"/>
      <c r="O74" s="440"/>
      <c r="P74" s="440"/>
      <c r="Q74" s="440"/>
      <c r="R74" s="440"/>
      <c r="S74" s="440"/>
      <c r="T74" s="440"/>
    </row>
    <row r="75" spans="1:20" ht="15" x14ac:dyDescent="0.25">
      <c r="A75" s="137" t="s">
        <v>495</v>
      </c>
      <c r="B75" s="119">
        <v>5606989.0631299997</v>
      </c>
      <c r="C75" s="119">
        <v>6686304.4079999998</v>
      </c>
      <c r="D75" s="119">
        <v>5663052.8317000009</v>
      </c>
      <c r="E75" s="119">
        <v>4769212.3398500001</v>
      </c>
      <c r="F75" s="119">
        <v>4462438.3670402812</v>
      </c>
      <c r="G75" s="119">
        <v>5687389.6456776354</v>
      </c>
      <c r="H75" s="425">
        <v>3863782.0252467599</v>
      </c>
      <c r="I75" s="425">
        <v>4547433.2491905801</v>
      </c>
      <c r="J75" s="425">
        <v>3721045.833020451</v>
      </c>
      <c r="K75" s="425">
        <v>3639917.452289185</v>
      </c>
      <c r="L75" s="425">
        <v>1822097.5814382094</v>
      </c>
      <c r="M75" s="454"/>
      <c r="N75" s="440"/>
      <c r="O75" s="440"/>
      <c r="P75" s="440"/>
      <c r="Q75" s="440"/>
      <c r="R75" s="440"/>
      <c r="S75" s="440"/>
      <c r="T75" s="440"/>
    </row>
    <row r="76" spans="1:20" ht="15" x14ac:dyDescent="0.25">
      <c r="A76" s="137" t="s">
        <v>499</v>
      </c>
      <c r="B76" s="119">
        <v>2232758.1492499998</v>
      </c>
      <c r="C76" s="119">
        <v>1601155.8191999998</v>
      </c>
      <c r="D76" s="119">
        <v>1953354.5861500001</v>
      </c>
      <c r="E76" s="119">
        <v>1974453.8407799997</v>
      </c>
      <c r="F76" s="119">
        <v>3326069.5681514922</v>
      </c>
      <c r="G76" s="119">
        <v>3234840.5039723478</v>
      </c>
      <c r="H76" s="425">
        <v>4304157.7469679601</v>
      </c>
      <c r="I76" s="425">
        <v>2660206.6527726399</v>
      </c>
      <c r="J76" s="425">
        <v>1561452.7140889622</v>
      </c>
      <c r="K76" s="425">
        <v>2476406.5227423133</v>
      </c>
      <c r="L76" s="425">
        <v>1569579.714320804</v>
      </c>
      <c r="M76" s="454"/>
      <c r="N76" s="440"/>
      <c r="O76" s="440"/>
      <c r="P76" s="440"/>
      <c r="Q76" s="440"/>
      <c r="R76" s="440"/>
      <c r="S76" s="440"/>
      <c r="T76" s="440"/>
    </row>
    <row r="77" spans="1:20" ht="15" x14ac:dyDescent="0.25">
      <c r="A77" s="137" t="s">
        <v>498</v>
      </c>
      <c r="B77" s="119">
        <v>2887239.3978900001</v>
      </c>
      <c r="C77" s="119">
        <v>3057114.5808000001</v>
      </c>
      <c r="D77" s="119">
        <v>2919616.7758999998</v>
      </c>
      <c r="E77" s="119">
        <v>2477044.44233</v>
      </c>
      <c r="F77" s="119">
        <v>2311459.6408615285</v>
      </c>
      <c r="G77" s="119">
        <v>2723459.4861216168</v>
      </c>
      <c r="H77" s="425">
        <v>2868128.453279472</v>
      </c>
      <c r="I77" s="425">
        <v>2937865.1047025807</v>
      </c>
      <c r="J77" s="425">
        <v>3168973.3559589921</v>
      </c>
      <c r="K77" s="425">
        <v>3044743.0069282134</v>
      </c>
      <c r="L77" s="425">
        <v>1461648.2233752881</v>
      </c>
      <c r="M77" s="454"/>
      <c r="N77" s="440"/>
      <c r="O77" s="440"/>
      <c r="P77" s="440"/>
      <c r="Q77" s="440"/>
      <c r="R77" s="440"/>
      <c r="S77" s="440"/>
      <c r="T77" s="440"/>
    </row>
    <row r="78" spans="1:20" ht="15" x14ac:dyDescent="0.25">
      <c r="A78" s="137" t="s">
        <v>496</v>
      </c>
      <c r="B78" s="119">
        <v>1041815.14417</v>
      </c>
      <c r="C78" s="119">
        <v>1404917.8751999999</v>
      </c>
      <c r="D78" s="119">
        <v>1136024.4621000001</v>
      </c>
      <c r="E78" s="119">
        <v>968765.21325000003</v>
      </c>
      <c r="F78" s="119">
        <v>1519724.398977489</v>
      </c>
      <c r="G78" s="119">
        <v>1449250.9675817706</v>
      </c>
      <c r="H78" s="425">
        <v>2008191.6852615231</v>
      </c>
      <c r="I78" s="425">
        <v>1547724.658759695</v>
      </c>
      <c r="J78" s="425">
        <v>1339656.1529704728</v>
      </c>
      <c r="K78" s="425">
        <v>1140300.8200155681</v>
      </c>
      <c r="L78" s="425">
        <v>1025705.6490073315</v>
      </c>
      <c r="M78" s="454"/>
      <c r="N78" s="440"/>
      <c r="O78" s="440"/>
      <c r="P78" s="440"/>
      <c r="Q78" s="440"/>
      <c r="R78" s="440"/>
      <c r="S78" s="440"/>
      <c r="T78" s="440"/>
    </row>
    <row r="79" spans="1:20" ht="15" x14ac:dyDescent="0.25">
      <c r="A79" s="137" t="s">
        <v>502</v>
      </c>
      <c r="B79" s="119">
        <v>42339.869109999992</v>
      </c>
      <c r="C79" s="119">
        <v>21522.379199999999</v>
      </c>
      <c r="D79" s="119">
        <v>11714.80695</v>
      </c>
      <c r="E79" s="119">
        <v>4561.6499999999996</v>
      </c>
      <c r="F79" s="119">
        <v>98514.900000000009</v>
      </c>
      <c r="G79" s="119">
        <v>152178.15651863316</v>
      </c>
      <c r="H79" s="425">
        <v>437429.05606000003</v>
      </c>
      <c r="I79" s="425">
        <v>348244.761</v>
      </c>
      <c r="J79" s="425">
        <v>285650.96658000001</v>
      </c>
      <c r="K79" s="425">
        <v>408801.83500000002</v>
      </c>
      <c r="L79" s="425">
        <v>392220.12820000004</v>
      </c>
      <c r="M79" s="454"/>
    </row>
    <row r="80" spans="1:20" ht="15" x14ac:dyDescent="0.25">
      <c r="A80" s="543" t="s">
        <v>500</v>
      </c>
      <c r="B80" s="425">
        <v>498347.86392999993</v>
      </c>
      <c r="C80" s="425">
        <v>108743.87999999999</v>
      </c>
      <c r="D80" s="425">
        <v>138607.74124999999</v>
      </c>
      <c r="E80" s="425">
        <v>51698.7</v>
      </c>
      <c r="F80" s="425">
        <v>796532.59656573122</v>
      </c>
      <c r="G80" s="425">
        <v>269317.81776000001</v>
      </c>
      <c r="H80" s="425">
        <v>309691.23983628559</v>
      </c>
      <c r="I80" s="425">
        <v>121183.64303237597</v>
      </c>
      <c r="J80" s="425">
        <v>186559.55300606939</v>
      </c>
      <c r="K80" s="425">
        <v>309150.34533782915</v>
      </c>
      <c r="L80" s="425">
        <v>358302.43503659975</v>
      </c>
      <c r="M80" s="454"/>
    </row>
    <row r="81" spans="1:13" ht="15" x14ac:dyDescent="0.25">
      <c r="A81" s="137" t="s">
        <v>501</v>
      </c>
      <c r="B81" s="119">
        <v>57491.882610000001</v>
      </c>
      <c r="C81" s="119">
        <v>70308</v>
      </c>
      <c r="D81" s="119">
        <v>84532.25</v>
      </c>
      <c r="E81" s="119">
        <v>47981.8</v>
      </c>
      <c r="F81" s="119">
        <v>59623.075000000004</v>
      </c>
      <c r="G81" s="119">
        <v>126778.00298755187</v>
      </c>
      <c r="H81" s="425">
        <v>160596.48003844672</v>
      </c>
      <c r="I81" s="425">
        <v>177125.38207262434</v>
      </c>
      <c r="J81" s="425">
        <v>116365.96927355776</v>
      </c>
      <c r="K81" s="425">
        <v>132449.39986679205</v>
      </c>
      <c r="L81" s="425">
        <v>112714.82668197043</v>
      </c>
      <c r="M81" s="454"/>
    </row>
    <row r="82" spans="1:13" ht="15" x14ac:dyDescent="0.25">
      <c r="A82" s="137" t="s">
        <v>503</v>
      </c>
      <c r="B82" s="119">
        <v>33233.814460000001</v>
      </c>
      <c r="C82" s="119">
        <v>29678.275199999996</v>
      </c>
      <c r="D82" s="119">
        <v>16646.5255</v>
      </c>
      <c r="E82" s="119">
        <v>29258.017620000002</v>
      </c>
      <c r="F82" s="119">
        <v>41710.344770132935</v>
      </c>
      <c r="G82" s="119">
        <v>55397.918094191773</v>
      </c>
      <c r="H82" s="425">
        <v>19283.75964993078</v>
      </c>
      <c r="I82" s="425">
        <v>14138.208319284309</v>
      </c>
      <c r="J82" s="425">
        <v>11084.697523542804</v>
      </c>
      <c r="K82" s="425">
        <v>18966.977828970004</v>
      </c>
      <c r="L82" s="425">
        <v>7992.728184926973</v>
      </c>
      <c r="M82" s="454"/>
    </row>
    <row r="83" spans="1:13" ht="12.75" x14ac:dyDescent="0.2">
      <c r="A83" s="137"/>
      <c r="B83" s="119"/>
      <c r="C83" s="119"/>
      <c r="D83" s="119"/>
      <c r="E83" s="119"/>
      <c r="F83" s="119"/>
      <c r="G83" s="119"/>
      <c r="K83" s="564"/>
      <c r="L83" s="564"/>
    </row>
    <row r="84" spans="1:13" ht="84.75" customHeight="1" x14ac:dyDescent="0.2">
      <c r="A84" s="1105" t="s">
        <v>932</v>
      </c>
      <c r="B84" s="1105"/>
      <c r="C84" s="1105"/>
      <c r="D84" s="1105"/>
      <c r="E84" s="1105"/>
      <c r="F84" s="1105"/>
      <c r="G84" s="1105"/>
      <c r="H84" s="1105"/>
      <c r="I84" s="1105"/>
      <c r="J84" s="1105"/>
      <c r="K84" s="1106"/>
      <c r="L84" s="565"/>
    </row>
    <row r="85" spans="1:13" ht="12.75" x14ac:dyDescent="0.2">
      <c r="A85" s="455" t="s">
        <v>508</v>
      </c>
      <c r="B85" s="455"/>
      <c r="C85" s="455"/>
      <c r="D85" s="455"/>
      <c r="E85" s="455"/>
      <c r="F85" s="455"/>
      <c r="G85" s="455"/>
      <c r="H85" s="455"/>
      <c r="I85" s="455"/>
      <c r="J85" s="455"/>
      <c r="K85" s="440"/>
      <c r="L85" s="440"/>
    </row>
    <row r="86" spans="1:13" ht="16.5" customHeight="1" x14ac:dyDescent="0.2">
      <c r="A86" s="456" t="s">
        <v>509</v>
      </c>
      <c r="B86" s="457"/>
      <c r="C86" s="457"/>
      <c r="D86" s="457"/>
      <c r="E86" s="457"/>
      <c r="F86" s="458"/>
      <c r="G86" s="458"/>
      <c r="H86" s="459"/>
      <c r="I86" s="459"/>
      <c r="J86" s="459"/>
      <c r="K86" s="459"/>
      <c r="L86" s="459"/>
    </row>
    <row r="91" spans="1:13" ht="10.5" customHeight="1" x14ac:dyDescent="0.2"/>
  </sheetData>
  <mergeCells count="2">
    <mergeCell ref="A2:I2"/>
    <mergeCell ref="A84:K84"/>
  </mergeCells>
  <conditionalFormatting sqref="K46:L46">
    <cfRule type="cellIs" dxfId="2" priority="1" stopIfTrue="1" operator="equal">
      <formula>-0.000001</formula>
    </cfRule>
  </conditionalFormatting>
  <conditionalFormatting sqref="P4:P21 N4:N30">
    <cfRule type="cellIs" dxfId="1" priority="3" stopIfTrue="1" operator="equal">
      <formula>-0.000001</formula>
    </cfRule>
  </conditionalFormatting>
  <conditionalFormatting sqref="P34:Q34">
    <cfRule type="cellIs" dxfId="0" priority="2" stopIfTrue="1" operator="equal">
      <formula>-0.000001</formula>
    </cfRule>
  </conditionalFormatting>
  <printOptions horizontalCentered="1" verticalCentered="1"/>
  <pageMargins left="0" right="0" top="0" bottom="0" header="0.31496062992125984" footer="0.31496062992125984"/>
  <pageSetup paperSize="9" scale="51"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N60"/>
  <sheetViews>
    <sheetView showGridLines="0" view="pageBreakPreview" zoomScaleNormal="100" zoomScaleSheetLayoutView="100" workbookViewId="0"/>
  </sheetViews>
  <sheetFormatPr baseColWidth="10" defaultColWidth="11.42578125" defaultRowHeight="15" x14ac:dyDescent="0.25"/>
  <cols>
    <col min="2" max="14" width="10.5703125" customWidth="1"/>
    <col min="15" max="15" width="3" customWidth="1"/>
  </cols>
  <sheetData>
    <row r="1" spans="1:14" x14ac:dyDescent="0.25">
      <c r="A1" s="104" t="s">
        <v>324</v>
      </c>
      <c r="B1" s="221"/>
      <c r="C1" s="221"/>
      <c r="D1" s="221"/>
      <c r="E1" s="221"/>
      <c r="F1" s="221"/>
      <c r="G1" s="221"/>
      <c r="H1" s="221"/>
      <c r="I1" s="221"/>
      <c r="J1" s="221"/>
      <c r="K1" s="221"/>
      <c r="L1" s="221"/>
      <c r="M1" s="221"/>
      <c r="N1" s="221"/>
    </row>
    <row r="2" spans="1:14" ht="15.75" x14ac:dyDescent="0.25">
      <c r="A2" s="222" t="s">
        <v>325</v>
      </c>
      <c r="B2" s="221"/>
      <c r="C2" s="221"/>
      <c r="D2" s="221"/>
      <c r="E2" s="221"/>
      <c r="F2" s="221"/>
      <c r="G2" s="221"/>
      <c r="H2" s="221"/>
      <c r="I2" s="221"/>
      <c r="J2" s="221"/>
      <c r="K2" s="221"/>
      <c r="L2" s="221"/>
      <c r="M2" s="221"/>
      <c r="N2" s="221"/>
    </row>
    <row r="3" spans="1:14" ht="15.75" x14ac:dyDescent="0.25">
      <c r="A3" s="222" t="s">
        <v>326</v>
      </c>
      <c r="B3" s="221"/>
      <c r="C3" s="221"/>
      <c r="D3" s="221"/>
      <c r="E3" s="221"/>
      <c r="F3" s="221"/>
      <c r="G3" s="221"/>
      <c r="H3" s="221"/>
      <c r="I3" s="221"/>
      <c r="J3" s="221"/>
      <c r="K3" s="221"/>
      <c r="L3" s="221"/>
      <c r="M3" s="221"/>
      <c r="N3" s="221"/>
    </row>
    <row r="4" spans="1:14" ht="15.75" thickBot="1" x14ac:dyDescent="0.3">
      <c r="A4" s="57" t="s">
        <v>327</v>
      </c>
      <c r="B4" s="223" t="s">
        <v>328</v>
      </c>
      <c r="C4" s="223" t="s">
        <v>329</v>
      </c>
      <c r="D4" s="223" t="s">
        <v>330</v>
      </c>
      <c r="E4" s="223" t="s">
        <v>331</v>
      </c>
      <c r="F4" s="223" t="s">
        <v>332</v>
      </c>
      <c r="G4" s="223" t="s">
        <v>333</v>
      </c>
      <c r="H4" s="223" t="s">
        <v>334</v>
      </c>
      <c r="I4" s="223" t="s">
        <v>335</v>
      </c>
      <c r="J4" s="223" t="s">
        <v>336</v>
      </c>
      <c r="K4" s="223" t="s">
        <v>337</v>
      </c>
      <c r="L4" s="223" t="s">
        <v>338</v>
      </c>
      <c r="M4" s="223" t="s">
        <v>339</v>
      </c>
      <c r="N4" s="223" t="s">
        <v>0</v>
      </c>
    </row>
    <row r="5" spans="1:14" ht="15.75" thickBot="1" x14ac:dyDescent="0.3">
      <c r="A5" s="224" t="s">
        <v>340</v>
      </c>
      <c r="B5" s="225"/>
      <c r="C5" s="225"/>
      <c r="D5" s="225"/>
      <c r="E5" s="225"/>
      <c r="F5" s="225"/>
      <c r="G5" s="225"/>
      <c r="H5" s="225"/>
      <c r="I5" s="225"/>
      <c r="J5" s="225"/>
      <c r="K5" s="225"/>
      <c r="L5" s="225"/>
      <c r="M5" s="225"/>
      <c r="N5" s="226"/>
    </row>
    <row r="6" spans="1:14" x14ac:dyDescent="0.25">
      <c r="A6" s="227">
        <v>2009</v>
      </c>
      <c r="B6" s="228">
        <v>353</v>
      </c>
      <c r="C6" s="228">
        <v>717</v>
      </c>
      <c r="D6" s="228">
        <v>601</v>
      </c>
      <c r="E6" s="228">
        <v>338</v>
      </c>
      <c r="F6" s="228">
        <v>507</v>
      </c>
      <c r="G6" s="228">
        <v>281</v>
      </c>
      <c r="H6" s="228">
        <v>304</v>
      </c>
      <c r="I6" s="228">
        <v>586</v>
      </c>
      <c r="J6" s="228">
        <v>415</v>
      </c>
      <c r="K6" s="228">
        <v>439</v>
      </c>
      <c r="L6" s="228">
        <v>404</v>
      </c>
      <c r="M6" s="228">
        <v>290</v>
      </c>
      <c r="N6" s="228">
        <f>SUM(B6:M6)</f>
        <v>5235</v>
      </c>
    </row>
    <row r="7" spans="1:14" x14ac:dyDescent="0.25">
      <c r="A7" s="227">
        <v>2010</v>
      </c>
      <c r="B7" s="228">
        <v>514</v>
      </c>
      <c r="C7" s="228">
        <v>1556</v>
      </c>
      <c r="D7" s="228">
        <v>512</v>
      </c>
      <c r="E7" s="228">
        <v>467</v>
      </c>
      <c r="F7" s="228">
        <v>697</v>
      </c>
      <c r="G7" s="228">
        <v>476</v>
      </c>
      <c r="H7" s="228">
        <v>686</v>
      </c>
      <c r="I7" s="228">
        <v>686</v>
      </c>
      <c r="J7" s="228">
        <v>526</v>
      </c>
      <c r="K7" s="228">
        <v>859</v>
      </c>
      <c r="L7" s="228">
        <v>949</v>
      </c>
      <c r="M7" s="228">
        <v>1710</v>
      </c>
      <c r="N7" s="228">
        <f t="shared" ref="N7:N19" si="0">SUM(B7:M7)</f>
        <v>9638</v>
      </c>
    </row>
    <row r="8" spans="1:14" x14ac:dyDescent="0.25">
      <c r="A8" s="227">
        <v>2011</v>
      </c>
      <c r="B8" s="228">
        <v>1388</v>
      </c>
      <c r="C8" s="228">
        <v>1930</v>
      </c>
      <c r="D8" s="228">
        <v>961</v>
      </c>
      <c r="E8" s="228">
        <v>782</v>
      </c>
      <c r="F8" s="228">
        <v>898</v>
      </c>
      <c r="G8" s="228">
        <v>494</v>
      </c>
      <c r="H8" s="228">
        <v>545</v>
      </c>
      <c r="I8" s="228">
        <v>600</v>
      </c>
      <c r="J8" s="228">
        <v>691</v>
      </c>
      <c r="K8" s="228">
        <v>451</v>
      </c>
      <c r="L8" s="228">
        <v>739</v>
      </c>
      <c r="M8" s="228">
        <v>463</v>
      </c>
      <c r="N8" s="228">
        <f t="shared" si="0"/>
        <v>9942</v>
      </c>
    </row>
    <row r="9" spans="1:14" x14ac:dyDescent="0.25">
      <c r="A9" s="227">
        <v>2012</v>
      </c>
      <c r="B9" s="228">
        <v>1391</v>
      </c>
      <c r="C9" s="228">
        <v>462</v>
      </c>
      <c r="D9" s="228">
        <v>474</v>
      </c>
      <c r="E9" s="228">
        <v>345</v>
      </c>
      <c r="F9" s="228">
        <v>1279</v>
      </c>
      <c r="G9" s="228">
        <v>523</v>
      </c>
      <c r="H9" s="228">
        <v>450</v>
      </c>
      <c r="I9" s="228">
        <v>611</v>
      </c>
      <c r="J9" s="228">
        <v>384</v>
      </c>
      <c r="K9" s="228">
        <v>371</v>
      </c>
      <c r="L9" s="228">
        <v>739</v>
      </c>
      <c r="M9" s="228">
        <v>218</v>
      </c>
      <c r="N9" s="228">
        <f t="shared" si="0"/>
        <v>7247</v>
      </c>
    </row>
    <row r="10" spans="1:14" x14ac:dyDescent="0.25">
      <c r="A10" s="227">
        <v>2013</v>
      </c>
      <c r="B10" s="228">
        <v>1121</v>
      </c>
      <c r="C10" s="228">
        <v>319</v>
      </c>
      <c r="D10" s="228">
        <v>318</v>
      </c>
      <c r="E10" s="228">
        <v>418</v>
      </c>
      <c r="F10" s="228">
        <v>1035</v>
      </c>
      <c r="G10" s="228">
        <v>376</v>
      </c>
      <c r="H10" s="228">
        <v>360</v>
      </c>
      <c r="I10" s="228">
        <v>451</v>
      </c>
      <c r="J10" s="228">
        <v>310</v>
      </c>
      <c r="K10" s="228">
        <v>271</v>
      </c>
      <c r="L10" s="228">
        <v>650</v>
      </c>
      <c r="M10" s="228">
        <v>168</v>
      </c>
      <c r="N10" s="228">
        <f t="shared" si="0"/>
        <v>5797</v>
      </c>
    </row>
    <row r="11" spans="1:14" x14ac:dyDescent="0.25">
      <c r="A11" s="227">
        <v>2014</v>
      </c>
      <c r="B11" s="228">
        <v>2039</v>
      </c>
      <c r="C11" s="228">
        <v>358</v>
      </c>
      <c r="D11" s="228">
        <v>236</v>
      </c>
      <c r="E11" s="228">
        <v>250</v>
      </c>
      <c r="F11" s="228">
        <v>670</v>
      </c>
      <c r="G11" s="228">
        <v>477</v>
      </c>
      <c r="H11" s="228">
        <v>206</v>
      </c>
      <c r="I11" s="228">
        <v>389</v>
      </c>
      <c r="J11" s="228">
        <v>403</v>
      </c>
      <c r="K11" s="228">
        <v>288</v>
      </c>
      <c r="L11" s="228">
        <v>402</v>
      </c>
      <c r="M11" s="228">
        <v>372</v>
      </c>
      <c r="N11" s="228">
        <f t="shared" si="0"/>
        <v>6090</v>
      </c>
    </row>
    <row r="12" spans="1:14" x14ac:dyDescent="0.25">
      <c r="A12" s="227">
        <v>2015</v>
      </c>
      <c r="B12" s="228">
        <v>2176</v>
      </c>
      <c r="C12" s="228">
        <v>325</v>
      </c>
      <c r="D12" s="228">
        <v>232</v>
      </c>
      <c r="E12" s="228">
        <v>246</v>
      </c>
      <c r="F12" s="228">
        <v>771</v>
      </c>
      <c r="G12" s="228">
        <v>353</v>
      </c>
      <c r="H12" s="228">
        <v>214</v>
      </c>
      <c r="I12" s="228">
        <v>571</v>
      </c>
      <c r="J12" s="228">
        <v>192</v>
      </c>
      <c r="K12" s="228">
        <v>184</v>
      </c>
      <c r="L12" s="228">
        <v>392</v>
      </c>
      <c r="M12" s="228">
        <v>140</v>
      </c>
      <c r="N12" s="228">
        <f t="shared" si="0"/>
        <v>5796</v>
      </c>
    </row>
    <row r="13" spans="1:14" x14ac:dyDescent="0.25">
      <c r="A13" s="227">
        <v>2016</v>
      </c>
      <c r="B13" s="228">
        <v>1917</v>
      </c>
      <c r="C13" s="228">
        <v>223</v>
      </c>
      <c r="D13" s="228">
        <v>205</v>
      </c>
      <c r="E13" s="228">
        <v>271</v>
      </c>
      <c r="F13" s="228">
        <v>0</v>
      </c>
      <c r="G13" s="228">
        <v>0</v>
      </c>
      <c r="H13" s="228">
        <v>879</v>
      </c>
      <c r="I13" s="228">
        <v>292</v>
      </c>
      <c r="J13" s="228">
        <v>330</v>
      </c>
      <c r="K13" s="228">
        <v>307</v>
      </c>
      <c r="L13" s="228">
        <v>582</v>
      </c>
      <c r="M13" s="228">
        <v>300</v>
      </c>
      <c r="N13" s="228">
        <f t="shared" si="0"/>
        <v>5306</v>
      </c>
    </row>
    <row r="14" spans="1:14" x14ac:dyDescent="0.25">
      <c r="A14" s="227">
        <v>2017</v>
      </c>
      <c r="B14" s="228">
        <v>2287</v>
      </c>
      <c r="C14" s="228">
        <v>70</v>
      </c>
      <c r="D14" s="228">
        <v>83</v>
      </c>
      <c r="E14" s="228">
        <v>55</v>
      </c>
      <c r="F14" s="228">
        <v>130</v>
      </c>
      <c r="G14" s="228">
        <v>34</v>
      </c>
      <c r="H14" s="228">
        <v>53</v>
      </c>
      <c r="I14" s="228">
        <v>98</v>
      </c>
      <c r="J14" s="228">
        <v>62</v>
      </c>
      <c r="K14" s="228">
        <v>1661</v>
      </c>
      <c r="L14" s="228">
        <v>895</v>
      </c>
      <c r="M14" s="228">
        <v>403</v>
      </c>
      <c r="N14" s="228">
        <f t="shared" si="0"/>
        <v>5831</v>
      </c>
    </row>
    <row r="15" spans="1:14" x14ac:dyDescent="0.25">
      <c r="A15" s="227">
        <v>2018</v>
      </c>
      <c r="B15" s="228">
        <v>699</v>
      </c>
      <c r="C15" s="228">
        <v>372</v>
      </c>
      <c r="D15" s="228">
        <v>349</v>
      </c>
      <c r="E15" s="228">
        <v>596</v>
      </c>
      <c r="F15" s="228">
        <v>1556</v>
      </c>
      <c r="G15" s="228">
        <v>403</v>
      </c>
      <c r="H15" s="228">
        <v>525</v>
      </c>
      <c r="I15" s="228">
        <v>876</v>
      </c>
      <c r="J15" s="228">
        <v>445</v>
      </c>
      <c r="K15" s="228">
        <v>328</v>
      </c>
      <c r="L15" s="228">
        <v>558</v>
      </c>
      <c r="M15" s="228">
        <v>237</v>
      </c>
      <c r="N15" s="228">
        <f t="shared" si="0"/>
        <v>6944</v>
      </c>
    </row>
    <row r="16" spans="1:14" x14ac:dyDescent="0.25">
      <c r="A16" s="227">
        <v>2019</v>
      </c>
      <c r="B16" s="228">
        <v>362</v>
      </c>
      <c r="C16" s="228">
        <v>586</v>
      </c>
      <c r="D16" s="228">
        <v>328</v>
      </c>
      <c r="E16" s="228">
        <v>388</v>
      </c>
      <c r="F16" s="228">
        <v>1488</v>
      </c>
      <c r="G16" s="228">
        <v>278</v>
      </c>
      <c r="H16" s="228">
        <v>403</v>
      </c>
      <c r="I16" s="228">
        <v>456</v>
      </c>
      <c r="J16" s="228">
        <v>340</v>
      </c>
      <c r="K16" s="228">
        <v>329</v>
      </c>
      <c r="L16" s="228">
        <v>1068</v>
      </c>
      <c r="M16" s="228">
        <v>272</v>
      </c>
      <c r="N16" s="228">
        <f t="shared" si="0"/>
        <v>6298</v>
      </c>
    </row>
    <row r="17" spans="1:14" x14ac:dyDescent="0.25">
      <c r="A17" s="227">
        <v>2020</v>
      </c>
      <c r="B17" s="228">
        <v>535</v>
      </c>
      <c r="C17" s="228">
        <v>287</v>
      </c>
      <c r="D17" s="228">
        <v>153</v>
      </c>
      <c r="E17" s="228">
        <v>0</v>
      </c>
      <c r="F17" s="228">
        <v>0</v>
      </c>
      <c r="G17" s="228">
        <v>0</v>
      </c>
      <c r="H17" s="228">
        <v>754</v>
      </c>
      <c r="I17" s="228">
        <v>374</v>
      </c>
      <c r="J17" s="228">
        <v>463</v>
      </c>
      <c r="K17" s="228">
        <v>560</v>
      </c>
      <c r="L17" s="228">
        <v>1979</v>
      </c>
      <c r="M17" s="228">
        <v>381</v>
      </c>
      <c r="N17" s="228">
        <f t="shared" si="0"/>
        <v>5486</v>
      </c>
    </row>
    <row r="18" spans="1:14" x14ac:dyDescent="0.25">
      <c r="A18" s="227">
        <v>2021</v>
      </c>
      <c r="B18" s="228">
        <v>371</v>
      </c>
      <c r="C18" s="228">
        <v>268</v>
      </c>
      <c r="D18" s="228">
        <v>627</v>
      </c>
      <c r="E18" s="228">
        <v>257</v>
      </c>
      <c r="F18" s="228">
        <v>651</v>
      </c>
      <c r="G18" s="228">
        <v>342</v>
      </c>
      <c r="H18" s="228">
        <v>410</v>
      </c>
      <c r="I18" s="228">
        <v>741</v>
      </c>
      <c r="J18" s="228">
        <v>437</v>
      </c>
      <c r="K18" s="228">
        <v>423</v>
      </c>
      <c r="L18" s="228">
        <v>1123</v>
      </c>
      <c r="M18" s="228">
        <v>319</v>
      </c>
      <c r="N18" s="228">
        <f t="shared" si="0"/>
        <v>5969</v>
      </c>
    </row>
    <row r="19" spans="1:14" x14ac:dyDescent="0.25">
      <c r="A19" s="227">
        <v>2022</v>
      </c>
      <c r="B19" s="228">
        <v>528</v>
      </c>
      <c r="C19" s="228">
        <v>322</v>
      </c>
      <c r="D19" s="228">
        <v>420</v>
      </c>
      <c r="E19" s="228">
        <v>447</v>
      </c>
      <c r="F19" s="228">
        <v>1449</v>
      </c>
      <c r="G19" s="228">
        <v>529</v>
      </c>
      <c r="H19" s="228">
        <v>499</v>
      </c>
      <c r="I19" s="228">
        <v>855</v>
      </c>
      <c r="J19" s="228">
        <v>446</v>
      </c>
      <c r="K19" s="228">
        <v>355</v>
      </c>
      <c r="L19" s="228">
        <v>712</v>
      </c>
      <c r="M19" s="228">
        <v>264</v>
      </c>
      <c r="N19" s="228">
        <f t="shared" si="0"/>
        <v>6826</v>
      </c>
    </row>
    <row r="20" spans="1:14" x14ac:dyDescent="0.25">
      <c r="A20" s="227">
        <v>2023</v>
      </c>
      <c r="B20" s="228">
        <v>386</v>
      </c>
      <c r="C20" s="228">
        <v>331</v>
      </c>
      <c r="D20" s="228">
        <v>419</v>
      </c>
      <c r="E20" s="228">
        <v>336</v>
      </c>
      <c r="F20" s="228">
        <v>1294</v>
      </c>
      <c r="G20" s="228">
        <v>354</v>
      </c>
      <c r="H20" s="228">
        <v>601</v>
      </c>
      <c r="I20" s="228">
        <v>1043</v>
      </c>
      <c r="J20" s="228">
        <v>532</v>
      </c>
      <c r="K20" s="228">
        <v>445</v>
      </c>
      <c r="L20" s="228">
        <v>798</v>
      </c>
      <c r="M20" s="228">
        <v>294</v>
      </c>
      <c r="N20" s="228">
        <f>SUM(B20:M20)</f>
        <v>6833</v>
      </c>
    </row>
    <row r="21" spans="1:14" x14ac:dyDescent="0.25">
      <c r="A21" s="227">
        <v>2024</v>
      </c>
      <c r="B21" s="228">
        <v>875</v>
      </c>
      <c r="C21" s="228">
        <v>386</v>
      </c>
      <c r="D21" s="228">
        <v>379</v>
      </c>
      <c r="E21" s="228">
        <v>499</v>
      </c>
      <c r="F21" s="228">
        <v>1215</v>
      </c>
      <c r="G21" s="228">
        <v>412</v>
      </c>
      <c r="H21" s="228">
        <v>478</v>
      </c>
      <c r="I21" s="228">
        <v>1145</v>
      </c>
      <c r="J21" s="228">
        <v>569</v>
      </c>
      <c r="K21" s="228">
        <v>608</v>
      </c>
      <c r="L21" s="228">
        <v>810</v>
      </c>
      <c r="M21" s="228">
        <v>325</v>
      </c>
      <c r="N21" s="228">
        <f>SUM(B21:M21)</f>
        <v>7701</v>
      </c>
    </row>
    <row r="22" spans="1:14" ht="15.75" thickBot="1" x14ac:dyDescent="0.3">
      <c r="A22" s="227">
        <v>2025</v>
      </c>
      <c r="B22" s="228">
        <v>922</v>
      </c>
      <c r="C22" s="228">
        <v>408</v>
      </c>
      <c r="D22" s="228">
        <v>641</v>
      </c>
      <c r="E22" s="228">
        <v>446</v>
      </c>
      <c r="F22" s="228">
        <v>1743</v>
      </c>
      <c r="G22" s="228">
        <v>789</v>
      </c>
      <c r="H22" s="228">
        <v>605</v>
      </c>
      <c r="I22" s="228">
        <v>1789</v>
      </c>
      <c r="J22" s="228">
        <v>606</v>
      </c>
      <c r="K22" s="228">
        <v>873</v>
      </c>
      <c r="L22" s="228">
        <v>1735</v>
      </c>
      <c r="M22" s="228"/>
      <c r="N22" s="228">
        <f>SUM(B22:M22)</f>
        <v>10557</v>
      </c>
    </row>
    <row r="23" spans="1:14" ht="15.75" thickBot="1" x14ac:dyDescent="0.3">
      <c r="A23" s="229" t="s">
        <v>341</v>
      </c>
      <c r="B23" s="230"/>
      <c r="C23" s="230"/>
      <c r="D23" s="230"/>
      <c r="E23" s="230"/>
      <c r="F23" s="230"/>
      <c r="G23" s="230"/>
      <c r="H23" s="230"/>
      <c r="I23" s="230"/>
      <c r="J23" s="230"/>
      <c r="K23" s="230"/>
      <c r="L23" s="230"/>
      <c r="M23" s="230"/>
      <c r="N23" s="231"/>
    </row>
    <row r="24" spans="1:14" x14ac:dyDescent="0.25">
      <c r="A24" s="227">
        <v>2009</v>
      </c>
      <c r="B24" s="232">
        <v>137</v>
      </c>
      <c r="C24" s="232">
        <v>418</v>
      </c>
      <c r="D24" s="232">
        <v>429</v>
      </c>
      <c r="E24" s="232">
        <v>93</v>
      </c>
      <c r="F24" s="232">
        <v>208</v>
      </c>
      <c r="G24" s="232">
        <v>423</v>
      </c>
      <c r="H24" s="232">
        <v>487</v>
      </c>
      <c r="I24" s="232">
        <v>121</v>
      </c>
      <c r="J24" s="232">
        <v>281</v>
      </c>
      <c r="K24" s="232">
        <v>332</v>
      </c>
      <c r="L24" s="232">
        <v>443</v>
      </c>
      <c r="M24" s="232">
        <v>490</v>
      </c>
      <c r="N24" s="228">
        <f t="shared" ref="N24:N37" si="1">SUM(B24:M24)</f>
        <v>3862</v>
      </c>
    </row>
    <row r="25" spans="1:14" x14ac:dyDescent="0.25">
      <c r="A25" s="227">
        <v>2010</v>
      </c>
      <c r="B25" s="232">
        <v>215</v>
      </c>
      <c r="C25" s="232">
        <v>261</v>
      </c>
      <c r="D25" s="232">
        <v>195</v>
      </c>
      <c r="E25" s="232">
        <v>236</v>
      </c>
      <c r="F25" s="232">
        <v>251</v>
      </c>
      <c r="G25" s="232">
        <v>244</v>
      </c>
      <c r="H25" s="232">
        <v>352</v>
      </c>
      <c r="I25" s="232">
        <v>216</v>
      </c>
      <c r="J25" s="232">
        <v>450</v>
      </c>
      <c r="K25" s="232">
        <v>301</v>
      </c>
      <c r="L25" s="232">
        <v>582</v>
      </c>
      <c r="M25" s="232">
        <v>688</v>
      </c>
      <c r="N25" s="228">
        <f t="shared" si="1"/>
        <v>3991</v>
      </c>
    </row>
    <row r="26" spans="1:14" ht="12.75" customHeight="1" x14ac:dyDescent="0.25">
      <c r="A26" s="227">
        <v>2011</v>
      </c>
      <c r="B26" s="232">
        <v>242</v>
      </c>
      <c r="C26" s="232">
        <v>292</v>
      </c>
      <c r="D26" s="232">
        <v>623</v>
      </c>
      <c r="E26" s="232">
        <v>481</v>
      </c>
      <c r="F26" s="232">
        <v>550</v>
      </c>
      <c r="G26" s="232">
        <v>332</v>
      </c>
      <c r="H26" s="232">
        <v>491</v>
      </c>
      <c r="I26" s="232">
        <v>455</v>
      </c>
      <c r="J26" s="232">
        <v>300</v>
      </c>
      <c r="K26" s="232">
        <v>179</v>
      </c>
      <c r="L26" s="232">
        <v>135</v>
      </c>
      <c r="M26" s="232">
        <v>175</v>
      </c>
      <c r="N26" s="228">
        <f t="shared" si="1"/>
        <v>4255</v>
      </c>
    </row>
    <row r="27" spans="1:14" x14ac:dyDescent="0.25">
      <c r="A27" s="227">
        <v>2012</v>
      </c>
      <c r="B27" s="566">
        <v>0</v>
      </c>
      <c r="C27" s="566">
        <v>0</v>
      </c>
      <c r="D27" s="566">
        <v>507</v>
      </c>
      <c r="E27" s="566">
        <v>1002</v>
      </c>
      <c r="F27" s="566">
        <v>517</v>
      </c>
      <c r="G27" s="566">
        <v>318</v>
      </c>
      <c r="H27" s="566">
        <v>347</v>
      </c>
      <c r="I27" s="566">
        <v>346</v>
      </c>
      <c r="J27" s="566">
        <v>196</v>
      </c>
      <c r="K27" s="566">
        <v>444</v>
      </c>
      <c r="L27" s="566">
        <v>336</v>
      </c>
      <c r="M27" s="566">
        <v>363</v>
      </c>
      <c r="N27" s="566">
        <f t="shared" si="1"/>
        <v>4376</v>
      </c>
    </row>
    <row r="28" spans="1:14" x14ac:dyDescent="0.25">
      <c r="A28" s="227">
        <v>2013</v>
      </c>
      <c r="B28" s="566">
        <v>125</v>
      </c>
      <c r="C28" s="566">
        <v>331</v>
      </c>
      <c r="D28" s="566">
        <v>330</v>
      </c>
      <c r="E28" s="566">
        <v>339</v>
      </c>
      <c r="F28" s="566">
        <v>326</v>
      </c>
      <c r="G28" s="566">
        <v>223</v>
      </c>
      <c r="H28" s="566">
        <v>420</v>
      </c>
      <c r="I28" s="566">
        <v>266</v>
      </c>
      <c r="J28" s="566">
        <v>390</v>
      </c>
      <c r="K28" s="566">
        <v>304</v>
      </c>
      <c r="L28" s="566">
        <v>317</v>
      </c>
      <c r="M28" s="566">
        <v>351</v>
      </c>
      <c r="N28" s="566">
        <f t="shared" si="1"/>
        <v>3722</v>
      </c>
    </row>
    <row r="29" spans="1:14" x14ac:dyDescent="0.25">
      <c r="A29" s="227">
        <v>2014</v>
      </c>
      <c r="B29" s="566">
        <v>220</v>
      </c>
      <c r="C29" s="566">
        <v>284</v>
      </c>
      <c r="D29" s="566">
        <v>253</v>
      </c>
      <c r="E29" s="566">
        <v>237</v>
      </c>
      <c r="F29" s="566">
        <v>357</v>
      </c>
      <c r="G29" s="566">
        <v>275</v>
      </c>
      <c r="H29" s="566">
        <v>278</v>
      </c>
      <c r="I29" s="566">
        <v>88</v>
      </c>
      <c r="J29" s="566">
        <v>244</v>
      </c>
      <c r="K29" s="566">
        <v>245</v>
      </c>
      <c r="L29" s="566">
        <v>145</v>
      </c>
      <c r="M29" s="566">
        <v>342</v>
      </c>
      <c r="N29" s="566">
        <f t="shared" si="1"/>
        <v>2968</v>
      </c>
    </row>
    <row r="30" spans="1:14" x14ac:dyDescent="0.25">
      <c r="A30" s="227">
        <v>2015</v>
      </c>
      <c r="B30" s="566">
        <v>225</v>
      </c>
      <c r="C30" s="566">
        <v>112</v>
      </c>
      <c r="D30" s="566">
        <v>155</v>
      </c>
      <c r="E30" s="566">
        <v>388</v>
      </c>
      <c r="F30" s="566">
        <v>364</v>
      </c>
      <c r="G30" s="566">
        <v>208</v>
      </c>
      <c r="H30" s="566">
        <v>393</v>
      </c>
      <c r="I30" s="566">
        <v>166</v>
      </c>
      <c r="J30" s="566">
        <v>474</v>
      </c>
      <c r="K30" s="566">
        <v>0</v>
      </c>
      <c r="L30" s="566">
        <v>0</v>
      </c>
      <c r="M30" s="566">
        <v>0</v>
      </c>
      <c r="N30" s="566">
        <f t="shared" si="1"/>
        <v>2485</v>
      </c>
    </row>
    <row r="31" spans="1:14" x14ac:dyDescent="0.25">
      <c r="A31" s="227">
        <v>2016</v>
      </c>
      <c r="B31" s="566">
        <v>0</v>
      </c>
      <c r="C31" s="566">
        <v>0</v>
      </c>
      <c r="D31" s="566">
        <v>0</v>
      </c>
      <c r="E31" s="566">
        <v>74</v>
      </c>
      <c r="F31" s="566">
        <v>0</v>
      </c>
      <c r="G31" s="566">
        <v>0</v>
      </c>
      <c r="H31" s="566">
        <v>0</v>
      </c>
      <c r="I31" s="566">
        <v>0</v>
      </c>
      <c r="J31" s="566">
        <v>0</v>
      </c>
      <c r="K31" s="566">
        <v>908</v>
      </c>
      <c r="L31" s="566">
        <v>179</v>
      </c>
      <c r="M31" s="566">
        <v>285</v>
      </c>
      <c r="N31" s="566">
        <f t="shared" si="1"/>
        <v>1446</v>
      </c>
    </row>
    <row r="32" spans="1:14" x14ac:dyDescent="0.25">
      <c r="A32" s="227">
        <v>2017</v>
      </c>
      <c r="B32" s="566">
        <v>0</v>
      </c>
      <c r="C32" s="566">
        <v>61</v>
      </c>
      <c r="D32" s="566">
        <v>247</v>
      </c>
      <c r="E32" s="566">
        <v>81</v>
      </c>
      <c r="F32" s="566">
        <v>110</v>
      </c>
      <c r="G32" s="566">
        <v>213</v>
      </c>
      <c r="H32" s="566">
        <v>108</v>
      </c>
      <c r="I32" s="566">
        <v>148</v>
      </c>
      <c r="J32" s="566">
        <v>325</v>
      </c>
      <c r="K32" s="566">
        <v>217</v>
      </c>
      <c r="L32" s="566">
        <v>130</v>
      </c>
      <c r="M32" s="566">
        <v>490</v>
      </c>
      <c r="N32" s="566">
        <f t="shared" si="1"/>
        <v>2130</v>
      </c>
    </row>
    <row r="33" spans="1:14" x14ac:dyDescent="0.25">
      <c r="A33" s="227">
        <v>2018</v>
      </c>
      <c r="B33" s="566">
        <v>134</v>
      </c>
      <c r="C33" s="566">
        <v>202</v>
      </c>
      <c r="D33" s="566">
        <v>178</v>
      </c>
      <c r="E33" s="566">
        <v>150</v>
      </c>
      <c r="F33" s="566">
        <v>119</v>
      </c>
      <c r="G33" s="566">
        <v>129</v>
      </c>
      <c r="H33" s="566">
        <v>22</v>
      </c>
      <c r="I33" s="566">
        <v>261</v>
      </c>
      <c r="J33" s="566">
        <v>177</v>
      </c>
      <c r="K33" s="566">
        <v>204</v>
      </c>
      <c r="L33" s="566">
        <v>519</v>
      </c>
      <c r="M33" s="566">
        <v>241</v>
      </c>
      <c r="N33" s="566">
        <f t="shared" si="1"/>
        <v>2336</v>
      </c>
    </row>
    <row r="34" spans="1:14" x14ac:dyDescent="0.25">
      <c r="A34" s="227">
        <v>2019</v>
      </c>
      <c r="B34" s="567">
        <v>199</v>
      </c>
      <c r="C34" s="567">
        <v>314</v>
      </c>
      <c r="D34" s="567">
        <v>164</v>
      </c>
      <c r="E34" s="567">
        <v>319</v>
      </c>
      <c r="F34" s="567">
        <v>249</v>
      </c>
      <c r="G34" s="567">
        <v>206</v>
      </c>
      <c r="H34" s="567">
        <v>301</v>
      </c>
      <c r="I34" s="567">
        <v>316</v>
      </c>
      <c r="J34" s="567">
        <v>104</v>
      </c>
      <c r="K34" s="567">
        <v>302</v>
      </c>
      <c r="L34" s="567">
        <v>147</v>
      </c>
      <c r="M34" s="567">
        <v>433</v>
      </c>
      <c r="N34" s="566">
        <f t="shared" si="1"/>
        <v>3054</v>
      </c>
    </row>
    <row r="35" spans="1:14" x14ac:dyDescent="0.25">
      <c r="A35" s="227">
        <v>2020</v>
      </c>
      <c r="B35" s="567">
        <v>241</v>
      </c>
      <c r="C35" s="567">
        <v>187</v>
      </c>
      <c r="D35" s="567">
        <v>157</v>
      </c>
      <c r="E35" s="567">
        <v>0</v>
      </c>
      <c r="F35" s="567">
        <v>0</v>
      </c>
      <c r="G35" s="567">
        <v>0</v>
      </c>
      <c r="H35" s="567">
        <v>102</v>
      </c>
      <c r="I35" s="567">
        <v>297</v>
      </c>
      <c r="J35" s="567">
        <v>169</v>
      </c>
      <c r="K35" s="567">
        <v>213</v>
      </c>
      <c r="L35" s="567">
        <v>350</v>
      </c>
      <c r="M35" s="567">
        <v>179</v>
      </c>
      <c r="N35" s="566">
        <f t="shared" si="1"/>
        <v>1895</v>
      </c>
    </row>
    <row r="36" spans="1:14" x14ac:dyDescent="0.25">
      <c r="A36" s="227">
        <v>2021</v>
      </c>
      <c r="B36" s="567">
        <v>219</v>
      </c>
      <c r="C36" s="567">
        <v>203</v>
      </c>
      <c r="D36" s="567">
        <v>219</v>
      </c>
      <c r="E36" s="567">
        <v>210</v>
      </c>
      <c r="F36" s="567">
        <v>233</v>
      </c>
      <c r="G36" s="567">
        <v>339</v>
      </c>
      <c r="H36" s="567">
        <v>326</v>
      </c>
      <c r="I36" s="567">
        <v>316</v>
      </c>
      <c r="J36" s="567">
        <v>219</v>
      </c>
      <c r="K36" s="567">
        <v>279</v>
      </c>
      <c r="L36" s="567">
        <v>324</v>
      </c>
      <c r="M36" s="567">
        <v>259</v>
      </c>
      <c r="N36" s="566">
        <f t="shared" si="1"/>
        <v>3146</v>
      </c>
    </row>
    <row r="37" spans="1:14" x14ac:dyDescent="0.25">
      <c r="A37" s="227">
        <v>2022</v>
      </c>
      <c r="B37" s="233">
        <v>301</v>
      </c>
      <c r="C37" s="233">
        <v>274</v>
      </c>
      <c r="D37" s="234">
        <v>337</v>
      </c>
      <c r="E37" s="234">
        <v>286</v>
      </c>
      <c r="F37" s="234">
        <v>319</v>
      </c>
      <c r="G37" s="234">
        <v>238</v>
      </c>
      <c r="H37" s="234">
        <v>356</v>
      </c>
      <c r="I37" s="234">
        <v>317</v>
      </c>
      <c r="J37" s="234">
        <v>335</v>
      </c>
      <c r="K37" s="234">
        <v>350</v>
      </c>
      <c r="L37" s="234">
        <v>321</v>
      </c>
      <c r="M37" s="234">
        <v>305</v>
      </c>
      <c r="N37" s="228">
        <f t="shared" si="1"/>
        <v>3739</v>
      </c>
    </row>
    <row r="38" spans="1:14" x14ac:dyDescent="0.25">
      <c r="A38" s="227">
        <v>2023</v>
      </c>
      <c r="B38" s="233">
        <v>350</v>
      </c>
      <c r="C38" s="233">
        <v>362</v>
      </c>
      <c r="D38" s="234">
        <v>505</v>
      </c>
      <c r="E38" s="234">
        <v>373</v>
      </c>
      <c r="F38" s="234">
        <v>491</v>
      </c>
      <c r="G38" s="234">
        <v>343</v>
      </c>
      <c r="H38" s="234">
        <v>439</v>
      </c>
      <c r="I38" s="234">
        <v>468</v>
      </c>
      <c r="J38" s="228">
        <v>347</v>
      </c>
      <c r="K38" s="228">
        <v>292</v>
      </c>
      <c r="L38" s="228">
        <v>360</v>
      </c>
      <c r="M38" s="228">
        <v>366</v>
      </c>
      <c r="N38" s="228">
        <f>SUM(B38:M38)</f>
        <v>4696</v>
      </c>
    </row>
    <row r="39" spans="1:14" x14ac:dyDescent="0.25">
      <c r="A39" s="227">
        <v>2024</v>
      </c>
      <c r="B39" s="233">
        <v>416</v>
      </c>
      <c r="C39" s="233">
        <v>340</v>
      </c>
      <c r="D39" s="234">
        <v>325</v>
      </c>
      <c r="E39" s="234">
        <v>419</v>
      </c>
      <c r="F39" s="234">
        <v>314</v>
      </c>
      <c r="G39" s="234">
        <v>317</v>
      </c>
      <c r="H39" s="234">
        <v>232</v>
      </c>
      <c r="I39" s="234">
        <v>404</v>
      </c>
      <c r="J39" s="228">
        <v>313</v>
      </c>
      <c r="K39" s="228">
        <v>358</v>
      </c>
      <c r="L39" s="228">
        <v>213</v>
      </c>
      <c r="M39" s="228">
        <v>352</v>
      </c>
      <c r="N39" s="228">
        <f>SUM(B39:M39)</f>
        <v>4003</v>
      </c>
    </row>
    <row r="40" spans="1:14" ht="15.75" thickBot="1" x14ac:dyDescent="0.3">
      <c r="A40" s="227">
        <v>2025</v>
      </c>
      <c r="B40" s="233">
        <v>336</v>
      </c>
      <c r="C40" s="233">
        <v>446</v>
      </c>
      <c r="D40" s="234">
        <v>474</v>
      </c>
      <c r="E40" s="234">
        <v>415</v>
      </c>
      <c r="F40" s="234">
        <v>413</v>
      </c>
      <c r="G40" s="234">
        <v>387</v>
      </c>
      <c r="H40" s="234">
        <v>463</v>
      </c>
      <c r="I40" s="234">
        <v>419</v>
      </c>
      <c r="J40" s="228">
        <v>433</v>
      </c>
      <c r="K40" s="228">
        <v>444</v>
      </c>
      <c r="L40" s="228">
        <v>446</v>
      </c>
      <c r="M40" s="228"/>
      <c r="N40" s="228">
        <f>SUM(B40:M40)</f>
        <v>4676</v>
      </c>
    </row>
    <row r="41" spans="1:14" ht="15.75" thickBot="1" x14ac:dyDescent="0.3">
      <c r="A41" s="229" t="s">
        <v>342</v>
      </c>
      <c r="B41" s="230"/>
      <c r="C41" s="230"/>
      <c r="D41" s="230"/>
      <c r="E41" s="230"/>
      <c r="F41" s="230"/>
      <c r="G41" s="230"/>
      <c r="H41" s="230"/>
      <c r="I41" s="230"/>
      <c r="J41" s="230"/>
      <c r="K41" s="230"/>
      <c r="L41" s="230"/>
      <c r="M41" s="230"/>
      <c r="N41" s="231"/>
    </row>
    <row r="42" spans="1:14" x14ac:dyDescent="0.25">
      <c r="A42" s="227">
        <v>2009</v>
      </c>
      <c r="B42" s="232">
        <v>79054</v>
      </c>
      <c r="C42" s="228">
        <v>233271</v>
      </c>
      <c r="D42" s="228">
        <v>245697</v>
      </c>
      <c r="E42" s="228">
        <v>49862</v>
      </c>
      <c r="F42" s="232">
        <v>128089</v>
      </c>
      <c r="G42" s="228">
        <v>262520</v>
      </c>
      <c r="H42" s="228">
        <v>287412</v>
      </c>
      <c r="I42" s="228">
        <v>58346</v>
      </c>
      <c r="J42" s="232">
        <v>184683</v>
      </c>
      <c r="K42" s="228">
        <v>187909</v>
      </c>
      <c r="L42" s="228">
        <v>239235</v>
      </c>
      <c r="M42" s="228">
        <v>252290</v>
      </c>
      <c r="N42" s="228">
        <f t="shared" ref="N42:N58" si="2">SUM(B42:M42)</f>
        <v>2208368</v>
      </c>
    </row>
    <row r="43" spans="1:14" x14ac:dyDescent="0.25">
      <c r="A43" s="227">
        <v>2010</v>
      </c>
      <c r="B43" s="232">
        <v>105549</v>
      </c>
      <c r="C43" s="228">
        <v>186481</v>
      </c>
      <c r="D43" s="228">
        <v>113138</v>
      </c>
      <c r="E43" s="228">
        <v>126981</v>
      </c>
      <c r="F43" s="232">
        <v>144408</v>
      </c>
      <c r="G43" s="228">
        <v>153551</v>
      </c>
      <c r="H43" s="228">
        <v>236173</v>
      </c>
      <c r="I43" s="228">
        <v>117965</v>
      </c>
      <c r="J43" s="232">
        <v>274273</v>
      </c>
      <c r="K43" s="228">
        <v>201597</v>
      </c>
      <c r="L43" s="228">
        <v>391211</v>
      </c>
      <c r="M43" s="228">
        <v>445154</v>
      </c>
      <c r="N43" s="228">
        <f t="shared" si="2"/>
        <v>2496481</v>
      </c>
    </row>
    <row r="44" spans="1:14" x14ac:dyDescent="0.25">
      <c r="A44" s="227">
        <v>2011</v>
      </c>
      <c r="B44" s="232">
        <v>161710</v>
      </c>
      <c r="C44" s="228">
        <v>170715</v>
      </c>
      <c r="D44" s="228">
        <v>432702</v>
      </c>
      <c r="E44" s="228">
        <v>390251</v>
      </c>
      <c r="F44" s="232">
        <v>437382</v>
      </c>
      <c r="G44" s="228">
        <v>220084</v>
      </c>
      <c r="H44" s="228">
        <v>342824</v>
      </c>
      <c r="I44" s="228">
        <v>299026</v>
      </c>
      <c r="J44" s="232">
        <v>171908</v>
      </c>
      <c r="K44" s="228">
        <v>171167</v>
      </c>
      <c r="L44" s="228">
        <v>101514</v>
      </c>
      <c r="M44" s="228">
        <v>113158</v>
      </c>
      <c r="N44" s="228">
        <f t="shared" si="2"/>
        <v>3012441</v>
      </c>
    </row>
    <row r="45" spans="1:14" x14ac:dyDescent="0.25">
      <c r="A45" s="227">
        <v>2012</v>
      </c>
      <c r="B45" s="228">
        <v>0</v>
      </c>
      <c r="C45" s="228">
        <v>0</v>
      </c>
      <c r="D45" s="228">
        <v>344770</v>
      </c>
      <c r="E45" s="228">
        <v>600417</v>
      </c>
      <c r="F45" s="232">
        <v>306692</v>
      </c>
      <c r="G45" s="228">
        <v>200734</v>
      </c>
      <c r="H45" s="228">
        <v>230042</v>
      </c>
      <c r="I45" s="228">
        <v>200873</v>
      </c>
      <c r="J45" s="232">
        <v>133315</v>
      </c>
      <c r="K45" s="228">
        <v>287218</v>
      </c>
      <c r="L45" s="228">
        <v>214813</v>
      </c>
      <c r="M45" s="228">
        <v>220432</v>
      </c>
      <c r="N45" s="228">
        <f t="shared" si="2"/>
        <v>2739306</v>
      </c>
    </row>
    <row r="46" spans="1:14" x14ac:dyDescent="0.25">
      <c r="A46" s="227">
        <v>2013</v>
      </c>
      <c r="B46" s="232">
        <v>58586</v>
      </c>
      <c r="C46" s="228">
        <v>147664</v>
      </c>
      <c r="D46" s="228">
        <v>152719</v>
      </c>
      <c r="E46" s="228">
        <v>169137</v>
      </c>
      <c r="F46" s="232">
        <v>158259</v>
      </c>
      <c r="G46" s="228">
        <v>117696</v>
      </c>
      <c r="H46" s="228">
        <v>226659</v>
      </c>
      <c r="I46" s="228">
        <v>141609</v>
      </c>
      <c r="J46" s="232">
        <v>204049</v>
      </c>
      <c r="K46" s="228">
        <v>160318</v>
      </c>
      <c r="L46" s="228">
        <v>150143</v>
      </c>
      <c r="M46" s="228">
        <v>173860</v>
      </c>
      <c r="N46" s="228">
        <f t="shared" si="2"/>
        <v>1860699</v>
      </c>
    </row>
    <row r="47" spans="1:14" x14ac:dyDescent="0.25">
      <c r="A47" s="227">
        <v>2014</v>
      </c>
      <c r="B47" s="232">
        <v>98436.3</v>
      </c>
      <c r="C47" s="228">
        <v>133326</v>
      </c>
      <c r="D47" s="228">
        <v>132626.29999999999</v>
      </c>
      <c r="E47" s="228">
        <v>139241</v>
      </c>
      <c r="F47" s="232">
        <v>190666</v>
      </c>
      <c r="G47" s="228">
        <v>126401</v>
      </c>
      <c r="H47" s="228">
        <v>133390</v>
      </c>
      <c r="I47" s="228">
        <v>41694</v>
      </c>
      <c r="J47" s="232">
        <v>127290.4</v>
      </c>
      <c r="K47" s="228">
        <v>127743</v>
      </c>
      <c r="L47" s="228">
        <v>68142</v>
      </c>
      <c r="M47" s="228">
        <v>180040</v>
      </c>
      <c r="N47" s="228">
        <f t="shared" si="2"/>
        <v>1498996</v>
      </c>
    </row>
    <row r="48" spans="1:14" x14ac:dyDescent="0.25">
      <c r="A48" s="227">
        <v>2015</v>
      </c>
      <c r="B48" s="232">
        <v>110934</v>
      </c>
      <c r="C48" s="228">
        <v>53376</v>
      </c>
      <c r="D48" s="228">
        <v>106585</v>
      </c>
      <c r="E48" s="228">
        <v>228911</v>
      </c>
      <c r="F48" s="232">
        <v>208849</v>
      </c>
      <c r="G48" s="228">
        <v>117497</v>
      </c>
      <c r="H48" s="228">
        <v>210342</v>
      </c>
      <c r="I48" s="228">
        <v>97422</v>
      </c>
      <c r="J48" s="232">
        <v>253813</v>
      </c>
      <c r="K48" s="228">
        <v>0</v>
      </c>
      <c r="L48" s="228">
        <v>0</v>
      </c>
      <c r="M48" s="228">
        <v>0</v>
      </c>
      <c r="N48" s="228">
        <f t="shared" si="2"/>
        <v>1387729</v>
      </c>
    </row>
    <row r="49" spans="1:14" x14ac:dyDescent="0.25">
      <c r="A49" s="227">
        <v>2016</v>
      </c>
      <c r="B49" s="228">
        <v>0</v>
      </c>
      <c r="C49" s="228">
        <v>0</v>
      </c>
      <c r="D49" s="228">
        <v>0</v>
      </c>
      <c r="E49" s="228">
        <v>35313</v>
      </c>
      <c r="F49" s="228">
        <v>0</v>
      </c>
      <c r="G49" s="228">
        <v>0</v>
      </c>
      <c r="H49" s="228">
        <v>0</v>
      </c>
      <c r="I49" s="228">
        <v>0</v>
      </c>
      <c r="J49" s="228">
        <v>0</v>
      </c>
      <c r="K49" s="228">
        <v>427494</v>
      </c>
      <c r="L49" s="228">
        <v>84556</v>
      </c>
      <c r="M49" s="228">
        <v>138372</v>
      </c>
      <c r="N49" s="228">
        <f t="shared" si="2"/>
        <v>685735</v>
      </c>
    </row>
    <row r="50" spans="1:14" x14ac:dyDescent="0.25">
      <c r="A50" s="227">
        <v>2017</v>
      </c>
      <c r="B50" s="228">
        <v>0</v>
      </c>
      <c r="C50" s="228">
        <v>32699</v>
      </c>
      <c r="D50" s="228">
        <v>119341</v>
      </c>
      <c r="E50" s="228">
        <v>39632</v>
      </c>
      <c r="F50" s="232">
        <v>52597</v>
      </c>
      <c r="G50" s="228">
        <v>103011</v>
      </c>
      <c r="H50" s="228">
        <v>58147</v>
      </c>
      <c r="I50" s="228">
        <v>71465</v>
      </c>
      <c r="J50" s="232">
        <v>169386</v>
      </c>
      <c r="K50" s="228">
        <v>116649</v>
      </c>
      <c r="L50" s="228">
        <v>66266</v>
      </c>
      <c r="M50" s="228">
        <v>248824</v>
      </c>
      <c r="N50" s="228">
        <f t="shared" si="2"/>
        <v>1078017</v>
      </c>
    </row>
    <row r="51" spans="1:14" x14ac:dyDescent="0.25">
      <c r="A51" s="227">
        <v>2018</v>
      </c>
      <c r="B51" s="232">
        <v>77037.951400000005</v>
      </c>
      <c r="C51" s="228">
        <v>101004.1557</v>
      </c>
      <c r="D51" s="228">
        <v>87581.926600000006</v>
      </c>
      <c r="E51" s="228">
        <v>65305.583700000003</v>
      </c>
      <c r="F51" s="232">
        <v>56652.629000000001</v>
      </c>
      <c r="G51" s="228">
        <v>60121.993999999999</v>
      </c>
      <c r="H51" s="228">
        <v>8299.4192999999996</v>
      </c>
      <c r="I51" s="228">
        <v>140270</v>
      </c>
      <c r="J51" s="232">
        <v>96581.507800000007</v>
      </c>
      <c r="K51" s="228">
        <v>92298.494099999996</v>
      </c>
      <c r="L51" s="228">
        <v>298058.84769999998</v>
      </c>
      <c r="M51" s="228">
        <v>134142.55230000001</v>
      </c>
      <c r="N51" s="228">
        <f t="shared" si="2"/>
        <v>1217355.0616000001</v>
      </c>
    </row>
    <row r="52" spans="1:14" x14ac:dyDescent="0.25">
      <c r="A52" s="227">
        <v>2019</v>
      </c>
      <c r="B52" s="232">
        <v>113674.3042</v>
      </c>
      <c r="C52" s="228">
        <v>163856.00839999999</v>
      </c>
      <c r="D52" s="228">
        <v>82299.246799999994</v>
      </c>
      <c r="E52" s="228">
        <v>168104.20209999999</v>
      </c>
      <c r="F52" s="228">
        <v>123100</v>
      </c>
      <c r="G52" s="228">
        <v>109500</v>
      </c>
      <c r="H52" s="228">
        <v>156221.7782</v>
      </c>
      <c r="I52" s="228">
        <v>147464.70670000001</v>
      </c>
      <c r="J52" s="228">
        <v>40886.7673</v>
      </c>
      <c r="K52" s="228">
        <v>140394.4111</v>
      </c>
      <c r="L52" s="228">
        <v>73818.002699999997</v>
      </c>
      <c r="M52" s="228">
        <v>250455.20490000001</v>
      </c>
      <c r="N52" s="228">
        <f t="shared" si="2"/>
        <v>1569774.6324</v>
      </c>
    </row>
    <row r="53" spans="1:14" x14ac:dyDescent="0.25">
      <c r="A53" s="227">
        <v>2020</v>
      </c>
      <c r="B53" s="233">
        <v>130443.2118</v>
      </c>
      <c r="C53" s="234">
        <v>103099.0327</v>
      </c>
      <c r="D53" s="234">
        <v>73948.434899999993</v>
      </c>
      <c r="E53" s="234">
        <v>0</v>
      </c>
      <c r="F53" s="234">
        <v>0</v>
      </c>
      <c r="G53" s="234">
        <v>0</v>
      </c>
      <c r="H53" s="234">
        <v>51938.995300000002</v>
      </c>
      <c r="I53" s="234">
        <v>170409.80780000001</v>
      </c>
      <c r="J53" s="234">
        <v>72232.071899999995</v>
      </c>
      <c r="K53" s="234">
        <v>112837.5545</v>
      </c>
      <c r="L53" s="234">
        <v>198928.77929999999</v>
      </c>
      <c r="M53" s="234">
        <v>95960</v>
      </c>
      <c r="N53" s="228">
        <f t="shared" si="2"/>
        <v>1009797.8881999999</v>
      </c>
    </row>
    <row r="54" spans="1:14" x14ac:dyDescent="0.25">
      <c r="A54" s="227">
        <v>2021</v>
      </c>
      <c r="B54" s="233">
        <v>118360.9504</v>
      </c>
      <c r="C54" s="234">
        <v>116461.18919999999</v>
      </c>
      <c r="D54" s="234">
        <v>100449.1796</v>
      </c>
      <c r="E54" s="234">
        <v>121142.3597</v>
      </c>
      <c r="F54" s="234">
        <v>133020</v>
      </c>
      <c r="G54" s="234">
        <v>178812.8726</v>
      </c>
      <c r="H54" s="234">
        <v>172294.3615</v>
      </c>
      <c r="I54" s="234">
        <v>160758.0379</v>
      </c>
      <c r="J54" s="234">
        <v>106249.34880000001</v>
      </c>
      <c r="K54" s="234">
        <v>133625.087</v>
      </c>
      <c r="L54" s="234">
        <v>156286.829</v>
      </c>
      <c r="M54" s="234">
        <v>144670</v>
      </c>
      <c r="N54" s="228">
        <f t="shared" si="2"/>
        <v>1642130.2157000001</v>
      </c>
    </row>
    <row r="55" spans="1:14" x14ac:dyDescent="0.25">
      <c r="A55" s="227">
        <v>2022</v>
      </c>
      <c r="B55" s="233">
        <v>139071.03030000001</v>
      </c>
      <c r="C55" s="234">
        <v>138971</v>
      </c>
      <c r="D55" s="234">
        <v>169098.16500000001</v>
      </c>
      <c r="E55" s="234">
        <v>126841.2335</v>
      </c>
      <c r="F55" s="234">
        <v>147361.1048</v>
      </c>
      <c r="G55" s="234">
        <v>100141.92879999999</v>
      </c>
      <c r="H55" s="234">
        <v>154905.747</v>
      </c>
      <c r="I55" s="234">
        <v>150632</v>
      </c>
      <c r="J55" s="234">
        <v>179491.0202</v>
      </c>
      <c r="K55" s="234">
        <v>146335.63159999999</v>
      </c>
      <c r="L55" s="234">
        <v>154340.6189</v>
      </c>
      <c r="M55" s="234">
        <v>153410</v>
      </c>
      <c r="N55" s="228">
        <f t="shared" si="2"/>
        <v>1760599.4800999998</v>
      </c>
    </row>
    <row r="56" spans="1:14" x14ac:dyDescent="0.25">
      <c r="A56" s="227">
        <v>2023</v>
      </c>
      <c r="B56" s="233">
        <v>154724.4688</v>
      </c>
      <c r="C56" s="234">
        <v>168287.96609999999</v>
      </c>
      <c r="D56" s="234">
        <v>223068.7977</v>
      </c>
      <c r="E56" s="234">
        <v>170836.6833</v>
      </c>
      <c r="F56" s="234">
        <v>214612.16560000001</v>
      </c>
      <c r="G56" s="234">
        <v>146115.3806</v>
      </c>
      <c r="H56" s="234">
        <v>192413.5478</v>
      </c>
      <c r="I56" s="234">
        <v>205592.66940000001</v>
      </c>
      <c r="J56" s="228">
        <v>154540.96679999999</v>
      </c>
      <c r="K56" s="228">
        <v>132732.89600000001</v>
      </c>
      <c r="L56" s="228">
        <v>151415.6373</v>
      </c>
      <c r="M56" s="228">
        <v>151110.65839999999</v>
      </c>
      <c r="N56" s="228">
        <f t="shared" si="2"/>
        <v>2065451.8378000003</v>
      </c>
    </row>
    <row r="57" spans="1:14" x14ac:dyDescent="0.25">
      <c r="A57" s="227">
        <v>2024</v>
      </c>
      <c r="B57" s="233">
        <v>169637.1384</v>
      </c>
      <c r="C57" s="234">
        <v>140212.04569999999</v>
      </c>
      <c r="D57" s="234">
        <v>125721.59149999999</v>
      </c>
      <c r="E57" s="234">
        <v>169588.68669999999</v>
      </c>
      <c r="F57" s="234">
        <v>111048.496</v>
      </c>
      <c r="G57" s="234">
        <v>121170.2102</v>
      </c>
      <c r="H57" s="234">
        <v>94624.356700000004</v>
      </c>
      <c r="I57" s="234">
        <v>153836.3597</v>
      </c>
      <c r="J57" s="228">
        <v>129177.59760000001</v>
      </c>
      <c r="K57" s="228">
        <v>133942.04070000001</v>
      </c>
      <c r="L57" s="228">
        <v>95700</v>
      </c>
      <c r="M57" s="228">
        <v>128404</v>
      </c>
      <c r="N57" s="228">
        <f t="shared" si="2"/>
        <v>1573062.5231999999</v>
      </c>
    </row>
    <row r="58" spans="1:14" x14ac:dyDescent="0.25">
      <c r="A58" s="227">
        <v>2025</v>
      </c>
      <c r="B58" s="233">
        <v>120209</v>
      </c>
      <c r="C58" s="234">
        <v>166739.0649</v>
      </c>
      <c r="D58" s="234">
        <v>177472.04639999999</v>
      </c>
      <c r="E58" s="234">
        <v>168200</v>
      </c>
      <c r="F58" s="234">
        <v>163827.41</v>
      </c>
      <c r="G58" s="234">
        <v>140599.34049999999</v>
      </c>
      <c r="H58" s="234">
        <v>160766</v>
      </c>
      <c r="I58" s="234">
        <v>195741</v>
      </c>
      <c r="J58" s="228">
        <v>167146</v>
      </c>
      <c r="K58" s="228">
        <v>148129.19570000001</v>
      </c>
      <c r="L58" s="228">
        <v>156786.23730000001</v>
      </c>
      <c r="M58" s="228"/>
      <c r="N58" s="228">
        <f t="shared" si="2"/>
        <v>1765615.2948</v>
      </c>
    </row>
    <row r="59" spans="1:14" ht="15.75" customHeight="1" x14ac:dyDescent="0.25">
      <c r="A59" s="1107" t="s">
        <v>894</v>
      </c>
      <c r="B59" s="1107"/>
      <c r="C59" s="1107"/>
      <c r="D59" s="1107"/>
      <c r="E59" s="1107"/>
      <c r="F59" s="1107"/>
      <c r="G59" s="1107"/>
      <c r="H59" s="1107"/>
      <c r="I59" s="1107"/>
      <c r="J59" s="235"/>
      <c r="K59" s="235"/>
      <c r="L59" s="235"/>
      <c r="M59" s="235"/>
      <c r="N59" s="235"/>
    </row>
    <row r="60" spans="1:14" ht="16.5" customHeight="1" x14ac:dyDescent="0.25">
      <c r="A60" s="236" t="s">
        <v>396</v>
      </c>
      <c r="B60" s="237"/>
      <c r="C60" s="237"/>
      <c r="D60" s="237"/>
      <c r="E60" s="237"/>
      <c r="F60" s="237"/>
      <c r="G60" s="237"/>
      <c r="H60" s="237"/>
      <c r="I60" s="237"/>
      <c r="J60" s="237"/>
      <c r="K60" s="237"/>
      <c r="L60" s="237"/>
      <c r="M60" s="237"/>
      <c r="N60" s="237"/>
    </row>
  </sheetData>
  <mergeCells count="1">
    <mergeCell ref="A59:I59"/>
  </mergeCells>
  <printOptions horizontalCentered="1" verticalCentered="1"/>
  <pageMargins left="0" right="0" top="0" bottom="0" header="0.31496062992125984" footer="0.31496062992125984"/>
  <pageSetup paperSize="9" scale="6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K85"/>
  <sheetViews>
    <sheetView showGridLines="0" view="pageBreakPreview" zoomScaleNormal="100" zoomScaleSheetLayoutView="100" workbookViewId="0"/>
  </sheetViews>
  <sheetFormatPr baseColWidth="10" defaultColWidth="14.42578125" defaultRowHeight="15" x14ac:dyDescent="0.25"/>
  <cols>
    <col min="1" max="1" width="13" style="366" customWidth="1"/>
    <col min="2" max="2" width="44.5703125" style="366" customWidth="1"/>
    <col min="3" max="3" width="20.140625" style="366" customWidth="1"/>
    <col min="4" max="4" width="27.5703125" style="366" customWidth="1"/>
    <col min="5" max="5" width="1.85546875" style="342" customWidth="1"/>
    <col min="6" max="6" width="29.42578125" style="342" customWidth="1"/>
    <col min="7" max="7" width="13.42578125" style="342" customWidth="1"/>
    <col min="8" max="11" width="11.5703125" style="342" customWidth="1"/>
    <col min="12" max="16384" width="14.42578125" style="342"/>
  </cols>
  <sheetData>
    <row r="1" spans="1:11" ht="13.5" customHeight="1" x14ac:dyDescent="0.25">
      <c r="A1" s="339" t="s">
        <v>597</v>
      </c>
      <c r="B1" s="340"/>
      <c r="C1" s="340"/>
      <c r="D1" s="340"/>
      <c r="E1" s="341"/>
      <c r="F1" s="341"/>
      <c r="G1" s="341"/>
      <c r="H1" s="341"/>
      <c r="I1" s="341"/>
      <c r="J1" s="341"/>
      <c r="K1" s="341"/>
    </row>
    <row r="2" spans="1:11" ht="15.75" x14ac:dyDescent="0.25">
      <c r="A2" s="343" t="s">
        <v>934</v>
      </c>
      <c r="B2" s="344"/>
      <c r="C2" s="345"/>
      <c r="D2" s="345"/>
      <c r="E2" s="341"/>
      <c r="I2" s="341"/>
      <c r="J2" s="341"/>
      <c r="K2" s="341"/>
    </row>
    <row r="3" spans="1:11" ht="13.5" customHeight="1" x14ac:dyDescent="0.25">
      <c r="A3" s="343"/>
      <c r="B3" s="344"/>
      <c r="C3" s="345"/>
      <c r="D3" s="345"/>
      <c r="E3" s="341"/>
      <c r="I3" s="341"/>
      <c r="J3" s="341"/>
      <c r="K3" s="341"/>
    </row>
    <row r="4" spans="1:11" ht="13.5" customHeight="1" x14ac:dyDescent="0.25">
      <c r="A4" s="346" t="s">
        <v>598</v>
      </c>
      <c r="B4" s="346" t="s">
        <v>599</v>
      </c>
      <c r="C4" s="347" t="s">
        <v>600</v>
      </c>
      <c r="D4" s="347" t="s">
        <v>226</v>
      </c>
      <c r="E4" s="341"/>
      <c r="I4" s="341"/>
      <c r="J4" s="341"/>
      <c r="K4" s="341"/>
    </row>
    <row r="5" spans="1:11" ht="13.5" customHeight="1" x14ac:dyDescent="0.25">
      <c r="A5" s="348">
        <v>435</v>
      </c>
      <c r="B5" s="348" t="s">
        <v>227</v>
      </c>
      <c r="C5" s="349">
        <v>342840.79480000009</v>
      </c>
      <c r="D5" s="350">
        <f>C5/128521560</f>
        <v>2.6675741782157024E-3</v>
      </c>
      <c r="E5" s="353"/>
      <c r="F5" s="354"/>
      <c r="G5" s="354"/>
      <c r="I5" s="341"/>
      <c r="J5" s="341"/>
      <c r="K5" s="341"/>
    </row>
    <row r="6" spans="1:11" ht="13.5" customHeight="1" x14ac:dyDescent="0.25">
      <c r="A6" s="348">
        <v>750</v>
      </c>
      <c r="B6" s="348" t="s">
        <v>601</v>
      </c>
      <c r="C6" s="349">
        <v>1614544.428300001</v>
      </c>
      <c r="D6" s="350">
        <f>C6/128521560</f>
        <v>1.2562440327521709E-2</v>
      </c>
      <c r="E6" s="530"/>
      <c r="F6" s="351"/>
      <c r="G6" s="352"/>
      <c r="I6" s="341"/>
      <c r="J6" s="341"/>
      <c r="K6" s="341"/>
    </row>
    <row r="7" spans="1:11" ht="13.5" customHeight="1" x14ac:dyDescent="0.25">
      <c r="A7" s="556">
        <v>136</v>
      </c>
      <c r="B7" s="556" t="s">
        <v>602</v>
      </c>
      <c r="C7" s="557">
        <v>60167.011199999994</v>
      </c>
      <c r="D7" s="558">
        <f>C7/128521560</f>
        <v>4.6814722136892826E-4</v>
      </c>
      <c r="E7" s="353"/>
      <c r="F7" s="354"/>
      <c r="G7" s="354"/>
      <c r="I7" s="341"/>
      <c r="J7" s="341"/>
      <c r="K7" s="341"/>
    </row>
    <row r="8" spans="1:11" ht="13.5" customHeight="1" x14ac:dyDescent="0.25">
      <c r="A8" s="355">
        <v>190</v>
      </c>
      <c r="B8" s="355" t="s">
        <v>603</v>
      </c>
      <c r="C8" s="353">
        <v>121772.88380000001</v>
      </c>
      <c r="D8" s="356">
        <f>C8/128521560</f>
        <v>9.474899293161397E-4</v>
      </c>
      <c r="E8" s="353"/>
      <c r="F8" s="354"/>
      <c r="G8" s="354"/>
      <c r="I8" s="341"/>
      <c r="J8" s="341"/>
      <c r="K8" s="341"/>
    </row>
    <row r="9" spans="1:11" ht="13.5" customHeight="1" x14ac:dyDescent="0.25">
      <c r="A9" s="355">
        <v>38</v>
      </c>
      <c r="B9" s="355" t="s">
        <v>604</v>
      </c>
      <c r="C9" s="353">
        <v>148041.29990000004</v>
      </c>
      <c r="D9" s="356">
        <f>C9/128521560</f>
        <v>1.1518791080656042E-3</v>
      </c>
      <c r="E9" s="353"/>
      <c r="F9" s="354"/>
      <c r="G9" s="354"/>
      <c r="I9" s="341"/>
      <c r="J9" s="341"/>
      <c r="K9" s="341"/>
    </row>
    <row r="10" spans="1:11" ht="13.5" customHeight="1" x14ac:dyDescent="0.25">
      <c r="A10" s="355">
        <v>9</v>
      </c>
      <c r="B10" s="355" t="s">
        <v>605</v>
      </c>
      <c r="C10" s="353">
        <v>6415.2618000000002</v>
      </c>
      <c r="D10" s="593">
        <f t="shared" ref="D10:D12" si="0">C10/128521560</f>
        <v>4.9915841357667929E-5</v>
      </c>
      <c r="E10" s="353"/>
      <c r="F10" s="354"/>
      <c r="G10" s="354"/>
      <c r="I10" s="341"/>
      <c r="J10" s="341"/>
      <c r="K10" s="341"/>
    </row>
    <row r="11" spans="1:11" ht="13.5" customHeight="1" x14ac:dyDescent="0.25">
      <c r="A11" s="355">
        <v>18</v>
      </c>
      <c r="B11" s="355" t="s">
        <v>606</v>
      </c>
      <c r="C11" s="353">
        <v>39984.2549</v>
      </c>
      <c r="D11" s="356">
        <f t="shared" si="0"/>
        <v>3.111093181564245E-4</v>
      </c>
      <c r="E11" s="353"/>
      <c r="F11" s="354"/>
      <c r="G11" s="354"/>
      <c r="H11" s="341"/>
      <c r="I11" s="341"/>
      <c r="J11" s="341"/>
      <c r="K11" s="341"/>
    </row>
    <row r="12" spans="1:11" ht="13.5" customHeight="1" x14ac:dyDescent="0.25">
      <c r="A12" s="355">
        <v>19</v>
      </c>
      <c r="B12" s="355" t="s">
        <v>607</v>
      </c>
      <c r="C12" s="353">
        <v>13886.5059</v>
      </c>
      <c r="D12" s="356">
        <f t="shared" si="0"/>
        <v>1.0804806524290555E-4</v>
      </c>
      <c r="E12" s="353"/>
      <c r="F12" s="354"/>
      <c r="G12" s="354"/>
      <c r="H12" s="341"/>
      <c r="I12" s="341"/>
      <c r="J12" s="341"/>
      <c r="K12" s="341"/>
    </row>
    <row r="13" spans="1:11" ht="29.25" customHeight="1" x14ac:dyDescent="0.25">
      <c r="A13" s="357">
        <f>SUM(A5:A12)</f>
        <v>1595</v>
      </c>
      <c r="B13" s="358" t="s">
        <v>611</v>
      </c>
      <c r="C13" s="357">
        <f>SUM(C5:C12)</f>
        <v>2347652.4406000013</v>
      </c>
      <c r="D13" s="359">
        <f>SUM(D5:D12)</f>
        <v>1.8266603989245081E-2</v>
      </c>
      <c r="E13" s="341"/>
      <c r="F13" s="354"/>
      <c r="G13" s="354"/>
      <c r="H13" s="341"/>
      <c r="I13" s="341"/>
      <c r="J13" s="341"/>
      <c r="K13" s="341"/>
    </row>
    <row r="14" spans="1:11" ht="13.5" customHeight="1" x14ac:dyDescent="0.25">
      <c r="A14" s="360"/>
      <c r="B14" s="361"/>
      <c r="C14" s="345"/>
      <c r="D14" s="345"/>
      <c r="E14" s="341"/>
      <c r="F14" s="341"/>
      <c r="G14" s="341"/>
      <c r="H14" s="341"/>
      <c r="I14" s="341"/>
      <c r="J14" s="341"/>
      <c r="K14" s="341"/>
    </row>
    <row r="15" spans="1:11" ht="18" customHeight="1" x14ac:dyDescent="0.25">
      <c r="A15" s="1108" t="s">
        <v>935</v>
      </c>
      <c r="B15" s="1109"/>
      <c r="C15" s="1109"/>
      <c r="D15" s="1109"/>
      <c r="E15" s="341"/>
      <c r="F15" s="341"/>
      <c r="G15" s="341"/>
      <c r="H15" s="341"/>
      <c r="I15" s="341"/>
      <c r="J15" s="341"/>
      <c r="K15" s="341"/>
    </row>
    <row r="16" spans="1:11" ht="105" customHeight="1" x14ac:dyDescent="0.25">
      <c r="A16" s="1110" t="s">
        <v>608</v>
      </c>
      <c r="B16" s="1111"/>
      <c r="C16" s="1111"/>
      <c r="D16" s="1111"/>
      <c r="E16" s="341"/>
      <c r="F16" s="341"/>
      <c r="G16" s="341"/>
      <c r="H16" s="341"/>
      <c r="I16" s="341"/>
      <c r="J16" s="341"/>
      <c r="K16" s="341"/>
    </row>
    <row r="17" spans="1:11" ht="13.5" customHeight="1" x14ac:dyDescent="0.25">
      <c r="A17" s="360"/>
      <c r="B17" s="361"/>
      <c r="C17" s="345"/>
      <c r="D17" s="345"/>
      <c r="E17" s="341"/>
      <c r="F17" s="341"/>
      <c r="G17" s="341"/>
      <c r="H17" s="341"/>
      <c r="I17" s="341"/>
      <c r="J17" s="341"/>
      <c r="K17" s="341"/>
    </row>
    <row r="18" spans="1:11" ht="13.5" customHeight="1" x14ac:dyDescent="0.25">
      <c r="A18" s="360"/>
      <c r="B18" s="361"/>
      <c r="C18" s="345"/>
      <c r="D18" s="345"/>
      <c r="E18" s="341"/>
      <c r="F18" s="341"/>
      <c r="G18" s="341"/>
      <c r="H18" s="341"/>
      <c r="I18" s="341"/>
      <c r="J18" s="341"/>
      <c r="K18" s="341"/>
    </row>
    <row r="19" spans="1:11" ht="13.5" customHeight="1" x14ac:dyDescent="0.25">
      <c r="A19" s="360"/>
      <c r="B19" s="361"/>
      <c r="C19" s="345"/>
      <c r="D19" s="345"/>
      <c r="E19" s="341"/>
      <c r="F19" s="341"/>
      <c r="G19" s="341"/>
      <c r="H19" s="341"/>
      <c r="I19" s="341"/>
      <c r="J19" s="341"/>
      <c r="K19" s="341"/>
    </row>
    <row r="20" spans="1:11" ht="13.5" customHeight="1" x14ac:dyDescent="0.25">
      <c r="A20" s="360"/>
      <c r="B20" s="361"/>
      <c r="C20" s="345"/>
      <c r="D20" s="345"/>
      <c r="E20" s="341"/>
      <c r="F20" s="341"/>
      <c r="G20" s="341"/>
      <c r="H20" s="341"/>
      <c r="I20" s="341"/>
      <c r="J20" s="341"/>
      <c r="K20" s="341"/>
    </row>
    <row r="21" spans="1:11" ht="13.5" customHeight="1" x14ac:dyDescent="0.25">
      <c r="A21" s="360"/>
      <c r="B21" s="361"/>
      <c r="C21" s="362"/>
      <c r="D21" s="345"/>
      <c r="E21" s="341"/>
      <c r="F21" s="341"/>
      <c r="G21" s="341"/>
      <c r="H21" s="341"/>
      <c r="I21" s="341"/>
      <c r="J21" s="341"/>
      <c r="K21" s="341"/>
    </row>
    <row r="22" spans="1:11" ht="13.5" customHeight="1" x14ac:dyDescent="0.25">
      <c r="A22" s="360"/>
      <c r="B22" s="361"/>
      <c r="C22" s="345"/>
      <c r="D22" s="345"/>
      <c r="E22" s="341"/>
      <c r="F22" s="341"/>
      <c r="G22" s="341"/>
      <c r="H22" s="341"/>
      <c r="I22" s="341"/>
      <c r="J22" s="341"/>
      <c r="K22" s="341"/>
    </row>
    <row r="23" spans="1:11" ht="13.5" customHeight="1" x14ac:dyDescent="0.25">
      <c r="A23" s="363"/>
      <c r="B23" s="52"/>
      <c r="C23" s="364"/>
      <c r="D23" s="364"/>
      <c r="E23" s="341"/>
      <c r="F23" s="341"/>
      <c r="G23" s="341"/>
      <c r="H23" s="341"/>
      <c r="I23" s="341"/>
      <c r="J23" s="341"/>
      <c r="K23" s="341"/>
    </row>
    <row r="24" spans="1:11" ht="13.5" customHeight="1" x14ac:dyDescent="0.25">
      <c r="A24" s="360"/>
      <c r="B24" s="361"/>
      <c r="C24" s="345"/>
      <c r="D24" s="345"/>
      <c r="E24" s="341"/>
      <c r="F24" s="341"/>
      <c r="G24" s="341"/>
      <c r="H24" s="341"/>
      <c r="I24" s="341"/>
      <c r="J24" s="341"/>
      <c r="K24" s="341"/>
    </row>
    <row r="25" spans="1:11" ht="13.5" customHeight="1" x14ac:dyDescent="0.25">
      <c r="A25" s="365"/>
      <c r="B25" s="361"/>
      <c r="C25" s="345"/>
      <c r="D25" s="345"/>
      <c r="E25" s="341"/>
      <c r="F25" s="341"/>
      <c r="G25" s="341"/>
      <c r="H25" s="341"/>
      <c r="I25" s="341"/>
      <c r="J25" s="341"/>
      <c r="K25" s="341"/>
    </row>
    <row r="26" spans="1:11" ht="13.5" customHeight="1" x14ac:dyDescent="0.25">
      <c r="A26" s="360"/>
      <c r="B26" s="361"/>
      <c r="C26" s="345"/>
      <c r="D26" s="345"/>
      <c r="E26" s="341"/>
      <c r="F26" s="341"/>
      <c r="G26" s="341"/>
      <c r="H26" s="341"/>
      <c r="I26" s="341"/>
      <c r="J26" s="341"/>
      <c r="K26" s="341"/>
    </row>
    <row r="27" spans="1:11" ht="13.5" customHeight="1" x14ac:dyDescent="0.25">
      <c r="A27" s="360"/>
      <c r="B27" s="361"/>
      <c r="C27" s="345"/>
      <c r="D27" s="345"/>
      <c r="E27" s="341"/>
      <c r="F27" s="341"/>
      <c r="G27" s="341"/>
      <c r="H27" s="341"/>
      <c r="I27" s="341"/>
      <c r="J27" s="341"/>
      <c r="K27" s="341"/>
    </row>
    <row r="28" spans="1:11" ht="13.5" customHeight="1" x14ac:dyDescent="0.25">
      <c r="A28" s="360"/>
      <c r="B28" s="361"/>
      <c r="C28" s="345"/>
      <c r="D28" s="345"/>
      <c r="E28" s="341"/>
      <c r="F28" s="341"/>
      <c r="G28" s="341"/>
      <c r="H28" s="341"/>
      <c r="I28" s="341"/>
      <c r="J28" s="341"/>
      <c r="K28" s="341"/>
    </row>
    <row r="29" spans="1:11" ht="13.5" customHeight="1" x14ac:dyDescent="0.25">
      <c r="A29" s="360"/>
      <c r="B29" s="361"/>
      <c r="C29" s="345"/>
      <c r="D29" s="345"/>
      <c r="E29" s="341"/>
      <c r="F29" s="341"/>
      <c r="G29" s="341"/>
      <c r="H29" s="341"/>
      <c r="I29" s="341"/>
      <c r="J29" s="341"/>
      <c r="K29" s="341"/>
    </row>
    <row r="30" spans="1:11" ht="13.5" customHeight="1" x14ac:dyDescent="0.25">
      <c r="A30" s="360"/>
      <c r="B30" s="361"/>
      <c r="C30" s="345"/>
      <c r="D30" s="345"/>
      <c r="E30" s="341"/>
      <c r="F30" s="341"/>
      <c r="G30" s="341"/>
      <c r="H30" s="341"/>
      <c r="I30" s="341"/>
      <c r="J30" s="341"/>
      <c r="K30" s="341"/>
    </row>
    <row r="31" spans="1:11" ht="13.5" customHeight="1" x14ac:dyDescent="0.25">
      <c r="A31" s="360"/>
      <c r="B31" s="361"/>
      <c r="C31" s="345"/>
      <c r="D31" s="345"/>
      <c r="E31" s="341"/>
      <c r="F31" s="341"/>
      <c r="G31" s="341"/>
      <c r="H31" s="341"/>
      <c r="I31" s="341"/>
      <c r="J31" s="341"/>
      <c r="K31" s="341"/>
    </row>
    <row r="32" spans="1:11" ht="13.5" customHeight="1" x14ac:dyDescent="0.25">
      <c r="A32" s="360"/>
      <c r="B32" s="361"/>
      <c r="C32" s="345"/>
      <c r="D32" s="345"/>
      <c r="E32" s="341"/>
      <c r="F32" s="341"/>
      <c r="G32" s="341"/>
      <c r="H32" s="341"/>
      <c r="I32" s="341"/>
      <c r="J32" s="341"/>
      <c r="K32" s="341"/>
    </row>
    <row r="33" spans="1:11" ht="13.5" customHeight="1" x14ac:dyDescent="0.25">
      <c r="A33" s="360"/>
      <c r="B33" s="361"/>
      <c r="C33" s="345"/>
      <c r="D33" s="345"/>
      <c r="E33" s="341"/>
      <c r="F33" s="341"/>
      <c r="G33" s="341"/>
      <c r="H33" s="341"/>
      <c r="I33" s="341"/>
      <c r="J33" s="341"/>
      <c r="K33" s="341"/>
    </row>
    <row r="34" spans="1:11" ht="13.5" customHeight="1" x14ac:dyDescent="0.25">
      <c r="A34" s="360"/>
      <c r="B34" s="361"/>
      <c r="C34" s="345"/>
      <c r="D34" s="345"/>
      <c r="E34" s="341"/>
      <c r="F34" s="341"/>
      <c r="G34" s="341"/>
      <c r="H34" s="341"/>
      <c r="I34" s="341"/>
      <c r="J34" s="341"/>
      <c r="K34" s="341"/>
    </row>
    <row r="35" spans="1:11" ht="13.5" customHeight="1" x14ac:dyDescent="0.25">
      <c r="A35" s="360"/>
      <c r="B35" s="361"/>
      <c r="C35" s="345"/>
      <c r="D35" s="345"/>
      <c r="E35" s="341"/>
      <c r="F35" s="341"/>
      <c r="G35" s="341"/>
      <c r="H35" s="341"/>
      <c r="I35" s="341"/>
      <c r="J35" s="341"/>
      <c r="K35" s="341"/>
    </row>
    <row r="36" spans="1:11" ht="13.5" customHeight="1" x14ac:dyDescent="0.25">
      <c r="A36" s="360"/>
      <c r="B36" s="361"/>
      <c r="C36" s="345"/>
      <c r="D36" s="345"/>
      <c r="E36" s="341"/>
      <c r="F36" s="341"/>
      <c r="G36" s="341"/>
      <c r="H36" s="341"/>
      <c r="I36" s="341"/>
      <c r="J36" s="341"/>
      <c r="K36" s="341"/>
    </row>
    <row r="37" spans="1:11" ht="13.5" customHeight="1" x14ac:dyDescent="0.25">
      <c r="A37" s="360"/>
      <c r="B37" s="361"/>
      <c r="C37" s="345"/>
      <c r="D37" s="345"/>
      <c r="E37" s="341"/>
      <c r="F37" s="341"/>
      <c r="G37" s="341"/>
      <c r="H37" s="341"/>
      <c r="I37" s="341"/>
      <c r="J37" s="341"/>
      <c r="K37" s="341"/>
    </row>
    <row r="38" spans="1:11" ht="13.5" customHeight="1" x14ac:dyDescent="0.25">
      <c r="A38" s="360"/>
      <c r="B38" s="361"/>
      <c r="C38" s="345"/>
      <c r="D38" s="345"/>
      <c r="E38" s="341"/>
      <c r="F38" s="341"/>
      <c r="G38" s="341"/>
      <c r="H38" s="341"/>
      <c r="I38" s="341"/>
      <c r="J38" s="341"/>
      <c r="K38" s="341"/>
    </row>
    <row r="39" spans="1:11" ht="13.5" customHeight="1" x14ac:dyDescent="0.25">
      <c r="A39" s="360"/>
      <c r="B39" s="361"/>
      <c r="C39" s="345"/>
      <c r="D39" s="345"/>
      <c r="E39" s="341"/>
      <c r="F39" s="341"/>
      <c r="G39" s="341"/>
      <c r="H39" s="341"/>
      <c r="I39" s="341"/>
      <c r="J39" s="341"/>
      <c r="K39" s="341"/>
    </row>
    <row r="40" spans="1:11" ht="13.5" customHeight="1" x14ac:dyDescent="0.25">
      <c r="A40" s="360"/>
      <c r="B40" s="361"/>
      <c r="C40" s="345"/>
      <c r="D40" s="345"/>
      <c r="E40" s="341"/>
      <c r="F40" s="341"/>
      <c r="G40" s="341"/>
      <c r="H40" s="341"/>
      <c r="I40" s="341"/>
      <c r="J40" s="341"/>
      <c r="K40" s="341"/>
    </row>
    <row r="41" spans="1:11" ht="13.5" customHeight="1" x14ac:dyDescent="0.25">
      <c r="A41" s="360"/>
      <c r="B41" s="361"/>
      <c r="C41" s="345"/>
      <c r="D41" s="345"/>
      <c r="E41" s="341"/>
      <c r="F41" s="341"/>
      <c r="G41" s="341"/>
      <c r="H41" s="341"/>
      <c r="I41" s="341"/>
      <c r="J41" s="341"/>
      <c r="K41" s="341"/>
    </row>
    <row r="42" spans="1:11" ht="13.5" customHeight="1" x14ac:dyDescent="0.25">
      <c r="A42" s="360"/>
      <c r="B42" s="361"/>
      <c r="C42" s="345"/>
      <c r="D42" s="345"/>
      <c r="E42" s="341"/>
      <c r="F42" s="341"/>
      <c r="G42" s="341"/>
      <c r="H42" s="341"/>
      <c r="I42" s="341"/>
      <c r="J42" s="341"/>
      <c r="K42" s="341"/>
    </row>
    <row r="43" spans="1:11" ht="13.5" customHeight="1" x14ac:dyDescent="0.25">
      <c r="A43" s="360"/>
      <c r="B43" s="361"/>
      <c r="C43" s="345"/>
      <c r="D43" s="345"/>
      <c r="E43" s="341"/>
      <c r="F43" s="341"/>
      <c r="G43" s="341"/>
      <c r="H43" s="341"/>
      <c r="I43" s="341"/>
      <c r="J43" s="341"/>
      <c r="K43" s="341"/>
    </row>
    <row r="44" spans="1:11" ht="13.5" customHeight="1" x14ac:dyDescent="0.25">
      <c r="A44" s="360"/>
      <c r="B44" s="361"/>
      <c r="C44" s="345"/>
      <c r="D44" s="345"/>
      <c r="E44" s="341"/>
      <c r="F44" s="341"/>
      <c r="G44" s="341"/>
      <c r="H44" s="341"/>
      <c r="I44" s="341"/>
      <c r="J44" s="341"/>
      <c r="K44" s="341"/>
    </row>
    <row r="45" spans="1:11" ht="13.5" customHeight="1" x14ac:dyDescent="0.25">
      <c r="A45" s="360"/>
      <c r="B45" s="361"/>
      <c r="C45" s="345"/>
      <c r="D45" s="345"/>
      <c r="E45" s="341"/>
      <c r="F45" s="341"/>
      <c r="G45" s="341"/>
      <c r="H45" s="341"/>
      <c r="I45" s="341"/>
      <c r="J45" s="341"/>
      <c r="K45" s="341"/>
    </row>
    <row r="46" spans="1:11" ht="13.5" customHeight="1" x14ac:dyDescent="0.25">
      <c r="A46" s="360"/>
      <c r="B46" s="361"/>
      <c r="C46" s="345"/>
      <c r="D46" s="345"/>
      <c r="E46" s="341"/>
      <c r="F46" s="341"/>
      <c r="G46" s="341"/>
      <c r="H46" s="341"/>
      <c r="I46" s="341"/>
      <c r="J46" s="341"/>
      <c r="K46" s="341"/>
    </row>
    <row r="47" spans="1:11" ht="13.5" customHeight="1" x14ac:dyDescent="0.25">
      <c r="A47" s="360"/>
      <c r="B47" s="361"/>
      <c r="C47" s="345"/>
      <c r="D47" s="345"/>
      <c r="E47" s="341"/>
      <c r="F47" s="341"/>
      <c r="G47" s="341"/>
      <c r="H47" s="341"/>
      <c r="I47" s="341"/>
      <c r="J47" s="341"/>
      <c r="K47" s="341"/>
    </row>
    <row r="48" spans="1:11" ht="13.5" customHeight="1" x14ac:dyDescent="0.25">
      <c r="A48" s="360"/>
      <c r="B48" s="361"/>
      <c r="C48" s="345"/>
      <c r="D48" s="345"/>
      <c r="E48" s="341"/>
      <c r="F48" s="341"/>
      <c r="G48" s="341"/>
      <c r="H48" s="341"/>
      <c r="I48" s="341"/>
      <c r="J48" s="341"/>
      <c r="K48" s="341"/>
    </row>
    <row r="49" spans="1:11" ht="13.5" customHeight="1" x14ac:dyDescent="0.25">
      <c r="A49" s="360"/>
      <c r="B49" s="361"/>
      <c r="C49" s="345"/>
      <c r="D49" s="345"/>
      <c r="E49" s="341"/>
      <c r="F49" s="341"/>
      <c r="G49" s="341"/>
      <c r="H49" s="341"/>
      <c r="I49" s="341"/>
      <c r="J49" s="341"/>
      <c r="K49" s="341"/>
    </row>
    <row r="50" spans="1:11" ht="13.5" customHeight="1" x14ac:dyDescent="0.25">
      <c r="A50" s="360"/>
      <c r="B50" s="361"/>
      <c r="C50" s="345"/>
      <c r="D50" s="345"/>
      <c r="E50" s="341"/>
      <c r="F50" s="341"/>
      <c r="G50" s="341"/>
      <c r="H50" s="341"/>
      <c r="I50" s="341"/>
      <c r="J50" s="341"/>
      <c r="K50" s="341"/>
    </row>
    <row r="51" spans="1:11" ht="13.5" customHeight="1" x14ac:dyDescent="0.25">
      <c r="A51" s="360"/>
      <c r="B51" s="361"/>
      <c r="C51" s="345"/>
      <c r="D51" s="345"/>
      <c r="E51" s="341"/>
      <c r="F51" s="341"/>
      <c r="G51" s="341"/>
      <c r="H51" s="341"/>
      <c r="I51" s="341"/>
      <c r="J51" s="341"/>
      <c r="K51" s="341"/>
    </row>
    <row r="52" spans="1:11" ht="13.5" customHeight="1" x14ac:dyDescent="0.25">
      <c r="A52" s="360"/>
      <c r="B52" s="361"/>
      <c r="C52" s="345"/>
      <c r="D52" s="345"/>
      <c r="E52" s="341"/>
      <c r="F52" s="341"/>
      <c r="G52" s="341"/>
      <c r="H52" s="341"/>
      <c r="I52" s="341"/>
      <c r="J52" s="341"/>
      <c r="K52" s="341"/>
    </row>
    <row r="53" spans="1:11" ht="13.5" customHeight="1" x14ac:dyDescent="0.25">
      <c r="A53" s="360"/>
      <c r="B53" s="361"/>
      <c r="C53" s="345"/>
      <c r="D53" s="345"/>
      <c r="E53" s="341"/>
      <c r="F53" s="341"/>
      <c r="G53" s="341"/>
      <c r="H53" s="341"/>
      <c r="I53" s="341"/>
      <c r="J53" s="341"/>
      <c r="K53" s="341"/>
    </row>
    <row r="54" spans="1:11" ht="13.5" customHeight="1" x14ac:dyDescent="0.25">
      <c r="A54" s="360"/>
      <c r="B54" s="361"/>
      <c r="C54" s="345"/>
      <c r="D54" s="345"/>
      <c r="E54" s="341"/>
      <c r="F54" s="341"/>
      <c r="G54" s="341"/>
      <c r="H54" s="341"/>
      <c r="I54" s="341"/>
      <c r="J54" s="341"/>
      <c r="K54" s="341"/>
    </row>
    <row r="55" spans="1:11" ht="13.5" customHeight="1" x14ac:dyDescent="0.25">
      <c r="A55" s="360"/>
      <c r="B55" s="361"/>
      <c r="C55" s="345"/>
      <c r="D55" s="345"/>
      <c r="E55" s="341"/>
      <c r="F55" s="341"/>
      <c r="G55" s="341"/>
      <c r="H55" s="341"/>
      <c r="I55" s="341"/>
      <c r="J55" s="341"/>
      <c r="K55" s="341"/>
    </row>
    <row r="56" spans="1:11" ht="13.5" customHeight="1" x14ac:dyDescent="0.25">
      <c r="A56" s="360"/>
      <c r="B56" s="361"/>
      <c r="C56" s="345"/>
      <c r="D56" s="345"/>
      <c r="E56" s="341"/>
      <c r="F56" s="341"/>
      <c r="G56" s="341"/>
      <c r="H56" s="341"/>
      <c r="I56" s="341"/>
      <c r="J56" s="341"/>
      <c r="K56" s="341"/>
    </row>
    <row r="57" spans="1:11" ht="13.5" customHeight="1" x14ac:dyDescent="0.25">
      <c r="A57" s="360"/>
      <c r="B57" s="361"/>
      <c r="C57" s="345"/>
      <c r="D57" s="345"/>
      <c r="E57" s="341"/>
      <c r="F57" s="341"/>
      <c r="G57" s="341"/>
      <c r="H57" s="341"/>
      <c r="I57" s="341"/>
      <c r="J57" s="341"/>
      <c r="K57" s="341"/>
    </row>
    <row r="58" spans="1:11" ht="13.5" customHeight="1" x14ac:dyDescent="0.25">
      <c r="A58" s="360"/>
      <c r="B58" s="361"/>
      <c r="C58" s="345"/>
      <c r="D58" s="345"/>
      <c r="E58" s="341"/>
      <c r="F58" s="341"/>
      <c r="G58" s="341"/>
      <c r="H58" s="341"/>
      <c r="I58" s="341"/>
      <c r="J58" s="341"/>
      <c r="K58" s="341"/>
    </row>
    <row r="59" spans="1:11" ht="13.5" customHeight="1" x14ac:dyDescent="0.25">
      <c r="A59" s="360"/>
      <c r="B59" s="361"/>
      <c r="C59" s="345"/>
      <c r="D59" s="345"/>
      <c r="E59" s="341"/>
      <c r="F59" s="341"/>
      <c r="G59" s="341"/>
      <c r="H59" s="341"/>
      <c r="I59" s="341"/>
      <c r="J59" s="341"/>
      <c r="K59" s="341"/>
    </row>
    <row r="60" spans="1:11" ht="13.5" customHeight="1" x14ac:dyDescent="0.25">
      <c r="A60" s="360"/>
      <c r="B60" s="361"/>
      <c r="C60" s="345"/>
      <c r="D60" s="345"/>
      <c r="E60" s="341"/>
      <c r="F60" s="341"/>
      <c r="G60" s="341"/>
      <c r="H60" s="341"/>
      <c r="I60" s="341"/>
      <c r="J60" s="341"/>
      <c r="K60" s="341"/>
    </row>
    <row r="61" spans="1:11" ht="13.5" customHeight="1" x14ac:dyDescent="0.25">
      <c r="A61" s="360"/>
      <c r="B61" s="361"/>
      <c r="C61" s="345"/>
      <c r="D61" s="345"/>
      <c r="E61" s="341"/>
      <c r="F61" s="341"/>
      <c r="G61" s="341"/>
      <c r="H61" s="341"/>
      <c r="I61" s="341"/>
      <c r="J61" s="341"/>
      <c r="K61" s="341"/>
    </row>
    <row r="62" spans="1:11" ht="13.5" customHeight="1" x14ac:dyDescent="0.25">
      <c r="A62" s="360"/>
      <c r="B62" s="361"/>
      <c r="C62" s="345"/>
      <c r="D62" s="345"/>
      <c r="E62" s="341"/>
      <c r="F62" s="341"/>
      <c r="G62" s="341"/>
      <c r="H62" s="341"/>
      <c r="I62" s="341"/>
      <c r="J62" s="341"/>
      <c r="K62" s="341"/>
    </row>
    <row r="63" spans="1:11" ht="13.5" customHeight="1" x14ac:dyDescent="0.25">
      <c r="A63" s="360"/>
      <c r="B63" s="361"/>
      <c r="C63" s="345"/>
      <c r="D63" s="345"/>
      <c r="E63" s="341"/>
      <c r="F63" s="341"/>
      <c r="G63" s="341"/>
      <c r="H63" s="341"/>
      <c r="I63" s="341"/>
      <c r="J63" s="341"/>
      <c r="K63" s="341"/>
    </row>
    <row r="64" spans="1:11" ht="13.5" customHeight="1" x14ac:dyDescent="0.25">
      <c r="A64" s="360"/>
      <c r="B64" s="361"/>
      <c r="C64" s="345"/>
      <c r="D64" s="345"/>
      <c r="E64" s="341"/>
      <c r="F64" s="341"/>
      <c r="G64" s="341"/>
      <c r="H64" s="341"/>
      <c r="I64" s="341"/>
      <c r="J64" s="341"/>
      <c r="K64" s="341"/>
    </row>
    <row r="65" spans="1:11" ht="13.5" customHeight="1" x14ac:dyDescent="0.25">
      <c r="A65" s="360"/>
      <c r="B65" s="361"/>
      <c r="C65" s="345"/>
      <c r="D65" s="345"/>
      <c r="E65" s="341"/>
      <c r="F65" s="341"/>
      <c r="G65" s="341"/>
      <c r="H65" s="341"/>
      <c r="I65" s="341"/>
      <c r="J65" s="341"/>
      <c r="K65" s="341"/>
    </row>
    <row r="66" spans="1:11" ht="13.5" customHeight="1" x14ac:dyDescent="0.25">
      <c r="A66" s="360"/>
      <c r="B66" s="361"/>
      <c r="C66" s="345"/>
      <c r="D66" s="345"/>
      <c r="E66" s="341"/>
      <c r="F66" s="341"/>
      <c r="G66" s="341"/>
      <c r="H66" s="341"/>
      <c r="I66" s="341"/>
      <c r="J66" s="341"/>
      <c r="K66" s="341"/>
    </row>
    <row r="67" spans="1:11" ht="13.5" customHeight="1" x14ac:dyDescent="0.25">
      <c r="A67" s="360"/>
      <c r="B67" s="361"/>
      <c r="C67" s="345"/>
      <c r="D67" s="345"/>
      <c r="E67" s="341"/>
      <c r="F67" s="341"/>
      <c r="G67" s="341"/>
      <c r="H67" s="341"/>
      <c r="I67" s="341"/>
      <c r="J67" s="341"/>
      <c r="K67" s="341"/>
    </row>
    <row r="68" spans="1:11" ht="13.5" customHeight="1" x14ac:dyDescent="0.25">
      <c r="A68" s="360"/>
      <c r="B68" s="361"/>
      <c r="C68" s="345"/>
      <c r="D68" s="345"/>
      <c r="E68" s="341"/>
      <c r="F68" s="341"/>
      <c r="G68" s="341"/>
      <c r="H68" s="341"/>
      <c r="I68" s="341"/>
      <c r="J68" s="341"/>
      <c r="K68" s="341"/>
    </row>
    <row r="69" spans="1:11" ht="13.5" customHeight="1" x14ac:dyDescent="0.25">
      <c r="A69" s="360"/>
      <c r="B69" s="361"/>
      <c r="C69" s="345"/>
      <c r="D69" s="345"/>
      <c r="E69" s="341"/>
      <c r="F69" s="341"/>
      <c r="G69" s="341"/>
      <c r="H69" s="341"/>
      <c r="I69" s="341"/>
      <c r="J69" s="341"/>
      <c r="K69" s="341"/>
    </row>
    <row r="70" spans="1:11" ht="13.5" customHeight="1" x14ac:dyDescent="0.25">
      <c r="A70" s="360"/>
      <c r="B70" s="361"/>
      <c r="C70" s="345"/>
      <c r="D70" s="345"/>
      <c r="E70" s="341"/>
      <c r="F70" s="341"/>
      <c r="G70" s="341"/>
      <c r="H70" s="341"/>
      <c r="I70" s="341"/>
      <c r="J70" s="341"/>
      <c r="K70" s="341"/>
    </row>
    <row r="71" spans="1:11" ht="13.5" customHeight="1" x14ac:dyDescent="0.25">
      <c r="A71" s="360"/>
      <c r="B71" s="361"/>
      <c r="C71" s="345"/>
      <c r="D71" s="345"/>
      <c r="E71" s="341"/>
      <c r="F71" s="341"/>
      <c r="G71" s="341"/>
      <c r="H71" s="341"/>
      <c r="I71" s="341"/>
      <c r="J71" s="341"/>
      <c r="K71" s="341"/>
    </row>
    <row r="72" spans="1:11" ht="13.5" customHeight="1" x14ac:dyDescent="0.25">
      <c r="A72" s="360"/>
      <c r="B72" s="361"/>
      <c r="C72" s="345"/>
      <c r="D72" s="345"/>
      <c r="E72" s="341"/>
      <c r="F72" s="341"/>
      <c r="G72" s="341"/>
      <c r="H72" s="341"/>
      <c r="I72" s="341"/>
      <c r="J72" s="341"/>
      <c r="K72" s="341"/>
    </row>
    <row r="73" spans="1:11" ht="13.5" customHeight="1" x14ac:dyDescent="0.25">
      <c r="A73" s="360"/>
      <c r="B73" s="361"/>
      <c r="C73" s="345"/>
      <c r="D73" s="345"/>
      <c r="E73" s="341"/>
      <c r="F73" s="341"/>
      <c r="G73" s="341"/>
      <c r="H73" s="341"/>
      <c r="I73" s="341"/>
      <c r="J73" s="341"/>
      <c r="K73" s="341"/>
    </row>
    <row r="74" spans="1:11" ht="13.5" customHeight="1" x14ac:dyDescent="0.25">
      <c r="A74" s="360"/>
      <c r="B74" s="361"/>
      <c r="C74" s="345"/>
      <c r="D74" s="345"/>
      <c r="E74" s="341"/>
      <c r="F74" s="341"/>
      <c r="G74" s="341"/>
      <c r="H74" s="341"/>
      <c r="I74" s="341"/>
      <c r="J74" s="341"/>
      <c r="K74" s="341"/>
    </row>
    <row r="75" spans="1:11" ht="13.5" customHeight="1" x14ac:dyDescent="0.25">
      <c r="A75" s="360"/>
      <c r="B75" s="361"/>
      <c r="C75" s="345"/>
      <c r="D75" s="345"/>
      <c r="E75" s="341"/>
      <c r="F75" s="341"/>
      <c r="G75" s="341"/>
      <c r="H75" s="341"/>
      <c r="I75" s="341"/>
      <c r="J75" s="341"/>
      <c r="K75" s="341"/>
    </row>
    <row r="76" spans="1:11" ht="13.5" customHeight="1" x14ac:dyDescent="0.25">
      <c r="A76" s="360"/>
      <c r="B76" s="361"/>
      <c r="C76" s="345"/>
      <c r="D76" s="345"/>
      <c r="E76" s="341"/>
      <c r="F76" s="341"/>
      <c r="G76" s="341"/>
      <c r="H76" s="341"/>
      <c r="I76" s="341"/>
      <c r="J76" s="341"/>
      <c r="K76" s="341"/>
    </row>
    <row r="77" spans="1:11" ht="13.5" customHeight="1" x14ac:dyDescent="0.25">
      <c r="A77" s="360"/>
      <c r="B77" s="361"/>
      <c r="C77" s="345"/>
      <c r="D77" s="345"/>
      <c r="E77" s="341"/>
      <c r="F77" s="341"/>
      <c r="G77" s="341"/>
      <c r="H77" s="341"/>
      <c r="I77" s="341"/>
      <c r="J77" s="341"/>
      <c r="K77" s="341"/>
    </row>
    <row r="78" spans="1:11" ht="13.5" customHeight="1" x14ac:dyDescent="0.25">
      <c r="A78" s="360"/>
      <c r="B78" s="361"/>
      <c r="C78" s="345"/>
      <c r="D78" s="345"/>
      <c r="E78" s="341"/>
      <c r="F78" s="341"/>
      <c r="G78" s="341"/>
      <c r="H78" s="341"/>
      <c r="I78" s="341"/>
      <c r="J78" s="341"/>
      <c r="K78" s="341"/>
    </row>
    <row r="79" spans="1:11" ht="13.5" customHeight="1" x14ac:dyDescent="0.25">
      <c r="A79" s="360"/>
      <c r="B79" s="361"/>
      <c r="C79" s="345"/>
      <c r="D79" s="345"/>
      <c r="E79" s="341"/>
      <c r="F79" s="341"/>
      <c r="G79" s="341"/>
      <c r="H79" s="341"/>
      <c r="I79" s="341"/>
      <c r="J79" s="341"/>
      <c r="K79" s="341"/>
    </row>
    <row r="80" spans="1:11" ht="13.5" customHeight="1" x14ac:dyDescent="0.25">
      <c r="A80" s="360"/>
      <c r="B80" s="361"/>
      <c r="C80" s="345"/>
      <c r="D80" s="345"/>
      <c r="E80" s="341"/>
      <c r="F80" s="341"/>
      <c r="G80" s="341"/>
      <c r="H80" s="341"/>
      <c r="I80" s="341"/>
      <c r="J80" s="341"/>
      <c r="K80" s="341"/>
    </row>
    <row r="81" spans="1:11" ht="13.5" customHeight="1" x14ac:dyDescent="0.25">
      <c r="A81" s="360"/>
      <c r="B81" s="361"/>
      <c r="C81" s="345"/>
      <c r="D81" s="345"/>
      <c r="E81" s="341"/>
      <c r="F81" s="341"/>
      <c r="G81" s="341"/>
      <c r="H81" s="341"/>
      <c r="I81" s="341"/>
      <c r="J81" s="341"/>
      <c r="K81" s="341"/>
    </row>
    <row r="82" spans="1:11" ht="13.5" customHeight="1" x14ac:dyDescent="0.25">
      <c r="A82" s="360"/>
      <c r="B82" s="361"/>
      <c r="C82" s="345"/>
      <c r="D82" s="345"/>
      <c r="E82" s="341"/>
      <c r="F82" s="341"/>
      <c r="G82" s="341"/>
      <c r="H82" s="341"/>
      <c r="I82" s="341"/>
      <c r="J82" s="341"/>
      <c r="K82" s="341"/>
    </row>
    <row r="83" spans="1:11" ht="13.5" customHeight="1" x14ac:dyDescent="0.25">
      <c r="A83" s="360"/>
      <c r="B83" s="361"/>
      <c r="C83" s="345"/>
      <c r="D83" s="345"/>
      <c r="E83" s="341"/>
      <c r="F83" s="341"/>
      <c r="G83" s="341"/>
      <c r="H83" s="341"/>
      <c r="I83" s="341"/>
      <c r="J83" s="341"/>
      <c r="K83" s="341"/>
    </row>
    <row r="84" spans="1:11" ht="13.5" customHeight="1" x14ac:dyDescent="0.25">
      <c r="A84" s="360"/>
      <c r="B84" s="361"/>
      <c r="C84" s="345"/>
      <c r="D84" s="345"/>
      <c r="E84" s="341"/>
      <c r="F84" s="341"/>
      <c r="G84" s="341"/>
      <c r="H84" s="341"/>
      <c r="I84" s="341"/>
      <c r="J84" s="341"/>
      <c r="K84" s="341"/>
    </row>
    <row r="85" spans="1:11" ht="13.5" customHeight="1" x14ac:dyDescent="0.25">
      <c r="A85" s="360"/>
      <c r="B85" s="361"/>
      <c r="C85" s="345"/>
      <c r="D85" s="345"/>
      <c r="E85" s="341"/>
      <c r="F85" s="341"/>
      <c r="G85" s="341"/>
      <c r="H85" s="341"/>
      <c r="I85" s="341"/>
      <c r="J85" s="341"/>
      <c r="K85" s="341"/>
    </row>
  </sheetData>
  <mergeCells count="2">
    <mergeCell ref="A15:D15"/>
    <mergeCell ref="A16:D16"/>
  </mergeCells>
  <pageMargins left="0.7" right="0.7" top="0.75" bottom="0.75" header="0.3" footer="0.3"/>
  <pageSetup paperSize="9" scale="76"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H28"/>
  <sheetViews>
    <sheetView showGridLines="0" view="pageBreakPreview" zoomScaleNormal="100" zoomScaleSheetLayoutView="100" workbookViewId="0"/>
  </sheetViews>
  <sheetFormatPr baseColWidth="10" defaultColWidth="11.42578125" defaultRowHeight="12.75" x14ac:dyDescent="0.2"/>
  <cols>
    <col min="1" max="1" width="10" style="22" customWidth="1"/>
    <col min="2" max="2" width="45.140625" style="22" customWidth="1"/>
    <col min="3" max="3" width="12.28515625" style="22" customWidth="1"/>
    <col min="4" max="4" width="14.85546875" style="22" bestFit="1" customWidth="1"/>
    <col min="5" max="5" width="11.7109375" style="22" customWidth="1"/>
    <col min="6" max="6" width="2.28515625" style="22" customWidth="1"/>
    <col min="7" max="16384" width="11.42578125" style="22"/>
  </cols>
  <sheetData>
    <row r="1" spans="1:7" ht="13.5" customHeight="1" x14ac:dyDescent="0.2">
      <c r="A1" s="238" t="s">
        <v>343</v>
      </c>
    </row>
    <row r="2" spans="1:7" ht="13.5" customHeight="1" x14ac:dyDescent="0.25">
      <c r="A2" s="239" t="s">
        <v>933</v>
      </c>
    </row>
    <row r="3" spans="1:7" ht="13.5" customHeight="1" x14ac:dyDescent="0.2">
      <c r="A3" s="240"/>
    </row>
    <row r="4" spans="1:7" ht="13.5" customHeight="1" x14ac:dyDescent="0.2">
      <c r="A4" s="241" t="s">
        <v>344</v>
      </c>
      <c r="B4" s="241" t="s">
        <v>345</v>
      </c>
      <c r="C4" s="241" t="s">
        <v>0</v>
      </c>
      <c r="D4" s="241" t="s">
        <v>346</v>
      </c>
      <c r="E4" s="242" t="s">
        <v>226</v>
      </c>
    </row>
    <row r="5" spans="1:7" ht="13.5" customHeight="1" x14ac:dyDescent="0.2">
      <c r="A5" s="243">
        <v>1</v>
      </c>
      <c r="B5" s="244" t="s">
        <v>784</v>
      </c>
      <c r="C5" s="547">
        <v>28</v>
      </c>
      <c r="D5" s="548">
        <v>10731228.036699999</v>
      </c>
      <c r="E5" s="245">
        <f>+D5/$E$25*100</f>
        <v>8.3497492846336439</v>
      </c>
      <c r="F5" s="246"/>
      <c r="G5" s="247"/>
    </row>
    <row r="6" spans="1:7" ht="13.5" customHeight="1" x14ac:dyDescent="0.2">
      <c r="A6" s="248">
        <v>2</v>
      </c>
      <c r="B6" s="249" t="s">
        <v>785</v>
      </c>
      <c r="C6" s="549">
        <v>22</v>
      </c>
      <c r="D6" s="550">
        <v>8420289.8250000011</v>
      </c>
      <c r="E6" s="245">
        <f t="shared" ref="E6:E22" si="0">+D6/$E$25*100</f>
        <v>6.5516554771043873</v>
      </c>
      <c r="F6" s="246"/>
      <c r="G6" s="247"/>
    </row>
    <row r="7" spans="1:7" ht="13.5" customHeight="1" x14ac:dyDescent="0.2">
      <c r="A7" s="248">
        <v>3</v>
      </c>
      <c r="B7" s="249" t="s">
        <v>786</v>
      </c>
      <c r="C7" s="547">
        <v>1038</v>
      </c>
      <c r="D7" s="551">
        <v>7610773.5739000048</v>
      </c>
      <c r="E7" s="245">
        <f t="shared" si="0"/>
        <v>5.9217874214256385</v>
      </c>
      <c r="F7" s="246"/>
      <c r="G7" s="247"/>
    </row>
    <row r="8" spans="1:7" ht="13.5" customHeight="1" x14ac:dyDescent="0.2">
      <c r="A8" s="248">
        <v>4</v>
      </c>
      <c r="B8" s="250" t="s">
        <v>347</v>
      </c>
      <c r="C8" s="547">
        <v>14</v>
      </c>
      <c r="D8" s="548">
        <v>6951686.2819999987</v>
      </c>
      <c r="E8" s="245">
        <f t="shared" si="0"/>
        <v>5.408965065472283</v>
      </c>
      <c r="F8" s="246"/>
      <c r="G8" s="247"/>
    </row>
    <row r="9" spans="1:7" ht="13.5" customHeight="1" x14ac:dyDescent="0.2">
      <c r="A9" s="248">
        <v>5</v>
      </c>
      <c r="B9" s="251" t="s">
        <v>787</v>
      </c>
      <c r="C9" s="552">
        <v>188</v>
      </c>
      <c r="D9" s="550">
        <v>4956062.3039999995</v>
      </c>
      <c r="E9" s="245">
        <f t="shared" si="0"/>
        <v>3.8562108209704267</v>
      </c>
      <c r="F9" s="246"/>
      <c r="G9" s="247"/>
    </row>
    <row r="10" spans="1:7" ht="13.5" customHeight="1" x14ac:dyDescent="0.2">
      <c r="A10" s="248">
        <v>6</v>
      </c>
      <c r="B10" s="250" t="s">
        <v>511</v>
      </c>
      <c r="C10" s="547">
        <v>11</v>
      </c>
      <c r="D10" s="553">
        <v>3596700.7760000001</v>
      </c>
      <c r="E10" s="245">
        <f t="shared" si="0"/>
        <v>2.7985193892760094</v>
      </c>
      <c r="F10" s="246"/>
      <c r="G10" s="247"/>
    </row>
    <row r="11" spans="1:7" ht="13.5" customHeight="1" x14ac:dyDescent="0.2">
      <c r="A11" s="248">
        <v>7</v>
      </c>
      <c r="B11" s="251" t="s">
        <v>788</v>
      </c>
      <c r="C11" s="547">
        <v>62</v>
      </c>
      <c r="D11" s="548">
        <v>3428718.2740000011</v>
      </c>
      <c r="E11" s="245">
        <f t="shared" si="0"/>
        <v>2.6678156365360031</v>
      </c>
      <c r="F11" s="246"/>
      <c r="G11" s="247"/>
    </row>
    <row r="12" spans="1:7" ht="13.5" customHeight="1" x14ac:dyDescent="0.2">
      <c r="A12" s="248">
        <v>8</v>
      </c>
      <c r="B12" s="251" t="s">
        <v>789</v>
      </c>
      <c r="C12" s="547">
        <v>6</v>
      </c>
      <c r="D12" s="548">
        <v>3344839.0792999999</v>
      </c>
      <c r="E12" s="245">
        <f t="shared" si="0"/>
        <v>2.6025509488835956</v>
      </c>
      <c r="F12" s="246"/>
      <c r="G12" s="247"/>
    </row>
    <row r="13" spans="1:7" ht="13.5" customHeight="1" x14ac:dyDescent="0.2">
      <c r="A13" s="248">
        <v>9</v>
      </c>
      <c r="B13" s="250" t="s">
        <v>790</v>
      </c>
      <c r="C13" s="552">
        <v>10349</v>
      </c>
      <c r="D13" s="550">
        <v>1819373.5738979359</v>
      </c>
      <c r="E13" s="245">
        <f t="shared" si="0"/>
        <v>1.4156174060585134</v>
      </c>
      <c r="F13" s="246"/>
      <c r="G13" s="247"/>
    </row>
    <row r="14" spans="1:7" ht="13.5" customHeight="1" x14ac:dyDescent="0.2">
      <c r="A14" s="248">
        <v>10</v>
      </c>
      <c r="B14" s="250" t="s">
        <v>348</v>
      </c>
      <c r="C14" s="547">
        <v>2</v>
      </c>
      <c r="D14" s="548">
        <v>1324262.5959999999</v>
      </c>
      <c r="E14" s="245">
        <f t="shared" si="0"/>
        <v>1.0303816698147765</v>
      </c>
      <c r="F14" s="246"/>
      <c r="G14" s="247"/>
    </row>
    <row r="15" spans="1:7" ht="13.5" customHeight="1" x14ac:dyDescent="0.2">
      <c r="A15" s="248">
        <v>11</v>
      </c>
      <c r="B15" s="250" t="s">
        <v>791</v>
      </c>
      <c r="C15" s="547">
        <v>207</v>
      </c>
      <c r="D15" s="548">
        <v>536876.87499999977</v>
      </c>
      <c r="E15" s="245">
        <f t="shared" si="0"/>
        <v>0.41773292745590684</v>
      </c>
      <c r="F15" s="246"/>
      <c r="G15" s="247"/>
    </row>
    <row r="16" spans="1:7" ht="13.5" customHeight="1" x14ac:dyDescent="0.2">
      <c r="A16" s="248">
        <v>12</v>
      </c>
      <c r="B16" s="250" t="s">
        <v>792</v>
      </c>
      <c r="C16" s="547">
        <v>45</v>
      </c>
      <c r="D16" s="548">
        <v>378200</v>
      </c>
      <c r="E16" s="245">
        <f t="shared" si="0"/>
        <v>0.29426969296046512</v>
      </c>
      <c r="F16" s="246"/>
      <c r="G16" s="247"/>
    </row>
    <row r="17" spans="1:8" ht="13.5" customHeight="1" x14ac:dyDescent="0.2">
      <c r="A17" s="248">
        <v>13</v>
      </c>
      <c r="B17" s="250" t="s">
        <v>350</v>
      </c>
      <c r="C17" s="547">
        <v>83</v>
      </c>
      <c r="D17" s="551">
        <v>107814.91189999998</v>
      </c>
      <c r="E17" s="245">
        <f t="shared" si="0"/>
        <v>8.3888580172851918E-2</v>
      </c>
      <c r="F17" s="246"/>
      <c r="G17" s="247"/>
    </row>
    <row r="18" spans="1:8" ht="13.5" customHeight="1" x14ac:dyDescent="0.2">
      <c r="A18" s="248">
        <v>14</v>
      </c>
      <c r="B18" s="250" t="s">
        <v>349</v>
      </c>
      <c r="C18" s="547">
        <v>6</v>
      </c>
      <c r="D18" s="548">
        <v>108444.0883</v>
      </c>
      <c r="E18" s="245">
        <f t="shared" si="0"/>
        <v>8.4378129474930119E-2</v>
      </c>
      <c r="F18" s="246"/>
      <c r="G18" s="247"/>
    </row>
    <row r="19" spans="1:8" ht="13.5" customHeight="1" x14ac:dyDescent="0.2">
      <c r="A19" s="248">
        <v>15</v>
      </c>
      <c r="B19" s="252" t="s">
        <v>352</v>
      </c>
      <c r="C19" s="547">
        <v>3</v>
      </c>
      <c r="D19" s="551">
        <v>22324.190500000001</v>
      </c>
      <c r="E19" s="245">
        <f t="shared" si="0"/>
        <v>1.7369996520428168E-2</v>
      </c>
      <c r="F19" s="246"/>
      <c r="G19" s="247"/>
    </row>
    <row r="20" spans="1:8" ht="13.5" customHeight="1" x14ac:dyDescent="0.2">
      <c r="A20" s="248">
        <v>16</v>
      </c>
      <c r="B20" s="252" t="s">
        <v>351</v>
      </c>
      <c r="C20" s="547">
        <v>156</v>
      </c>
      <c r="D20" s="551">
        <v>20941.576999999997</v>
      </c>
      <c r="E20" s="245">
        <f t="shared" si="0"/>
        <v>1.6294213204383762E-2</v>
      </c>
      <c r="F20" s="246"/>
      <c r="G20" s="247"/>
    </row>
    <row r="21" spans="1:8" ht="13.5" customHeight="1" x14ac:dyDescent="0.2">
      <c r="A21" s="248">
        <v>17</v>
      </c>
      <c r="B21" s="252" t="s">
        <v>779</v>
      </c>
      <c r="C21" s="547">
        <v>2</v>
      </c>
      <c r="D21" s="551">
        <v>5191.6973999999991</v>
      </c>
      <c r="E21" s="245">
        <f t="shared" si="0"/>
        <v>4.039553674885365E-3</v>
      </c>
      <c r="F21" s="246"/>
      <c r="G21" s="247"/>
    </row>
    <row r="22" spans="1:8" ht="31.5" customHeight="1" x14ac:dyDescent="0.25">
      <c r="A22" s="248">
        <v>18</v>
      </c>
      <c r="B22" s="252" t="s">
        <v>353</v>
      </c>
      <c r="C22" s="554">
        <v>53</v>
      </c>
      <c r="D22" s="551">
        <v>4749.47</v>
      </c>
      <c r="E22" s="245">
        <f t="shared" si="0"/>
        <v>3.6954655701346923E-3</v>
      </c>
      <c r="F22" s="246"/>
      <c r="G22" s="247"/>
      <c r="H22" s="253"/>
    </row>
    <row r="23" spans="1:8" ht="13.5" customHeight="1" x14ac:dyDescent="0.2">
      <c r="A23" s="1112" t="s">
        <v>0</v>
      </c>
      <c r="B23" s="1112"/>
      <c r="C23" s="254">
        <f>SUM(C5:C22)</f>
        <v>12275</v>
      </c>
      <c r="D23" s="255" t="s">
        <v>354</v>
      </c>
      <c r="E23" s="256" t="s">
        <v>354</v>
      </c>
    </row>
    <row r="24" spans="1:8" ht="13.5" customHeight="1" x14ac:dyDescent="0.2"/>
    <row r="25" spans="1:8" ht="13.5" customHeight="1" x14ac:dyDescent="0.2">
      <c r="C25" s="1113" t="s">
        <v>355</v>
      </c>
      <c r="D25" s="1113"/>
      <c r="E25" s="257">
        <v>128521560</v>
      </c>
    </row>
    <row r="26" spans="1:8" ht="13.5" customHeight="1" x14ac:dyDescent="0.2"/>
    <row r="27" spans="1:8" s="258" customFormat="1" ht="13.5" customHeight="1" x14ac:dyDescent="0.25">
      <c r="A27" s="1114" t="s">
        <v>518</v>
      </c>
      <c r="B27" s="1114"/>
      <c r="C27" s="1114"/>
      <c r="D27" s="1114"/>
      <c r="E27" s="1114"/>
    </row>
    <row r="28" spans="1:8" s="258" customFormat="1" ht="13.5" customHeight="1" x14ac:dyDescent="0.25">
      <c r="A28" s="1115" t="s">
        <v>393</v>
      </c>
      <c r="B28" s="1115"/>
      <c r="C28" s="1115"/>
      <c r="D28" s="1115"/>
      <c r="E28" s="1115"/>
    </row>
  </sheetData>
  <mergeCells count="4">
    <mergeCell ref="A23:B23"/>
    <mergeCell ref="C25:D25"/>
    <mergeCell ref="A27:E27"/>
    <mergeCell ref="A28:E28"/>
  </mergeCells>
  <pageMargins left="0.7" right="0.7" top="0.75" bottom="0.75" header="0.3" footer="0.3"/>
  <pageSetup paperSize="9" scale="82"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P63"/>
  <sheetViews>
    <sheetView showGridLines="0" view="pageBreakPreview" zoomScaleNormal="145" zoomScaleSheetLayoutView="100" workbookViewId="0"/>
  </sheetViews>
  <sheetFormatPr baseColWidth="10" defaultColWidth="14.42578125" defaultRowHeight="15" customHeight="1" x14ac:dyDescent="0.25"/>
  <cols>
    <col min="1" max="1" width="15.42578125" style="5" customWidth="1"/>
    <col min="2" max="7" width="19.42578125" style="5" customWidth="1"/>
    <col min="8" max="8" width="3.7109375" style="5" customWidth="1"/>
    <col min="9" max="16384" width="14.42578125" style="5"/>
  </cols>
  <sheetData>
    <row r="1" spans="1:8" ht="14.25" customHeight="1" x14ac:dyDescent="0.25">
      <c r="A1" s="18" t="s">
        <v>219</v>
      </c>
      <c r="B1" s="19"/>
      <c r="C1" s="19"/>
      <c r="D1" s="19"/>
      <c r="E1" s="19"/>
      <c r="F1" s="19"/>
      <c r="G1" s="19"/>
      <c r="H1" s="20"/>
    </row>
    <row r="2" spans="1:8" ht="14.25" customHeight="1" x14ac:dyDescent="0.25">
      <c r="A2" s="21" t="s">
        <v>220</v>
      </c>
      <c r="B2" s="19"/>
      <c r="C2" s="19"/>
      <c r="D2" s="19"/>
      <c r="E2" s="19"/>
      <c r="F2" s="19"/>
      <c r="G2" s="19"/>
      <c r="H2" s="20"/>
    </row>
    <row r="3" spans="1:8" ht="14.25" customHeight="1" x14ac:dyDescent="0.25">
      <c r="A3" s="36"/>
      <c r="B3" s="19"/>
      <c r="C3" s="19"/>
      <c r="D3" s="19"/>
      <c r="E3" s="19"/>
      <c r="F3" s="19"/>
      <c r="G3" s="19"/>
      <c r="H3" s="20"/>
    </row>
    <row r="4" spans="1:8" ht="14.25" customHeight="1" x14ac:dyDescent="0.25">
      <c r="B4" s="1116" t="s">
        <v>385</v>
      </c>
      <c r="C4" s="1117"/>
      <c r="D4" s="1116" t="s">
        <v>386</v>
      </c>
      <c r="E4" s="1118"/>
      <c r="F4" s="1117"/>
      <c r="H4" s="20"/>
    </row>
    <row r="5" spans="1:8" ht="25.5" x14ac:dyDescent="0.25">
      <c r="A5" s="303" t="s">
        <v>205</v>
      </c>
      <c r="B5" s="304" t="s">
        <v>387</v>
      </c>
      <c r="C5" s="305" t="s">
        <v>388</v>
      </c>
      <c r="D5" s="306" t="s">
        <v>221</v>
      </c>
      <c r="E5" s="307" t="s">
        <v>222</v>
      </c>
      <c r="F5" s="305" t="s">
        <v>223</v>
      </c>
      <c r="G5" s="325" t="s">
        <v>224</v>
      </c>
      <c r="H5" s="20"/>
    </row>
    <row r="6" spans="1:8" ht="15.75" customHeight="1" x14ac:dyDescent="0.25">
      <c r="A6" s="308">
        <v>2011</v>
      </c>
      <c r="B6" s="309">
        <v>11258.100633303335</v>
      </c>
      <c r="C6" s="310">
        <v>848.10501724666676</v>
      </c>
      <c r="D6" s="311">
        <v>769.89173540999991</v>
      </c>
      <c r="E6" s="37">
        <v>70.678228960000013</v>
      </c>
      <c r="F6" s="312">
        <v>135.62538000999999</v>
      </c>
      <c r="G6" s="322">
        <f>SUM(B6:F6)</f>
        <v>13082.400994930002</v>
      </c>
      <c r="H6" s="20"/>
    </row>
    <row r="7" spans="1:8" ht="15.75" customHeight="1" x14ac:dyDescent="0.25">
      <c r="A7" s="313">
        <v>2012</v>
      </c>
      <c r="B7" s="314">
        <v>10633.010737273333</v>
      </c>
      <c r="C7" s="315">
        <v>959.38971412333342</v>
      </c>
      <c r="D7" s="316">
        <v>12.710895980000002</v>
      </c>
      <c r="E7" s="38">
        <v>571.671693</v>
      </c>
      <c r="F7" s="317">
        <v>941.66809807000004</v>
      </c>
      <c r="G7" s="322">
        <f t="shared" ref="G7:G19" si="0">SUM(B7:F7)</f>
        <v>13118.451138446668</v>
      </c>
      <c r="H7" s="20"/>
    </row>
    <row r="8" spans="1:8" ht="15.75" customHeight="1" x14ac:dyDescent="0.25">
      <c r="A8" s="313">
        <v>2013</v>
      </c>
      <c r="B8" s="314">
        <v>7180.5026837233354</v>
      </c>
      <c r="C8" s="315">
        <v>909.93890791666672</v>
      </c>
      <c r="D8" s="316">
        <v>11.910191030000002</v>
      </c>
      <c r="E8" s="38">
        <v>505.36539124000001</v>
      </c>
      <c r="F8" s="317">
        <v>809.47470207000003</v>
      </c>
      <c r="G8" s="322">
        <f t="shared" si="0"/>
        <v>9417.191875980001</v>
      </c>
      <c r="H8" s="20"/>
    </row>
    <row r="9" spans="1:8" ht="15.75" customHeight="1" x14ac:dyDescent="0.25">
      <c r="A9" s="313">
        <v>2014</v>
      </c>
      <c r="B9" s="314">
        <v>7429.513248946665</v>
      </c>
      <c r="C9" s="315">
        <v>858.45697333666658</v>
      </c>
      <c r="D9" s="316">
        <v>120.64048220000002</v>
      </c>
      <c r="E9" s="38">
        <v>528.97052714999995</v>
      </c>
      <c r="F9" s="317">
        <v>535.10678796000002</v>
      </c>
      <c r="G9" s="322">
        <f t="shared" si="0"/>
        <v>9472.6880195933318</v>
      </c>
      <c r="H9" s="20"/>
    </row>
    <row r="10" spans="1:8" ht="15.75" customHeight="1" x14ac:dyDescent="0.25">
      <c r="A10" s="313">
        <v>2015</v>
      </c>
      <c r="B10" s="314">
        <v>4349.4760720533341</v>
      </c>
      <c r="C10" s="315">
        <v>858.79159549999997</v>
      </c>
      <c r="D10" s="316">
        <v>198.70584102000001</v>
      </c>
      <c r="E10" s="38">
        <v>352.15950397999995</v>
      </c>
      <c r="F10" s="317">
        <v>344.16316689000001</v>
      </c>
      <c r="G10" s="322">
        <f t="shared" si="0"/>
        <v>6103.2961794433331</v>
      </c>
      <c r="H10" s="20"/>
    </row>
    <row r="11" spans="1:8" ht="15.75" customHeight="1" x14ac:dyDescent="0.25">
      <c r="A11" s="313">
        <v>2016</v>
      </c>
      <c r="B11" s="314">
        <v>4307.3186050900003</v>
      </c>
      <c r="C11" s="315">
        <v>863.04449062999993</v>
      </c>
      <c r="D11" s="316">
        <v>205.76194506000002</v>
      </c>
      <c r="E11" s="38">
        <v>519.57564901000001</v>
      </c>
      <c r="F11" s="317">
        <v>101.50299499</v>
      </c>
      <c r="G11" s="322">
        <f t="shared" si="0"/>
        <v>5997.20368478</v>
      </c>
      <c r="H11" s="20"/>
    </row>
    <row r="12" spans="1:8" ht="15.75" customHeight="1" x14ac:dyDescent="0.25">
      <c r="A12" s="313">
        <v>2017</v>
      </c>
      <c r="B12" s="314">
        <v>6989.7048184233336</v>
      </c>
      <c r="C12" s="315">
        <v>954.48218613666654</v>
      </c>
      <c r="D12" s="318">
        <v>260.90940907000004</v>
      </c>
      <c r="E12" s="39">
        <v>808.82568502999993</v>
      </c>
      <c r="F12" s="319">
        <v>66.167433000000003</v>
      </c>
      <c r="G12" s="322">
        <f t="shared" si="0"/>
        <v>9080.0895316599999</v>
      </c>
      <c r="H12" s="20"/>
    </row>
    <row r="13" spans="1:8" ht="15.75" customHeight="1" x14ac:dyDescent="0.25">
      <c r="A13" s="313">
        <v>2018</v>
      </c>
      <c r="B13" s="314">
        <v>9834.5093769933319</v>
      </c>
      <c r="C13" s="315">
        <v>1078.287105813333</v>
      </c>
      <c r="D13" s="318">
        <v>267.09274606999998</v>
      </c>
      <c r="E13" s="39">
        <v>980.06529021000017</v>
      </c>
      <c r="F13" s="319">
        <v>88.322952010000009</v>
      </c>
      <c r="G13" s="322">
        <f t="shared" si="0"/>
        <v>12248.277471096666</v>
      </c>
      <c r="H13" s="20"/>
    </row>
    <row r="14" spans="1:8" ht="15.75" customHeight="1" x14ac:dyDescent="0.25">
      <c r="A14" s="313">
        <v>2019</v>
      </c>
      <c r="B14" s="314">
        <v>8001.2218374399999</v>
      </c>
      <c r="C14" s="315">
        <v>1002.2354857866667</v>
      </c>
      <c r="D14" s="318">
        <v>586.45435012999997</v>
      </c>
      <c r="E14" s="39">
        <v>883.37402214999986</v>
      </c>
      <c r="F14" s="319">
        <v>40.147508939999994</v>
      </c>
      <c r="G14" s="322">
        <f t="shared" si="0"/>
        <v>10513.433204446665</v>
      </c>
      <c r="H14" s="40"/>
    </row>
    <row r="15" spans="1:8" ht="15.75" customHeight="1" x14ac:dyDescent="0.25">
      <c r="A15" s="313">
        <v>2020</v>
      </c>
      <c r="B15" s="320">
        <v>5907.6828946833348</v>
      </c>
      <c r="C15" s="321">
        <v>890.71262221666677</v>
      </c>
      <c r="D15" s="318">
        <v>314.16726409999995</v>
      </c>
      <c r="E15" s="39">
        <v>888.78350480999995</v>
      </c>
      <c r="F15" s="319">
        <v>15.567802</v>
      </c>
      <c r="G15" s="322">
        <f t="shared" si="0"/>
        <v>8016.9140878100006</v>
      </c>
      <c r="H15" s="40"/>
    </row>
    <row r="16" spans="1:8" ht="15.75" customHeight="1" x14ac:dyDescent="0.25">
      <c r="A16" s="313">
        <v>2021</v>
      </c>
      <c r="B16" s="320">
        <v>19510.442165120003</v>
      </c>
      <c r="C16" s="321">
        <v>1203.1401081399999</v>
      </c>
      <c r="D16" s="318">
        <v>931.25443990999997</v>
      </c>
      <c r="E16" s="39">
        <v>2640.7105051200001</v>
      </c>
      <c r="F16" s="319">
        <v>199.02469897</v>
      </c>
      <c r="G16" s="322">
        <f t="shared" si="0"/>
        <v>24484.571917260004</v>
      </c>
      <c r="H16" s="40"/>
    </row>
    <row r="17" spans="1:8" ht="15.75" customHeight="1" x14ac:dyDescent="0.25">
      <c r="A17" s="313">
        <v>2022</v>
      </c>
      <c r="B17" s="320">
        <v>19758.79957915</v>
      </c>
      <c r="C17" s="321">
        <v>1456.4083623700001</v>
      </c>
      <c r="D17" s="318">
        <v>137.44492905000001</v>
      </c>
      <c r="E17" s="39">
        <v>2065.01986476</v>
      </c>
      <c r="F17" s="319">
        <v>168.29394698000002</v>
      </c>
      <c r="G17" s="322">
        <f t="shared" si="0"/>
        <v>23585.966682310001</v>
      </c>
      <c r="H17" s="40"/>
    </row>
    <row r="18" spans="1:8" ht="15.75" customHeight="1" x14ac:dyDescent="0.25">
      <c r="A18" s="313">
        <v>2023</v>
      </c>
      <c r="B18" s="320">
        <v>12654.83073525</v>
      </c>
      <c r="C18" s="321">
        <v>1461.7796933699999</v>
      </c>
      <c r="D18" s="318">
        <v>171.31813101000003</v>
      </c>
      <c r="E18" s="39">
        <v>1767.8177508400001</v>
      </c>
      <c r="F18" s="319">
        <v>55.854562010000002</v>
      </c>
      <c r="G18" s="322">
        <f t="shared" si="0"/>
        <v>16111.600872479999</v>
      </c>
      <c r="H18" s="40"/>
    </row>
    <row r="19" spans="1:8" ht="15.75" customHeight="1" x14ac:dyDescent="0.25">
      <c r="A19" s="313">
        <v>2024</v>
      </c>
      <c r="B19" s="320">
        <v>14870.462578539997</v>
      </c>
      <c r="C19" s="321">
        <v>1465.3295385400002</v>
      </c>
      <c r="D19" s="318">
        <v>162.09542909000001</v>
      </c>
      <c r="E19" s="39">
        <v>1868.4287541799999</v>
      </c>
      <c r="F19" s="319">
        <v>17.26681202</v>
      </c>
      <c r="G19" s="322">
        <f t="shared" si="0"/>
        <v>18383.583112369997</v>
      </c>
      <c r="H19" s="40"/>
    </row>
    <row r="20" spans="1:8" s="575" customFormat="1" ht="27.75" customHeight="1" x14ac:dyDescent="0.25">
      <c r="A20" s="568" t="s">
        <v>936</v>
      </c>
      <c r="B20" s="569">
        <f>SUM(B21:B31)</f>
        <v>20089.799531330002</v>
      </c>
      <c r="C20" s="570">
        <f>SUM(C21:C31)</f>
        <v>1483.4838542200002</v>
      </c>
      <c r="D20" s="571">
        <f>SUM(D21:D31)</f>
        <v>119.36710792999999</v>
      </c>
      <c r="E20" s="572">
        <f>SUM(E21:E31)</f>
        <v>2078.40812499</v>
      </c>
      <c r="F20" s="669">
        <f>SUM(F21:F31)</f>
        <v>136.39252400000001</v>
      </c>
      <c r="G20" s="573">
        <f>SUM(B20:F20)</f>
        <v>23907.451142470003</v>
      </c>
      <c r="H20" s="574"/>
    </row>
    <row r="21" spans="1:8" s="575" customFormat="1" ht="14.25" customHeight="1" x14ac:dyDescent="0.25">
      <c r="A21" s="670" t="s">
        <v>206</v>
      </c>
      <c r="B21" s="671">
        <v>1732.5072653299999</v>
      </c>
      <c r="C21" s="672">
        <v>111.52984831000001</v>
      </c>
      <c r="D21" s="673">
        <v>15.67699298</v>
      </c>
      <c r="E21" s="674">
        <v>0.361153</v>
      </c>
      <c r="F21" s="675">
        <v>2.6499999999999999E-4</v>
      </c>
      <c r="G21" s="676">
        <f t="shared" ref="G21:G31" si="1">SUM(B21:F21)</f>
        <v>1860.0755246199999</v>
      </c>
      <c r="H21" s="574"/>
    </row>
    <row r="22" spans="1:8" s="575" customFormat="1" ht="14.25" customHeight="1" x14ac:dyDescent="0.25">
      <c r="A22" s="717" t="s">
        <v>207</v>
      </c>
      <c r="B22" s="718">
        <v>1092.4835472499999</v>
      </c>
      <c r="C22" s="719">
        <v>107.81823166</v>
      </c>
      <c r="D22" s="720">
        <v>3.8721930000000002</v>
      </c>
      <c r="E22" s="42">
        <v>386.17163089999997</v>
      </c>
      <c r="F22" s="721">
        <v>31.775129030000002</v>
      </c>
      <c r="G22" s="322">
        <f t="shared" si="1"/>
        <v>1622.12073184</v>
      </c>
      <c r="H22" s="574"/>
    </row>
    <row r="23" spans="1:8" s="575" customFormat="1" ht="14.25" customHeight="1" x14ac:dyDescent="0.25">
      <c r="A23" s="717" t="s">
        <v>724</v>
      </c>
      <c r="B23" s="718">
        <v>2323.4755132800001</v>
      </c>
      <c r="C23" s="719">
        <v>133.89226334</v>
      </c>
      <c r="D23" s="720">
        <v>4.6141230199999992</v>
      </c>
      <c r="E23" s="42">
        <v>127.86333898000001</v>
      </c>
      <c r="F23" s="721">
        <v>9.7341999999999998E-2</v>
      </c>
      <c r="G23" s="322">
        <f t="shared" si="1"/>
        <v>2589.9425806200002</v>
      </c>
      <c r="H23" s="574"/>
    </row>
    <row r="24" spans="1:8" s="575" customFormat="1" ht="14.25" customHeight="1" x14ac:dyDescent="0.25">
      <c r="A24" s="717" t="s">
        <v>776</v>
      </c>
      <c r="B24" s="718">
        <v>3115.0063328699998</v>
      </c>
      <c r="C24" s="719">
        <v>182.99279230000002</v>
      </c>
      <c r="D24" s="720">
        <v>8.7116279999999993</v>
      </c>
      <c r="E24" s="753">
        <v>4.4159999999999998E-3</v>
      </c>
      <c r="F24" s="721">
        <v>0.175178</v>
      </c>
      <c r="G24" s="322">
        <f t="shared" si="1"/>
        <v>3306.89034717</v>
      </c>
      <c r="H24" s="574"/>
    </row>
    <row r="25" spans="1:8" s="575" customFormat="1" ht="14.25" customHeight="1" x14ac:dyDescent="0.25">
      <c r="A25" s="717" t="s">
        <v>780</v>
      </c>
      <c r="B25" s="718">
        <v>1308.0368081300001</v>
      </c>
      <c r="C25" s="719">
        <v>118.67692952</v>
      </c>
      <c r="D25" s="884">
        <v>1.6129000000000001E-2</v>
      </c>
      <c r="E25" s="42">
        <v>393.43561913999997</v>
      </c>
      <c r="F25" s="721">
        <v>22.200712979999999</v>
      </c>
      <c r="G25" s="322">
        <f t="shared" si="1"/>
        <v>1842.36619877</v>
      </c>
      <c r="H25" s="574"/>
    </row>
    <row r="26" spans="1:8" s="575" customFormat="1" ht="14.25" customHeight="1" x14ac:dyDescent="0.25">
      <c r="A26" s="717" t="s">
        <v>847</v>
      </c>
      <c r="B26" s="718">
        <v>1198.3335044600001</v>
      </c>
      <c r="C26" s="719">
        <v>122.97438853</v>
      </c>
      <c r="D26" s="720">
        <v>7.6038590199999998</v>
      </c>
      <c r="E26" s="42">
        <v>102.00431497</v>
      </c>
      <c r="F26" s="721">
        <v>0</v>
      </c>
      <c r="G26" s="322">
        <f t="shared" si="1"/>
        <v>1430.9160669800001</v>
      </c>
      <c r="H26" s="574"/>
    </row>
    <row r="27" spans="1:8" s="575" customFormat="1" ht="14.25" customHeight="1" x14ac:dyDescent="0.25">
      <c r="A27" s="717" t="s">
        <v>851</v>
      </c>
      <c r="B27" s="718">
        <v>1297.9639412399999</v>
      </c>
      <c r="C27" s="719">
        <v>117.0636073</v>
      </c>
      <c r="D27" s="720">
        <v>6.7082000000000003E-2</v>
      </c>
      <c r="E27" s="42">
        <v>0</v>
      </c>
      <c r="F27" s="721">
        <v>0</v>
      </c>
      <c r="G27" s="322">
        <f t="shared" si="1"/>
        <v>1415.09463054</v>
      </c>
      <c r="H27" s="574"/>
    </row>
    <row r="28" spans="1:8" s="575" customFormat="1" ht="14.25" customHeight="1" x14ac:dyDescent="0.25">
      <c r="A28" s="717" t="s">
        <v>859</v>
      </c>
      <c r="B28" s="718">
        <v>1473.6736892200001</v>
      </c>
      <c r="C28" s="719">
        <v>135.34851391999999</v>
      </c>
      <c r="D28" s="720">
        <v>29.83429696</v>
      </c>
      <c r="E28" s="42">
        <v>373.29628405</v>
      </c>
      <c r="F28" s="721">
        <v>77.094333989999996</v>
      </c>
      <c r="G28" s="322">
        <f t="shared" si="1"/>
        <v>2089.2471181400001</v>
      </c>
      <c r="H28" s="574"/>
    </row>
    <row r="29" spans="1:8" s="575" customFormat="1" ht="14.25" customHeight="1" x14ac:dyDescent="0.25">
      <c r="A29" s="717" t="s">
        <v>872</v>
      </c>
      <c r="B29" s="718">
        <v>1265.1392068900002</v>
      </c>
      <c r="C29" s="719">
        <v>145.16501162</v>
      </c>
      <c r="D29" s="720">
        <v>7.1077229500000003</v>
      </c>
      <c r="E29" s="42">
        <v>181.67638296000001</v>
      </c>
      <c r="F29" s="721">
        <v>0</v>
      </c>
      <c r="G29" s="322">
        <f t="shared" si="1"/>
        <v>1599.0883244200002</v>
      </c>
      <c r="H29" s="574"/>
    </row>
    <row r="30" spans="1:8" s="575" customFormat="1" ht="14.25" customHeight="1" x14ac:dyDescent="0.25">
      <c r="A30" s="717" t="s">
        <v>879</v>
      </c>
      <c r="B30" s="718">
        <v>1810.6832870799999</v>
      </c>
      <c r="C30" s="719">
        <v>150.39318437</v>
      </c>
      <c r="D30" s="720">
        <v>21.243534019999998</v>
      </c>
      <c r="E30" s="42">
        <v>0.67484599999999995</v>
      </c>
      <c r="F30" s="1050">
        <v>3.261E-3</v>
      </c>
      <c r="G30" s="322">
        <f t="shared" si="1"/>
        <v>1982.9981124699998</v>
      </c>
      <c r="H30" s="574"/>
    </row>
    <row r="31" spans="1:8" s="575" customFormat="1" ht="14.25" customHeight="1" x14ac:dyDescent="0.25">
      <c r="A31" s="677" t="s">
        <v>915</v>
      </c>
      <c r="B31" s="678">
        <v>3472.4964355799998</v>
      </c>
      <c r="C31" s="679">
        <v>157.62908335</v>
      </c>
      <c r="D31" s="885">
        <v>20.619546979999999</v>
      </c>
      <c r="E31" s="754">
        <v>512.92013899000005</v>
      </c>
      <c r="F31" s="1051">
        <v>5.0463019999999998</v>
      </c>
      <c r="G31" s="680">
        <f t="shared" si="1"/>
        <v>4168.7115069000001</v>
      </c>
      <c r="H31" s="574"/>
    </row>
    <row r="32" spans="1:8" ht="14.25" customHeight="1" x14ac:dyDescent="0.25">
      <c r="A32" s="36"/>
      <c r="B32" s="327"/>
      <c r="C32" s="327"/>
      <c r="D32" s="42"/>
      <c r="E32" s="42"/>
      <c r="F32" s="328"/>
      <c r="G32" s="39"/>
      <c r="H32" s="41"/>
    </row>
    <row r="33" spans="1:16" ht="14.25" customHeight="1" x14ac:dyDescent="0.25">
      <c r="A33" s="1085" t="s">
        <v>899</v>
      </c>
      <c r="B33" s="1085"/>
      <c r="C33" s="1085"/>
      <c r="D33" s="1085"/>
      <c r="E33" s="1085"/>
      <c r="F33" s="1085"/>
      <c r="G33" s="1085"/>
      <c r="H33" s="41"/>
    </row>
    <row r="34" spans="1:16" ht="14.25" customHeight="1" x14ac:dyDescent="0.25">
      <c r="A34" s="7" t="s">
        <v>900</v>
      </c>
      <c r="B34" s="327">
        <v>1203.5690274000001</v>
      </c>
      <c r="C34" s="327">
        <v>131.13441988</v>
      </c>
      <c r="D34" s="42">
        <v>16.857612990000003</v>
      </c>
      <c r="E34" s="399">
        <v>322.52731913000002</v>
      </c>
      <c r="F34" s="753">
        <v>8.1400000000000005E-4</v>
      </c>
      <c r="G34" s="39">
        <f>SUM(B34:F34)</f>
        <v>1674.0891934000001</v>
      </c>
      <c r="H34" s="41"/>
    </row>
    <row r="35" spans="1:16" ht="14.25" customHeight="1" x14ac:dyDescent="0.25">
      <c r="A35" s="7" t="s">
        <v>901</v>
      </c>
      <c r="B35" s="327">
        <v>3472.4964355799998</v>
      </c>
      <c r="C35" s="327">
        <v>157.62908335</v>
      </c>
      <c r="D35" s="42">
        <v>20.619546979999999</v>
      </c>
      <c r="E35" s="399">
        <v>512.92013899000005</v>
      </c>
      <c r="F35" s="42">
        <v>5.0463019999999998</v>
      </c>
      <c r="G35" s="39">
        <f>SUM(B35:F35)</f>
        <v>4168.7115069000001</v>
      </c>
      <c r="H35" s="41"/>
    </row>
    <row r="36" spans="1:16" ht="14.25" customHeight="1" x14ac:dyDescent="0.25">
      <c r="A36" s="187" t="s">
        <v>270</v>
      </c>
      <c r="B36" s="329">
        <f t="shared" ref="B36:G36" si="2">B35/B34-1</f>
        <v>1.8851659992293346</v>
      </c>
      <c r="C36" s="329">
        <f t="shared" si="2"/>
        <v>0.20204202294290896</v>
      </c>
      <c r="D36" s="329">
        <f t="shared" si="2"/>
        <v>0.22315935193384662</v>
      </c>
      <c r="E36" s="329">
        <f t="shared" si="2"/>
        <v>0.59031532700415679</v>
      </c>
      <c r="F36" s="329" t="s">
        <v>241</v>
      </c>
      <c r="G36" s="329">
        <f t="shared" si="2"/>
        <v>1.4901370388954809</v>
      </c>
      <c r="H36" s="41"/>
    </row>
    <row r="37" spans="1:16" ht="14.25" customHeight="1" x14ac:dyDescent="0.25">
      <c r="A37" s="36"/>
      <c r="B37" s="681"/>
      <c r="C37" s="681"/>
      <c r="D37" s="42"/>
      <c r="E37" s="42"/>
      <c r="F37" s="328"/>
      <c r="G37" s="39"/>
      <c r="H37" s="41"/>
      <c r="I37" s="682"/>
      <c r="J37" s="683"/>
      <c r="K37" s="684"/>
      <c r="L37" s="684"/>
      <c r="M37" s="684"/>
      <c r="N37" s="685"/>
      <c r="O37" s="684"/>
      <c r="P37" s="684"/>
    </row>
    <row r="38" spans="1:16" ht="14.25" customHeight="1" x14ac:dyDescent="0.25">
      <c r="A38" s="1085" t="s">
        <v>937</v>
      </c>
      <c r="B38" s="1085"/>
      <c r="C38" s="1085"/>
      <c r="D38" s="1085"/>
      <c r="E38" s="1085"/>
      <c r="F38" s="1085"/>
      <c r="G38" s="1085"/>
      <c r="H38" s="41"/>
      <c r="I38" s="682"/>
      <c r="J38" s="683"/>
      <c r="K38" s="684"/>
      <c r="L38" s="684"/>
      <c r="M38" s="684"/>
      <c r="N38" s="685"/>
      <c r="O38" s="684"/>
      <c r="P38" s="684"/>
    </row>
    <row r="39" spans="1:16" ht="14.25" customHeight="1" x14ac:dyDescent="0.25">
      <c r="A39" s="7" t="s">
        <v>903</v>
      </c>
      <c r="B39" s="681">
        <v>13570.507054779997</v>
      </c>
      <c r="C39" s="681">
        <v>1336.0660962100001</v>
      </c>
      <c r="D39" s="42">
        <v>147.67530406</v>
      </c>
      <c r="E39" s="42">
        <v>1665.8302341900001</v>
      </c>
      <c r="F39" s="42">
        <v>17.077072019999999</v>
      </c>
      <c r="G39" s="39">
        <f>SUM(B39:F39)</f>
        <v>16737.155761259997</v>
      </c>
      <c r="H39" s="41"/>
      <c r="I39" s="682"/>
      <c r="J39" s="683"/>
      <c r="K39" s="684"/>
      <c r="L39" s="684"/>
      <c r="M39" s="684"/>
      <c r="N39" s="685"/>
      <c r="O39" s="684"/>
      <c r="P39" s="684"/>
    </row>
    <row r="40" spans="1:16" ht="14.25" customHeight="1" x14ac:dyDescent="0.25">
      <c r="A40" s="7" t="s">
        <v>904</v>
      </c>
      <c r="B40" s="681">
        <v>20089.799531330002</v>
      </c>
      <c r="C40" s="681">
        <v>1483.4838542200002</v>
      </c>
      <c r="D40" s="42">
        <v>119.36710792999999</v>
      </c>
      <c r="E40" s="686">
        <v>2078.40812499</v>
      </c>
      <c r="F40" s="42">
        <v>136.39252400000001</v>
      </c>
      <c r="G40" s="39">
        <f>SUM(B40:F40)</f>
        <v>23907.451142470003</v>
      </c>
      <c r="H40" s="41"/>
      <c r="I40" s="682"/>
      <c r="J40" s="683"/>
      <c r="K40" s="684"/>
      <c r="L40" s="684"/>
      <c r="M40" s="684"/>
      <c r="N40" s="685"/>
      <c r="O40" s="684"/>
      <c r="P40" s="684"/>
    </row>
    <row r="41" spans="1:16" ht="14.25" customHeight="1" x14ac:dyDescent="0.25">
      <c r="A41" s="187" t="s">
        <v>270</v>
      </c>
      <c r="B41" s="329">
        <f t="shared" ref="B41:G41" si="3">B40/B39-1</f>
        <v>0.48040153917857387</v>
      </c>
      <c r="C41" s="329">
        <f t="shared" si="3"/>
        <v>0.11033717450669389</v>
      </c>
      <c r="D41" s="329">
        <f t="shared" si="3"/>
        <v>-0.19169214724283545</v>
      </c>
      <c r="E41" s="329">
        <f t="shared" si="3"/>
        <v>0.24767103053608186</v>
      </c>
      <c r="F41" s="329">
        <f t="shared" si="3"/>
        <v>6.9868799429001891</v>
      </c>
      <c r="G41" s="329">
        <f t="shared" si="3"/>
        <v>0.42840584645847946</v>
      </c>
      <c r="H41" s="41"/>
      <c r="I41" s="682"/>
      <c r="J41" s="683"/>
      <c r="K41" s="684"/>
      <c r="L41" s="684"/>
      <c r="M41" s="684"/>
      <c r="N41" s="685"/>
      <c r="O41" s="684"/>
      <c r="P41" s="684"/>
    </row>
    <row r="42" spans="1:16" ht="14.25" customHeight="1" x14ac:dyDescent="0.25">
      <c r="A42" s="36"/>
      <c r="B42" s="681"/>
      <c r="C42" s="681"/>
      <c r="D42" s="42"/>
      <c r="E42" s="42"/>
      <c r="F42" s="328"/>
      <c r="G42" s="39"/>
      <c r="H42" s="41"/>
      <c r="I42" s="682"/>
      <c r="J42" s="683"/>
      <c r="K42" s="684"/>
      <c r="L42" s="684"/>
      <c r="M42" s="684"/>
      <c r="N42" s="685"/>
      <c r="O42" s="684"/>
      <c r="P42" s="684"/>
    </row>
    <row r="43" spans="1:16" ht="14.25" customHeight="1" x14ac:dyDescent="0.25">
      <c r="A43" s="330" t="s">
        <v>271</v>
      </c>
      <c r="B43" s="330"/>
      <c r="C43" s="330"/>
      <c r="D43" s="330"/>
      <c r="E43" s="330"/>
      <c r="F43" s="330"/>
      <c r="G43" s="330"/>
      <c r="H43" s="41"/>
    </row>
    <row r="44" spans="1:16" ht="14.25" customHeight="1" x14ac:dyDescent="0.25">
      <c r="A44" s="7" t="s">
        <v>883</v>
      </c>
      <c r="B44" s="327">
        <v>1810.6832870799999</v>
      </c>
      <c r="C44" s="327">
        <v>150.39318437</v>
      </c>
      <c r="D44" s="42">
        <v>21.243534019999998</v>
      </c>
      <c r="E44" s="755">
        <v>0.67484599999999995</v>
      </c>
      <c r="F44" s="753">
        <v>3.261E-3</v>
      </c>
      <c r="G44" s="39">
        <f>SUM(B44:F44)</f>
        <v>1982.9981124699998</v>
      </c>
      <c r="H44" s="41"/>
    </row>
    <row r="45" spans="1:16" ht="14.25" customHeight="1" x14ac:dyDescent="0.25">
      <c r="A45" s="7" t="s">
        <v>901</v>
      </c>
      <c r="B45" s="327">
        <v>3472.4964355799998</v>
      </c>
      <c r="C45" s="327">
        <v>157.62908335</v>
      </c>
      <c r="D45" s="755">
        <v>20.619546979999999</v>
      </c>
      <c r="E45" s="755">
        <v>512.92013899000005</v>
      </c>
      <c r="F45" s="42">
        <v>5.0463019999999998</v>
      </c>
      <c r="G45" s="39">
        <f>SUM(B45:F45)</f>
        <v>4168.7115069000001</v>
      </c>
      <c r="H45" s="41"/>
    </row>
    <row r="46" spans="1:16" ht="14.25" customHeight="1" x14ac:dyDescent="0.25">
      <c r="A46" s="187" t="s">
        <v>270</v>
      </c>
      <c r="B46" s="331">
        <f>B45/B44-1</f>
        <v>0.91778234236641376</v>
      </c>
      <c r="C46" s="331">
        <f t="shared" ref="C46:G46" si="4">C45/C44-1</f>
        <v>4.811321078352937E-2</v>
      </c>
      <c r="D46" s="331">
        <f t="shared" si="4"/>
        <v>-2.937303366815236E-2</v>
      </c>
      <c r="E46" s="331" t="s">
        <v>241</v>
      </c>
      <c r="F46" s="331" t="s">
        <v>241</v>
      </c>
      <c r="G46" s="331">
        <f t="shared" si="4"/>
        <v>1.102226664102822</v>
      </c>
      <c r="H46" s="41"/>
    </row>
    <row r="47" spans="1:16" ht="14.25" customHeight="1" x14ac:dyDescent="0.25">
      <c r="A47" s="36"/>
      <c r="B47" s="327"/>
      <c r="C47" s="327"/>
      <c r="D47" s="42"/>
      <c r="E47" s="42"/>
      <c r="F47" s="328"/>
      <c r="G47" s="39"/>
      <c r="H47" s="41"/>
    </row>
    <row r="48" spans="1:16" ht="23.25" customHeight="1" x14ac:dyDescent="0.25">
      <c r="A48" s="1087" t="s">
        <v>225</v>
      </c>
      <c r="B48" s="1087"/>
      <c r="C48" s="1087"/>
      <c r="D48" s="1087"/>
      <c r="E48" s="1087"/>
      <c r="F48" s="1087"/>
      <c r="G48" s="1087"/>
      <c r="H48" s="45"/>
    </row>
    <row r="49" spans="1:8" ht="14.25" customHeight="1" x14ac:dyDescent="0.25">
      <c r="A49" s="43"/>
      <c r="B49" s="46"/>
      <c r="C49" s="47"/>
      <c r="D49" s="48"/>
      <c r="E49" s="49"/>
      <c r="F49" s="49"/>
      <c r="G49" s="49"/>
      <c r="H49" s="20"/>
    </row>
    <row r="50" spans="1:8" ht="14.25" customHeight="1" x14ac:dyDescent="0.25">
      <c r="A50" s="43"/>
      <c r="B50" s="46"/>
      <c r="C50" s="47"/>
      <c r="D50" s="48"/>
      <c r="E50" s="49"/>
      <c r="F50" s="49"/>
      <c r="G50" s="49"/>
      <c r="H50" s="20"/>
    </row>
    <row r="51" spans="1:8" ht="14.25" customHeight="1" x14ac:dyDescent="0.25">
      <c r="A51" s="43"/>
      <c r="B51" s="46"/>
      <c r="C51" s="47"/>
      <c r="D51" s="48"/>
      <c r="E51" s="49"/>
      <c r="F51" s="49"/>
      <c r="G51" s="49"/>
      <c r="H51" s="20"/>
    </row>
    <row r="52" spans="1:8" ht="14.25" customHeight="1" x14ac:dyDescent="0.25">
      <c r="A52" s="43"/>
      <c r="B52" s="46"/>
      <c r="C52" s="47"/>
      <c r="D52" s="48"/>
      <c r="E52" s="49"/>
      <c r="F52" s="49"/>
      <c r="G52" s="49"/>
      <c r="H52" s="20"/>
    </row>
    <row r="53" spans="1:8" ht="14.25" customHeight="1" x14ac:dyDescent="0.25">
      <c r="A53" s="43"/>
      <c r="B53" s="48"/>
      <c r="C53" s="47"/>
      <c r="D53" s="48"/>
      <c r="E53" s="49"/>
      <c r="F53" s="49"/>
      <c r="G53" s="49"/>
      <c r="H53" s="20"/>
    </row>
    <row r="54" spans="1:8" ht="14.25" customHeight="1" x14ac:dyDescent="0.25">
      <c r="A54" s="43"/>
      <c r="B54" s="49"/>
      <c r="C54" s="47"/>
      <c r="D54" s="49"/>
      <c r="E54" s="49"/>
      <c r="F54" s="49"/>
      <c r="G54" s="49"/>
      <c r="H54" s="20"/>
    </row>
    <row r="55" spans="1:8" ht="14.25" customHeight="1" x14ac:dyDescent="0.25">
      <c r="A55" s="43"/>
      <c r="B55" s="49"/>
      <c r="C55" s="49"/>
      <c r="D55" s="49"/>
      <c r="E55" s="49"/>
      <c r="F55" s="49"/>
      <c r="G55" s="49"/>
      <c r="H55" s="20"/>
    </row>
    <row r="56" spans="1:8" ht="14.25" customHeight="1" x14ac:dyDescent="0.25">
      <c r="A56" s="43"/>
      <c r="B56" s="49"/>
      <c r="C56" s="49"/>
      <c r="D56" s="49"/>
      <c r="E56" s="49"/>
      <c r="F56" s="49"/>
      <c r="G56" s="49"/>
      <c r="H56" s="20"/>
    </row>
    <row r="57" spans="1:8" ht="14.25" customHeight="1" x14ac:dyDescent="0.25">
      <c r="A57" s="43"/>
      <c r="B57" s="49"/>
      <c r="C57" s="49"/>
      <c r="D57" s="49"/>
      <c r="E57" s="49"/>
      <c r="F57" s="49"/>
      <c r="G57" s="49"/>
      <c r="H57" s="20"/>
    </row>
    <row r="58" spans="1:8" ht="14.25" customHeight="1" x14ac:dyDescent="0.25">
      <c r="A58" s="43"/>
      <c r="B58" s="49"/>
      <c r="C58" s="49"/>
      <c r="D58" s="49"/>
      <c r="E58" s="49"/>
      <c r="F58" s="49"/>
      <c r="G58" s="49"/>
      <c r="H58" s="20"/>
    </row>
    <row r="59" spans="1:8" ht="14.25" customHeight="1" x14ac:dyDescent="0.25">
      <c r="A59" s="43"/>
      <c r="B59" s="49"/>
      <c r="C59" s="49"/>
      <c r="D59" s="49"/>
      <c r="E59" s="49"/>
      <c r="F59" s="49"/>
      <c r="G59" s="49"/>
      <c r="H59" s="20"/>
    </row>
    <row r="60" spans="1:8" ht="14.25" customHeight="1" x14ac:dyDescent="0.25">
      <c r="A60" s="43"/>
      <c r="B60" s="49"/>
      <c r="C60" s="49"/>
      <c r="D60" s="49"/>
      <c r="E60" s="49"/>
      <c r="F60" s="49"/>
      <c r="G60" s="49"/>
      <c r="H60" s="20"/>
    </row>
    <row r="61" spans="1:8" ht="14.25" customHeight="1" x14ac:dyDescent="0.25">
      <c r="A61" s="43"/>
      <c r="B61" s="44"/>
      <c r="C61" s="44"/>
      <c r="D61" s="44"/>
      <c r="E61" s="44"/>
      <c r="F61" s="44"/>
      <c r="G61" s="44"/>
      <c r="H61" s="41"/>
    </row>
    <row r="62" spans="1:8" ht="53.25" customHeight="1" x14ac:dyDescent="0.25">
      <c r="A62" s="1119" t="s">
        <v>938</v>
      </c>
      <c r="B62" s="1119"/>
      <c r="C62" s="1119"/>
      <c r="D62" s="1119"/>
      <c r="E62" s="1119"/>
      <c r="F62" s="1119"/>
      <c r="G62" s="1119"/>
      <c r="H62" s="50"/>
    </row>
    <row r="63" spans="1:8" ht="14.25" customHeight="1" x14ac:dyDescent="0.25">
      <c r="A63" s="43"/>
      <c r="B63" s="46"/>
      <c r="C63" s="51"/>
      <c r="D63" s="49"/>
      <c r="E63" s="49"/>
      <c r="F63" s="49"/>
      <c r="G63" s="49"/>
      <c r="H63" s="20"/>
    </row>
  </sheetData>
  <mergeCells count="6">
    <mergeCell ref="A62:G62"/>
    <mergeCell ref="B4:C4"/>
    <mergeCell ref="D4:F4"/>
    <mergeCell ref="A33:G33"/>
    <mergeCell ref="A38:G38"/>
    <mergeCell ref="A48:G48"/>
  </mergeCells>
  <pageMargins left="0.7" right="0.7" top="0.75" bottom="0.75" header="0" footer="0"/>
  <pageSetup scale="46"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B2:J76"/>
  <sheetViews>
    <sheetView showGridLines="0" view="pageBreakPreview" zoomScaleNormal="100" zoomScaleSheetLayoutView="100" workbookViewId="0">
      <selection sqref="A1:J77"/>
    </sheetView>
  </sheetViews>
  <sheetFormatPr baseColWidth="10" defaultColWidth="21.85546875" defaultRowHeight="15" x14ac:dyDescent="0.25"/>
  <cols>
    <col min="1" max="1" width="2.5703125" style="367" customWidth="1"/>
    <col min="2" max="3" width="15.85546875" style="367" customWidth="1"/>
    <col min="4" max="4" width="37.42578125" style="367" customWidth="1"/>
    <col min="5" max="5" width="52.28515625" style="367" customWidth="1"/>
    <col min="6" max="6" width="16.85546875" style="367" customWidth="1"/>
    <col min="7" max="7" width="18.5703125" style="367" customWidth="1"/>
    <col min="8" max="8" width="21.85546875" style="367"/>
    <col min="9" max="9" width="28.5703125" style="367" customWidth="1"/>
    <col min="10" max="10" width="2.5703125" style="367" customWidth="1"/>
    <col min="11" max="16384" width="21.85546875" style="367"/>
  </cols>
  <sheetData>
    <row r="2" spans="2:9" ht="28.5" x14ac:dyDescent="0.25">
      <c r="B2" s="1120" t="s">
        <v>886</v>
      </c>
      <c r="C2" s="1120"/>
      <c r="D2" s="1120"/>
      <c r="E2" s="1120"/>
      <c r="F2" s="1120"/>
      <c r="G2" s="1120"/>
      <c r="H2" s="1120"/>
      <c r="I2" s="1120"/>
    </row>
    <row r="4" spans="2:9" ht="39.75" customHeight="1" thickBot="1" x14ac:dyDescent="0.3">
      <c r="B4" s="368" t="s">
        <v>397</v>
      </c>
      <c r="C4" s="368" t="s">
        <v>398</v>
      </c>
      <c r="D4" s="369" t="s">
        <v>7</v>
      </c>
      <c r="E4" s="369" t="s">
        <v>8</v>
      </c>
      <c r="F4" s="368" t="s">
        <v>180</v>
      </c>
      <c r="G4" s="368" t="s">
        <v>10</v>
      </c>
      <c r="H4" s="368" t="s">
        <v>96</v>
      </c>
      <c r="I4" s="368" t="s">
        <v>437</v>
      </c>
    </row>
    <row r="5" spans="2:9" ht="20.25" customHeight="1" thickBot="1" x14ac:dyDescent="0.3">
      <c r="B5" s="370" t="s">
        <v>399</v>
      </c>
      <c r="C5" s="370">
        <v>2025</v>
      </c>
      <c r="D5" s="371" t="s">
        <v>97</v>
      </c>
      <c r="E5" s="372" t="s">
        <v>98</v>
      </c>
      <c r="F5" s="370" t="s">
        <v>26</v>
      </c>
      <c r="G5" s="370" t="s">
        <v>2</v>
      </c>
      <c r="H5" s="370" t="s">
        <v>400</v>
      </c>
      <c r="I5" s="725">
        <v>650</v>
      </c>
    </row>
    <row r="6" spans="2:9" ht="20.25" customHeight="1" thickBot="1" x14ac:dyDescent="0.3">
      <c r="B6" s="722" t="s">
        <v>401</v>
      </c>
      <c r="C6" s="722">
        <v>2024</v>
      </c>
      <c r="D6" s="723" t="s">
        <v>161</v>
      </c>
      <c r="E6" s="724" t="s">
        <v>162</v>
      </c>
      <c r="F6" s="722" t="s">
        <v>27</v>
      </c>
      <c r="G6" s="722" t="s">
        <v>2</v>
      </c>
      <c r="H6" s="722" t="s">
        <v>400</v>
      </c>
      <c r="I6" s="726">
        <v>1318.7470000000001</v>
      </c>
    </row>
    <row r="7" spans="2:9" ht="20.25" customHeight="1" x14ac:dyDescent="0.25">
      <c r="B7" s="722" t="s">
        <v>402</v>
      </c>
      <c r="C7" s="722">
        <v>2024</v>
      </c>
      <c r="D7" s="723" t="s">
        <v>106</v>
      </c>
      <c r="E7" s="724" t="s">
        <v>107</v>
      </c>
      <c r="F7" s="722" t="s">
        <v>32</v>
      </c>
      <c r="G7" s="722" t="s">
        <v>1</v>
      </c>
      <c r="H7" s="722" t="s">
        <v>400</v>
      </c>
      <c r="I7" s="726">
        <v>1604</v>
      </c>
    </row>
    <row r="8" spans="2:9" ht="20.25" customHeight="1" thickBot="1" x14ac:dyDescent="0.3">
      <c r="B8" s="379" t="s">
        <v>726</v>
      </c>
      <c r="C8" s="379">
        <v>2026</v>
      </c>
      <c r="D8" s="380" t="s">
        <v>99</v>
      </c>
      <c r="E8" s="381" t="s">
        <v>34</v>
      </c>
      <c r="F8" s="382" t="s">
        <v>16</v>
      </c>
      <c r="G8" s="382" t="s">
        <v>3</v>
      </c>
      <c r="H8" s="382" t="s">
        <v>400</v>
      </c>
      <c r="I8" s="1000">
        <v>130</v>
      </c>
    </row>
    <row r="9" spans="2:9" ht="20.25" customHeight="1" x14ac:dyDescent="0.25">
      <c r="B9" s="376" t="s">
        <v>405</v>
      </c>
      <c r="C9" s="376">
        <v>2025</v>
      </c>
      <c r="D9" s="377" t="s">
        <v>727</v>
      </c>
      <c r="E9" s="378" t="s">
        <v>40</v>
      </c>
      <c r="F9" s="376" t="s">
        <v>33</v>
      </c>
      <c r="G9" s="376" t="s">
        <v>268</v>
      </c>
      <c r="H9" s="376" t="s">
        <v>100</v>
      </c>
      <c r="I9" s="728">
        <v>293.5</v>
      </c>
    </row>
    <row r="10" spans="2:9" ht="20.25" customHeight="1" x14ac:dyDescent="0.25">
      <c r="B10" s="376" t="s">
        <v>728</v>
      </c>
      <c r="C10" s="376">
        <v>2025</v>
      </c>
      <c r="D10" s="377" t="s">
        <v>416</v>
      </c>
      <c r="E10" s="378" t="s">
        <v>417</v>
      </c>
      <c r="F10" s="376" t="s">
        <v>15</v>
      </c>
      <c r="G10" s="376" t="s">
        <v>1</v>
      </c>
      <c r="H10" s="376" t="s">
        <v>100</v>
      </c>
      <c r="I10" s="728">
        <v>502.47</v>
      </c>
    </row>
    <row r="11" spans="2:9" ht="20.25" customHeight="1" x14ac:dyDescent="0.25">
      <c r="B11" s="376" t="s">
        <v>405</v>
      </c>
      <c r="C11" s="376">
        <v>2026</v>
      </c>
      <c r="D11" s="377" t="s">
        <v>163</v>
      </c>
      <c r="E11" s="378" t="s">
        <v>164</v>
      </c>
      <c r="F11" s="376" t="s">
        <v>24</v>
      </c>
      <c r="G11" s="376" t="s">
        <v>3</v>
      </c>
      <c r="H11" s="376" t="s">
        <v>400</v>
      </c>
      <c r="I11" s="728">
        <v>76.2</v>
      </c>
    </row>
    <row r="12" spans="2:9" ht="20.25" customHeight="1" x14ac:dyDescent="0.25">
      <c r="B12" s="376" t="s">
        <v>729</v>
      </c>
      <c r="C12" s="376">
        <v>2027</v>
      </c>
      <c r="D12" s="377" t="s">
        <v>170</v>
      </c>
      <c r="E12" s="378" t="s">
        <v>730</v>
      </c>
      <c r="F12" s="376" t="s">
        <v>19</v>
      </c>
      <c r="G12" s="376" t="s">
        <v>1</v>
      </c>
      <c r="H12" s="376" t="s">
        <v>400</v>
      </c>
      <c r="I12" s="728">
        <v>1802</v>
      </c>
    </row>
    <row r="13" spans="2:9" ht="20.25" customHeight="1" x14ac:dyDescent="0.25">
      <c r="B13" s="373" t="s">
        <v>405</v>
      </c>
      <c r="C13" s="373">
        <v>2028</v>
      </c>
      <c r="D13" s="374" t="s">
        <v>101</v>
      </c>
      <c r="E13" s="375" t="s">
        <v>102</v>
      </c>
      <c r="F13" s="373" t="s">
        <v>33</v>
      </c>
      <c r="G13" s="373" t="s">
        <v>4</v>
      </c>
      <c r="H13" s="373" t="s">
        <v>103</v>
      </c>
      <c r="I13" s="729">
        <v>579</v>
      </c>
    </row>
    <row r="14" spans="2:9" ht="20.25" customHeight="1" x14ac:dyDescent="0.25">
      <c r="B14" s="383" t="s">
        <v>406</v>
      </c>
      <c r="C14" s="383">
        <v>2028</v>
      </c>
      <c r="D14" s="377" t="s">
        <v>154</v>
      </c>
      <c r="E14" s="378" t="s">
        <v>155</v>
      </c>
      <c r="F14" s="376" t="s">
        <v>19</v>
      </c>
      <c r="G14" s="376" t="s">
        <v>5</v>
      </c>
      <c r="H14" s="376" t="s">
        <v>100</v>
      </c>
      <c r="I14" s="728">
        <v>1781.25</v>
      </c>
    </row>
    <row r="15" spans="2:9" ht="20.25" customHeight="1" x14ac:dyDescent="0.25">
      <c r="B15" s="384" t="s">
        <v>405</v>
      </c>
      <c r="C15" s="384">
        <v>2029</v>
      </c>
      <c r="D15" s="385" t="s">
        <v>109</v>
      </c>
      <c r="E15" s="386" t="s">
        <v>110</v>
      </c>
      <c r="F15" s="387" t="s">
        <v>19</v>
      </c>
      <c r="G15" s="387" t="s">
        <v>1</v>
      </c>
      <c r="H15" s="387" t="s">
        <v>103</v>
      </c>
      <c r="I15" s="730">
        <v>1900</v>
      </c>
    </row>
    <row r="16" spans="2:9" ht="20.25" customHeight="1" thickBot="1" x14ac:dyDescent="0.3">
      <c r="B16" s="382" t="s">
        <v>731</v>
      </c>
      <c r="C16" s="382">
        <v>2029</v>
      </c>
      <c r="D16" s="380" t="s">
        <v>403</v>
      </c>
      <c r="E16" s="381" t="s">
        <v>404</v>
      </c>
      <c r="F16" s="382" t="s">
        <v>32</v>
      </c>
      <c r="G16" s="382" t="s">
        <v>3</v>
      </c>
      <c r="H16" s="382" t="s">
        <v>103</v>
      </c>
      <c r="I16" s="727">
        <v>344.98774900000001</v>
      </c>
    </row>
    <row r="17" spans="2:9" ht="20.25" customHeight="1" x14ac:dyDescent="0.25">
      <c r="B17" s="384" t="s">
        <v>732</v>
      </c>
      <c r="C17" s="387">
        <v>2026</v>
      </c>
      <c r="D17" s="385" t="s">
        <v>733</v>
      </c>
      <c r="E17" s="386" t="s">
        <v>734</v>
      </c>
      <c r="F17" s="387" t="s">
        <v>15</v>
      </c>
      <c r="G17" s="387" t="s">
        <v>4</v>
      </c>
      <c r="H17" s="387" t="s">
        <v>100</v>
      </c>
      <c r="I17" s="730">
        <v>118.08574900000001</v>
      </c>
    </row>
    <row r="18" spans="2:9" ht="20.25" customHeight="1" x14ac:dyDescent="0.25">
      <c r="B18" s="388" t="s">
        <v>735</v>
      </c>
      <c r="C18" s="373">
        <v>2026</v>
      </c>
      <c r="D18" s="374" t="s">
        <v>736</v>
      </c>
      <c r="E18" s="375" t="s">
        <v>737</v>
      </c>
      <c r="F18" s="373" t="s">
        <v>19</v>
      </c>
      <c r="G18" s="373" t="s">
        <v>1</v>
      </c>
      <c r="H18" s="373" t="s">
        <v>100</v>
      </c>
      <c r="I18" s="729">
        <v>2100</v>
      </c>
    </row>
    <row r="19" spans="2:9" ht="20.25" customHeight="1" thickBot="1" x14ac:dyDescent="0.3">
      <c r="B19" s="389" t="s">
        <v>738</v>
      </c>
      <c r="C19" s="390">
        <v>2027</v>
      </c>
      <c r="D19" s="391" t="s">
        <v>418</v>
      </c>
      <c r="E19" s="392" t="s">
        <v>134</v>
      </c>
      <c r="F19" s="390" t="s">
        <v>36</v>
      </c>
      <c r="G19" s="390" t="s">
        <v>1</v>
      </c>
      <c r="H19" s="390" t="s">
        <v>400</v>
      </c>
      <c r="I19" s="731">
        <v>1753.278879</v>
      </c>
    </row>
    <row r="20" spans="2:9" ht="20.25" customHeight="1" x14ac:dyDescent="0.25">
      <c r="B20" s="732" t="s">
        <v>739</v>
      </c>
      <c r="C20" s="722">
        <v>2027</v>
      </c>
      <c r="D20" s="723" t="s">
        <v>146</v>
      </c>
      <c r="E20" s="724" t="s">
        <v>147</v>
      </c>
      <c r="F20" s="722" t="s">
        <v>39</v>
      </c>
      <c r="G20" s="722" t="s">
        <v>1</v>
      </c>
      <c r="H20" s="722" t="s">
        <v>100</v>
      </c>
      <c r="I20" s="726">
        <v>1500</v>
      </c>
    </row>
    <row r="21" spans="2:9" ht="20.25" customHeight="1" x14ac:dyDescent="0.25">
      <c r="B21" s="383" t="s">
        <v>740</v>
      </c>
      <c r="C21" s="376">
        <v>2029</v>
      </c>
      <c r="D21" s="377" t="s">
        <v>150</v>
      </c>
      <c r="E21" s="378" t="s">
        <v>151</v>
      </c>
      <c r="F21" s="376" t="s">
        <v>26</v>
      </c>
      <c r="G21" s="376" t="s">
        <v>1</v>
      </c>
      <c r="H21" s="376" t="s">
        <v>114</v>
      </c>
      <c r="I21" s="728">
        <v>655</v>
      </c>
    </row>
    <row r="22" spans="2:9" ht="20.25" customHeight="1" thickBot="1" x14ac:dyDescent="0.3">
      <c r="B22" s="388" t="s">
        <v>741</v>
      </c>
      <c r="C22" s="382">
        <v>2031</v>
      </c>
      <c r="D22" s="380" t="s">
        <v>115</v>
      </c>
      <c r="E22" s="381" t="s">
        <v>116</v>
      </c>
      <c r="F22" s="382" t="s">
        <v>36</v>
      </c>
      <c r="G22" s="382" t="s">
        <v>1</v>
      </c>
      <c r="H22" s="382" t="s">
        <v>100</v>
      </c>
      <c r="I22" s="727">
        <v>1038.4079999999999</v>
      </c>
    </row>
    <row r="23" spans="2:9" ht="20.25" customHeight="1" x14ac:dyDescent="0.25">
      <c r="B23" s="732" t="s">
        <v>742</v>
      </c>
      <c r="C23" s="722">
        <v>2032</v>
      </c>
      <c r="D23" s="723" t="s">
        <v>407</v>
      </c>
      <c r="E23" s="724" t="s">
        <v>165</v>
      </c>
      <c r="F23" s="722" t="s">
        <v>22</v>
      </c>
      <c r="G23" s="722" t="s">
        <v>408</v>
      </c>
      <c r="H23" s="722" t="s">
        <v>112</v>
      </c>
      <c r="I23" s="726">
        <v>597.88286723400199</v>
      </c>
    </row>
    <row r="24" spans="2:9" ht="20.25" customHeight="1" thickBot="1" x14ac:dyDescent="0.3">
      <c r="B24" s="388" t="s">
        <v>887</v>
      </c>
      <c r="C24" s="382" t="s">
        <v>118</v>
      </c>
      <c r="D24" s="380" t="s">
        <v>888</v>
      </c>
      <c r="E24" s="381" t="s">
        <v>148</v>
      </c>
      <c r="F24" s="382" t="s">
        <v>13</v>
      </c>
      <c r="G24" s="382" t="s">
        <v>1</v>
      </c>
      <c r="H24" s="382" t="s">
        <v>112</v>
      </c>
      <c r="I24" s="727">
        <v>1650</v>
      </c>
    </row>
    <row r="25" spans="2:9" ht="20.25" customHeight="1" x14ac:dyDescent="0.25">
      <c r="B25" s="1121" t="s">
        <v>216</v>
      </c>
      <c r="C25" s="373">
        <v>2027</v>
      </c>
      <c r="D25" s="374" t="s">
        <v>409</v>
      </c>
      <c r="E25" s="375" t="s">
        <v>410</v>
      </c>
      <c r="F25" s="373" t="s">
        <v>45</v>
      </c>
      <c r="G25" s="373" t="s">
        <v>1</v>
      </c>
      <c r="H25" s="373" t="s">
        <v>112</v>
      </c>
      <c r="I25" s="729">
        <v>500</v>
      </c>
    </row>
    <row r="26" spans="2:9" ht="20.25" customHeight="1" x14ac:dyDescent="0.25">
      <c r="B26" s="1122"/>
      <c r="C26" s="376">
        <v>2029</v>
      </c>
      <c r="D26" s="377" t="s">
        <v>111</v>
      </c>
      <c r="E26" s="378" t="s">
        <v>730</v>
      </c>
      <c r="F26" s="376" t="s">
        <v>26</v>
      </c>
      <c r="G26" s="376" t="s">
        <v>1</v>
      </c>
      <c r="H26" s="376" t="s">
        <v>112</v>
      </c>
      <c r="I26" s="728">
        <v>1354</v>
      </c>
    </row>
    <row r="27" spans="2:9" ht="20.25" customHeight="1" x14ac:dyDescent="0.25">
      <c r="B27" s="1122"/>
      <c r="C27" s="388">
        <v>2031</v>
      </c>
      <c r="D27" s="374" t="s">
        <v>113</v>
      </c>
      <c r="E27" s="375" t="s">
        <v>730</v>
      </c>
      <c r="F27" s="373" t="s">
        <v>36</v>
      </c>
      <c r="G27" s="373" t="s">
        <v>1</v>
      </c>
      <c r="H27" s="373" t="s">
        <v>114</v>
      </c>
      <c r="I27" s="729">
        <v>2600</v>
      </c>
    </row>
    <row r="28" spans="2:9" ht="20.25" customHeight="1" x14ac:dyDescent="0.25">
      <c r="B28" s="1122"/>
      <c r="C28" s="376">
        <v>2032</v>
      </c>
      <c r="D28" s="377" t="s">
        <v>117</v>
      </c>
      <c r="E28" s="378" t="s">
        <v>730</v>
      </c>
      <c r="F28" s="376" t="s">
        <v>22</v>
      </c>
      <c r="G28" s="376" t="s">
        <v>1</v>
      </c>
      <c r="H28" s="376" t="s">
        <v>112</v>
      </c>
      <c r="I28" s="728">
        <v>2500</v>
      </c>
    </row>
    <row r="29" spans="2:9" ht="20.25" customHeight="1" x14ac:dyDescent="0.25">
      <c r="B29" s="1122"/>
      <c r="C29" s="373" t="s">
        <v>118</v>
      </c>
      <c r="D29" s="374" t="s">
        <v>119</v>
      </c>
      <c r="E29" s="375" t="s">
        <v>120</v>
      </c>
      <c r="F29" s="373" t="s">
        <v>121</v>
      </c>
      <c r="G29" s="373" t="s">
        <v>214</v>
      </c>
      <c r="H29" s="373" t="s">
        <v>100</v>
      </c>
      <c r="I29" s="729">
        <v>450</v>
      </c>
    </row>
    <row r="30" spans="2:9" ht="20.25" customHeight="1" x14ac:dyDescent="0.25">
      <c r="B30" s="1122"/>
      <c r="C30" s="376" t="s">
        <v>118</v>
      </c>
      <c r="D30" s="377" t="s">
        <v>743</v>
      </c>
      <c r="E30" s="378" t="s">
        <v>744</v>
      </c>
      <c r="F30" s="376" t="s">
        <v>25</v>
      </c>
      <c r="G30" s="376" t="s">
        <v>1</v>
      </c>
      <c r="H30" s="376" t="s">
        <v>114</v>
      </c>
      <c r="I30" s="728">
        <v>93.3</v>
      </c>
    </row>
    <row r="31" spans="2:9" ht="20.25" customHeight="1" x14ac:dyDescent="0.25">
      <c r="B31" s="1122"/>
      <c r="C31" s="373" t="s">
        <v>118</v>
      </c>
      <c r="D31" s="374" t="s">
        <v>745</v>
      </c>
      <c r="E31" s="375" t="s">
        <v>746</v>
      </c>
      <c r="F31" s="373" t="s">
        <v>32</v>
      </c>
      <c r="G31" s="373" t="s">
        <v>1</v>
      </c>
      <c r="H31" s="373" t="s">
        <v>112</v>
      </c>
      <c r="I31" s="729">
        <v>362.15070800000001</v>
      </c>
    </row>
    <row r="32" spans="2:9" ht="20.25" customHeight="1" x14ac:dyDescent="0.25">
      <c r="B32" s="1122"/>
      <c r="C32" s="376" t="s">
        <v>118</v>
      </c>
      <c r="D32" s="377" t="s">
        <v>122</v>
      </c>
      <c r="E32" s="378" t="s">
        <v>730</v>
      </c>
      <c r="F32" s="376" t="s">
        <v>26</v>
      </c>
      <c r="G32" s="376" t="s">
        <v>1</v>
      </c>
      <c r="H32" s="376" t="s">
        <v>112</v>
      </c>
      <c r="I32" s="728">
        <v>604.99066900000003</v>
      </c>
    </row>
    <row r="33" spans="2:9" ht="20.25" customHeight="1" x14ac:dyDescent="0.25">
      <c r="B33" s="1122"/>
      <c r="C33" s="373" t="s">
        <v>118</v>
      </c>
      <c r="D33" s="374" t="s">
        <v>747</v>
      </c>
      <c r="E33" s="375" t="s">
        <v>748</v>
      </c>
      <c r="F33" s="373" t="s">
        <v>19</v>
      </c>
      <c r="G33" s="373" t="s">
        <v>2</v>
      </c>
      <c r="H33" s="373" t="s">
        <v>114</v>
      </c>
      <c r="I33" s="729">
        <v>300</v>
      </c>
    </row>
    <row r="34" spans="2:9" ht="20.25" customHeight="1" x14ac:dyDescent="0.25">
      <c r="B34" s="1122"/>
      <c r="C34" s="383" t="s">
        <v>118</v>
      </c>
      <c r="D34" s="377" t="s">
        <v>411</v>
      </c>
      <c r="E34" s="378" t="s">
        <v>412</v>
      </c>
      <c r="F34" s="376" t="s">
        <v>25</v>
      </c>
      <c r="G34" s="376" t="s">
        <v>4</v>
      </c>
      <c r="H34" s="376" t="s">
        <v>100</v>
      </c>
      <c r="I34" s="728">
        <v>167.487661</v>
      </c>
    </row>
    <row r="35" spans="2:9" ht="20.25" customHeight="1" x14ac:dyDescent="0.25">
      <c r="B35" s="1122"/>
      <c r="C35" s="373" t="s">
        <v>118</v>
      </c>
      <c r="D35" s="374" t="s">
        <v>123</v>
      </c>
      <c r="E35" s="375" t="s">
        <v>124</v>
      </c>
      <c r="F35" s="373" t="s">
        <v>32</v>
      </c>
      <c r="G35" s="373" t="s">
        <v>3</v>
      </c>
      <c r="H35" s="373" t="s">
        <v>100</v>
      </c>
      <c r="I35" s="729">
        <v>116.5</v>
      </c>
    </row>
    <row r="36" spans="2:9" ht="20.25" customHeight="1" x14ac:dyDescent="0.25">
      <c r="B36" s="1122"/>
      <c r="C36" s="376" t="s">
        <v>118</v>
      </c>
      <c r="D36" s="377" t="s">
        <v>749</v>
      </c>
      <c r="E36" s="378" t="s">
        <v>750</v>
      </c>
      <c r="F36" s="376" t="s">
        <v>26</v>
      </c>
      <c r="G36" s="376" t="s">
        <v>1</v>
      </c>
      <c r="H36" s="376" t="s">
        <v>114</v>
      </c>
      <c r="I36" s="728">
        <v>850</v>
      </c>
    </row>
    <row r="37" spans="2:9" ht="20.25" customHeight="1" x14ac:dyDescent="0.25">
      <c r="B37" s="1122"/>
      <c r="C37" s="373" t="s">
        <v>118</v>
      </c>
      <c r="D37" s="374" t="s">
        <v>751</v>
      </c>
      <c r="E37" s="375" t="s">
        <v>752</v>
      </c>
      <c r="F37" s="373" t="s">
        <v>25</v>
      </c>
      <c r="G37" s="373" t="s">
        <v>4</v>
      </c>
      <c r="H37" s="373" t="s">
        <v>114</v>
      </c>
      <c r="I37" s="729">
        <v>138</v>
      </c>
    </row>
    <row r="38" spans="2:9" ht="20.25" customHeight="1" x14ac:dyDescent="0.25">
      <c r="B38" s="1122"/>
      <c r="C38" s="376" t="s">
        <v>118</v>
      </c>
      <c r="D38" s="377" t="s">
        <v>753</v>
      </c>
      <c r="E38" s="378" t="s">
        <v>754</v>
      </c>
      <c r="F38" s="376" t="s">
        <v>45</v>
      </c>
      <c r="G38" s="376" t="s">
        <v>5</v>
      </c>
      <c r="H38" s="376" t="s">
        <v>114</v>
      </c>
      <c r="I38" s="728">
        <v>900</v>
      </c>
    </row>
    <row r="39" spans="2:9" ht="20.25" customHeight="1" x14ac:dyDescent="0.25">
      <c r="B39" s="1122"/>
      <c r="C39" s="376" t="s">
        <v>118</v>
      </c>
      <c r="D39" s="377" t="s">
        <v>755</v>
      </c>
      <c r="E39" s="378" t="s">
        <v>756</v>
      </c>
      <c r="F39" s="376" t="s">
        <v>16</v>
      </c>
      <c r="G39" s="376" t="s">
        <v>1</v>
      </c>
      <c r="H39" s="376" t="s">
        <v>114</v>
      </c>
      <c r="I39" s="728">
        <v>235</v>
      </c>
    </row>
    <row r="40" spans="2:9" ht="20.25" customHeight="1" x14ac:dyDescent="0.25">
      <c r="B40" s="1122"/>
      <c r="C40" s="376" t="s">
        <v>118</v>
      </c>
      <c r="D40" s="377" t="s">
        <v>125</v>
      </c>
      <c r="E40" s="378" t="s">
        <v>413</v>
      </c>
      <c r="F40" s="376" t="s">
        <v>36</v>
      </c>
      <c r="G40" s="376" t="s">
        <v>1</v>
      </c>
      <c r="H40" s="376" t="s">
        <v>114</v>
      </c>
      <c r="I40" s="728">
        <v>250</v>
      </c>
    </row>
    <row r="41" spans="2:9" ht="20.25" customHeight="1" x14ac:dyDescent="0.25">
      <c r="B41" s="1122"/>
      <c r="C41" s="376" t="s">
        <v>118</v>
      </c>
      <c r="D41" s="377" t="s">
        <v>215</v>
      </c>
      <c r="E41" s="378" t="s">
        <v>127</v>
      </c>
      <c r="F41" s="376" t="s">
        <v>28</v>
      </c>
      <c r="G41" s="376" t="s">
        <v>1</v>
      </c>
      <c r="H41" s="376" t="s">
        <v>414</v>
      </c>
      <c r="I41" s="728">
        <v>140</v>
      </c>
    </row>
    <row r="42" spans="2:9" ht="20.25" customHeight="1" x14ac:dyDescent="0.25">
      <c r="B42" s="1122"/>
      <c r="C42" s="376" t="s">
        <v>118</v>
      </c>
      <c r="D42" s="377" t="s">
        <v>128</v>
      </c>
      <c r="E42" s="378" t="s">
        <v>129</v>
      </c>
      <c r="F42" s="376" t="s">
        <v>15</v>
      </c>
      <c r="G42" s="376" t="s">
        <v>3</v>
      </c>
      <c r="H42" s="376" t="s">
        <v>112</v>
      </c>
      <c r="I42" s="728">
        <v>382</v>
      </c>
    </row>
    <row r="43" spans="2:9" ht="20.25" customHeight="1" x14ac:dyDescent="0.25">
      <c r="B43" s="1122"/>
      <c r="C43" s="376" t="s">
        <v>118</v>
      </c>
      <c r="D43" s="377" t="s">
        <v>130</v>
      </c>
      <c r="E43" s="378" t="s">
        <v>131</v>
      </c>
      <c r="F43" s="376" t="s">
        <v>132</v>
      </c>
      <c r="G43" s="376" t="s">
        <v>1</v>
      </c>
      <c r="H43" s="376" t="s">
        <v>114</v>
      </c>
      <c r="I43" s="728">
        <v>2160.1999999999998</v>
      </c>
    </row>
    <row r="44" spans="2:9" ht="20.25" customHeight="1" x14ac:dyDescent="0.25">
      <c r="B44" s="1122"/>
      <c r="C44" s="376" t="s">
        <v>118</v>
      </c>
      <c r="D44" s="377" t="s">
        <v>133</v>
      </c>
      <c r="E44" s="378" t="s">
        <v>105</v>
      </c>
      <c r="F44" s="376" t="s">
        <v>18</v>
      </c>
      <c r="G44" s="376" t="s">
        <v>3</v>
      </c>
      <c r="H44" s="376" t="s">
        <v>112</v>
      </c>
      <c r="I44" s="728">
        <v>214</v>
      </c>
    </row>
    <row r="45" spans="2:9" ht="20.25" customHeight="1" x14ac:dyDescent="0.25">
      <c r="B45" s="1122"/>
      <c r="C45" s="376" t="s">
        <v>118</v>
      </c>
      <c r="D45" s="377" t="s">
        <v>135</v>
      </c>
      <c r="E45" s="378" t="s">
        <v>21</v>
      </c>
      <c r="F45" s="376" t="s">
        <v>22</v>
      </c>
      <c r="G45" s="376" t="s">
        <v>2</v>
      </c>
      <c r="H45" s="376" t="s">
        <v>100</v>
      </c>
      <c r="I45" s="728">
        <v>4800</v>
      </c>
    </row>
    <row r="46" spans="2:9" ht="20.25" customHeight="1" x14ac:dyDescent="0.25">
      <c r="B46" s="1122"/>
      <c r="C46" s="376" t="s">
        <v>118</v>
      </c>
      <c r="D46" s="377" t="s">
        <v>136</v>
      </c>
      <c r="E46" s="378" t="s">
        <v>126</v>
      </c>
      <c r="F46" s="376" t="s">
        <v>36</v>
      </c>
      <c r="G46" s="376" t="s">
        <v>1</v>
      </c>
      <c r="H46" s="376" t="s">
        <v>114</v>
      </c>
      <c r="I46" s="728">
        <v>1486</v>
      </c>
    </row>
    <row r="47" spans="2:9" ht="20.25" customHeight="1" x14ac:dyDescent="0.25">
      <c r="B47" s="1122"/>
      <c r="C47" s="376" t="s">
        <v>118</v>
      </c>
      <c r="D47" s="377" t="s">
        <v>137</v>
      </c>
      <c r="E47" s="378" t="s">
        <v>138</v>
      </c>
      <c r="F47" s="376" t="s">
        <v>19</v>
      </c>
      <c r="G47" s="376" t="s">
        <v>1</v>
      </c>
      <c r="H47" s="376" t="s">
        <v>112</v>
      </c>
      <c r="I47" s="728">
        <v>600</v>
      </c>
    </row>
    <row r="48" spans="2:9" ht="20.25" customHeight="1" x14ac:dyDescent="0.25">
      <c r="B48" s="1122"/>
      <c r="C48" s="376" t="s">
        <v>118</v>
      </c>
      <c r="D48" s="377" t="s">
        <v>139</v>
      </c>
      <c r="E48" s="378" t="s">
        <v>140</v>
      </c>
      <c r="F48" s="376" t="s">
        <v>22</v>
      </c>
      <c r="G48" s="376" t="s">
        <v>1</v>
      </c>
      <c r="H48" s="376" t="s">
        <v>114</v>
      </c>
      <c r="I48" s="728">
        <v>3500</v>
      </c>
    </row>
    <row r="49" spans="2:9" ht="20.25" customHeight="1" x14ac:dyDescent="0.25">
      <c r="B49" s="1122"/>
      <c r="C49" s="376" t="s">
        <v>118</v>
      </c>
      <c r="D49" s="377" t="s">
        <v>141</v>
      </c>
      <c r="E49" s="378" t="s">
        <v>142</v>
      </c>
      <c r="F49" s="376" t="s">
        <v>36</v>
      </c>
      <c r="G49" s="376" t="s">
        <v>1</v>
      </c>
      <c r="H49" s="376" t="s">
        <v>114</v>
      </c>
      <c r="I49" s="728">
        <v>1860</v>
      </c>
    </row>
    <row r="50" spans="2:9" ht="20.25" customHeight="1" x14ac:dyDescent="0.25">
      <c r="B50" s="1122"/>
      <c r="C50" s="373" t="s">
        <v>118</v>
      </c>
      <c r="D50" s="374" t="s">
        <v>143</v>
      </c>
      <c r="E50" s="375" t="s">
        <v>144</v>
      </c>
      <c r="F50" s="373" t="s">
        <v>36</v>
      </c>
      <c r="G50" s="373" t="s">
        <v>5</v>
      </c>
      <c r="H50" s="373" t="s">
        <v>114</v>
      </c>
      <c r="I50" s="729">
        <v>2900</v>
      </c>
    </row>
    <row r="51" spans="2:9" ht="20.25" customHeight="1" x14ac:dyDescent="0.25">
      <c r="B51" s="1122"/>
      <c r="C51" s="376" t="s">
        <v>118</v>
      </c>
      <c r="D51" s="377" t="s">
        <v>145</v>
      </c>
      <c r="E51" s="378" t="s">
        <v>105</v>
      </c>
      <c r="F51" s="376" t="s">
        <v>32</v>
      </c>
      <c r="G51" s="376" t="s">
        <v>3</v>
      </c>
      <c r="H51" s="376" t="s">
        <v>114</v>
      </c>
      <c r="I51" s="728">
        <v>585.10599999999999</v>
      </c>
    </row>
    <row r="52" spans="2:9" ht="20.25" customHeight="1" x14ac:dyDescent="0.25">
      <c r="B52" s="1122"/>
      <c r="C52" s="376" t="s">
        <v>118</v>
      </c>
      <c r="D52" s="377" t="s">
        <v>757</v>
      </c>
      <c r="E52" s="378" t="s">
        <v>758</v>
      </c>
      <c r="F52" s="376" t="s">
        <v>26</v>
      </c>
      <c r="G52" s="376" t="s">
        <v>1</v>
      </c>
      <c r="H52" s="376" t="s">
        <v>114</v>
      </c>
      <c r="I52" s="728">
        <v>250</v>
      </c>
    </row>
    <row r="53" spans="2:9" ht="20.25" customHeight="1" x14ac:dyDescent="0.25">
      <c r="B53" s="1122"/>
      <c r="C53" s="373" t="s">
        <v>118</v>
      </c>
      <c r="D53" s="374" t="s">
        <v>149</v>
      </c>
      <c r="E53" s="375" t="s">
        <v>415</v>
      </c>
      <c r="F53" s="373" t="s">
        <v>22</v>
      </c>
      <c r="G53" s="373" t="s">
        <v>1</v>
      </c>
      <c r="H53" s="373" t="s">
        <v>112</v>
      </c>
      <c r="I53" s="729">
        <v>2400</v>
      </c>
    </row>
    <row r="54" spans="2:9" ht="20.25" customHeight="1" x14ac:dyDescent="0.25">
      <c r="B54" s="1122"/>
      <c r="C54" s="376" t="s">
        <v>118</v>
      </c>
      <c r="D54" s="377" t="s">
        <v>104</v>
      </c>
      <c r="E54" s="378" t="s">
        <v>105</v>
      </c>
      <c r="F54" s="376" t="s">
        <v>32</v>
      </c>
      <c r="G54" s="376" t="s">
        <v>1</v>
      </c>
      <c r="H54" s="376" t="s">
        <v>100</v>
      </c>
      <c r="I54" s="728">
        <v>492.7</v>
      </c>
    </row>
    <row r="55" spans="2:9" ht="20.25" customHeight="1" x14ac:dyDescent="0.25">
      <c r="B55" s="1122"/>
      <c r="C55" s="373" t="s">
        <v>118</v>
      </c>
      <c r="D55" s="374" t="s">
        <v>152</v>
      </c>
      <c r="E55" s="375" t="s">
        <v>153</v>
      </c>
      <c r="F55" s="373" t="s">
        <v>33</v>
      </c>
      <c r="G55" s="373" t="s">
        <v>2</v>
      </c>
      <c r="H55" s="373" t="s">
        <v>114</v>
      </c>
      <c r="I55" s="729">
        <v>126</v>
      </c>
    </row>
    <row r="56" spans="2:9" ht="20.25" customHeight="1" x14ac:dyDescent="0.25">
      <c r="B56" s="1122"/>
      <c r="C56" s="376" t="s">
        <v>118</v>
      </c>
      <c r="D56" s="377" t="s">
        <v>759</v>
      </c>
      <c r="E56" s="378" t="s">
        <v>760</v>
      </c>
      <c r="F56" s="376" t="s">
        <v>16</v>
      </c>
      <c r="G56" s="376" t="s">
        <v>3</v>
      </c>
      <c r="H56" s="376" t="s">
        <v>100</v>
      </c>
      <c r="I56" s="1001">
        <v>96.258949999999999</v>
      </c>
    </row>
    <row r="57" spans="2:9" ht="20.25" customHeight="1" x14ac:dyDescent="0.25">
      <c r="B57" s="1122"/>
      <c r="C57" s="373" t="s">
        <v>118</v>
      </c>
      <c r="D57" s="374" t="s">
        <v>761</v>
      </c>
      <c r="E57" s="375" t="s">
        <v>37</v>
      </c>
      <c r="F57" s="373" t="s">
        <v>39</v>
      </c>
      <c r="G57" s="373" t="s">
        <v>1</v>
      </c>
      <c r="H57" s="373" t="s">
        <v>114</v>
      </c>
      <c r="I57" s="1002">
        <v>500</v>
      </c>
    </row>
    <row r="58" spans="2:9" ht="20.25" customHeight="1" x14ac:dyDescent="0.25">
      <c r="B58" s="1122"/>
      <c r="C58" s="376" t="s">
        <v>118</v>
      </c>
      <c r="D58" s="377" t="s">
        <v>762</v>
      </c>
      <c r="E58" s="378" t="s">
        <v>98</v>
      </c>
      <c r="F58" s="376" t="s">
        <v>25</v>
      </c>
      <c r="G58" s="376" t="s">
        <v>4</v>
      </c>
      <c r="H58" s="376" t="s">
        <v>114</v>
      </c>
      <c r="I58" s="1001">
        <v>101</v>
      </c>
    </row>
    <row r="59" spans="2:9" ht="20.25" customHeight="1" x14ac:dyDescent="0.25">
      <c r="B59" s="1122"/>
      <c r="C59" s="373" t="s">
        <v>118</v>
      </c>
      <c r="D59" s="374" t="s">
        <v>763</v>
      </c>
      <c r="E59" s="375" t="s">
        <v>30</v>
      </c>
      <c r="F59" s="373" t="s">
        <v>27</v>
      </c>
      <c r="G59" s="373" t="s">
        <v>4</v>
      </c>
      <c r="H59" s="373" t="s">
        <v>114</v>
      </c>
      <c r="I59" s="1002">
        <v>100</v>
      </c>
    </row>
    <row r="60" spans="2:9" ht="20.25" customHeight="1" x14ac:dyDescent="0.25">
      <c r="B60" s="1122"/>
      <c r="C60" s="376" t="s">
        <v>118</v>
      </c>
      <c r="D60" s="377" t="s">
        <v>764</v>
      </c>
      <c r="E60" s="378" t="s">
        <v>40</v>
      </c>
      <c r="F60" s="376" t="s">
        <v>44</v>
      </c>
      <c r="G60" s="376" t="s">
        <v>2</v>
      </c>
      <c r="H60" s="376" t="s">
        <v>103</v>
      </c>
      <c r="I60" s="1001">
        <v>105.64497</v>
      </c>
    </row>
    <row r="61" spans="2:9" ht="20.25" customHeight="1" x14ac:dyDescent="0.25">
      <c r="B61" s="1122"/>
      <c r="C61" s="373" t="s">
        <v>118</v>
      </c>
      <c r="D61" s="374" t="s">
        <v>156</v>
      </c>
      <c r="E61" s="375" t="s">
        <v>157</v>
      </c>
      <c r="F61" s="373" t="s">
        <v>16</v>
      </c>
      <c r="G61" s="373" t="s">
        <v>1</v>
      </c>
      <c r="H61" s="373" t="s">
        <v>100</v>
      </c>
      <c r="I61" s="729">
        <v>410</v>
      </c>
    </row>
    <row r="62" spans="2:9" ht="20.25" customHeight="1" x14ac:dyDescent="0.25">
      <c r="B62" s="1122"/>
      <c r="C62" s="376" t="s">
        <v>118</v>
      </c>
      <c r="D62" s="377" t="s">
        <v>158</v>
      </c>
      <c r="E62" s="378" t="s">
        <v>765</v>
      </c>
      <c r="F62" s="376" t="s">
        <v>25</v>
      </c>
      <c r="G62" s="376" t="s">
        <v>1</v>
      </c>
      <c r="H62" s="376" t="s">
        <v>114</v>
      </c>
      <c r="I62" s="728">
        <v>654.9</v>
      </c>
    </row>
    <row r="63" spans="2:9" ht="20.25" customHeight="1" x14ac:dyDescent="0.25">
      <c r="B63" s="1122"/>
      <c r="C63" s="373" t="s">
        <v>118</v>
      </c>
      <c r="D63" s="374" t="s">
        <v>159</v>
      </c>
      <c r="E63" s="375" t="s">
        <v>160</v>
      </c>
      <c r="F63" s="373" t="s">
        <v>39</v>
      </c>
      <c r="G63" s="373" t="s">
        <v>1</v>
      </c>
      <c r="H63" s="373" t="s">
        <v>114</v>
      </c>
      <c r="I63" s="729">
        <v>1290</v>
      </c>
    </row>
    <row r="64" spans="2:9" ht="20.25" customHeight="1" x14ac:dyDescent="0.25">
      <c r="B64" s="1122"/>
      <c r="C64" s="376" t="s">
        <v>118</v>
      </c>
      <c r="D64" s="377" t="s">
        <v>766</v>
      </c>
      <c r="E64" s="378" t="s">
        <v>767</v>
      </c>
      <c r="F64" s="376" t="s">
        <v>13</v>
      </c>
      <c r="G64" s="376" t="s">
        <v>2</v>
      </c>
      <c r="H64" s="376" t="s">
        <v>114</v>
      </c>
      <c r="I64" s="728">
        <v>235</v>
      </c>
    </row>
    <row r="65" spans="2:10" ht="20.25" customHeight="1" x14ac:dyDescent="0.25">
      <c r="B65" s="1122"/>
      <c r="C65" s="373" t="s">
        <v>118</v>
      </c>
      <c r="D65" s="374" t="s">
        <v>768</v>
      </c>
      <c r="E65" s="375" t="s">
        <v>769</v>
      </c>
      <c r="F65" s="373" t="s">
        <v>15</v>
      </c>
      <c r="G65" s="373" t="s">
        <v>3</v>
      </c>
      <c r="H65" s="373" t="s">
        <v>114</v>
      </c>
      <c r="I65" s="729">
        <v>129.216736</v>
      </c>
    </row>
    <row r="66" spans="2:10" ht="20.25" customHeight="1" x14ac:dyDescent="0.25">
      <c r="B66" s="1122"/>
      <c r="C66" s="376" t="s">
        <v>118</v>
      </c>
      <c r="D66" s="377" t="s">
        <v>770</v>
      </c>
      <c r="E66" s="378" t="s">
        <v>771</v>
      </c>
      <c r="F66" s="376" t="s">
        <v>22</v>
      </c>
      <c r="G66" s="376" t="s">
        <v>2</v>
      </c>
      <c r="H66" s="376" t="s">
        <v>100</v>
      </c>
      <c r="I66" s="728">
        <v>288.60000000000002</v>
      </c>
    </row>
    <row r="67" spans="2:10" ht="20.25" customHeight="1" x14ac:dyDescent="0.25">
      <c r="B67" s="1122"/>
      <c r="C67" s="373" t="s">
        <v>118</v>
      </c>
      <c r="D67" s="374" t="s">
        <v>166</v>
      </c>
      <c r="E67" s="375" t="s">
        <v>167</v>
      </c>
      <c r="F67" s="373" t="s">
        <v>121</v>
      </c>
      <c r="G67" s="373" t="s">
        <v>1</v>
      </c>
      <c r="H67" s="373" t="s">
        <v>100</v>
      </c>
      <c r="I67" s="729">
        <v>2792</v>
      </c>
    </row>
    <row r="68" spans="2:10" ht="20.25" customHeight="1" x14ac:dyDescent="0.25">
      <c r="B68" s="1122"/>
      <c r="C68" s="376" t="s">
        <v>118</v>
      </c>
      <c r="D68" s="377" t="s">
        <v>168</v>
      </c>
      <c r="E68" s="378" t="s">
        <v>169</v>
      </c>
      <c r="F68" s="376" t="s">
        <v>32</v>
      </c>
      <c r="G68" s="376" t="s">
        <v>4</v>
      </c>
      <c r="H68" s="376" t="s">
        <v>100</v>
      </c>
      <c r="I68" s="728">
        <v>90.4</v>
      </c>
    </row>
    <row r="69" spans="2:10" ht="20.25" customHeight="1" thickBot="1" x14ac:dyDescent="0.3">
      <c r="B69" s="1123"/>
      <c r="C69" s="382" t="s">
        <v>118</v>
      </c>
      <c r="D69" s="380" t="s">
        <v>108</v>
      </c>
      <c r="E69" s="381" t="s">
        <v>21</v>
      </c>
      <c r="F69" s="382" t="s">
        <v>22</v>
      </c>
      <c r="G69" s="382" t="s">
        <v>1</v>
      </c>
      <c r="H69" s="382" t="s">
        <v>103</v>
      </c>
      <c r="I69" s="727">
        <v>2500</v>
      </c>
    </row>
    <row r="70" spans="2:10" ht="15.75" thickBot="1" x14ac:dyDescent="0.3">
      <c r="B70" s="393"/>
      <c r="C70" s="393"/>
      <c r="D70" s="393"/>
      <c r="E70" s="393"/>
      <c r="F70" s="393"/>
      <c r="G70" s="393"/>
      <c r="H70" s="393"/>
      <c r="I70" s="393"/>
    </row>
    <row r="71" spans="2:10" ht="15.75" thickBot="1" x14ac:dyDescent="0.3">
      <c r="B71" s="394" t="s">
        <v>0</v>
      </c>
      <c r="C71" s="395">
        <v>65</v>
      </c>
      <c r="D71" s="394" t="s">
        <v>171</v>
      </c>
      <c r="E71" s="394"/>
      <c r="F71" s="395"/>
      <c r="G71" s="395"/>
      <c r="H71" s="395"/>
      <c r="I71" s="733">
        <f>SUM(I5:I69)</f>
        <v>63005.265938234006</v>
      </c>
    </row>
    <row r="73" spans="2:10" ht="14.25" customHeight="1" x14ac:dyDescent="0.25">
      <c r="B73" s="715" t="s">
        <v>438</v>
      </c>
      <c r="C73" s="715"/>
      <c r="D73" s="715"/>
      <c r="E73" s="734"/>
      <c r="F73" s="715"/>
      <c r="G73" s="715"/>
      <c r="H73" s="715"/>
      <c r="I73" s="715"/>
    </row>
    <row r="74" spans="2:10" ht="14.25" customHeight="1" x14ac:dyDescent="0.25">
      <c r="B74" s="735" t="s">
        <v>440</v>
      </c>
      <c r="C74" s="735"/>
      <c r="D74" s="735"/>
      <c r="E74" s="736"/>
      <c r="F74" s="735"/>
      <c r="G74" s="735"/>
      <c r="H74" s="735"/>
      <c r="I74" s="735"/>
    </row>
    <row r="75" spans="2:10" ht="14.25" customHeight="1" x14ac:dyDescent="0.25">
      <c r="B75" s="716" t="s">
        <v>441</v>
      </c>
      <c r="C75" s="716"/>
      <c r="D75" s="716"/>
      <c r="E75" s="737"/>
      <c r="F75" s="716"/>
      <c r="G75" s="716"/>
      <c r="H75" s="716"/>
      <c r="I75" s="716"/>
    </row>
    <row r="76" spans="2:10" ht="26.25" customHeight="1" x14ac:dyDescent="0.25">
      <c r="B76" s="1124" t="s">
        <v>439</v>
      </c>
      <c r="C76" s="1124"/>
      <c r="D76" s="1124"/>
      <c r="E76" s="1124"/>
      <c r="F76" s="1124"/>
      <c r="G76" s="1124"/>
      <c r="H76" s="1124"/>
      <c r="I76" s="1124"/>
      <c r="J76" s="1124"/>
    </row>
  </sheetData>
  <mergeCells count="3">
    <mergeCell ref="B2:I2"/>
    <mergeCell ref="B25:B69"/>
    <mergeCell ref="B76:J76"/>
  </mergeCells>
  <pageMargins left="0.7" right="0.7" top="0.75" bottom="0.75" header="0.3" footer="0.3"/>
  <pageSetup scale="42"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tabColor rgb="FF002060"/>
  </sheetPr>
  <dimension ref="B2:M91"/>
  <sheetViews>
    <sheetView showGridLines="0" view="pageBreakPreview" topLeftCell="E1" zoomScaleNormal="100" zoomScaleSheetLayoutView="100" workbookViewId="0">
      <selection sqref="A1:M91"/>
    </sheetView>
  </sheetViews>
  <sheetFormatPr baseColWidth="10" defaultColWidth="11.42578125" defaultRowHeight="15" x14ac:dyDescent="0.25"/>
  <cols>
    <col min="1" max="1" width="4.42578125" style="24" customWidth="1"/>
    <col min="2" max="2" width="14.140625" style="24" customWidth="1"/>
    <col min="3" max="3" width="27" style="24" bestFit="1" customWidth="1"/>
    <col min="4" max="4" width="42.5703125" style="24" customWidth="1"/>
    <col min="5" max="6" width="20.5703125" style="24" customWidth="1"/>
    <col min="7" max="7" width="13.28515625" style="24" customWidth="1"/>
    <col min="8" max="8" width="13.42578125" style="24" customWidth="1"/>
    <col min="9" max="9" width="20.28515625" style="24" bestFit="1" customWidth="1"/>
    <col min="10" max="10" width="26.28515625" style="24" bestFit="1" customWidth="1"/>
    <col min="11" max="11" width="34" style="24" bestFit="1" customWidth="1"/>
    <col min="12" max="12" width="22.42578125" style="25" bestFit="1" customWidth="1"/>
    <col min="13" max="13" width="3.5703125" style="25" customWidth="1"/>
    <col min="14" max="16384" width="11.42578125" style="24"/>
  </cols>
  <sheetData>
    <row r="2" spans="2:13" ht="28.5" customHeight="1" x14ac:dyDescent="0.25">
      <c r="B2" s="1135" t="s">
        <v>865</v>
      </c>
      <c r="C2" s="1135"/>
      <c r="D2" s="1135"/>
      <c r="E2" s="1135"/>
      <c r="F2" s="1135"/>
      <c r="G2" s="1135"/>
      <c r="H2" s="1135"/>
      <c r="I2" s="1135"/>
      <c r="J2" s="1135"/>
      <c r="K2" s="1135"/>
      <c r="L2" s="1135"/>
    </row>
    <row r="4" spans="2:13" s="26" customFormat="1" ht="48.75" customHeight="1" x14ac:dyDescent="0.25">
      <c r="B4" s="400" t="s">
        <v>6</v>
      </c>
      <c r="C4" s="400" t="s">
        <v>7</v>
      </c>
      <c r="D4" s="400" t="s">
        <v>8</v>
      </c>
      <c r="E4" s="400" t="s">
        <v>180</v>
      </c>
      <c r="F4" s="400" t="s">
        <v>9</v>
      </c>
      <c r="G4" s="400" t="s">
        <v>10</v>
      </c>
      <c r="H4" s="400" t="s">
        <v>11</v>
      </c>
      <c r="I4" s="400" t="s">
        <v>12</v>
      </c>
      <c r="J4" s="400" t="s">
        <v>612</v>
      </c>
      <c r="K4" s="400" t="s">
        <v>613</v>
      </c>
      <c r="L4" s="400" t="s">
        <v>181</v>
      </c>
      <c r="M4" s="27"/>
    </row>
    <row r="5" spans="2:13" s="26" customFormat="1" ht="15.75" customHeight="1" thickBot="1" x14ac:dyDescent="0.3">
      <c r="B5" s="27"/>
      <c r="C5" s="27"/>
      <c r="D5" s="27"/>
      <c r="E5" s="27"/>
      <c r="F5" s="27"/>
      <c r="G5" s="27"/>
      <c r="H5" s="27"/>
      <c r="I5" s="27"/>
      <c r="J5" s="27"/>
      <c r="L5" s="27"/>
      <c r="M5" s="27"/>
    </row>
    <row r="6" spans="2:13" ht="18" customHeight="1" thickTop="1" x14ac:dyDescent="0.25">
      <c r="B6" s="1126" t="s">
        <v>614</v>
      </c>
      <c r="C6" s="912" t="s">
        <v>615</v>
      </c>
      <c r="D6" s="913" t="s">
        <v>458</v>
      </c>
      <c r="E6" s="913" t="s">
        <v>27</v>
      </c>
      <c r="F6" s="913" t="s">
        <v>14</v>
      </c>
      <c r="G6" s="913" t="s">
        <v>1</v>
      </c>
      <c r="H6" s="914" t="s">
        <v>446</v>
      </c>
      <c r="I6" s="915" t="s">
        <v>616</v>
      </c>
      <c r="J6" s="915" t="s">
        <v>242</v>
      </c>
      <c r="K6" s="915" t="s">
        <v>242</v>
      </c>
      <c r="L6" s="916">
        <v>1</v>
      </c>
    </row>
    <row r="7" spans="2:13" ht="18" customHeight="1" x14ac:dyDescent="0.25">
      <c r="B7" s="1127"/>
      <c r="C7" s="917" t="s">
        <v>617</v>
      </c>
      <c r="D7" s="918" t="s">
        <v>413</v>
      </c>
      <c r="E7" s="918" t="s">
        <v>36</v>
      </c>
      <c r="F7" s="918" t="s">
        <v>14</v>
      </c>
      <c r="G7" s="918" t="s">
        <v>1</v>
      </c>
      <c r="H7" s="919" t="s">
        <v>451</v>
      </c>
      <c r="I7" s="920" t="s">
        <v>616</v>
      </c>
      <c r="J7" s="920" t="s">
        <v>242</v>
      </c>
      <c r="K7" s="920" t="s">
        <v>242</v>
      </c>
      <c r="L7" s="921">
        <v>21</v>
      </c>
    </row>
    <row r="8" spans="2:13" ht="18" customHeight="1" x14ac:dyDescent="0.25">
      <c r="B8" s="1127"/>
      <c r="C8" s="917" t="s">
        <v>618</v>
      </c>
      <c r="D8" s="918" t="s">
        <v>619</v>
      </c>
      <c r="E8" s="918" t="s">
        <v>44</v>
      </c>
      <c r="F8" s="918" t="s">
        <v>14</v>
      </c>
      <c r="G8" s="918" t="s">
        <v>2</v>
      </c>
      <c r="H8" s="919" t="s">
        <v>446</v>
      </c>
      <c r="I8" s="920" t="s">
        <v>616</v>
      </c>
      <c r="J8" s="920" t="s">
        <v>242</v>
      </c>
      <c r="K8" s="920" t="s">
        <v>242</v>
      </c>
      <c r="L8" s="921">
        <v>1.3298464999999999</v>
      </c>
    </row>
    <row r="9" spans="2:13" ht="18" customHeight="1" x14ac:dyDescent="0.25">
      <c r="B9" s="1127"/>
      <c r="C9" s="917" t="s">
        <v>620</v>
      </c>
      <c r="D9" s="918" t="s">
        <v>619</v>
      </c>
      <c r="E9" s="918" t="s">
        <v>44</v>
      </c>
      <c r="F9" s="918" t="s">
        <v>14</v>
      </c>
      <c r="G9" s="918" t="s">
        <v>2</v>
      </c>
      <c r="H9" s="919" t="s">
        <v>446</v>
      </c>
      <c r="I9" s="920" t="s">
        <v>616</v>
      </c>
      <c r="J9" s="922" t="s">
        <v>242</v>
      </c>
      <c r="K9" s="922" t="s">
        <v>242</v>
      </c>
      <c r="L9" s="923">
        <v>1.155</v>
      </c>
    </row>
    <row r="10" spans="2:13" s="34" customFormat="1" ht="18" customHeight="1" x14ac:dyDescent="0.25">
      <c r="B10" s="1127"/>
      <c r="C10" s="917" t="s">
        <v>621</v>
      </c>
      <c r="D10" s="918" t="s">
        <v>129</v>
      </c>
      <c r="E10" s="918" t="s">
        <v>15</v>
      </c>
      <c r="F10" s="918" t="s">
        <v>14</v>
      </c>
      <c r="G10" s="918" t="s">
        <v>3</v>
      </c>
      <c r="H10" s="919" t="s">
        <v>622</v>
      </c>
      <c r="I10" s="920">
        <v>45040</v>
      </c>
      <c r="J10" s="920" t="s">
        <v>242</v>
      </c>
      <c r="K10" s="920" t="s">
        <v>242</v>
      </c>
      <c r="L10" s="921">
        <v>10</v>
      </c>
      <c r="M10" s="35"/>
    </row>
    <row r="11" spans="2:13" ht="18" customHeight="1" x14ac:dyDescent="0.25">
      <c r="B11" s="1127"/>
      <c r="C11" s="917" t="s">
        <v>191</v>
      </c>
      <c r="D11" s="918" t="s">
        <v>448</v>
      </c>
      <c r="E11" s="918" t="s">
        <v>33</v>
      </c>
      <c r="F11" s="918" t="s">
        <v>14</v>
      </c>
      <c r="G11" s="918" t="s">
        <v>4</v>
      </c>
      <c r="H11" s="919" t="s">
        <v>23</v>
      </c>
      <c r="I11" s="920">
        <v>45411</v>
      </c>
      <c r="J11" s="920" t="s">
        <v>242</v>
      </c>
      <c r="K11" s="920" t="s">
        <v>242</v>
      </c>
      <c r="L11" s="921">
        <v>5</v>
      </c>
    </row>
    <row r="12" spans="2:13" ht="18" customHeight="1" x14ac:dyDescent="0.25">
      <c r="B12" s="1127"/>
      <c r="C12" s="917" t="s">
        <v>49</v>
      </c>
      <c r="D12" s="918" t="s">
        <v>30</v>
      </c>
      <c r="E12" s="918" t="s">
        <v>44</v>
      </c>
      <c r="F12" s="918" t="s">
        <v>14</v>
      </c>
      <c r="G12" s="918" t="s">
        <v>1</v>
      </c>
      <c r="H12" s="919" t="s">
        <v>446</v>
      </c>
      <c r="I12" s="920">
        <v>44791</v>
      </c>
      <c r="J12" s="920" t="s">
        <v>242</v>
      </c>
      <c r="K12" s="920" t="s">
        <v>242</v>
      </c>
      <c r="L12" s="921">
        <v>2.2999999999999998</v>
      </c>
    </row>
    <row r="13" spans="2:13" ht="18" customHeight="1" x14ac:dyDescent="0.25">
      <c r="B13" s="1127"/>
      <c r="C13" s="917" t="s">
        <v>628</v>
      </c>
      <c r="D13" s="918" t="s">
        <v>629</v>
      </c>
      <c r="E13" s="918" t="s">
        <v>36</v>
      </c>
      <c r="F13" s="918" t="s">
        <v>14</v>
      </c>
      <c r="G13" s="918" t="s">
        <v>1</v>
      </c>
      <c r="H13" s="919" t="s">
        <v>630</v>
      </c>
      <c r="I13" s="920">
        <v>45586</v>
      </c>
      <c r="J13" s="920" t="s">
        <v>242</v>
      </c>
      <c r="K13" s="920" t="s">
        <v>242</v>
      </c>
      <c r="L13" s="921">
        <v>21</v>
      </c>
    </row>
    <row r="14" spans="2:13" ht="18" customHeight="1" x14ac:dyDescent="0.25">
      <c r="B14" s="1127"/>
      <c r="C14" s="917" t="s">
        <v>50</v>
      </c>
      <c r="D14" s="918" t="s">
        <v>51</v>
      </c>
      <c r="E14" s="918" t="s">
        <v>25</v>
      </c>
      <c r="F14" s="918" t="s">
        <v>14</v>
      </c>
      <c r="G14" s="918" t="s">
        <v>4</v>
      </c>
      <c r="H14" s="919" t="s">
        <v>446</v>
      </c>
      <c r="I14" s="920">
        <v>45169</v>
      </c>
      <c r="J14" s="920" t="s">
        <v>242</v>
      </c>
      <c r="K14" s="920" t="s">
        <v>242</v>
      </c>
      <c r="L14" s="921">
        <v>5.1735199999999999</v>
      </c>
    </row>
    <row r="15" spans="2:13" ht="18" customHeight="1" x14ac:dyDescent="0.25">
      <c r="B15" s="1127"/>
      <c r="C15" s="917" t="s">
        <v>631</v>
      </c>
      <c r="D15" s="918" t="s">
        <v>140</v>
      </c>
      <c r="E15" s="918" t="s">
        <v>22</v>
      </c>
      <c r="F15" s="918" t="s">
        <v>14</v>
      </c>
      <c r="G15" s="918" t="s">
        <v>1</v>
      </c>
      <c r="H15" s="919" t="s">
        <v>632</v>
      </c>
      <c r="I15" s="920">
        <v>45317</v>
      </c>
      <c r="J15" s="920" t="s">
        <v>242</v>
      </c>
      <c r="K15" s="920" t="s">
        <v>242</v>
      </c>
      <c r="L15" s="921">
        <v>10</v>
      </c>
    </row>
    <row r="16" spans="2:13" ht="18" customHeight="1" x14ac:dyDescent="0.25">
      <c r="B16" s="1127"/>
      <c r="C16" s="917" t="s">
        <v>633</v>
      </c>
      <c r="D16" s="918" t="s">
        <v>142</v>
      </c>
      <c r="E16" s="918" t="s">
        <v>36</v>
      </c>
      <c r="F16" s="918" t="s">
        <v>14</v>
      </c>
      <c r="G16" s="918" t="s">
        <v>1</v>
      </c>
      <c r="H16" s="919" t="s">
        <v>630</v>
      </c>
      <c r="I16" s="920">
        <v>45327</v>
      </c>
      <c r="J16" s="920" t="s">
        <v>242</v>
      </c>
      <c r="K16" s="920" t="s">
        <v>242</v>
      </c>
      <c r="L16" s="921">
        <v>22.515000000000001</v>
      </c>
    </row>
    <row r="17" spans="2:13" s="34" customFormat="1" ht="18" customHeight="1" x14ac:dyDescent="0.25">
      <c r="B17" s="1127"/>
      <c r="C17" s="917" t="s">
        <v>636</v>
      </c>
      <c r="D17" s="918" t="s">
        <v>637</v>
      </c>
      <c r="E17" s="918" t="s">
        <v>33</v>
      </c>
      <c r="F17" s="918" t="s">
        <v>14</v>
      </c>
      <c r="G17" s="918" t="s">
        <v>638</v>
      </c>
      <c r="H17" s="919" t="s">
        <v>446</v>
      </c>
      <c r="I17" s="920" t="s">
        <v>616</v>
      </c>
      <c r="J17" s="920" t="s">
        <v>242</v>
      </c>
      <c r="K17" s="920" t="s">
        <v>242</v>
      </c>
      <c r="L17" s="921">
        <v>10.0114</v>
      </c>
      <c r="M17" s="35"/>
    </row>
    <row r="18" spans="2:13" s="34" customFormat="1" ht="18" customHeight="1" x14ac:dyDescent="0.25">
      <c r="B18" s="1127"/>
      <c r="C18" s="917" t="s">
        <v>639</v>
      </c>
      <c r="D18" s="918" t="s">
        <v>640</v>
      </c>
      <c r="E18" s="918" t="s">
        <v>25</v>
      </c>
      <c r="F18" s="918" t="s">
        <v>20</v>
      </c>
      <c r="G18" s="918" t="s">
        <v>4</v>
      </c>
      <c r="H18" s="919" t="s">
        <v>446</v>
      </c>
      <c r="I18" s="920" t="s">
        <v>616</v>
      </c>
      <c r="J18" s="920" t="s">
        <v>242</v>
      </c>
      <c r="K18" s="920" t="s">
        <v>242</v>
      </c>
      <c r="L18" s="921">
        <v>2.7280929999999999</v>
      </c>
      <c r="M18" s="35"/>
    </row>
    <row r="19" spans="2:13" s="34" customFormat="1" ht="18" customHeight="1" x14ac:dyDescent="0.25">
      <c r="B19" s="1127"/>
      <c r="C19" s="917" t="s">
        <v>641</v>
      </c>
      <c r="D19" s="918" t="s">
        <v>642</v>
      </c>
      <c r="E19" s="918" t="s">
        <v>16</v>
      </c>
      <c r="F19" s="918" t="s">
        <v>14</v>
      </c>
      <c r="G19" s="918" t="s">
        <v>1</v>
      </c>
      <c r="H19" s="919" t="s">
        <v>182</v>
      </c>
      <c r="I19" s="920">
        <v>44888</v>
      </c>
      <c r="J19" s="920" t="s">
        <v>242</v>
      </c>
      <c r="K19" s="920" t="s">
        <v>242</v>
      </c>
      <c r="L19" s="921">
        <v>1.8</v>
      </c>
      <c r="M19" s="35"/>
    </row>
    <row r="20" spans="2:13" ht="18" customHeight="1" x14ac:dyDescent="0.25">
      <c r="B20" s="1127"/>
      <c r="C20" s="917" t="s">
        <v>643</v>
      </c>
      <c r="D20" s="918" t="s">
        <v>134</v>
      </c>
      <c r="E20" s="918" t="s">
        <v>36</v>
      </c>
      <c r="F20" s="918" t="s">
        <v>20</v>
      </c>
      <c r="G20" s="918" t="s">
        <v>1</v>
      </c>
      <c r="H20" s="919" t="s">
        <v>446</v>
      </c>
      <c r="I20" s="920">
        <v>45631</v>
      </c>
      <c r="J20" s="920" t="s">
        <v>242</v>
      </c>
      <c r="K20" s="920" t="s">
        <v>242</v>
      </c>
      <c r="L20" s="921">
        <v>3.5156000000000001</v>
      </c>
    </row>
    <row r="21" spans="2:13" ht="18" customHeight="1" x14ac:dyDescent="0.25">
      <c r="B21" s="1127"/>
      <c r="C21" s="917" t="s">
        <v>56</v>
      </c>
      <c r="D21" s="918" t="s">
        <v>57</v>
      </c>
      <c r="E21" s="918" t="s">
        <v>16</v>
      </c>
      <c r="F21" s="918" t="s">
        <v>14</v>
      </c>
      <c r="G21" s="918" t="s">
        <v>3</v>
      </c>
      <c r="H21" s="918" t="s">
        <v>58</v>
      </c>
      <c r="I21" s="918" t="s">
        <v>616</v>
      </c>
      <c r="J21" s="918" t="s">
        <v>242</v>
      </c>
      <c r="K21" s="918" t="s">
        <v>242</v>
      </c>
      <c r="L21" s="921">
        <v>6.9361040000000003</v>
      </c>
    </row>
    <row r="22" spans="2:13" ht="18" customHeight="1" x14ac:dyDescent="0.25">
      <c r="B22" s="1127"/>
      <c r="C22" s="917" t="s">
        <v>646</v>
      </c>
      <c r="D22" s="918" t="s">
        <v>647</v>
      </c>
      <c r="E22" s="918" t="s">
        <v>13</v>
      </c>
      <c r="F22" s="918" t="s">
        <v>20</v>
      </c>
      <c r="G22" s="918" t="s">
        <v>2</v>
      </c>
      <c r="H22" s="919" t="s">
        <v>446</v>
      </c>
      <c r="I22" s="920" t="s">
        <v>616</v>
      </c>
      <c r="J22" s="920" t="s">
        <v>242</v>
      </c>
      <c r="K22" s="920" t="s">
        <v>242</v>
      </c>
      <c r="L22" s="921">
        <v>1.2479882199999999</v>
      </c>
    </row>
    <row r="23" spans="2:13" ht="18" customHeight="1" x14ac:dyDescent="0.25">
      <c r="B23" s="1127"/>
      <c r="C23" s="917" t="s">
        <v>185</v>
      </c>
      <c r="D23" s="918" t="s">
        <v>648</v>
      </c>
      <c r="E23" s="918" t="s">
        <v>33</v>
      </c>
      <c r="F23" s="918" t="s">
        <v>14</v>
      </c>
      <c r="G23" s="918" t="s">
        <v>1</v>
      </c>
      <c r="H23" s="919" t="s">
        <v>58</v>
      </c>
      <c r="I23" s="920" t="s">
        <v>616</v>
      </c>
      <c r="J23" s="920" t="s">
        <v>242</v>
      </c>
      <c r="K23" s="920" t="s">
        <v>242</v>
      </c>
      <c r="L23" s="921">
        <v>20</v>
      </c>
    </row>
    <row r="24" spans="2:13" ht="18" customHeight="1" x14ac:dyDescent="0.25">
      <c r="B24" s="1127"/>
      <c r="C24" s="924" t="s">
        <v>649</v>
      </c>
      <c r="D24" s="925" t="s">
        <v>40</v>
      </c>
      <c r="E24" s="925" t="s">
        <v>33</v>
      </c>
      <c r="F24" s="925" t="s">
        <v>20</v>
      </c>
      <c r="G24" s="925" t="s">
        <v>268</v>
      </c>
      <c r="H24" s="926" t="s">
        <v>17</v>
      </c>
      <c r="I24" s="927" t="s">
        <v>616</v>
      </c>
      <c r="J24" s="927" t="s">
        <v>242</v>
      </c>
      <c r="K24" s="927" t="s">
        <v>242</v>
      </c>
      <c r="L24" s="928">
        <v>104.5214</v>
      </c>
    </row>
    <row r="25" spans="2:13" ht="18" customHeight="1" x14ac:dyDescent="0.25">
      <c r="B25" s="1127"/>
      <c r="C25" s="929" t="s">
        <v>650</v>
      </c>
      <c r="D25" s="930" t="s">
        <v>29</v>
      </c>
      <c r="E25" s="930" t="s">
        <v>26</v>
      </c>
      <c r="F25" s="930" t="s">
        <v>14</v>
      </c>
      <c r="G25" s="930" t="s">
        <v>1</v>
      </c>
      <c r="H25" s="931" t="s">
        <v>182</v>
      </c>
      <c r="I25" s="932">
        <v>44750</v>
      </c>
      <c r="J25" s="932" t="s">
        <v>242</v>
      </c>
      <c r="K25" s="932" t="s">
        <v>242</v>
      </c>
      <c r="L25" s="933">
        <v>1.6544000000000001</v>
      </c>
    </row>
    <row r="26" spans="2:13" ht="18" customHeight="1" x14ac:dyDescent="0.25">
      <c r="B26" s="1127"/>
      <c r="C26" s="924" t="s">
        <v>460</v>
      </c>
      <c r="D26" s="925" t="s">
        <v>34</v>
      </c>
      <c r="E26" s="925" t="s">
        <v>28</v>
      </c>
      <c r="F26" s="925" t="s">
        <v>20</v>
      </c>
      <c r="G26" s="925" t="s">
        <v>3</v>
      </c>
      <c r="H26" s="925" t="s">
        <v>17</v>
      </c>
      <c r="I26" s="934">
        <v>45569</v>
      </c>
      <c r="J26" s="934" t="s">
        <v>242</v>
      </c>
      <c r="K26" s="934" t="s">
        <v>242</v>
      </c>
      <c r="L26" s="928">
        <v>28.649262539999999</v>
      </c>
    </row>
    <row r="27" spans="2:13" s="34" customFormat="1" ht="18" customHeight="1" x14ac:dyDescent="0.25">
      <c r="B27" s="1127"/>
      <c r="C27" s="929" t="s">
        <v>651</v>
      </c>
      <c r="D27" s="930" t="s">
        <v>98</v>
      </c>
      <c r="E27" s="930" t="s">
        <v>26</v>
      </c>
      <c r="F27" s="930" t="s">
        <v>14</v>
      </c>
      <c r="G27" s="930" t="s">
        <v>2</v>
      </c>
      <c r="H27" s="931" t="s">
        <v>447</v>
      </c>
      <c r="I27" s="932" t="s">
        <v>616</v>
      </c>
      <c r="J27" s="932" t="s">
        <v>242</v>
      </c>
      <c r="K27" s="932" t="s">
        <v>242</v>
      </c>
      <c r="L27" s="933">
        <v>39.339342000000002</v>
      </c>
      <c r="M27" s="35"/>
    </row>
    <row r="28" spans="2:13" s="34" customFormat="1" ht="18" customHeight="1" x14ac:dyDescent="0.25">
      <c r="B28" s="1127"/>
      <c r="C28" s="924" t="s">
        <v>201</v>
      </c>
      <c r="D28" s="925" t="s">
        <v>652</v>
      </c>
      <c r="E28" s="925" t="s">
        <v>15</v>
      </c>
      <c r="F28" s="925" t="s">
        <v>20</v>
      </c>
      <c r="G28" s="925" t="s">
        <v>3</v>
      </c>
      <c r="H28" s="925" t="s">
        <v>446</v>
      </c>
      <c r="I28" s="934">
        <v>45026</v>
      </c>
      <c r="J28" s="934" t="s">
        <v>242</v>
      </c>
      <c r="K28" s="934" t="s">
        <v>242</v>
      </c>
      <c r="L28" s="928">
        <v>4.5</v>
      </c>
      <c r="M28" s="35"/>
    </row>
    <row r="29" spans="2:13" s="34" customFormat="1" ht="18" customHeight="1" x14ac:dyDescent="0.25">
      <c r="B29" s="1127"/>
      <c r="C29" s="929" t="s">
        <v>203</v>
      </c>
      <c r="D29" s="930" t="s">
        <v>40</v>
      </c>
      <c r="E29" s="930" t="s">
        <v>16</v>
      </c>
      <c r="F29" s="930" t="s">
        <v>14</v>
      </c>
      <c r="G29" s="930" t="s">
        <v>1</v>
      </c>
      <c r="H29" s="931" t="s">
        <v>451</v>
      </c>
      <c r="I29" s="932" t="s">
        <v>616</v>
      </c>
      <c r="J29" s="932" t="s">
        <v>242</v>
      </c>
      <c r="K29" s="932" t="s">
        <v>242</v>
      </c>
      <c r="L29" s="933">
        <v>6.25</v>
      </c>
      <c r="M29" s="35"/>
    </row>
    <row r="30" spans="2:13" s="34" customFormat="1" ht="18" customHeight="1" x14ac:dyDescent="0.25">
      <c r="B30" s="1127"/>
      <c r="C30" s="924" t="s">
        <v>186</v>
      </c>
      <c r="D30" s="925" t="s">
        <v>98</v>
      </c>
      <c r="E30" s="925" t="s">
        <v>19</v>
      </c>
      <c r="F30" s="925" t="s">
        <v>20</v>
      </c>
      <c r="G30" s="925" t="s">
        <v>2</v>
      </c>
      <c r="H30" s="926" t="s">
        <v>447</v>
      </c>
      <c r="I30" s="927" t="s">
        <v>616</v>
      </c>
      <c r="J30" s="927" t="s">
        <v>242</v>
      </c>
      <c r="K30" s="927" t="s">
        <v>242</v>
      </c>
      <c r="L30" s="928">
        <v>106.95807787999999</v>
      </c>
      <c r="M30" s="35"/>
    </row>
    <row r="31" spans="2:13" ht="18" customHeight="1" x14ac:dyDescent="0.25">
      <c r="B31" s="1127"/>
      <c r="C31" s="929" t="s">
        <v>466</v>
      </c>
      <c r="D31" s="930" t="s">
        <v>188</v>
      </c>
      <c r="E31" s="930" t="s">
        <v>26</v>
      </c>
      <c r="F31" s="930" t="s">
        <v>14</v>
      </c>
      <c r="G31" s="930" t="s">
        <v>4</v>
      </c>
      <c r="H31" s="931" t="s">
        <v>446</v>
      </c>
      <c r="I31" s="932">
        <v>45323</v>
      </c>
      <c r="J31" s="932" t="s">
        <v>242</v>
      </c>
      <c r="K31" s="932" t="s">
        <v>242</v>
      </c>
      <c r="L31" s="933">
        <v>2.8290000000000002</v>
      </c>
    </row>
    <row r="32" spans="2:13" ht="18" customHeight="1" x14ac:dyDescent="0.25">
      <c r="B32" s="1127"/>
      <c r="C32" s="924" t="s">
        <v>653</v>
      </c>
      <c r="D32" s="925" t="s">
        <v>188</v>
      </c>
      <c r="E32" s="925" t="s">
        <v>25</v>
      </c>
      <c r="F32" s="925" t="s">
        <v>14</v>
      </c>
      <c r="G32" s="925" t="s">
        <v>1</v>
      </c>
      <c r="H32" s="925" t="s">
        <v>446</v>
      </c>
      <c r="I32" s="932" t="s">
        <v>616</v>
      </c>
      <c r="J32" s="932" t="s">
        <v>242</v>
      </c>
      <c r="K32" s="932" t="s">
        <v>242</v>
      </c>
      <c r="L32" s="933">
        <v>2.7890000000000001</v>
      </c>
    </row>
    <row r="33" spans="2:13" ht="18" customHeight="1" thickBot="1" x14ac:dyDescent="0.3">
      <c r="B33" s="1128"/>
      <c r="C33" s="935" t="s">
        <v>187</v>
      </c>
      <c r="D33" s="936" t="s">
        <v>29</v>
      </c>
      <c r="E33" s="936" t="s">
        <v>32</v>
      </c>
      <c r="F33" s="936" t="s">
        <v>14</v>
      </c>
      <c r="G33" s="936" t="s">
        <v>1</v>
      </c>
      <c r="H33" s="936" t="s">
        <v>654</v>
      </c>
      <c r="I33" s="937">
        <v>45484</v>
      </c>
      <c r="J33" s="937" t="s">
        <v>242</v>
      </c>
      <c r="K33" s="937" t="s">
        <v>242</v>
      </c>
      <c r="L33" s="938">
        <v>3.20434872</v>
      </c>
    </row>
    <row r="34" spans="2:13" s="34" customFormat="1" ht="18" customHeight="1" thickTop="1" x14ac:dyDescent="0.25">
      <c r="B34" s="1129" t="s">
        <v>655</v>
      </c>
      <c r="C34" s="939" t="s">
        <v>189</v>
      </c>
      <c r="D34" s="940" t="s">
        <v>190</v>
      </c>
      <c r="E34" s="940" t="s">
        <v>15</v>
      </c>
      <c r="F34" s="940" t="s">
        <v>20</v>
      </c>
      <c r="G34" s="940" t="s">
        <v>267</v>
      </c>
      <c r="H34" s="941" t="s">
        <v>58</v>
      </c>
      <c r="I34" s="942">
        <v>45280</v>
      </c>
      <c r="J34" s="942">
        <v>45343</v>
      </c>
      <c r="K34" s="942" t="s">
        <v>242</v>
      </c>
      <c r="L34" s="943">
        <v>3.5739999999999998</v>
      </c>
      <c r="M34" s="35"/>
    </row>
    <row r="35" spans="2:13" s="34" customFormat="1" ht="18" customHeight="1" x14ac:dyDescent="0.25">
      <c r="B35" s="1130"/>
      <c r="C35" s="944" t="s">
        <v>445</v>
      </c>
      <c r="D35" s="945" t="s">
        <v>43</v>
      </c>
      <c r="E35" s="945" t="s">
        <v>36</v>
      </c>
      <c r="F35" s="945" t="s">
        <v>14</v>
      </c>
      <c r="G35" s="945" t="s">
        <v>1</v>
      </c>
      <c r="H35" s="945" t="s">
        <v>446</v>
      </c>
      <c r="I35" s="946">
        <v>45631</v>
      </c>
      <c r="J35" s="946">
        <v>45819</v>
      </c>
      <c r="K35" s="947" t="s">
        <v>242</v>
      </c>
      <c r="L35" s="948">
        <v>11.3025</v>
      </c>
      <c r="M35" s="35"/>
    </row>
    <row r="36" spans="2:13" s="34" customFormat="1" ht="18" customHeight="1" x14ac:dyDescent="0.25">
      <c r="B36" s="1130"/>
      <c r="C36" s="949" t="s">
        <v>659</v>
      </c>
      <c r="D36" s="950" t="s">
        <v>658</v>
      </c>
      <c r="E36" s="950" t="s">
        <v>19</v>
      </c>
      <c r="F36" s="950" t="s">
        <v>14</v>
      </c>
      <c r="G36" s="950" t="s">
        <v>5</v>
      </c>
      <c r="H36" s="950" t="s">
        <v>182</v>
      </c>
      <c r="I36" s="951">
        <v>45673</v>
      </c>
      <c r="J36" s="951">
        <v>45705</v>
      </c>
      <c r="K36" s="952" t="s">
        <v>242</v>
      </c>
      <c r="L36" s="953">
        <v>2</v>
      </c>
      <c r="M36" s="35"/>
    </row>
    <row r="37" spans="2:13" s="34" customFormat="1" ht="18" customHeight="1" x14ac:dyDescent="0.25">
      <c r="B37" s="1130"/>
      <c r="C37" s="949" t="s">
        <v>623</v>
      </c>
      <c r="D37" s="950" t="s">
        <v>624</v>
      </c>
      <c r="E37" s="950" t="s">
        <v>132</v>
      </c>
      <c r="F37" s="950" t="s">
        <v>14</v>
      </c>
      <c r="G37" s="950" t="s">
        <v>1</v>
      </c>
      <c r="H37" s="950" t="s">
        <v>446</v>
      </c>
      <c r="I37" s="951">
        <v>45574</v>
      </c>
      <c r="J37" s="951">
        <v>45729</v>
      </c>
      <c r="K37" s="952" t="s">
        <v>242</v>
      </c>
      <c r="L37" s="953">
        <v>5.89</v>
      </c>
      <c r="M37" s="35"/>
    </row>
    <row r="38" spans="2:13" s="34" customFormat="1" ht="18" customHeight="1" x14ac:dyDescent="0.25">
      <c r="B38" s="1130"/>
      <c r="C38" s="949" t="s">
        <v>184</v>
      </c>
      <c r="D38" s="950" t="s">
        <v>29</v>
      </c>
      <c r="E38" s="950" t="s">
        <v>26</v>
      </c>
      <c r="F38" s="950" t="s">
        <v>14</v>
      </c>
      <c r="G38" s="950" t="s">
        <v>1</v>
      </c>
      <c r="H38" s="950" t="s">
        <v>446</v>
      </c>
      <c r="I38" s="951">
        <v>45817</v>
      </c>
      <c r="J38" s="951">
        <v>45845</v>
      </c>
      <c r="K38" s="952" t="s">
        <v>242</v>
      </c>
      <c r="L38" s="953">
        <v>3.0340270299999998</v>
      </c>
      <c r="M38" s="35"/>
    </row>
    <row r="39" spans="2:13" s="34" customFormat="1" ht="18" customHeight="1" x14ac:dyDescent="0.25">
      <c r="B39" s="1130"/>
      <c r="C39" s="954" t="s">
        <v>192</v>
      </c>
      <c r="D39" s="955" t="s">
        <v>30</v>
      </c>
      <c r="E39" s="955" t="s">
        <v>27</v>
      </c>
      <c r="F39" s="955" t="s">
        <v>20</v>
      </c>
      <c r="G39" s="955" t="s">
        <v>4</v>
      </c>
      <c r="H39" s="955" t="s">
        <v>446</v>
      </c>
      <c r="I39" s="956">
        <v>45117</v>
      </c>
      <c r="J39" s="956">
        <v>45870</v>
      </c>
      <c r="K39" s="957" t="s">
        <v>242</v>
      </c>
      <c r="L39" s="958">
        <v>2.5</v>
      </c>
      <c r="M39" s="35"/>
    </row>
    <row r="40" spans="2:13" s="34" customFormat="1" ht="18" customHeight="1" x14ac:dyDescent="0.25">
      <c r="B40" s="1130"/>
      <c r="C40" s="959" t="s">
        <v>463</v>
      </c>
      <c r="D40" s="401" t="s">
        <v>464</v>
      </c>
      <c r="E40" s="401" t="s">
        <v>19</v>
      </c>
      <c r="F40" s="401" t="s">
        <v>14</v>
      </c>
      <c r="G40" s="401" t="s">
        <v>1</v>
      </c>
      <c r="H40" s="401" t="s">
        <v>446</v>
      </c>
      <c r="I40" s="402">
        <v>45243</v>
      </c>
      <c r="J40" s="402">
        <v>45287</v>
      </c>
      <c r="K40" s="688" t="s">
        <v>242</v>
      </c>
      <c r="L40" s="403">
        <v>1.0050399999999999</v>
      </c>
      <c r="M40" s="35"/>
    </row>
    <row r="41" spans="2:13" s="34" customFormat="1" ht="18" customHeight="1" x14ac:dyDescent="0.25">
      <c r="B41" s="1130"/>
      <c r="C41" s="959" t="s">
        <v>634</v>
      </c>
      <c r="D41" s="401" t="s">
        <v>635</v>
      </c>
      <c r="E41" s="401" t="s">
        <v>15</v>
      </c>
      <c r="F41" s="401" t="s">
        <v>20</v>
      </c>
      <c r="G41" s="401" t="s">
        <v>1</v>
      </c>
      <c r="H41" s="401" t="s">
        <v>446</v>
      </c>
      <c r="I41" s="402">
        <v>45770</v>
      </c>
      <c r="J41" s="402">
        <v>45784</v>
      </c>
      <c r="K41" s="688" t="s">
        <v>242</v>
      </c>
      <c r="L41" s="403">
        <v>5.63</v>
      </c>
      <c r="M41" s="35"/>
    </row>
    <row r="42" spans="2:13" s="34" customFormat="1" ht="18" customHeight="1" x14ac:dyDescent="0.25">
      <c r="B42" s="1130"/>
      <c r="C42" s="959" t="s">
        <v>60</v>
      </c>
      <c r="D42" s="401" t="s">
        <v>41</v>
      </c>
      <c r="E42" s="401" t="s">
        <v>27</v>
      </c>
      <c r="F42" s="401" t="s">
        <v>14</v>
      </c>
      <c r="G42" s="401" t="s">
        <v>2</v>
      </c>
      <c r="H42" s="401" t="s">
        <v>446</v>
      </c>
      <c r="I42" s="402">
        <v>44651</v>
      </c>
      <c r="J42" s="402">
        <v>44755</v>
      </c>
      <c r="K42" s="688" t="s">
        <v>242</v>
      </c>
      <c r="L42" s="403">
        <v>1.4892000000000001</v>
      </c>
      <c r="M42" s="35"/>
    </row>
    <row r="43" spans="2:13" s="34" customFormat="1" ht="18" customHeight="1" x14ac:dyDescent="0.25">
      <c r="B43" s="1130"/>
      <c r="C43" s="954" t="s">
        <v>197</v>
      </c>
      <c r="D43" s="955" t="s">
        <v>31</v>
      </c>
      <c r="E43" s="955" t="s">
        <v>16</v>
      </c>
      <c r="F43" s="955" t="s">
        <v>14</v>
      </c>
      <c r="G43" s="955" t="s">
        <v>3</v>
      </c>
      <c r="H43" s="955" t="s">
        <v>446</v>
      </c>
      <c r="I43" s="956">
        <v>45226</v>
      </c>
      <c r="J43" s="956">
        <v>45259</v>
      </c>
      <c r="K43" s="957" t="s">
        <v>242</v>
      </c>
      <c r="L43" s="958">
        <v>6.8250000000000002</v>
      </c>
      <c r="M43" s="35"/>
    </row>
    <row r="44" spans="2:13" s="34" customFormat="1" ht="18" customHeight="1" x14ac:dyDescent="0.25">
      <c r="B44" s="1130"/>
      <c r="C44" s="960" t="s">
        <v>454</v>
      </c>
      <c r="D44" s="401" t="s">
        <v>455</v>
      </c>
      <c r="E44" s="401" t="s">
        <v>33</v>
      </c>
      <c r="F44" s="401" t="s">
        <v>14</v>
      </c>
      <c r="G44" s="401" t="s">
        <v>2</v>
      </c>
      <c r="H44" s="401" t="s">
        <v>446</v>
      </c>
      <c r="I44" s="402">
        <v>45470</v>
      </c>
      <c r="J44" s="402">
        <v>45520</v>
      </c>
      <c r="K44" s="688" t="s">
        <v>242</v>
      </c>
      <c r="L44" s="403">
        <v>6.61</v>
      </c>
      <c r="M44" s="35"/>
    </row>
    <row r="45" spans="2:13" s="34" customFormat="1" ht="18" customHeight="1" x14ac:dyDescent="0.25">
      <c r="B45" s="1130"/>
      <c r="C45" s="960" t="s">
        <v>456</v>
      </c>
      <c r="D45" s="401" t="s">
        <v>38</v>
      </c>
      <c r="E45" s="401" t="s">
        <v>36</v>
      </c>
      <c r="F45" s="401" t="s">
        <v>14</v>
      </c>
      <c r="G45" s="401" t="s">
        <v>1</v>
      </c>
      <c r="H45" s="401" t="s">
        <v>446</v>
      </c>
      <c r="I45" s="402">
        <v>45462</v>
      </c>
      <c r="J45" s="402">
        <v>45519</v>
      </c>
      <c r="K45" s="688" t="s">
        <v>242</v>
      </c>
      <c r="L45" s="403">
        <v>1.1868653200000001</v>
      </c>
      <c r="M45" s="35"/>
    </row>
    <row r="46" spans="2:13" s="34" customFormat="1" ht="18" customHeight="1" thickBot="1" x14ac:dyDescent="0.3">
      <c r="B46" s="1131"/>
      <c r="C46" s="687" t="s">
        <v>664</v>
      </c>
      <c r="D46" s="401" t="s">
        <v>665</v>
      </c>
      <c r="E46" s="404" t="s">
        <v>32</v>
      </c>
      <c r="F46" s="404" t="s">
        <v>14</v>
      </c>
      <c r="G46" s="401" t="s">
        <v>1</v>
      </c>
      <c r="H46" s="401" t="s">
        <v>182</v>
      </c>
      <c r="I46" s="402">
        <v>45426</v>
      </c>
      <c r="J46" s="402">
        <v>45607</v>
      </c>
      <c r="K46" s="688" t="s">
        <v>242</v>
      </c>
      <c r="L46" s="403">
        <v>2.33</v>
      </c>
      <c r="M46" s="35"/>
    </row>
    <row r="47" spans="2:13" s="34" customFormat="1" ht="18" customHeight="1" thickTop="1" x14ac:dyDescent="0.25">
      <c r="B47" s="1132" t="s">
        <v>666</v>
      </c>
      <c r="C47" s="961" t="s">
        <v>468</v>
      </c>
      <c r="D47" s="962" t="s">
        <v>469</v>
      </c>
      <c r="E47" s="963" t="s">
        <v>19</v>
      </c>
      <c r="F47" s="963" t="s">
        <v>14</v>
      </c>
      <c r="G47" s="962" t="s">
        <v>5</v>
      </c>
      <c r="H47" s="962" t="s">
        <v>182</v>
      </c>
      <c r="I47" s="964">
        <v>44256</v>
      </c>
      <c r="J47" s="964">
        <v>44291</v>
      </c>
      <c r="K47" s="964">
        <v>44498</v>
      </c>
      <c r="L47" s="965">
        <v>2</v>
      </c>
      <c r="M47" s="35"/>
    </row>
    <row r="48" spans="2:13" s="34" customFormat="1" ht="18" customHeight="1" x14ac:dyDescent="0.25">
      <c r="B48" s="1133"/>
      <c r="C48" s="689" t="s">
        <v>656</v>
      </c>
      <c r="D48" s="31" t="s">
        <v>37</v>
      </c>
      <c r="E48" s="30" t="s">
        <v>26</v>
      </c>
      <c r="F48" s="30" t="s">
        <v>14</v>
      </c>
      <c r="G48" s="31" t="s">
        <v>1</v>
      </c>
      <c r="H48" s="31" t="s">
        <v>182</v>
      </c>
      <c r="I48" s="32">
        <v>45645</v>
      </c>
      <c r="J48" s="32">
        <v>45672</v>
      </c>
      <c r="K48" s="32">
        <v>45720</v>
      </c>
      <c r="L48" s="33">
        <v>2.4264000000000001</v>
      </c>
      <c r="M48" s="35"/>
    </row>
    <row r="49" spans="2:13" s="34" customFormat="1" ht="18" customHeight="1" x14ac:dyDescent="0.25">
      <c r="B49" s="1133"/>
      <c r="C49" s="690" t="s">
        <v>470</v>
      </c>
      <c r="D49" s="406" t="s">
        <v>667</v>
      </c>
      <c r="E49" s="405" t="s">
        <v>32</v>
      </c>
      <c r="F49" s="405" t="s">
        <v>14</v>
      </c>
      <c r="G49" s="406" t="s">
        <v>1</v>
      </c>
      <c r="H49" s="406" t="s">
        <v>182</v>
      </c>
      <c r="I49" s="407">
        <v>45195</v>
      </c>
      <c r="J49" s="407">
        <v>45250</v>
      </c>
      <c r="K49" s="407">
        <v>45336</v>
      </c>
      <c r="L49" s="408">
        <v>2.11</v>
      </c>
      <c r="M49" s="35"/>
    </row>
    <row r="50" spans="2:13" s="34" customFormat="1" ht="18" customHeight="1" x14ac:dyDescent="0.25">
      <c r="B50" s="1133"/>
      <c r="C50" s="690" t="s">
        <v>657</v>
      </c>
      <c r="D50" s="406" t="s">
        <v>658</v>
      </c>
      <c r="E50" s="405" t="s">
        <v>19</v>
      </c>
      <c r="F50" s="405" t="s">
        <v>14</v>
      </c>
      <c r="G50" s="406" t="s">
        <v>5</v>
      </c>
      <c r="H50" s="406" t="s">
        <v>182</v>
      </c>
      <c r="I50" s="407">
        <v>45495</v>
      </c>
      <c r="J50" s="407">
        <v>45531</v>
      </c>
      <c r="K50" s="966">
        <v>45748</v>
      </c>
      <c r="L50" s="408">
        <v>2</v>
      </c>
      <c r="M50" s="35"/>
    </row>
    <row r="51" spans="2:13" s="34" customFormat="1" ht="18" customHeight="1" x14ac:dyDescent="0.25">
      <c r="B51" s="1133"/>
      <c r="C51" s="690" t="s">
        <v>461</v>
      </c>
      <c r="D51" s="406" t="s">
        <v>134</v>
      </c>
      <c r="E51" s="405" t="s">
        <v>36</v>
      </c>
      <c r="F51" s="405" t="s">
        <v>20</v>
      </c>
      <c r="G51" s="406" t="s">
        <v>1</v>
      </c>
      <c r="H51" s="406" t="s">
        <v>446</v>
      </c>
      <c r="I51" s="407">
        <v>45309</v>
      </c>
      <c r="J51" s="407">
        <v>45327</v>
      </c>
      <c r="K51" s="967">
        <v>45882</v>
      </c>
      <c r="L51" s="408">
        <v>3.55</v>
      </c>
      <c r="M51" s="35"/>
    </row>
    <row r="52" spans="2:13" s="34" customFormat="1" ht="18" customHeight="1" x14ac:dyDescent="0.25">
      <c r="B52" s="1133"/>
      <c r="C52" s="690" t="s">
        <v>46</v>
      </c>
      <c r="D52" s="406" t="s">
        <v>31</v>
      </c>
      <c r="E52" s="405" t="s">
        <v>32</v>
      </c>
      <c r="F52" s="405" t="s">
        <v>14</v>
      </c>
      <c r="G52" s="406" t="s">
        <v>3</v>
      </c>
      <c r="H52" s="406" t="s">
        <v>58</v>
      </c>
      <c r="I52" s="407">
        <v>45261</v>
      </c>
      <c r="J52" s="407">
        <v>45310</v>
      </c>
      <c r="K52" s="968">
        <v>45817</v>
      </c>
      <c r="L52" s="408">
        <v>6.9</v>
      </c>
      <c r="M52" s="35"/>
    </row>
    <row r="53" spans="2:13" s="34" customFormat="1" ht="18" customHeight="1" x14ac:dyDescent="0.25">
      <c r="B53" s="1133"/>
      <c r="C53" s="690" t="s">
        <v>462</v>
      </c>
      <c r="D53" s="406" t="s">
        <v>134</v>
      </c>
      <c r="E53" s="405" t="s">
        <v>36</v>
      </c>
      <c r="F53" s="405" t="s">
        <v>20</v>
      </c>
      <c r="G53" s="406" t="s">
        <v>1</v>
      </c>
      <c r="H53" s="406" t="s">
        <v>446</v>
      </c>
      <c r="I53" s="407">
        <v>45336</v>
      </c>
      <c r="J53" s="407">
        <v>45377</v>
      </c>
      <c r="K53" s="967">
        <v>45840</v>
      </c>
      <c r="L53" s="408">
        <v>3.55</v>
      </c>
      <c r="M53" s="35"/>
    </row>
    <row r="54" spans="2:13" s="34" customFormat="1" ht="18" customHeight="1" x14ac:dyDescent="0.25">
      <c r="B54" s="1133"/>
      <c r="C54" s="690" t="s">
        <v>449</v>
      </c>
      <c r="D54" s="406" t="s">
        <v>450</v>
      </c>
      <c r="E54" s="405" t="s">
        <v>45</v>
      </c>
      <c r="F54" s="405" t="s">
        <v>20</v>
      </c>
      <c r="G54" s="406" t="s">
        <v>5</v>
      </c>
      <c r="H54" s="406" t="s">
        <v>451</v>
      </c>
      <c r="I54" s="407">
        <v>45604</v>
      </c>
      <c r="J54" s="407">
        <v>45728</v>
      </c>
      <c r="K54" s="32">
        <v>45775</v>
      </c>
      <c r="L54" s="408">
        <v>3.75</v>
      </c>
      <c r="M54" s="35"/>
    </row>
    <row r="55" spans="2:13" s="34" customFormat="1" ht="18" customHeight="1" x14ac:dyDescent="0.25">
      <c r="B55" s="1133"/>
      <c r="C55" s="690" t="s">
        <v>668</v>
      </c>
      <c r="D55" s="406" t="s">
        <v>37</v>
      </c>
      <c r="E55" s="405" t="s">
        <v>39</v>
      </c>
      <c r="F55" s="405" t="s">
        <v>20</v>
      </c>
      <c r="G55" s="406" t="s">
        <v>1</v>
      </c>
      <c r="H55" s="406" t="s">
        <v>446</v>
      </c>
      <c r="I55" s="407">
        <v>45546</v>
      </c>
      <c r="J55" s="407">
        <v>45565</v>
      </c>
      <c r="K55" s="406" t="s">
        <v>616</v>
      </c>
      <c r="L55" s="408">
        <v>13.3</v>
      </c>
      <c r="M55" s="35"/>
    </row>
    <row r="56" spans="2:13" s="34" customFormat="1" ht="18" customHeight="1" x14ac:dyDescent="0.25">
      <c r="B56" s="1133"/>
      <c r="C56" s="690" t="s">
        <v>625</v>
      </c>
      <c r="D56" s="406" t="s">
        <v>626</v>
      </c>
      <c r="E56" s="405" t="s">
        <v>26</v>
      </c>
      <c r="F56" s="405" t="s">
        <v>14</v>
      </c>
      <c r="G56" s="406" t="s">
        <v>1</v>
      </c>
      <c r="H56" s="406" t="s">
        <v>182</v>
      </c>
      <c r="I56" s="407">
        <v>45700</v>
      </c>
      <c r="J56" s="407">
        <v>45729</v>
      </c>
      <c r="K56" s="967">
        <v>45810</v>
      </c>
      <c r="L56" s="408">
        <v>0.62812900000000005</v>
      </c>
      <c r="M56" s="35"/>
    </row>
    <row r="57" spans="2:13" s="34" customFormat="1" ht="18" customHeight="1" x14ac:dyDescent="0.25">
      <c r="B57" s="1133"/>
      <c r="C57" s="690" t="s">
        <v>627</v>
      </c>
      <c r="D57" s="406" t="s">
        <v>188</v>
      </c>
      <c r="E57" s="405" t="s">
        <v>36</v>
      </c>
      <c r="F57" s="405" t="s">
        <v>14</v>
      </c>
      <c r="G57" s="406" t="s">
        <v>1</v>
      </c>
      <c r="H57" s="406" t="s">
        <v>446</v>
      </c>
      <c r="I57" s="407">
        <v>45812</v>
      </c>
      <c r="J57" s="407">
        <v>45834</v>
      </c>
      <c r="K57" s="406" t="s">
        <v>616</v>
      </c>
      <c r="L57" s="408">
        <v>3.694</v>
      </c>
      <c r="M57" s="35"/>
    </row>
    <row r="58" spans="2:13" s="34" customFormat="1" ht="18" customHeight="1" x14ac:dyDescent="0.25">
      <c r="B58" s="1133"/>
      <c r="C58" s="690" t="s">
        <v>660</v>
      </c>
      <c r="D58" s="406" t="s">
        <v>661</v>
      </c>
      <c r="E58" s="405" t="s">
        <v>28</v>
      </c>
      <c r="F58" s="405" t="s">
        <v>14</v>
      </c>
      <c r="G58" s="406" t="s">
        <v>1</v>
      </c>
      <c r="H58" s="406" t="s">
        <v>182</v>
      </c>
      <c r="I58" s="407">
        <v>45692</v>
      </c>
      <c r="J58" s="407">
        <v>45705</v>
      </c>
      <c r="K58" s="407">
        <v>45723</v>
      </c>
      <c r="L58" s="408">
        <v>1.42</v>
      </c>
      <c r="M58" s="35"/>
    </row>
    <row r="59" spans="2:13" s="34" customFormat="1" ht="18" customHeight="1" x14ac:dyDescent="0.25">
      <c r="B59" s="1133"/>
      <c r="C59" s="690" t="s">
        <v>452</v>
      </c>
      <c r="D59" s="406" t="s">
        <v>31</v>
      </c>
      <c r="E59" s="405" t="s">
        <v>32</v>
      </c>
      <c r="F59" s="405" t="s">
        <v>14</v>
      </c>
      <c r="G59" s="406" t="s">
        <v>3</v>
      </c>
      <c r="H59" s="406" t="s">
        <v>447</v>
      </c>
      <c r="I59" s="407">
        <v>45726</v>
      </c>
      <c r="J59" s="407">
        <v>45777</v>
      </c>
      <c r="K59" s="407" t="s">
        <v>862</v>
      </c>
      <c r="L59" s="408">
        <v>7.7644700000000002</v>
      </c>
      <c r="M59" s="35"/>
    </row>
    <row r="60" spans="2:13" s="34" customFormat="1" ht="18" customHeight="1" x14ac:dyDescent="0.25">
      <c r="B60" s="1133"/>
      <c r="C60" s="690" t="s">
        <v>52</v>
      </c>
      <c r="D60" s="406" t="s">
        <v>472</v>
      </c>
      <c r="E60" s="405" t="s">
        <v>33</v>
      </c>
      <c r="F60" s="405" t="s">
        <v>14</v>
      </c>
      <c r="G60" s="406" t="s">
        <v>2</v>
      </c>
      <c r="H60" s="406" t="s">
        <v>446</v>
      </c>
      <c r="I60" s="407">
        <v>44838</v>
      </c>
      <c r="J60" s="407">
        <v>44859</v>
      </c>
      <c r="K60" s="407">
        <v>45040</v>
      </c>
      <c r="L60" s="408">
        <v>1.5873699999999999</v>
      </c>
      <c r="M60" s="35"/>
    </row>
    <row r="61" spans="2:13" s="34" customFormat="1" ht="18" customHeight="1" x14ac:dyDescent="0.25">
      <c r="B61" s="1133"/>
      <c r="C61" s="690" t="s">
        <v>193</v>
      </c>
      <c r="D61" s="406" t="s">
        <v>31</v>
      </c>
      <c r="E61" s="405" t="s">
        <v>32</v>
      </c>
      <c r="F61" s="405" t="s">
        <v>14</v>
      </c>
      <c r="G61" s="406" t="s">
        <v>1</v>
      </c>
      <c r="H61" s="406" t="s">
        <v>446</v>
      </c>
      <c r="I61" s="407">
        <v>45351</v>
      </c>
      <c r="J61" s="407">
        <v>45376</v>
      </c>
      <c r="K61" s="407">
        <v>45842</v>
      </c>
      <c r="L61" s="408">
        <v>4.37</v>
      </c>
      <c r="M61" s="35"/>
    </row>
    <row r="62" spans="2:13" s="34" customFormat="1" ht="18" customHeight="1" x14ac:dyDescent="0.25">
      <c r="B62" s="1133"/>
      <c r="C62" s="690" t="s">
        <v>662</v>
      </c>
      <c r="D62" s="406" t="s">
        <v>663</v>
      </c>
      <c r="E62" s="405" t="s">
        <v>16</v>
      </c>
      <c r="F62" s="405" t="s">
        <v>14</v>
      </c>
      <c r="G62" s="406" t="s">
        <v>3</v>
      </c>
      <c r="H62" s="406" t="s">
        <v>182</v>
      </c>
      <c r="I62" s="407">
        <v>45498</v>
      </c>
      <c r="J62" s="407">
        <v>45684</v>
      </c>
      <c r="K62" s="407">
        <v>45733</v>
      </c>
      <c r="L62" s="408">
        <v>1.1246</v>
      </c>
      <c r="M62" s="35"/>
    </row>
    <row r="63" spans="2:13" s="34" customFormat="1" ht="18" customHeight="1" x14ac:dyDescent="0.25">
      <c r="B63" s="1133"/>
      <c r="C63" s="690" t="s">
        <v>465</v>
      </c>
      <c r="D63" s="406" t="s">
        <v>458</v>
      </c>
      <c r="E63" s="405" t="s">
        <v>25</v>
      </c>
      <c r="F63" s="405" t="s">
        <v>14</v>
      </c>
      <c r="G63" s="406" t="s">
        <v>1</v>
      </c>
      <c r="H63" s="406" t="s">
        <v>446</v>
      </c>
      <c r="I63" s="407">
        <v>45309</v>
      </c>
      <c r="J63" s="407">
        <v>45330</v>
      </c>
      <c r="K63" s="407">
        <v>45666</v>
      </c>
      <c r="L63" s="408">
        <v>1.242</v>
      </c>
      <c r="M63" s="35"/>
    </row>
    <row r="64" spans="2:13" s="34" customFormat="1" ht="18" customHeight="1" x14ac:dyDescent="0.25">
      <c r="B64" s="1133"/>
      <c r="C64" s="690" t="s">
        <v>669</v>
      </c>
      <c r="D64" s="406" t="s">
        <v>40</v>
      </c>
      <c r="E64" s="405" t="s">
        <v>13</v>
      </c>
      <c r="F64" s="405" t="s">
        <v>14</v>
      </c>
      <c r="G64" s="406" t="s">
        <v>2</v>
      </c>
      <c r="H64" s="406" t="s">
        <v>182</v>
      </c>
      <c r="I64" s="407">
        <v>45460</v>
      </c>
      <c r="J64" s="407">
        <v>45643</v>
      </c>
      <c r="K64" s="407">
        <v>45714</v>
      </c>
      <c r="L64" s="408">
        <v>3.45</v>
      </c>
      <c r="M64" s="35"/>
    </row>
    <row r="65" spans="2:13" s="34" customFormat="1" ht="18" customHeight="1" x14ac:dyDescent="0.25">
      <c r="B65" s="1133"/>
      <c r="C65" s="690" t="s">
        <v>670</v>
      </c>
      <c r="D65" s="406" t="s">
        <v>671</v>
      </c>
      <c r="E65" s="405" t="s">
        <v>25</v>
      </c>
      <c r="F65" s="405" t="s">
        <v>14</v>
      </c>
      <c r="G65" s="406" t="s">
        <v>2</v>
      </c>
      <c r="H65" s="406" t="s">
        <v>182</v>
      </c>
      <c r="I65" s="407">
        <v>45377</v>
      </c>
      <c r="J65" s="407">
        <v>45393</v>
      </c>
      <c r="K65" s="407">
        <v>45741</v>
      </c>
      <c r="L65" s="408">
        <v>1.8375999999999999</v>
      </c>
      <c r="M65" s="35"/>
    </row>
    <row r="66" spans="2:13" s="34" customFormat="1" ht="18" customHeight="1" x14ac:dyDescent="0.25">
      <c r="B66" s="1133"/>
      <c r="C66" s="690" t="s">
        <v>53</v>
      </c>
      <c r="D66" s="406" t="s">
        <v>54</v>
      </c>
      <c r="E66" s="405" t="s">
        <v>22</v>
      </c>
      <c r="F66" s="405" t="s">
        <v>20</v>
      </c>
      <c r="G66" s="406" t="s">
        <v>2</v>
      </c>
      <c r="H66" s="406" t="s">
        <v>55</v>
      </c>
      <c r="I66" s="407">
        <v>45217</v>
      </c>
      <c r="J66" s="407">
        <v>45244</v>
      </c>
      <c r="K66" s="407">
        <v>45720</v>
      </c>
      <c r="L66" s="408">
        <v>9.99315</v>
      </c>
      <c r="M66" s="35"/>
    </row>
    <row r="67" spans="2:13" s="34" customFormat="1" ht="18" customHeight="1" x14ac:dyDescent="0.25">
      <c r="B67" s="1133"/>
      <c r="C67" s="690" t="s">
        <v>217</v>
      </c>
      <c r="D67" s="406" t="s">
        <v>35</v>
      </c>
      <c r="E67" s="405" t="s">
        <v>19</v>
      </c>
      <c r="F67" s="405" t="s">
        <v>14</v>
      </c>
      <c r="G67" s="406" t="s">
        <v>1</v>
      </c>
      <c r="H67" s="406" t="s">
        <v>23</v>
      </c>
      <c r="I67" s="407">
        <v>45091</v>
      </c>
      <c r="J67" s="407">
        <v>45119</v>
      </c>
      <c r="K67" s="407">
        <v>45156</v>
      </c>
      <c r="L67" s="408">
        <v>1.3</v>
      </c>
      <c r="M67" s="35"/>
    </row>
    <row r="68" spans="2:13" s="34" customFormat="1" ht="18" customHeight="1" x14ac:dyDescent="0.25">
      <c r="B68" s="1133"/>
      <c r="C68" s="690" t="s">
        <v>59</v>
      </c>
      <c r="D68" s="406" t="s">
        <v>31</v>
      </c>
      <c r="E68" s="405" t="s">
        <v>32</v>
      </c>
      <c r="F68" s="405" t="s">
        <v>14</v>
      </c>
      <c r="G68" s="406" t="s">
        <v>3</v>
      </c>
      <c r="H68" s="406" t="s">
        <v>446</v>
      </c>
      <c r="I68" s="407">
        <v>44678</v>
      </c>
      <c r="J68" s="407">
        <v>44727</v>
      </c>
      <c r="K68" s="407">
        <v>45140</v>
      </c>
      <c r="L68" s="408">
        <v>6.8250000000000002</v>
      </c>
      <c r="M68" s="35"/>
    </row>
    <row r="69" spans="2:13" s="34" customFormat="1" ht="18" customHeight="1" x14ac:dyDescent="0.25">
      <c r="B69" s="1133"/>
      <c r="C69" s="690" t="s">
        <v>194</v>
      </c>
      <c r="D69" s="406" t="s">
        <v>43</v>
      </c>
      <c r="E69" s="405" t="s">
        <v>36</v>
      </c>
      <c r="F69" s="405" t="s">
        <v>14</v>
      </c>
      <c r="G69" s="406" t="s">
        <v>1</v>
      </c>
      <c r="H69" s="406" t="s">
        <v>446</v>
      </c>
      <c r="I69" s="407">
        <v>45180</v>
      </c>
      <c r="J69" s="407">
        <v>45215</v>
      </c>
      <c r="K69" s="407" t="s">
        <v>616</v>
      </c>
      <c r="L69" s="408">
        <v>2.0110000000000001</v>
      </c>
      <c r="M69" s="35"/>
    </row>
    <row r="70" spans="2:13" s="34" customFormat="1" ht="18" customHeight="1" x14ac:dyDescent="0.25">
      <c r="B70" s="1133"/>
      <c r="C70" s="690" t="s">
        <v>644</v>
      </c>
      <c r="D70" s="406" t="s">
        <v>410</v>
      </c>
      <c r="E70" s="405" t="s">
        <v>45</v>
      </c>
      <c r="F70" s="405" t="s">
        <v>20</v>
      </c>
      <c r="G70" s="406" t="s">
        <v>1</v>
      </c>
      <c r="H70" s="406" t="s">
        <v>645</v>
      </c>
      <c r="I70" s="407">
        <v>45709</v>
      </c>
      <c r="J70" s="407">
        <v>45727</v>
      </c>
      <c r="K70" s="407">
        <v>45782</v>
      </c>
      <c r="L70" s="408">
        <v>15.927194</v>
      </c>
      <c r="M70" s="35"/>
    </row>
    <row r="71" spans="2:13" s="34" customFormat="1" ht="18" customHeight="1" x14ac:dyDescent="0.25">
      <c r="B71" s="1133"/>
      <c r="C71" s="690" t="s">
        <v>453</v>
      </c>
      <c r="D71" s="406" t="s">
        <v>37</v>
      </c>
      <c r="E71" s="405" t="s">
        <v>39</v>
      </c>
      <c r="F71" s="405" t="s">
        <v>20</v>
      </c>
      <c r="G71" s="406" t="s">
        <v>1</v>
      </c>
      <c r="H71" s="406" t="s">
        <v>446</v>
      </c>
      <c r="I71" s="407">
        <v>45464</v>
      </c>
      <c r="J71" s="407">
        <v>45530</v>
      </c>
      <c r="K71" s="406" t="s">
        <v>616</v>
      </c>
      <c r="L71" s="408">
        <v>13.3</v>
      </c>
      <c r="M71" s="35"/>
    </row>
    <row r="72" spans="2:13" s="34" customFormat="1" ht="18" customHeight="1" x14ac:dyDescent="0.25">
      <c r="B72" s="1133"/>
      <c r="C72" s="690" t="s">
        <v>195</v>
      </c>
      <c r="D72" s="406" t="s">
        <v>31</v>
      </c>
      <c r="E72" s="405" t="s">
        <v>27</v>
      </c>
      <c r="F72" s="405" t="s">
        <v>14</v>
      </c>
      <c r="G72" s="406" t="s">
        <v>1</v>
      </c>
      <c r="H72" s="406" t="s">
        <v>58</v>
      </c>
      <c r="I72" s="407">
        <v>45240</v>
      </c>
      <c r="J72" s="407">
        <v>45261</v>
      </c>
      <c r="K72" s="407">
        <v>45716</v>
      </c>
      <c r="L72" s="408">
        <v>6.9</v>
      </c>
      <c r="M72" s="35"/>
    </row>
    <row r="73" spans="2:13" s="34" customFormat="1" ht="18" customHeight="1" x14ac:dyDescent="0.25">
      <c r="B73" s="1133"/>
      <c r="C73" s="690" t="s">
        <v>196</v>
      </c>
      <c r="D73" s="406" t="s">
        <v>661</v>
      </c>
      <c r="E73" s="405" t="s">
        <v>19</v>
      </c>
      <c r="F73" s="405" t="s">
        <v>14</v>
      </c>
      <c r="G73" s="406" t="s">
        <v>1</v>
      </c>
      <c r="H73" s="406" t="s">
        <v>446</v>
      </c>
      <c r="I73" s="407">
        <v>45057</v>
      </c>
      <c r="J73" s="407">
        <v>45075</v>
      </c>
      <c r="K73" s="407">
        <v>45160</v>
      </c>
      <c r="L73" s="408">
        <v>8.5295299999999994</v>
      </c>
      <c r="M73" s="35"/>
    </row>
    <row r="74" spans="2:13" s="34" customFormat="1" ht="18" customHeight="1" x14ac:dyDescent="0.25">
      <c r="B74" s="1133"/>
      <c r="C74" s="690" t="s">
        <v>183</v>
      </c>
      <c r="D74" s="406" t="s">
        <v>473</v>
      </c>
      <c r="E74" s="405" t="s">
        <v>26</v>
      </c>
      <c r="F74" s="405" t="s">
        <v>14</v>
      </c>
      <c r="G74" s="406" t="s">
        <v>1</v>
      </c>
      <c r="H74" s="406" t="s">
        <v>182</v>
      </c>
      <c r="I74" s="407">
        <v>44893</v>
      </c>
      <c r="J74" s="407">
        <v>44909</v>
      </c>
      <c r="K74" s="407">
        <v>44924</v>
      </c>
      <c r="L74" s="408">
        <v>2.3597999999999999</v>
      </c>
      <c r="M74" s="35"/>
    </row>
    <row r="75" spans="2:13" s="34" customFormat="1" ht="18" customHeight="1" x14ac:dyDescent="0.25">
      <c r="B75" s="1133"/>
      <c r="C75" s="690" t="s">
        <v>47</v>
      </c>
      <c r="D75" s="406" t="s">
        <v>38</v>
      </c>
      <c r="E75" s="405" t="s">
        <v>32</v>
      </c>
      <c r="F75" s="405" t="s">
        <v>14</v>
      </c>
      <c r="G75" s="406" t="s">
        <v>1</v>
      </c>
      <c r="H75" s="406" t="s">
        <v>23</v>
      </c>
      <c r="I75" s="407">
        <v>45439</v>
      </c>
      <c r="J75" s="407">
        <v>45454</v>
      </c>
      <c r="K75" s="407">
        <v>45586</v>
      </c>
      <c r="L75" s="408">
        <v>2.5</v>
      </c>
      <c r="M75" s="35"/>
    </row>
    <row r="76" spans="2:13" s="34" customFormat="1" ht="18" customHeight="1" x14ac:dyDescent="0.25">
      <c r="B76" s="1133"/>
      <c r="C76" s="690" t="s">
        <v>48</v>
      </c>
      <c r="D76" s="406" t="s">
        <v>31</v>
      </c>
      <c r="E76" s="405" t="s">
        <v>45</v>
      </c>
      <c r="F76" s="405" t="s">
        <v>20</v>
      </c>
      <c r="G76" s="406" t="s">
        <v>1</v>
      </c>
      <c r="H76" s="406" t="s">
        <v>446</v>
      </c>
      <c r="I76" s="407">
        <v>44552</v>
      </c>
      <c r="J76" s="407">
        <v>44609</v>
      </c>
      <c r="K76" s="407">
        <v>44811</v>
      </c>
      <c r="L76" s="408">
        <v>8.5608000000000004</v>
      </c>
      <c r="M76" s="35"/>
    </row>
    <row r="77" spans="2:13" s="34" customFormat="1" ht="18" customHeight="1" x14ac:dyDescent="0.25">
      <c r="B77" s="1133"/>
      <c r="C77" s="690" t="s">
        <v>457</v>
      </c>
      <c r="D77" s="406" t="s">
        <v>458</v>
      </c>
      <c r="E77" s="405" t="s">
        <v>19</v>
      </c>
      <c r="F77" s="405" t="s">
        <v>14</v>
      </c>
      <c r="G77" s="406" t="s">
        <v>1</v>
      </c>
      <c r="H77" s="406" t="s">
        <v>58</v>
      </c>
      <c r="I77" s="407">
        <v>45594</v>
      </c>
      <c r="J77" s="407">
        <v>45614</v>
      </c>
      <c r="K77" s="407">
        <v>45630</v>
      </c>
      <c r="L77" s="408">
        <v>2.4</v>
      </c>
      <c r="M77" s="35"/>
    </row>
    <row r="78" spans="2:13" s="34" customFormat="1" ht="18" customHeight="1" x14ac:dyDescent="0.25">
      <c r="B78" s="1133"/>
      <c r="C78" s="690" t="s">
        <v>198</v>
      </c>
      <c r="D78" s="31" t="s">
        <v>218</v>
      </c>
      <c r="E78" s="30" t="s">
        <v>33</v>
      </c>
      <c r="F78" s="30" t="s">
        <v>14</v>
      </c>
      <c r="G78" s="31" t="s">
        <v>199</v>
      </c>
      <c r="H78" s="31" t="s">
        <v>446</v>
      </c>
      <c r="I78" s="32">
        <v>45050</v>
      </c>
      <c r="J78" s="32">
        <v>45114</v>
      </c>
      <c r="K78" s="32">
        <v>45540</v>
      </c>
      <c r="L78" s="33">
        <v>5.5996100000000002</v>
      </c>
      <c r="M78" s="35"/>
    </row>
    <row r="79" spans="2:13" s="34" customFormat="1" ht="18" customHeight="1" x14ac:dyDescent="0.25">
      <c r="B79" s="1133"/>
      <c r="C79" s="690" t="s">
        <v>459</v>
      </c>
      <c r="D79" s="406" t="s">
        <v>188</v>
      </c>
      <c r="E79" s="405" t="s">
        <v>25</v>
      </c>
      <c r="F79" s="405" t="s">
        <v>14</v>
      </c>
      <c r="G79" s="406" t="s">
        <v>1</v>
      </c>
      <c r="H79" s="406" t="s">
        <v>446</v>
      </c>
      <c r="I79" s="407">
        <v>45498</v>
      </c>
      <c r="J79" s="407">
        <v>45530</v>
      </c>
      <c r="K79" s="407">
        <v>45719</v>
      </c>
      <c r="L79" s="408">
        <v>4.8608000000000002</v>
      </c>
      <c r="M79" s="35"/>
    </row>
    <row r="80" spans="2:13" s="34" customFormat="1" ht="18" customHeight="1" x14ac:dyDescent="0.25">
      <c r="B80" s="1133"/>
      <c r="C80" s="690" t="s">
        <v>200</v>
      </c>
      <c r="D80" s="406" t="s">
        <v>672</v>
      </c>
      <c r="E80" s="405" t="s">
        <v>15</v>
      </c>
      <c r="F80" s="405" t="s">
        <v>14</v>
      </c>
      <c r="G80" s="406" t="s">
        <v>1</v>
      </c>
      <c r="H80" s="406" t="s">
        <v>446</v>
      </c>
      <c r="I80" s="407">
        <v>45086</v>
      </c>
      <c r="J80" s="407">
        <v>45121</v>
      </c>
      <c r="K80" s="407">
        <v>45316</v>
      </c>
      <c r="L80" s="408">
        <v>28.5</v>
      </c>
      <c r="M80" s="35"/>
    </row>
    <row r="81" spans="2:13" s="34" customFormat="1" ht="18" customHeight="1" x14ac:dyDescent="0.25">
      <c r="B81" s="1133"/>
      <c r="C81" s="690" t="s">
        <v>474</v>
      </c>
      <c r="D81" s="406" t="s">
        <v>134</v>
      </c>
      <c r="E81" s="405" t="s">
        <v>36</v>
      </c>
      <c r="F81" s="405" t="s">
        <v>20</v>
      </c>
      <c r="G81" s="406" t="s">
        <v>1</v>
      </c>
      <c r="H81" s="406" t="s">
        <v>182</v>
      </c>
      <c r="I81" s="407">
        <v>45076</v>
      </c>
      <c r="J81" s="407">
        <v>45097</v>
      </c>
      <c r="K81" s="407">
        <v>45237</v>
      </c>
      <c r="L81" s="408">
        <v>2.0499999999999998</v>
      </c>
      <c r="M81" s="35"/>
    </row>
    <row r="82" spans="2:13" s="34" customFormat="1" ht="18" customHeight="1" x14ac:dyDescent="0.25">
      <c r="B82" s="1133"/>
      <c r="C82" s="690" t="s">
        <v>202</v>
      </c>
      <c r="D82" s="406" t="s">
        <v>673</v>
      </c>
      <c r="E82" s="405" t="s">
        <v>24</v>
      </c>
      <c r="F82" s="405" t="s">
        <v>14</v>
      </c>
      <c r="G82" s="406" t="s">
        <v>1</v>
      </c>
      <c r="H82" s="406" t="s">
        <v>446</v>
      </c>
      <c r="I82" s="407">
        <v>45163</v>
      </c>
      <c r="J82" s="407">
        <v>45243</v>
      </c>
      <c r="K82" s="407">
        <v>45881</v>
      </c>
      <c r="L82" s="408">
        <v>4.0011999999999999</v>
      </c>
      <c r="M82" s="35"/>
    </row>
    <row r="83" spans="2:13" s="34" customFormat="1" ht="18" customHeight="1" x14ac:dyDescent="0.25">
      <c r="B83" s="1133"/>
      <c r="C83" s="690" t="s">
        <v>61</v>
      </c>
      <c r="D83" s="31" t="s">
        <v>42</v>
      </c>
      <c r="E83" s="30" t="s">
        <v>32</v>
      </c>
      <c r="F83" s="30" t="s">
        <v>14</v>
      </c>
      <c r="G83" s="31" t="s">
        <v>1</v>
      </c>
      <c r="H83" s="31" t="s">
        <v>471</v>
      </c>
      <c r="I83" s="32">
        <v>44922</v>
      </c>
      <c r="J83" s="32">
        <v>44965</v>
      </c>
      <c r="K83" s="32">
        <v>45105</v>
      </c>
      <c r="L83" s="33">
        <v>23.3333333</v>
      </c>
      <c r="M83" s="35"/>
    </row>
    <row r="84" spans="2:13" s="34" customFormat="1" ht="18" customHeight="1" x14ac:dyDescent="0.25">
      <c r="B84" s="1133"/>
      <c r="C84" s="690" t="s">
        <v>204</v>
      </c>
      <c r="D84" s="405" t="s">
        <v>475</v>
      </c>
      <c r="E84" s="405" t="s">
        <v>33</v>
      </c>
      <c r="F84" s="405" t="s">
        <v>14</v>
      </c>
      <c r="G84" s="406" t="s">
        <v>2</v>
      </c>
      <c r="H84" s="406" t="s">
        <v>58</v>
      </c>
      <c r="I84" s="407">
        <v>45008</v>
      </c>
      <c r="J84" s="407">
        <v>45036</v>
      </c>
      <c r="K84" s="407">
        <v>45174</v>
      </c>
      <c r="L84" s="408">
        <v>6.3959999999999999</v>
      </c>
      <c r="M84" s="35"/>
    </row>
    <row r="85" spans="2:13" s="34" customFormat="1" ht="18" customHeight="1" thickBot="1" x14ac:dyDescent="0.3">
      <c r="B85" s="1134"/>
      <c r="C85" s="691" t="s">
        <v>467</v>
      </c>
      <c r="D85" s="410" t="s">
        <v>29</v>
      </c>
      <c r="E85" s="409" t="s">
        <v>19</v>
      </c>
      <c r="F85" s="409" t="s">
        <v>14</v>
      </c>
      <c r="G85" s="410" t="s">
        <v>1</v>
      </c>
      <c r="H85" s="410" t="s">
        <v>182</v>
      </c>
      <c r="I85" s="411">
        <v>45148</v>
      </c>
      <c r="J85" s="411">
        <v>45198</v>
      </c>
      <c r="K85" s="411">
        <v>45469</v>
      </c>
      <c r="L85" s="412">
        <v>4.7131150000000002</v>
      </c>
      <c r="M85" s="35"/>
    </row>
    <row r="86" spans="2:13" s="34" customFormat="1" ht="18" customHeight="1" thickTop="1" thickBot="1" x14ac:dyDescent="0.3">
      <c r="C86" s="28"/>
      <c r="D86" s="29"/>
      <c r="E86" s="30"/>
      <c r="F86" s="30"/>
      <c r="G86" s="31"/>
      <c r="H86" s="31"/>
      <c r="I86" s="32"/>
      <c r="L86" s="35"/>
      <c r="M86" s="35"/>
    </row>
    <row r="87" spans="2:13" s="414" customFormat="1" ht="30.75" customHeight="1" thickTop="1" thickBot="1" x14ac:dyDescent="0.3">
      <c r="B87" s="1125" t="s">
        <v>863</v>
      </c>
      <c r="C87" s="1125"/>
      <c r="D87" s="1125"/>
      <c r="E87" s="1125"/>
      <c r="F87" s="1125"/>
      <c r="G87" s="1125"/>
      <c r="H87" s="1125"/>
      <c r="I87" s="1125"/>
      <c r="J87" s="413"/>
      <c r="K87" s="413"/>
      <c r="L87" s="413">
        <f t="shared" ref="L87" si="0">SUM(L6:L85)</f>
        <v>727.54911650999941</v>
      </c>
      <c r="M87" s="415"/>
    </row>
    <row r="88" spans="2:13" ht="15.75" thickTop="1" x14ac:dyDescent="0.25"/>
    <row r="89" spans="2:13" x14ac:dyDescent="0.25">
      <c r="B89" s="416" t="s">
        <v>864</v>
      </c>
    </row>
    <row r="90" spans="2:13" x14ac:dyDescent="0.25">
      <c r="B90" s="416" t="s">
        <v>674</v>
      </c>
    </row>
    <row r="91" spans="2:13" x14ac:dyDescent="0.25">
      <c r="J91" s="417"/>
    </row>
  </sheetData>
  <mergeCells count="5">
    <mergeCell ref="B87:I87"/>
    <mergeCell ref="B6:B33"/>
    <mergeCell ref="B34:B46"/>
    <mergeCell ref="B47:B85"/>
    <mergeCell ref="B2:L2"/>
  </mergeCells>
  <pageMargins left="0.7" right="0.7" top="0.75" bottom="0.75" header="0.3" footer="0.3"/>
  <pageSetup scale="32" orientation="portrait" r:id="rId1"/>
  <colBreaks count="1" manualBreakCount="1">
    <brk id="13" max="8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24</vt:i4>
      </vt:variant>
    </vt:vector>
  </HeadingPairs>
  <TitlesOfParts>
    <vt:vector size="48" baseType="lpstr">
      <vt:lpstr>CONTENIDO</vt:lpstr>
      <vt:lpstr>1. PRODUCCIÓN METÁLICA</vt:lpstr>
      <vt:lpstr>2. PRODUCCIÓN EMPRESAS</vt:lpstr>
      <vt:lpstr>3. PRODUCCIÓN DEPARTAMENTOS </vt:lpstr>
      <vt:lpstr>4. NO METÁLICA</vt:lpstr>
      <vt:lpstr>4.1. NO METÁLICA DEPARTAMENTOS</vt:lpstr>
      <vt:lpstr>4.2. CARBONÍFERA</vt:lpstr>
      <vt:lpstr>5. MACROECONÓMICAS</vt:lpstr>
      <vt:lpstr>6. EXPORTACIONES</vt:lpstr>
      <vt:lpstr>6.1 EXPORTACIONES PART</vt:lpstr>
      <vt:lpstr>6.2 EXPORT PRODUCTOS</vt:lpstr>
      <vt:lpstr>7. INVERSIONES</vt:lpstr>
      <vt:lpstr>8. INVERSIONES TIPO</vt:lpstr>
      <vt:lpstr>9. INVERSIONES RUBRO</vt:lpstr>
      <vt:lpstr>10. EMPLEO</vt:lpstr>
      <vt:lpstr>11. EMPLEO-GÉNERO</vt:lpstr>
      <vt:lpstr>12. TRANSFERENCIAS</vt:lpstr>
      <vt:lpstr>13. TRANSFERENCIAS 2</vt:lpstr>
      <vt:lpstr>14. CATASTRO ACTIVIDAD</vt:lpstr>
      <vt:lpstr>14.1 ACTIVIDAD MINERA</vt:lpstr>
      <vt:lpstr>14.2 ÁREAS RESTRINGIDAS</vt:lpstr>
      <vt:lpstr>15. RECAUDACIÓN</vt:lpstr>
      <vt:lpstr>CPIM, OCT 2025</vt:lpstr>
      <vt:lpstr>CPEM, AGO 2025</vt:lpstr>
      <vt:lpstr>'1. PRODUCCIÓN METÁLICA'!Área_de_impresión</vt:lpstr>
      <vt:lpstr>'10. EMPLEO'!Área_de_impresión</vt:lpstr>
      <vt:lpstr>'11. EMPLEO-GÉNERO'!Área_de_impresión</vt:lpstr>
      <vt:lpstr>'12. TRANSFERENCIAS'!Área_de_impresión</vt:lpstr>
      <vt:lpstr>'13. TRANSFERENCIAS 2'!Área_de_impresión</vt:lpstr>
      <vt:lpstr>'14. CATASTRO ACTIVIDAD'!Área_de_impresión</vt:lpstr>
      <vt:lpstr>'14.1 ACTIVIDAD MINERA'!Área_de_impresión</vt:lpstr>
      <vt:lpstr>'14.2 ÁREAS RESTRINGIDAS'!Área_de_impresión</vt:lpstr>
      <vt:lpstr>'15. RECAUDACIÓN'!Área_de_impresión</vt:lpstr>
      <vt:lpstr>'2. PRODUCCIÓN EMPRESAS'!Área_de_impresión</vt:lpstr>
      <vt:lpstr>'3. PRODUCCIÓN DEPARTAMENTOS '!Área_de_impresión</vt:lpstr>
      <vt:lpstr>'4. NO METÁLICA'!Área_de_impresión</vt:lpstr>
      <vt:lpstr>'4.1. NO METÁLICA DEPARTAMENTOS'!Área_de_impresión</vt:lpstr>
      <vt:lpstr>'4.2. CARBONÍFERA'!Área_de_impresión</vt:lpstr>
      <vt:lpstr>'5. MACROECONÓMICAS'!Área_de_impresión</vt:lpstr>
      <vt:lpstr>'6. EXPORTACIONES'!Área_de_impresión</vt:lpstr>
      <vt:lpstr>'6.1 EXPORTACIONES PART'!Área_de_impresión</vt:lpstr>
      <vt:lpstr>'6.2 EXPORT PRODUCTOS'!Área_de_impresión</vt:lpstr>
      <vt:lpstr>'7. INVERSIONES'!Área_de_impresión</vt:lpstr>
      <vt:lpstr>'8. INVERSIONES TIPO'!Área_de_impresión</vt:lpstr>
      <vt:lpstr>'9. INVERSIONES RUBRO'!Área_de_impresión</vt:lpstr>
      <vt:lpstr>CONTENIDO!Área_de_impresión</vt:lpstr>
      <vt:lpstr>'CPEM, AGO 2025'!Área_de_impresión</vt:lpstr>
      <vt:lpstr>'CPIM, OCT 2025'!Área_de_impresión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SEGURA PARRAGUEZ, ANGHELA MERCEDES</dc:creator>
  <cp:lastModifiedBy>HP</cp:lastModifiedBy>
  <cp:lastPrinted>2022-09-01T14:01:14Z</cp:lastPrinted>
  <dcterms:created xsi:type="dcterms:W3CDTF">2021-02-25T21:18:08Z</dcterms:created>
  <dcterms:modified xsi:type="dcterms:W3CDTF">2026-01-07T15:02:08Z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{B6E2BAF9-61C8-408A-BAB6-94EC5949AFB7}</vt:lpwstr>
  </property>
</Properties>
</file>