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G:\MINISTERIO DE ENERGIA Y MINAS - MINEM\MINEM 2025\BEM 2025\12. BEM diciembre 2025\Consolidado\"/>
    </mc:Choice>
  </mc:AlternateContent>
  <xr:revisionPtr revIDLastSave="0" documentId="8_{FE38F7CA-D5FB-443C-85DD-011FE950DE7C}" xr6:coauthVersionLast="47" xr6:coauthVersionMax="47" xr10:uidLastSave="{00000000-0000-0000-0000-000000000000}"/>
  <bookViews>
    <workbookView xWindow="-120" yWindow="-120" windowWidth="29040" windowHeight="15840" tabRatio="764" xr2:uid="{00000000-000D-0000-FFFF-FFFF00000000}"/>
  </bookViews>
  <sheets>
    <sheet name="CONTENIDO" sheetId="424" r:id="rId1"/>
    <sheet name="1. PRODUCCIÓN METÁLICA" sheetId="1331" r:id="rId2"/>
    <sheet name="2. PRODUCCIÓN EMPRESAS" sheetId="1332" r:id="rId3"/>
    <sheet name="3. PRODUCCIÓN DEPARTAMENTOS " sheetId="1333" r:id="rId4"/>
    <sheet name="4. NO METÁLICA" sheetId="1334" r:id="rId5"/>
    <sheet name="4.1. NO METÁLICA DEPARTAMENTOS" sheetId="1335" r:id="rId6"/>
    <sheet name="4.2. CARBONÍFERA" sheetId="1336" r:id="rId7"/>
    <sheet name="5. MACROECONÓMICAS" sheetId="1337" r:id="rId8"/>
    <sheet name="6. EXPORTACIONES" sheetId="1338" r:id="rId9"/>
    <sheet name="6.1 EXPORTACIONES PART" sheetId="1339" r:id="rId10"/>
    <sheet name="6.2 EXPORT PRODUCTOS" sheetId="1340" r:id="rId11"/>
    <sheet name="7. INVERSIONES" sheetId="1341" r:id="rId12"/>
    <sheet name="8. INVERSIONES TIPO" sheetId="1342" r:id="rId13"/>
    <sheet name="9. INVERSIONES RUBRO" sheetId="1343" r:id="rId14"/>
    <sheet name="10. EMPLEO" sheetId="1344" r:id="rId15"/>
    <sheet name="11. EMPLEO-GÉNERO" sheetId="1345" r:id="rId16"/>
    <sheet name="12. TRANSFERENCIAS" sheetId="1346" r:id="rId17"/>
    <sheet name="13. TRANSFERENCIAS 2" sheetId="1347" r:id="rId18"/>
    <sheet name="14. CATASTRO ACTIVIDAD" sheetId="1348" r:id="rId19"/>
    <sheet name="14.1 ACTIVIDAD MINERA" sheetId="1350" r:id="rId20"/>
    <sheet name="14.2 ÁREAS RESTRINGIDAS" sheetId="1349" r:id="rId21"/>
    <sheet name="15. RECAUDACIÓN" sheetId="1351" r:id="rId22"/>
    <sheet name="CPIM, OCT 2025" sheetId="1302" r:id="rId23"/>
    <sheet name="CPEM, AGO 2025" sheetId="864" r:id="rId24"/>
  </sheets>
  <definedNames>
    <definedName name="_xlnm._FilterDatabase" localSheetId="14" hidden="1">'10. EMPLEO'!$M$9:$O$18</definedName>
    <definedName name="_xlnm._FilterDatabase" localSheetId="16" hidden="1">'12. TRANSFERENCIAS'!$A$4:$K$4</definedName>
    <definedName name="_xlnm._FilterDatabase" localSheetId="17" hidden="1">'13. TRANSFERENCIAS 2'!$A$5:$K$5</definedName>
    <definedName name="_xlnm._FilterDatabase" localSheetId="2" hidden="1">'2. PRODUCCIÓN EMPRESAS'!$A$5:$E$105</definedName>
    <definedName name="_xlnm._FilterDatabase" localSheetId="3" hidden="1">'3. PRODUCCIÓN DEPARTAMENTOS '!$A$6:$E$115</definedName>
    <definedName name="_xlnm._FilterDatabase" localSheetId="12" hidden="1">'8. INVERSIONES TIPO'!#REF!</definedName>
    <definedName name="_xlnm._FilterDatabase" localSheetId="23" hidden="1">'CPEM, AGO 2025'!$B$4:$J$85</definedName>
    <definedName name="_xlnm._FilterDatabase" localSheetId="22" hidden="1">'CPIM, OCT 2025'!$B$4:$I$69</definedName>
    <definedName name="_xlnm.Print_Area" localSheetId="1">'1. PRODUCCIÓN METÁLICA'!$A$1:$O$73</definedName>
    <definedName name="_xlnm.Print_Area" localSheetId="14">'10. EMPLEO'!$A$1:$O$70</definedName>
    <definedName name="_xlnm.Print_Area" localSheetId="15">'11. EMPLEO-GÉNERO'!$A$1:$Z$23</definedName>
    <definedName name="_xlnm.Print_Area" localSheetId="16">'12. TRANSFERENCIAS'!$A$1:$M$34</definedName>
    <definedName name="_xlnm.Print_Area" localSheetId="17">'13. TRANSFERENCIAS 2'!$A$1:$M$87</definedName>
    <definedName name="_xlnm.Print_Area" localSheetId="18">'14. CATASTRO ACTIVIDAD'!$A$1:$O$61</definedName>
    <definedName name="_xlnm.Print_Area" localSheetId="19">'14.1 ACTIVIDAD MINERA'!$A$1:$E$16</definedName>
    <definedName name="_xlnm.Print_Area" localSheetId="20">'14.2 ÁREAS RESTRINGIDAS'!$A$1:$F$29</definedName>
    <definedName name="_xlnm.Print_Area" localSheetId="21">'15. RECAUDACIÓN'!$A$1:$H$64</definedName>
    <definedName name="_xlnm.Print_Area" localSheetId="2">'2. PRODUCCIÓN EMPRESAS'!$A$1:$I$106</definedName>
    <definedName name="_xlnm.Print_Area" localSheetId="3">'3. PRODUCCIÓN DEPARTAMENTOS '!$A$1:$I$116</definedName>
    <definedName name="_xlnm.Print_Area" localSheetId="4">'4. NO METÁLICA'!$A$1:$J$47</definedName>
    <definedName name="_xlnm.Print_Area" localSheetId="5">'4.1. NO METÁLICA DEPARTAMENTOS'!$A$1:$J$143</definedName>
    <definedName name="_xlnm.Print_Area" localSheetId="6">'4.2. CARBONÍFERA'!$A$1:$J$15</definedName>
    <definedName name="_xlnm.Print_Area" localSheetId="7">'5. MACROECONÓMICAS'!$A$1:$K$61</definedName>
    <definedName name="_xlnm.Print_Area" localSheetId="8">'6. EXPORTACIONES'!$A$1:$L$122</definedName>
    <definedName name="_xlnm.Print_Area" localSheetId="9">'6.1 EXPORTACIONES PART'!$A$1:$Y$26</definedName>
    <definedName name="_xlnm.Print_Area" localSheetId="10">'6.2 EXPORT PRODUCTOS'!$A$1:$D$40</definedName>
    <definedName name="_xlnm.Print_Area" localSheetId="11">'7. INVERSIONES'!$A$1:$I$68</definedName>
    <definedName name="_xlnm.Print_Area" localSheetId="12">'8. INVERSIONES TIPO'!$A$1:$I$90</definedName>
    <definedName name="_xlnm.Print_Area" localSheetId="13">'9. INVERSIONES RUBRO'!$A$1:$I$82</definedName>
    <definedName name="_xlnm.Print_Area" localSheetId="0">CONTENIDO!$A$1:$M$58</definedName>
    <definedName name="_xlnm.Print_Area" localSheetId="23">'CPEM, AGO 2025'!$A$1:$M$91</definedName>
    <definedName name="_xlnm.Print_Area" localSheetId="22">'CPIM, OCT 2025'!$A$1:$J$77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OTI_2" localSheetId="1">#REF!</definedName>
    <definedName name="OTI_2" localSheetId="15">#REF!</definedName>
    <definedName name="OTI_2" localSheetId="19">#REF!</definedName>
    <definedName name="OTI_2" localSheetId="21">#REF!</definedName>
    <definedName name="OTI_2" localSheetId="2">#REF!</definedName>
    <definedName name="OTI_2" localSheetId="3">#REF!</definedName>
    <definedName name="OTI_2" localSheetId="7">#REF!</definedName>
    <definedName name="OTI_2" localSheetId="23">#REF!</definedName>
    <definedName name="OTI_2" localSheetId="22">#REF!</definedName>
    <definedName name="OTI_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4" i="1342" l="1"/>
  <c r="F47" i="1351" l="1"/>
  <c r="E47" i="1351"/>
  <c r="D47" i="1351"/>
  <c r="C47" i="1351"/>
  <c r="B47" i="1351"/>
  <c r="G46" i="1351"/>
  <c r="G47" i="1351" s="1"/>
  <c r="G45" i="1351"/>
  <c r="F42" i="1351"/>
  <c r="E42" i="1351"/>
  <c r="D42" i="1351"/>
  <c r="C42" i="1351"/>
  <c r="B42" i="1351"/>
  <c r="G41" i="1351"/>
  <c r="G42" i="1351" s="1"/>
  <c r="G40" i="1351"/>
  <c r="G37" i="1351"/>
  <c r="F37" i="1351"/>
  <c r="E37" i="1351"/>
  <c r="D37" i="1351"/>
  <c r="C37" i="1351"/>
  <c r="B37" i="1351"/>
  <c r="G36" i="1351"/>
  <c r="G35" i="1351"/>
  <c r="G32" i="1351"/>
  <c r="G31" i="1351"/>
  <c r="G30" i="1351"/>
  <c r="G29" i="1351"/>
  <c r="G28" i="1351"/>
  <c r="G27" i="1351"/>
  <c r="G26" i="1351"/>
  <c r="G25" i="1351"/>
  <c r="G24" i="1351"/>
  <c r="G23" i="1351"/>
  <c r="G22" i="1351"/>
  <c r="G21" i="1351"/>
  <c r="F20" i="1351"/>
  <c r="E20" i="1351"/>
  <c r="D20" i="1351"/>
  <c r="G20" i="1351" s="1"/>
  <c r="C20" i="1351"/>
  <c r="B20" i="1351"/>
  <c r="G19" i="1351"/>
  <c r="G18" i="1351"/>
  <c r="G17" i="1351"/>
  <c r="G16" i="1351"/>
  <c r="G15" i="1351"/>
  <c r="G14" i="1351"/>
  <c r="G13" i="1351"/>
  <c r="G12" i="1351"/>
  <c r="G11" i="1351"/>
  <c r="G10" i="1351"/>
  <c r="G9" i="1351"/>
  <c r="G8" i="1351"/>
  <c r="G7" i="1351"/>
  <c r="G6" i="1351"/>
  <c r="C13" i="1350" l="1"/>
  <c r="A13" i="1350"/>
  <c r="D12" i="1350"/>
  <c r="D11" i="1350"/>
  <c r="D10" i="1350"/>
  <c r="D9" i="1350"/>
  <c r="D13" i="1350" s="1"/>
  <c r="D8" i="1350"/>
  <c r="D7" i="1350"/>
  <c r="D6" i="1350"/>
  <c r="D5" i="1350"/>
  <c r="C23" i="1349" l="1"/>
  <c r="E22" i="1349"/>
  <c r="E21" i="1349"/>
  <c r="E20" i="1349"/>
  <c r="E19" i="1349"/>
  <c r="E18" i="1349"/>
  <c r="E17" i="1349"/>
  <c r="E16" i="1349"/>
  <c r="E15" i="1349"/>
  <c r="E14" i="1349"/>
  <c r="E13" i="1349"/>
  <c r="E12" i="1349"/>
  <c r="E11" i="1349"/>
  <c r="E10" i="1349"/>
  <c r="E9" i="1349"/>
  <c r="E8" i="1349"/>
  <c r="E7" i="1349"/>
  <c r="E6" i="1349"/>
  <c r="E5" i="1349"/>
  <c r="N58" i="1348"/>
  <c r="N57" i="1348"/>
  <c r="N56" i="1348"/>
  <c r="N55" i="1348"/>
  <c r="N54" i="1348"/>
  <c r="N53" i="1348"/>
  <c r="N52" i="1348"/>
  <c r="N51" i="1348"/>
  <c r="N50" i="1348"/>
  <c r="N49" i="1348"/>
  <c r="N48" i="1348"/>
  <c r="N47" i="1348"/>
  <c r="N46" i="1348"/>
  <c r="N45" i="1348"/>
  <c r="N44" i="1348"/>
  <c r="N43" i="1348"/>
  <c r="N42" i="1348"/>
  <c r="N40" i="1348"/>
  <c r="N39" i="1348"/>
  <c r="N38" i="1348"/>
  <c r="N37" i="1348"/>
  <c r="N36" i="1348"/>
  <c r="N35" i="1348"/>
  <c r="N34" i="1348"/>
  <c r="N33" i="1348"/>
  <c r="N32" i="1348"/>
  <c r="N31" i="1348"/>
  <c r="N30" i="1348"/>
  <c r="N29" i="1348"/>
  <c r="N28" i="1348"/>
  <c r="N27" i="1348"/>
  <c r="N26" i="1348"/>
  <c r="N25" i="1348"/>
  <c r="N24" i="1348"/>
  <c r="N22" i="1348"/>
  <c r="N21" i="1348"/>
  <c r="N20" i="1348"/>
  <c r="N19" i="1348"/>
  <c r="N18" i="1348"/>
  <c r="N17" i="1348"/>
  <c r="N16" i="1348"/>
  <c r="N15" i="1348"/>
  <c r="N14" i="1348"/>
  <c r="N13" i="1348"/>
  <c r="N12" i="1348"/>
  <c r="N11" i="1348"/>
  <c r="N10" i="1348"/>
  <c r="N9" i="1348"/>
  <c r="N8" i="1348"/>
  <c r="N7" i="1348"/>
  <c r="N6" i="1348"/>
  <c r="L57" i="1347"/>
  <c r="K57" i="1347"/>
  <c r="J57" i="1347"/>
  <c r="I57" i="1347"/>
  <c r="H57" i="1347"/>
  <c r="G57" i="1347"/>
  <c r="F57" i="1347"/>
  <c r="E57" i="1347"/>
  <c r="D57" i="1347"/>
  <c r="C57" i="1347"/>
  <c r="B57" i="1347"/>
  <c r="L31" i="1347"/>
  <c r="K31" i="1347"/>
  <c r="J31" i="1347"/>
  <c r="L5" i="1347"/>
  <c r="K5" i="1347"/>
  <c r="J5" i="1347"/>
  <c r="I5" i="1347"/>
  <c r="H5" i="1347"/>
  <c r="G5" i="1347"/>
  <c r="F5" i="1347"/>
  <c r="E5" i="1347"/>
  <c r="D5" i="1347"/>
  <c r="C5" i="1347"/>
  <c r="B5" i="1347"/>
  <c r="L31" i="1346"/>
  <c r="K31" i="1346"/>
  <c r="J31" i="1346"/>
  <c r="I31" i="1346"/>
  <c r="H31" i="1346"/>
  <c r="G31" i="1346"/>
  <c r="F31" i="1346"/>
  <c r="E31" i="1346"/>
  <c r="D31" i="1346"/>
  <c r="C31" i="1346"/>
  <c r="B31" i="1346"/>
  <c r="I20" i="1345" l="1"/>
  <c r="H20" i="1345"/>
  <c r="G20" i="1345"/>
  <c r="F20" i="1345"/>
  <c r="Y17" i="1345"/>
  <c r="Y20" i="1345" s="1"/>
  <c r="X17" i="1345"/>
  <c r="W17" i="1345"/>
  <c r="W20" i="1345" s="1"/>
  <c r="V17" i="1345"/>
  <c r="V20" i="1345" s="1"/>
  <c r="U17" i="1345"/>
  <c r="U20" i="1345" s="1"/>
  <c r="T17" i="1345"/>
  <c r="T20" i="1345" s="1"/>
  <c r="S17" i="1345"/>
  <c r="S20" i="1345" s="1"/>
  <c r="R17" i="1345"/>
  <c r="R20" i="1345" s="1"/>
  <c r="Q17" i="1345"/>
  <c r="Q20" i="1345" s="1"/>
  <c r="P17" i="1345"/>
  <c r="P20" i="1345" s="1"/>
  <c r="O17" i="1345"/>
  <c r="O20" i="1345" s="1"/>
  <c r="N17" i="1345"/>
  <c r="N20" i="1345" s="1"/>
  <c r="M17" i="1345"/>
  <c r="M20" i="1345" s="1"/>
  <c r="L17" i="1345"/>
  <c r="L20" i="1345" s="1"/>
  <c r="K17" i="1345"/>
  <c r="K20" i="1345" s="1"/>
  <c r="J17" i="1345"/>
  <c r="J20" i="1345" s="1"/>
  <c r="I17" i="1345"/>
  <c r="H17" i="1345"/>
  <c r="G17" i="1345"/>
  <c r="F17" i="1345"/>
  <c r="E17" i="1345"/>
  <c r="E20" i="1345" s="1"/>
  <c r="D17" i="1345"/>
  <c r="C17" i="1345"/>
  <c r="C20" i="1345" s="1"/>
  <c r="B17" i="1345"/>
  <c r="B20" i="1345" s="1"/>
  <c r="Y14" i="1345"/>
  <c r="X14" i="1345"/>
  <c r="X20" i="1345" s="1"/>
  <c r="W14" i="1345"/>
  <c r="V14" i="1345"/>
  <c r="U14" i="1345"/>
  <c r="T14" i="1345"/>
  <c r="S14" i="1345"/>
  <c r="R14" i="1345"/>
  <c r="Q14" i="1345"/>
  <c r="P14" i="1345"/>
  <c r="O14" i="1345"/>
  <c r="N14" i="1345"/>
  <c r="M14" i="1345"/>
  <c r="L14" i="1345"/>
  <c r="K14" i="1345"/>
  <c r="J14" i="1345"/>
  <c r="I14" i="1345"/>
  <c r="H14" i="1345"/>
  <c r="G14" i="1345"/>
  <c r="F14" i="1345"/>
  <c r="E14" i="1345"/>
  <c r="D14" i="1345"/>
  <c r="D20" i="1345" s="1"/>
  <c r="C14" i="1345"/>
  <c r="B14" i="1345"/>
  <c r="Y9" i="1345"/>
  <c r="X9" i="1345"/>
  <c r="W9" i="1345"/>
  <c r="V9" i="1345"/>
  <c r="U9" i="1345"/>
  <c r="T9" i="1345"/>
  <c r="S9" i="1345"/>
  <c r="R9" i="1345"/>
  <c r="Q9" i="1345"/>
  <c r="P9" i="1345"/>
  <c r="O9" i="1345"/>
  <c r="N9" i="1345"/>
  <c r="M9" i="1345"/>
  <c r="L9" i="1345"/>
  <c r="K9" i="1345"/>
  <c r="J9" i="1345"/>
  <c r="I9" i="1345"/>
  <c r="H9" i="1345"/>
  <c r="G9" i="1345"/>
  <c r="F9" i="1345"/>
  <c r="E9" i="1345"/>
  <c r="D9" i="1345"/>
  <c r="C9" i="1345"/>
  <c r="B9" i="1345"/>
  <c r="N67" i="1344"/>
  <c r="N66" i="1344"/>
  <c r="N65" i="1344"/>
  <c r="N64" i="1344"/>
  <c r="N63" i="1344"/>
  <c r="N62" i="1344"/>
  <c r="N61" i="1344"/>
  <c r="N60" i="1344"/>
  <c r="N59" i="1344"/>
  <c r="N58" i="1344"/>
  <c r="N57" i="1344"/>
  <c r="N56" i="1344"/>
  <c r="N55" i="1344"/>
  <c r="N54" i="1344"/>
  <c r="N53" i="1344"/>
  <c r="N52" i="1344"/>
  <c r="N51" i="1344"/>
  <c r="N50" i="1344"/>
  <c r="N49" i="1344"/>
  <c r="N48" i="1344"/>
  <c r="N47" i="1344"/>
  <c r="N46" i="1344"/>
  <c r="N45" i="1344"/>
  <c r="N44" i="1344"/>
  <c r="N43" i="1344"/>
  <c r="N42" i="1344"/>
  <c r="C34" i="1344"/>
  <c r="B34" i="1344"/>
  <c r="D33" i="1344"/>
  <c r="D34" i="1344" s="1"/>
  <c r="D32" i="1344"/>
  <c r="H31" i="1344"/>
  <c r="G31" i="1344"/>
  <c r="I29" i="1344"/>
  <c r="I28" i="1344"/>
  <c r="D28" i="1344"/>
  <c r="I27" i="1344"/>
  <c r="D27" i="1344"/>
  <c r="I26" i="1344"/>
  <c r="D26" i="1344"/>
  <c r="I25" i="1344"/>
  <c r="J25" i="1344" s="1"/>
  <c r="D25" i="1344"/>
  <c r="I24" i="1344"/>
  <c r="J24" i="1344" s="1"/>
  <c r="D24" i="1344"/>
  <c r="I23" i="1344"/>
  <c r="J23" i="1344" s="1"/>
  <c r="D23" i="1344"/>
  <c r="I22" i="1344"/>
  <c r="D22" i="1344"/>
  <c r="I21" i="1344"/>
  <c r="D21" i="1344"/>
  <c r="I20" i="1344"/>
  <c r="D20" i="1344"/>
  <c r="I19" i="1344"/>
  <c r="D19" i="1344"/>
  <c r="I18" i="1344"/>
  <c r="D18" i="1344"/>
  <c r="I17" i="1344"/>
  <c r="D17" i="1344"/>
  <c r="I16" i="1344"/>
  <c r="J16" i="1344" s="1"/>
  <c r="C16" i="1344"/>
  <c r="B16" i="1344"/>
  <c r="D16" i="1344" s="1"/>
  <c r="I15" i="1344"/>
  <c r="J15" i="1344" s="1"/>
  <c r="D15" i="1344"/>
  <c r="I14" i="1344"/>
  <c r="J14" i="1344" s="1"/>
  <c r="D14" i="1344"/>
  <c r="I13" i="1344"/>
  <c r="D13" i="1344"/>
  <c r="I12" i="1344"/>
  <c r="D12" i="1344"/>
  <c r="I11" i="1344"/>
  <c r="D11" i="1344"/>
  <c r="I10" i="1344"/>
  <c r="D10" i="1344"/>
  <c r="I9" i="1344"/>
  <c r="D9" i="1344"/>
  <c r="I8" i="1344"/>
  <c r="D8" i="1344"/>
  <c r="I7" i="1344"/>
  <c r="I31" i="1344" s="1"/>
  <c r="D7" i="1344"/>
  <c r="I6" i="1344"/>
  <c r="D6" i="1344"/>
  <c r="J6" i="1344" l="1"/>
  <c r="J26" i="1344"/>
  <c r="J27" i="1344"/>
  <c r="J8" i="1344"/>
  <c r="J18" i="1344"/>
  <c r="J28" i="1344"/>
  <c r="J29" i="1344"/>
  <c r="J10" i="1344"/>
  <c r="J17" i="1344"/>
  <c r="J9" i="1344"/>
  <c r="J19" i="1344"/>
  <c r="J20" i="1344"/>
  <c r="J11" i="1344"/>
  <c r="J21" i="1344"/>
  <c r="J12" i="1344"/>
  <c r="J22" i="1344"/>
  <c r="J13" i="1344"/>
  <c r="J7" i="1344"/>
  <c r="J31" i="1344" l="1"/>
  <c r="G78" i="1343" l="1"/>
  <c r="D78" i="1343"/>
  <c r="G75" i="1343"/>
  <c r="G74" i="1343"/>
  <c r="D74" i="1343"/>
  <c r="H73" i="1343"/>
  <c r="G73" i="1343"/>
  <c r="D73" i="1343"/>
  <c r="G72" i="1343"/>
  <c r="G71" i="1343"/>
  <c r="D71" i="1343"/>
  <c r="G70" i="1343"/>
  <c r="D70" i="1343"/>
  <c r="G69" i="1343"/>
  <c r="D69" i="1343"/>
  <c r="G68" i="1343"/>
  <c r="D68" i="1343"/>
  <c r="F67" i="1343"/>
  <c r="H72" i="1343" s="1"/>
  <c r="E67" i="1343"/>
  <c r="C67" i="1343"/>
  <c r="C79" i="1343" s="1"/>
  <c r="D79" i="1343" s="1"/>
  <c r="B67" i="1343"/>
  <c r="G66" i="1343"/>
  <c r="D66" i="1343"/>
  <c r="G65" i="1343"/>
  <c r="D65" i="1343"/>
  <c r="G64" i="1343"/>
  <c r="G63" i="1343"/>
  <c r="G62" i="1343"/>
  <c r="D62" i="1343"/>
  <c r="H61" i="1343"/>
  <c r="H60" i="1343"/>
  <c r="G60" i="1343"/>
  <c r="D60" i="1343"/>
  <c r="H59" i="1343"/>
  <c r="G59" i="1343"/>
  <c r="D59" i="1343"/>
  <c r="G58" i="1343"/>
  <c r="D58" i="1343"/>
  <c r="G57" i="1343"/>
  <c r="D57" i="1343"/>
  <c r="G56" i="1343"/>
  <c r="D56" i="1343"/>
  <c r="F55" i="1343"/>
  <c r="H64" i="1343" s="1"/>
  <c r="E55" i="1343"/>
  <c r="C55" i="1343"/>
  <c r="D55" i="1343" s="1"/>
  <c r="B55" i="1343"/>
  <c r="B79" i="1343" s="1"/>
  <c r="H54" i="1343"/>
  <c r="G54" i="1343"/>
  <c r="D54" i="1343"/>
  <c r="G53" i="1343"/>
  <c r="D53" i="1343"/>
  <c r="G52" i="1343"/>
  <c r="D52" i="1343"/>
  <c r="G51" i="1343"/>
  <c r="D51" i="1343"/>
  <c r="G50" i="1343"/>
  <c r="D50" i="1343"/>
  <c r="G49" i="1343"/>
  <c r="D49" i="1343"/>
  <c r="H48" i="1343"/>
  <c r="G48" i="1343"/>
  <c r="D48" i="1343"/>
  <c r="H47" i="1343"/>
  <c r="G47" i="1343"/>
  <c r="D47" i="1343"/>
  <c r="G46" i="1343"/>
  <c r="D46" i="1343"/>
  <c r="G45" i="1343"/>
  <c r="D45" i="1343"/>
  <c r="G44" i="1343"/>
  <c r="D44" i="1343"/>
  <c r="F43" i="1343"/>
  <c r="H53" i="1343" s="1"/>
  <c r="E43" i="1343"/>
  <c r="C43" i="1343"/>
  <c r="D43" i="1343" s="1"/>
  <c r="B43" i="1343"/>
  <c r="H42" i="1343"/>
  <c r="G42" i="1343"/>
  <c r="D42" i="1343"/>
  <c r="G41" i="1343"/>
  <c r="D41" i="1343"/>
  <c r="G40" i="1343"/>
  <c r="D40" i="1343"/>
  <c r="G39" i="1343"/>
  <c r="D39" i="1343"/>
  <c r="G38" i="1343"/>
  <c r="D38" i="1343"/>
  <c r="G37" i="1343"/>
  <c r="D37" i="1343"/>
  <c r="H36" i="1343"/>
  <c r="G36" i="1343"/>
  <c r="D36" i="1343"/>
  <c r="H35" i="1343"/>
  <c r="G35" i="1343"/>
  <c r="D35" i="1343"/>
  <c r="G34" i="1343"/>
  <c r="D34" i="1343"/>
  <c r="G33" i="1343"/>
  <c r="D33" i="1343"/>
  <c r="G32" i="1343"/>
  <c r="D32" i="1343"/>
  <c r="F31" i="1343"/>
  <c r="H41" i="1343" s="1"/>
  <c r="E31" i="1343"/>
  <c r="C31" i="1343"/>
  <c r="D31" i="1343" s="1"/>
  <c r="B31" i="1343"/>
  <c r="H30" i="1343"/>
  <c r="G30" i="1343"/>
  <c r="D30" i="1343"/>
  <c r="G29" i="1343"/>
  <c r="D29" i="1343"/>
  <c r="G28" i="1343"/>
  <c r="D28" i="1343"/>
  <c r="G26" i="1343"/>
  <c r="D26" i="1343"/>
  <c r="H25" i="1343"/>
  <c r="G25" i="1343"/>
  <c r="D25" i="1343"/>
  <c r="H24" i="1343"/>
  <c r="G24" i="1343"/>
  <c r="D24" i="1343"/>
  <c r="H23" i="1343"/>
  <c r="G23" i="1343"/>
  <c r="D23" i="1343"/>
  <c r="H22" i="1343"/>
  <c r="G22" i="1343"/>
  <c r="D22" i="1343"/>
  <c r="G21" i="1343"/>
  <c r="D21" i="1343"/>
  <c r="G20" i="1343"/>
  <c r="D20" i="1343"/>
  <c r="F19" i="1343"/>
  <c r="H29" i="1343" s="1"/>
  <c r="E19" i="1343"/>
  <c r="C19" i="1343"/>
  <c r="D19" i="1343" s="1"/>
  <c r="B19" i="1343"/>
  <c r="H18" i="1343"/>
  <c r="G18" i="1343"/>
  <c r="D18" i="1343"/>
  <c r="H17" i="1343"/>
  <c r="G17" i="1343"/>
  <c r="G16" i="1343"/>
  <c r="D16" i="1343"/>
  <c r="G15" i="1343"/>
  <c r="D15" i="1343"/>
  <c r="G14" i="1343"/>
  <c r="D14" i="1343"/>
  <c r="G13" i="1343"/>
  <c r="D13" i="1343"/>
  <c r="H12" i="1343"/>
  <c r="G12" i="1343"/>
  <c r="D12" i="1343"/>
  <c r="H11" i="1343"/>
  <c r="G11" i="1343"/>
  <c r="D11" i="1343"/>
  <c r="H10" i="1343"/>
  <c r="G10" i="1343"/>
  <c r="D10" i="1343"/>
  <c r="G9" i="1343"/>
  <c r="D9" i="1343"/>
  <c r="G8" i="1343"/>
  <c r="D8" i="1343"/>
  <c r="F7" i="1343"/>
  <c r="H16" i="1343" s="1"/>
  <c r="E7" i="1343"/>
  <c r="E79" i="1343" s="1"/>
  <c r="C7" i="1343"/>
  <c r="D7" i="1343" s="1"/>
  <c r="B7" i="1343"/>
  <c r="F87" i="1342"/>
  <c r="H72" i="1342" s="1"/>
  <c r="E87" i="1342"/>
  <c r="C87" i="1342"/>
  <c r="H87" i="1342" s="1"/>
  <c r="B87" i="1342"/>
  <c r="G86" i="1342"/>
  <c r="D86" i="1342"/>
  <c r="G84" i="1342"/>
  <c r="G83" i="1342"/>
  <c r="G82" i="1342"/>
  <c r="D82" i="1342"/>
  <c r="G81" i="1342"/>
  <c r="D81" i="1342"/>
  <c r="H80" i="1342"/>
  <c r="G80" i="1342"/>
  <c r="D80" i="1342"/>
  <c r="H79" i="1342"/>
  <c r="G79" i="1342"/>
  <c r="D79" i="1342"/>
  <c r="G78" i="1342"/>
  <c r="D78" i="1342"/>
  <c r="G77" i="1342"/>
  <c r="D77" i="1342"/>
  <c r="G76" i="1342"/>
  <c r="D76" i="1342"/>
  <c r="G75" i="1342"/>
  <c r="D75" i="1342"/>
  <c r="G74" i="1342"/>
  <c r="D74" i="1342"/>
  <c r="H73" i="1342"/>
  <c r="G73" i="1342"/>
  <c r="D73" i="1342"/>
  <c r="G72" i="1342"/>
  <c r="D72" i="1342"/>
  <c r="G71" i="1342"/>
  <c r="D71" i="1342"/>
  <c r="G70" i="1342"/>
  <c r="D70" i="1342"/>
  <c r="G69" i="1342"/>
  <c r="D69" i="1342"/>
  <c r="G68" i="1342"/>
  <c r="D68" i="1342"/>
  <c r="G67" i="1342"/>
  <c r="D67" i="1342"/>
  <c r="H66" i="1342"/>
  <c r="G66" i="1342"/>
  <c r="D66" i="1342"/>
  <c r="G65" i="1342"/>
  <c r="D65" i="1342"/>
  <c r="G64" i="1342"/>
  <c r="D64" i="1342"/>
  <c r="G63" i="1342"/>
  <c r="D63" i="1342"/>
  <c r="G62" i="1342"/>
  <c r="G61" i="1342"/>
  <c r="D61" i="1342"/>
  <c r="G60" i="1342"/>
  <c r="D60" i="1342"/>
  <c r="H59" i="1342"/>
  <c r="G59" i="1342"/>
  <c r="D59" i="1342"/>
  <c r="G58" i="1342"/>
  <c r="D58" i="1342"/>
  <c r="G57" i="1342"/>
  <c r="D57" i="1342"/>
  <c r="G56" i="1342"/>
  <c r="D56" i="1342"/>
  <c r="G55" i="1342"/>
  <c r="D55" i="1342"/>
  <c r="G54" i="1342"/>
  <c r="D54" i="1342"/>
  <c r="H53" i="1342"/>
  <c r="G53" i="1342"/>
  <c r="D53" i="1342"/>
  <c r="H52" i="1342"/>
  <c r="G52" i="1342"/>
  <c r="D52" i="1342"/>
  <c r="G51" i="1342"/>
  <c r="D51" i="1342"/>
  <c r="G50" i="1342"/>
  <c r="D50" i="1342"/>
  <c r="G49" i="1342"/>
  <c r="D49" i="1342"/>
  <c r="G48" i="1342"/>
  <c r="D48" i="1342"/>
  <c r="G47" i="1342"/>
  <c r="D47" i="1342"/>
  <c r="H46" i="1342"/>
  <c r="G46" i="1342"/>
  <c r="D46" i="1342"/>
  <c r="G45" i="1342"/>
  <c r="D45" i="1342"/>
  <c r="G44" i="1342"/>
  <c r="D44" i="1342"/>
  <c r="G43" i="1342"/>
  <c r="D43" i="1342"/>
  <c r="G42" i="1342"/>
  <c r="D42" i="1342"/>
  <c r="G41" i="1342"/>
  <c r="D41" i="1342"/>
  <c r="G40" i="1342"/>
  <c r="D40" i="1342"/>
  <c r="H39" i="1342"/>
  <c r="G39" i="1342"/>
  <c r="D39" i="1342"/>
  <c r="G38" i="1342"/>
  <c r="D38" i="1342"/>
  <c r="G37" i="1342"/>
  <c r="D37" i="1342"/>
  <c r="G36" i="1342"/>
  <c r="D36" i="1342"/>
  <c r="F31" i="1342"/>
  <c r="H20" i="1342" s="1"/>
  <c r="E31" i="1342"/>
  <c r="C31" i="1342"/>
  <c r="D31" i="1342" s="1"/>
  <c r="B31" i="1342"/>
  <c r="H30" i="1342"/>
  <c r="G30" i="1342"/>
  <c r="H29" i="1342"/>
  <c r="G29" i="1342"/>
  <c r="D29" i="1342"/>
  <c r="G27" i="1342"/>
  <c r="G25" i="1342"/>
  <c r="D25" i="1342"/>
  <c r="G24" i="1342"/>
  <c r="G23" i="1342"/>
  <c r="D23" i="1342"/>
  <c r="H22" i="1342"/>
  <c r="G22" i="1342"/>
  <c r="D22" i="1342"/>
  <c r="H21" i="1342"/>
  <c r="G21" i="1342"/>
  <c r="D21" i="1342"/>
  <c r="G20" i="1342"/>
  <c r="D20" i="1342"/>
  <c r="G19" i="1342"/>
  <c r="D19" i="1342"/>
  <c r="G18" i="1342"/>
  <c r="D18" i="1342"/>
  <c r="G17" i="1342"/>
  <c r="D17" i="1342"/>
  <c r="H16" i="1342"/>
  <c r="G16" i="1342"/>
  <c r="D16" i="1342"/>
  <c r="H15" i="1342"/>
  <c r="G15" i="1342"/>
  <c r="D15" i="1342"/>
  <c r="H14" i="1342"/>
  <c r="G14" i="1342"/>
  <c r="D14" i="1342"/>
  <c r="G13" i="1342"/>
  <c r="D13" i="1342"/>
  <c r="G12" i="1342"/>
  <c r="D12" i="1342"/>
  <c r="G11" i="1342"/>
  <c r="D11" i="1342"/>
  <c r="G10" i="1342"/>
  <c r="D10" i="1342"/>
  <c r="H9" i="1342"/>
  <c r="G9" i="1342"/>
  <c r="D9" i="1342"/>
  <c r="H8" i="1342"/>
  <c r="G8" i="1342"/>
  <c r="D8" i="1342"/>
  <c r="H7" i="1342"/>
  <c r="G7" i="1342"/>
  <c r="D7" i="1342"/>
  <c r="G57" i="1341"/>
  <c r="F57" i="1341"/>
  <c r="E57" i="1341"/>
  <c r="D57" i="1341"/>
  <c r="C57" i="1341"/>
  <c r="B57" i="1341"/>
  <c r="H56" i="1341"/>
  <c r="H57" i="1341" s="1"/>
  <c r="H55" i="1341"/>
  <c r="G52" i="1341"/>
  <c r="F52" i="1341"/>
  <c r="E52" i="1341"/>
  <c r="D52" i="1341"/>
  <c r="C52" i="1341"/>
  <c r="B52" i="1341"/>
  <c r="H51" i="1341"/>
  <c r="H52" i="1341" s="1"/>
  <c r="H50" i="1341"/>
  <c r="G47" i="1341"/>
  <c r="F47" i="1341"/>
  <c r="E47" i="1341"/>
  <c r="D47" i="1341"/>
  <c r="C47" i="1341"/>
  <c r="B47" i="1341"/>
  <c r="H46" i="1341"/>
  <c r="H47" i="1341" s="1"/>
  <c r="H45" i="1341"/>
  <c r="H42" i="1341"/>
  <c r="H41" i="1341"/>
  <c r="H40" i="1341"/>
  <c r="H39" i="1341"/>
  <c r="H38" i="1341"/>
  <c r="H37" i="1341"/>
  <c r="H36" i="1341"/>
  <c r="H35" i="1341"/>
  <c r="H34" i="1341"/>
  <c r="H33" i="1341"/>
  <c r="H32" i="1341"/>
  <c r="H31" i="1341"/>
  <c r="G30" i="1341"/>
  <c r="F30" i="1341"/>
  <c r="E30" i="1341"/>
  <c r="D30" i="1341"/>
  <c r="C30" i="1341"/>
  <c r="B30" i="1341"/>
  <c r="H30" i="1341" s="1"/>
  <c r="I30" i="1341" s="1"/>
  <c r="H29" i="1341"/>
  <c r="I29" i="1341" s="1"/>
  <c r="H28" i="1341"/>
  <c r="I28" i="1341" s="1"/>
  <c r="H27" i="1341"/>
  <c r="I27" i="1341" s="1"/>
  <c r="H26" i="1341"/>
  <c r="I26" i="1341" s="1"/>
  <c r="H25" i="1341"/>
  <c r="I25" i="1341" s="1"/>
  <c r="I24" i="1341"/>
  <c r="H24" i="1341"/>
  <c r="H23" i="1341"/>
  <c r="I23" i="1341" s="1"/>
  <c r="H22" i="1341"/>
  <c r="I22" i="1341" s="1"/>
  <c r="H21" i="1341"/>
  <c r="I21" i="1341" s="1"/>
  <c r="H20" i="1341"/>
  <c r="I20" i="1341" s="1"/>
  <c r="H19" i="1341"/>
  <c r="I19" i="1341" s="1"/>
  <c r="H18" i="1341"/>
  <c r="I18" i="1341" s="1"/>
  <c r="H17" i="1341"/>
  <c r="I17" i="1341" s="1"/>
  <c r="H16" i="1341"/>
  <c r="I16" i="1341" s="1"/>
  <c r="H15" i="1341"/>
  <c r="H14" i="1341"/>
  <c r="H13" i="1341"/>
  <c r="H12" i="1341"/>
  <c r="H11" i="1341"/>
  <c r="H10" i="1341"/>
  <c r="H9" i="1341"/>
  <c r="H8" i="1341"/>
  <c r="H7" i="1341"/>
  <c r="H6" i="1341"/>
  <c r="H5" i="1341"/>
  <c r="D87" i="1342" l="1"/>
  <c r="H40" i="1342"/>
  <c r="H60" i="1342"/>
  <c r="H67" i="1342"/>
  <c r="H47" i="1342"/>
  <c r="H81" i="1342"/>
  <c r="H68" i="1342"/>
  <c r="H75" i="1343"/>
  <c r="H19" i="1342"/>
  <c r="H27" i="1342"/>
  <c r="H44" i="1342"/>
  <c r="H71" i="1342"/>
  <c r="H15" i="1343"/>
  <c r="H28" i="1343"/>
  <c r="H40" i="1343"/>
  <c r="H52" i="1343"/>
  <c r="D67" i="1343"/>
  <c r="G67" i="1343"/>
  <c r="H61" i="1342"/>
  <c r="G31" i="1342"/>
  <c r="H48" i="1342"/>
  <c r="G31" i="1343"/>
  <c r="G43" i="1343"/>
  <c r="G55" i="1343"/>
  <c r="H68" i="1343"/>
  <c r="H24" i="1342"/>
  <c r="H13" i="1343"/>
  <c r="G19" i="1343"/>
  <c r="H38" i="1343"/>
  <c r="H76" i="1342"/>
  <c r="H78" i="1343"/>
  <c r="H43" i="1342"/>
  <c r="H39" i="1343"/>
  <c r="H51" i="1343"/>
  <c r="H26" i="1342"/>
  <c r="H77" i="1342"/>
  <c r="H20" i="1343"/>
  <c r="H19" i="1343" s="1"/>
  <c r="H70" i="1343"/>
  <c r="H28" i="1342"/>
  <c r="H51" i="1342"/>
  <c r="H78" i="1342"/>
  <c r="H21" i="1343"/>
  <c r="H71" i="1343"/>
  <c r="F79" i="1343"/>
  <c r="G87" i="1342"/>
  <c r="H37" i="1343"/>
  <c r="H49" i="1343"/>
  <c r="H23" i="1342"/>
  <c r="H76" i="1343"/>
  <c r="H55" i="1342"/>
  <c r="H62" i="1342"/>
  <c r="H17" i="1342"/>
  <c r="H69" i="1342"/>
  <c r="H50" i="1343"/>
  <c r="H49" i="1342"/>
  <c r="H83" i="1342"/>
  <c r="H11" i="1342"/>
  <c r="H36" i="1342"/>
  <c r="H56" i="1342"/>
  <c r="H63" i="1342"/>
  <c r="H26" i="1343"/>
  <c r="H44" i="1343"/>
  <c r="H56" i="1343"/>
  <c r="H18" i="1342"/>
  <c r="H14" i="1343"/>
  <c r="H27" i="1343"/>
  <c r="H50" i="1342"/>
  <c r="H84" i="1342"/>
  <c r="H64" i="1342"/>
  <c r="H85" i="1342"/>
  <c r="H33" i="1343"/>
  <c r="H45" i="1343"/>
  <c r="H57" i="1343"/>
  <c r="H65" i="1343"/>
  <c r="H13" i="1342"/>
  <c r="H38" i="1342"/>
  <c r="H58" i="1342"/>
  <c r="H65" i="1342"/>
  <c r="H86" i="1342"/>
  <c r="H9" i="1343"/>
  <c r="H34" i="1343"/>
  <c r="H46" i="1343"/>
  <c r="H58" i="1343"/>
  <c r="H66" i="1343"/>
  <c r="H74" i="1342"/>
  <c r="H74" i="1343"/>
  <c r="H54" i="1342"/>
  <c r="H41" i="1342"/>
  <c r="H75" i="1342"/>
  <c r="H62" i="1343"/>
  <c r="H10" i="1342"/>
  <c r="H31" i="1342" s="1"/>
  <c r="H82" i="1342"/>
  <c r="H77" i="1343"/>
  <c r="H42" i="1342"/>
  <c r="H63" i="1343"/>
  <c r="G7" i="1343"/>
  <c r="H69" i="1343"/>
  <c r="H32" i="1343"/>
  <c r="H31" i="1343" s="1"/>
  <c r="H25" i="1342"/>
  <c r="H70" i="1342"/>
  <c r="H12" i="1342"/>
  <c r="H37" i="1342"/>
  <c r="H57" i="1342"/>
  <c r="H8" i="1343"/>
  <c r="H45" i="1342"/>
  <c r="H67" i="1343" l="1"/>
  <c r="H7" i="1343"/>
  <c r="H55" i="1343"/>
  <c r="H43" i="1343"/>
  <c r="H79" i="1343"/>
  <c r="G79" i="1343"/>
  <c r="C35" i="1340" l="1"/>
  <c r="C34" i="1340"/>
  <c r="C33" i="1340"/>
  <c r="C32" i="1340"/>
  <c r="C31" i="1340"/>
  <c r="C30" i="1340"/>
  <c r="C29" i="1340"/>
  <c r="C28" i="1340"/>
  <c r="C27" i="1340"/>
  <c r="C26" i="1340"/>
  <c r="B25" i="1340"/>
  <c r="C25" i="1340" s="1"/>
  <c r="B20" i="1340"/>
  <c r="C11" i="1340" s="1"/>
  <c r="C18" i="1340"/>
  <c r="C16" i="1340"/>
  <c r="C15" i="1340"/>
  <c r="C14" i="1340"/>
  <c r="C13" i="1340"/>
  <c r="C12" i="1340"/>
  <c r="B6" i="1340"/>
  <c r="C6" i="1340" s="1"/>
  <c r="C20" i="1340" s="1"/>
  <c r="V23" i="1339"/>
  <c r="U23" i="1339"/>
  <c r="T23" i="1339"/>
  <c r="S23" i="1339"/>
  <c r="R23" i="1339"/>
  <c r="Q23" i="1339"/>
  <c r="P23" i="1339"/>
  <c r="O23" i="1339"/>
  <c r="N23" i="1339"/>
  <c r="M23" i="1339"/>
  <c r="L23" i="1339"/>
  <c r="K23" i="1339"/>
  <c r="J23" i="1339"/>
  <c r="I23" i="1339"/>
  <c r="H23" i="1339"/>
  <c r="G23" i="1339"/>
  <c r="F23" i="1339"/>
  <c r="E23" i="1339"/>
  <c r="D23" i="1339"/>
  <c r="C23" i="1339"/>
  <c r="B23" i="1339"/>
  <c r="V21" i="1339"/>
  <c r="U21" i="1339"/>
  <c r="T21" i="1339"/>
  <c r="S21" i="1339"/>
  <c r="R21" i="1339"/>
  <c r="Q21" i="1339"/>
  <c r="P21" i="1339"/>
  <c r="O21" i="1339"/>
  <c r="N21" i="1339"/>
  <c r="M21" i="1339"/>
  <c r="L21" i="1339"/>
  <c r="K21" i="1339"/>
  <c r="J21" i="1339"/>
  <c r="I21" i="1339"/>
  <c r="H21" i="1339"/>
  <c r="G21" i="1339"/>
  <c r="F21" i="1339"/>
  <c r="E21" i="1339"/>
  <c r="D21" i="1339"/>
  <c r="C21" i="1339"/>
  <c r="B21" i="1339"/>
  <c r="W18" i="1339"/>
  <c r="W17" i="1339"/>
  <c r="W16" i="1339"/>
  <c r="W15" i="1339"/>
  <c r="W14" i="1339"/>
  <c r="W13" i="1339"/>
  <c r="W12" i="1339"/>
  <c r="W11" i="1339"/>
  <c r="W10" i="1339"/>
  <c r="W9" i="1339"/>
  <c r="W8" i="1339"/>
  <c r="W7" i="1339"/>
  <c r="W6" i="1339"/>
  <c r="W23" i="1339" s="1"/>
  <c r="I103" i="1338"/>
  <c r="H103" i="1338"/>
  <c r="G103" i="1338"/>
  <c r="F103" i="1338"/>
  <c r="E103" i="1338"/>
  <c r="D103" i="1338"/>
  <c r="C103" i="1338"/>
  <c r="B103" i="1338"/>
  <c r="I97" i="1338"/>
  <c r="H97" i="1338"/>
  <c r="G97" i="1338"/>
  <c r="F97" i="1338"/>
  <c r="E97" i="1338"/>
  <c r="D97" i="1338"/>
  <c r="C97" i="1338"/>
  <c r="B97" i="1338"/>
  <c r="I92" i="1338"/>
  <c r="H92" i="1338"/>
  <c r="G92" i="1338"/>
  <c r="F92" i="1338"/>
  <c r="E92" i="1338"/>
  <c r="D92" i="1338"/>
  <c r="C92" i="1338"/>
  <c r="B92" i="1338"/>
  <c r="I76" i="1338"/>
  <c r="H76" i="1338"/>
  <c r="G76" i="1338"/>
  <c r="F76" i="1338"/>
  <c r="E76" i="1338"/>
  <c r="D76" i="1338"/>
  <c r="C76" i="1338"/>
  <c r="B76" i="1338"/>
  <c r="K43" i="1338"/>
  <c r="J43" i="1338"/>
  <c r="I43" i="1338"/>
  <c r="H43" i="1338"/>
  <c r="G43" i="1338"/>
  <c r="F43" i="1338"/>
  <c r="E43" i="1338"/>
  <c r="D43" i="1338"/>
  <c r="C43" i="1338"/>
  <c r="B43" i="1338"/>
  <c r="K42" i="1338"/>
  <c r="K41" i="1338"/>
  <c r="J37" i="1338"/>
  <c r="I37" i="1338"/>
  <c r="H37" i="1338"/>
  <c r="G37" i="1338"/>
  <c r="F37" i="1338"/>
  <c r="E37" i="1338"/>
  <c r="D37" i="1338"/>
  <c r="C37" i="1338"/>
  <c r="B37" i="1338"/>
  <c r="K36" i="1338"/>
  <c r="K37" i="1338" s="1"/>
  <c r="K35" i="1338"/>
  <c r="K32" i="1338"/>
  <c r="J32" i="1338"/>
  <c r="I32" i="1338"/>
  <c r="H32" i="1338"/>
  <c r="G32" i="1338"/>
  <c r="F32" i="1338"/>
  <c r="E32" i="1338"/>
  <c r="D32" i="1338"/>
  <c r="C32" i="1338"/>
  <c r="B32" i="1338"/>
  <c r="K31" i="1338"/>
  <c r="K30" i="1338"/>
  <c r="K27" i="1338"/>
  <c r="K26" i="1338"/>
  <c r="K25" i="1338"/>
  <c r="K24" i="1338"/>
  <c r="K23" i="1338"/>
  <c r="K22" i="1338"/>
  <c r="K21" i="1338"/>
  <c r="K20" i="1338"/>
  <c r="K19" i="1338"/>
  <c r="K18" i="1338"/>
  <c r="K17" i="1338"/>
  <c r="K16" i="1338"/>
  <c r="J16" i="1338"/>
  <c r="I16" i="1338"/>
  <c r="H16" i="1338"/>
  <c r="G16" i="1338"/>
  <c r="F16" i="1338"/>
  <c r="E16" i="1338"/>
  <c r="D16" i="1338"/>
  <c r="C16" i="1338"/>
  <c r="B16" i="1338"/>
  <c r="K15" i="1338"/>
  <c r="K14" i="1338"/>
  <c r="K13" i="1338"/>
  <c r="K12" i="1338"/>
  <c r="K11" i="1338"/>
  <c r="K10" i="1338"/>
  <c r="K9" i="1338"/>
  <c r="K8" i="1338"/>
  <c r="K7" i="1338"/>
  <c r="K6" i="1338"/>
  <c r="W21" i="1339" l="1"/>
  <c r="X18" i="1339" s="1"/>
  <c r="C8" i="1340"/>
  <c r="C9" i="1340"/>
  <c r="C10" i="1340"/>
  <c r="X23" i="1339" l="1"/>
  <c r="X6" i="1339"/>
  <c r="X17" i="1339"/>
  <c r="X16" i="1339"/>
  <c r="X11" i="1339"/>
  <c r="X7" i="1339"/>
  <c r="X15" i="1339"/>
  <c r="X12" i="1339"/>
  <c r="X10" i="1339"/>
  <c r="X9" i="1339"/>
  <c r="X14" i="1339"/>
  <c r="X13" i="1339"/>
  <c r="X8" i="1339"/>
  <c r="X21" i="1339" l="1"/>
  <c r="H12" i="1336" l="1"/>
  <c r="D12" i="1336"/>
  <c r="G11" i="1336"/>
  <c r="I12" i="1336" s="1"/>
  <c r="I11" i="1336" s="1"/>
  <c r="F11" i="1336"/>
  <c r="C11" i="1336"/>
  <c r="D11" i="1336" s="1"/>
  <c r="B11" i="1336"/>
  <c r="I10" i="1336"/>
  <c r="H10" i="1336"/>
  <c r="D10" i="1336"/>
  <c r="I9" i="1336"/>
  <c r="H9" i="1336"/>
  <c r="D9" i="1336"/>
  <c r="I8" i="1336"/>
  <c r="H8" i="1336"/>
  <c r="D8" i="1336"/>
  <c r="I7" i="1336"/>
  <c r="I6" i="1336" s="1"/>
  <c r="H7" i="1336"/>
  <c r="D7" i="1336"/>
  <c r="H6" i="1336"/>
  <c r="G6" i="1336"/>
  <c r="F6" i="1336"/>
  <c r="C6" i="1336"/>
  <c r="D6" i="1336" s="1"/>
  <c r="B6" i="1336"/>
  <c r="G140" i="1335"/>
  <c r="F140" i="1335"/>
  <c r="C140" i="1335"/>
  <c r="B140" i="1335"/>
  <c r="G138" i="1335"/>
  <c r="F138" i="1335"/>
  <c r="C138" i="1335"/>
  <c r="B138" i="1335"/>
  <c r="I137" i="1335"/>
  <c r="I136" i="1335" s="1"/>
  <c r="H137" i="1335"/>
  <c r="D137" i="1335"/>
  <c r="G136" i="1335"/>
  <c r="F136" i="1335"/>
  <c r="H136" i="1335" s="1"/>
  <c r="C136" i="1335"/>
  <c r="D136" i="1335" s="1"/>
  <c r="B136" i="1335"/>
  <c r="G134" i="1335"/>
  <c r="I135" i="1335" s="1"/>
  <c r="I134" i="1335" s="1"/>
  <c r="F134" i="1335"/>
  <c r="C134" i="1335"/>
  <c r="B134" i="1335"/>
  <c r="H133" i="1335"/>
  <c r="G132" i="1335"/>
  <c r="I133" i="1335" s="1"/>
  <c r="I132" i="1335" s="1"/>
  <c r="F132" i="1335"/>
  <c r="C132" i="1335"/>
  <c r="B132" i="1335"/>
  <c r="H131" i="1335"/>
  <c r="G130" i="1335"/>
  <c r="I131" i="1335" s="1"/>
  <c r="I130" i="1335" s="1"/>
  <c r="F130" i="1335"/>
  <c r="C130" i="1335"/>
  <c r="B130" i="1335"/>
  <c r="H129" i="1335"/>
  <c r="D129" i="1335"/>
  <c r="G128" i="1335"/>
  <c r="H128" i="1335" s="1"/>
  <c r="F128" i="1335"/>
  <c r="C128" i="1335"/>
  <c r="D128" i="1335" s="1"/>
  <c r="B128" i="1335"/>
  <c r="I127" i="1335"/>
  <c r="H127" i="1335"/>
  <c r="H126" i="1335"/>
  <c r="D126" i="1335"/>
  <c r="G125" i="1335"/>
  <c r="I126" i="1335" s="1"/>
  <c r="I125" i="1335" s="1"/>
  <c r="F125" i="1335"/>
  <c r="C125" i="1335"/>
  <c r="D125" i="1335" s="1"/>
  <c r="B125" i="1335"/>
  <c r="H124" i="1335"/>
  <c r="D124" i="1335"/>
  <c r="G123" i="1335"/>
  <c r="I124" i="1335" s="1"/>
  <c r="I123" i="1335" s="1"/>
  <c r="F123" i="1335"/>
  <c r="C123" i="1335"/>
  <c r="D123" i="1335" s="1"/>
  <c r="B123" i="1335"/>
  <c r="H121" i="1335"/>
  <c r="H120" i="1335"/>
  <c r="G119" i="1335"/>
  <c r="I122" i="1335" s="1"/>
  <c r="F119" i="1335"/>
  <c r="C119" i="1335"/>
  <c r="B119" i="1335"/>
  <c r="H117" i="1335"/>
  <c r="D117" i="1335"/>
  <c r="G116" i="1335"/>
  <c r="I117" i="1335" s="1"/>
  <c r="I116" i="1335" s="1"/>
  <c r="F116" i="1335"/>
  <c r="D116" i="1335"/>
  <c r="C116" i="1335"/>
  <c r="B116" i="1335"/>
  <c r="H115" i="1335"/>
  <c r="H114" i="1335"/>
  <c r="G113" i="1335"/>
  <c r="I115" i="1335" s="1"/>
  <c r="F113" i="1335"/>
  <c r="C113" i="1335"/>
  <c r="B113" i="1335"/>
  <c r="I111" i="1335"/>
  <c r="H111" i="1335"/>
  <c r="I110" i="1335"/>
  <c r="H110" i="1335"/>
  <c r="D110" i="1335"/>
  <c r="I109" i="1335"/>
  <c r="I108" i="1335" s="1"/>
  <c r="H109" i="1335"/>
  <c r="D109" i="1335"/>
  <c r="G108" i="1335"/>
  <c r="F108" i="1335"/>
  <c r="H108" i="1335" s="1"/>
  <c r="C108" i="1335"/>
  <c r="D108" i="1335" s="1"/>
  <c r="B108" i="1335"/>
  <c r="H107" i="1335"/>
  <c r="D107" i="1335"/>
  <c r="H106" i="1335"/>
  <c r="D106" i="1335"/>
  <c r="H105" i="1335"/>
  <c r="D105" i="1335"/>
  <c r="G104" i="1335"/>
  <c r="I105" i="1335" s="1"/>
  <c r="F104" i="1335"/>
  <c r="C104" i="1335"/>
  <c r="D104" i="1335" s="1"/>
  <c r="B104" i="1335"/>
  <c r="H103" i="1335"/>
  <c r="D103" i="1335"/>
  <c r="G102" i="1335"/>
  <c r="H102" i="1335" s="1"/>
  <c r="F102" i="1335"/>
  <c r="C102" i="1335"/>
  <c r="D102" i="1335" s="1"/>
  <c r="B102" i="1335"/>
  <c r="I101" i="1335"/>
  <c r="H101" i="1335"/>
  <c r="D101" i="1335"/>
  <c r="I100" i="1335"/>
  <c r="H100" i="1335"/>
  <c r="D100" i="1335"/>
  <c r="I99" i="1335"/>
  <c r="H99" i="1335"/>
  <c r="D99" i="1335"/>
  <c r="H98" i="1335"/>
  <c r="D98" i="1335"/>
  <c r="G97" i="1335"/>
  <c r="I98" i="1335" s="1"/>
  <c r="I97" i="1335" s="1"/>
  <c r="F97" i="1335"/>
  <c r="C97" i="1335"/>
  <c r="D97" i="1335" s="1"/>
  <c r="B97" i="1335"/>
  <c r="H95" i="1335"/>
  <c r="D95" i="1335"/>
  <c r="G92" i="1335"/>
  <c r="I94" i="1335" s="1"/>
  <c r="F92" i="1335"/>
  <c r="C92" i="1335"/>
  <c r="B92" i="1335"/>
  <c r="H91" i="1335"/>
  <c r="G90" i="1335"/>
  <c r="H90" i="1335" s="1"/>
  <c r="F90" i="1335"/>
  <c r="C90" i="1335"/>
  <c r="B90" i="1335"/>
  <c r="H88" i="1335"/>
  <c r="G87" i="1335"/>
  <c r="I89" i="1335" s="1"/>
  <c r="F87" i="1335"/>
  <c r="C87" i="1335"/>
  <c r="B87" i="1335"/>
  <c r="H86" i="1335"/>
  <c r="D86" i="1335"/>
  <c r="G85" i="1335"/>
  <c r="I86" i="1335" s="1"/>
  <c r="I85" i="1335" s="1"/>
  <c r="F85" i="1335"/>
  <c r="C85" i="1335"/>
  <c r="D85" i="1335" s="1"/>
  <c r="B85" i="1335"/>
  <c r="H84" i="1335"/>
  <c r="G83" i="1335"/>
  <c r="I84" i="1335" s="1"/>
  <c r="I83" i="1335" s="1"/>
  <c r="F83" i="1335"/>
  <c r="C83" i="1335"/>
  <c r="B83" i="1335"/>
  <c r="I80" i="1335"/>
  <c r="H80" i="1335"/>
  <c r="D80" i="1335"/>
  <c r="H79" i="1335"/>
  <c r="D79" i="1335"/>
  <c r="H78" i="1335"/>
  <c r="H77" i="1335"/>
  <c r="H76" i="1335"/>
  <c r="D76" i="1335"/>
  <c r="G75" i="1335"/>
  <c r="I79" i="1335" s="1"/>
  <c r="F75" i="1335"/>
  <c r="C75" i="1335"/>
  <c r="D75" i="1335" s="1"/>
  <c r="B75" i="1335"/>
  <c r="I74" i="1335"/>
  <c r="H74" i="1335"/>
  <c r="D74" i="1335"/>
  <c r="H73" i="1335"/>
  <c r="D73" i="1335"/>
  <c r="H72" i="1335"/>
  <c r="D72" i="1335"/>
  <c r="G71" i="1335"/>
  <c r="I73" i="1335" s="1"/>
  <c r="F71" i="1335"/>
  <c r="C71" i="1335"/>
  <c r="D71" i="1335" s="1"/>
  <c r="B71" i="1335"/>
  <c r="I70" i="1335"/>
  <c r="I69" i="1335"/>
  <c r="H69" i="1335"/>
  <c r="D69" i="1335"/>
  <c r="I68" i="1335"/>
  <c r="I67" i="1335" s="1"/>
  <c r="H68" i="1335"/>
  <c r="D68" i="1335"/>
  <c r="G67" i="1335"/>
  <c r="H67" i="1335" s="1"/>
  <c r="F67" i="1335"/>
  <c r="C67" i="1335"/>
  <c r="D67" i="1335" s="1"/>
  <c r="B67" i="1335"/>
  <c r="H66" i="1335"/>
  <c r="D66" i="1335"/>
  <c r="G65" i="1335"/>
  <c r="I66" i="1335" s="1"/>
  <c r="I65" i="1335" s="1"/>
  <c r="F65" i="1335"/>
  <c r="C65" i="1335"/>
  <c r="D65" i="1335" s="1"/>
  <c r="B65" i="1335"/>
  <c r="I64" i="1335"/>
  <c r="H64" i="1335"/>
  <c r="D64" i="1335"/>
  <c r="H63" i="1335"/>
  <c r="D63" i="1335"/>
  <c r="H62" i="1335"/>
  <c r="D62" i="1335"/>
  <c r="H61" i="1335"/>
  <c r="D61" i="1335"/>
  <c r="H60" i="1335"/>
  <c r="D60" i="1335"/>
  <c r="H59" i="1335"/>
  <c r="D59" i="1335"/>
  <c r="G58" i="1335"/>
  <c r="I63" i="1335" s="1"/>
  <c r="F58" i="1335"/>
  <c r="C58" i="1335"/>
  <c r="D58" i="1335" s="1"/>
  <c r="B58" i="1335"/>
  <c r="H56" i="1335"/>
  <c r="D56" i="1335"/>
  <c r="H55" i="1335"/>
  <c r="G54" i="1335"/>
  <c r="I56" i="1335" s="1"/>
  <c r="F54" i="1335"/>
  <c r="C54" i="1335"/>
  <c r="D54" i="1335" s="1"/>
  <c r="B54" i="1335"/>
  <c r="I53" i="1335"/>
  <c r="I52" i="1335"/>
  <c r="H52" i="1335"/>
  <c r="D52" i="1335"/>
  <c r="I51" i="1335"/>
  <c r="H51" i="1335"/>
  <c r="D51" i="1335"/>
  <c r="H50" i="1335"/>
  <c r="D50" i="1335"/>
  <c r="H49" i="1335"/>
  <c r="D49" i="1335"/>
  <c r="G48" i="1335"/>
  <c r="I50" i="1335" s="1"/>
  <c r="F48" i="1335"/>
  <c r="C48" i="1335"/>
  <c r="D48" i="1335" s="1"/>
  <c r="B48" i="1335"/>
  <c r="I47" i="1335"/>
  <c r="H47" i="1335"/>
  <c r="I46" i="1335"/>
  <c r="H46" i="1335"/>
  <c r="D46" i="1335"/>
  <c r="H45" i="1335"/>
  <c r="D45" i="1335"/>
  <c r="H44" i="1335"/>
  <c r="H43" i="1335"/>
  <c r="D43" i="1335"/>
  <c r="G42" i="1335"/>
  <c r="I45" i="1335" s="1"/>
  <c r="F42" i="1335"/>
  <c r="C42" i="1335"/>
  <c r="D42" i="1335" s="1"/>
  <c r="B42" i="1335"/>
  <c r="H41" i="1335"/>
  <c r="D41" i="1335"/>
  <c r="I40" i="1335"/>
  <c r="H40" i="1335"/>
  <c r="D40" i="1335"/>
  <c r="H39" i="1335"/>
  <c r="D39" i="1335"/>
  <c r="H38" i="1335"/>
  <c r="D38" i="1335"/>
  <c r="H37" i="1335"/>
  <c r="D37" i="1335"/>
  <c r="H36" i="1335"/>
  <c r="D36" i="1335"/>
  <c r="H35" i="1335"/>
  <c r="D35" i="1335"/>
  <c r="G34" i="1335"/>
  <c r="I39" i="1335" s="1"/>
  <c r="F34" i="1335"/>
  <c r="C34" i="1335"/>
  <c r="D34" i="1335" s="1"/>
  <c r="B34" i="1335"/>
  <c r="H33" i="1335"/>
  <c r="D33" i="1335"/>
  <c r="I32" i="1335"/>
  <c r="H32" i="1335"/>
  <c r="D32" i="1335"/>
  <c r="I31" i="1335"/>
  <c r="H31" i="1335"/>
  <c r="D31" i="1335"/>
  <c r="I30" i="1335"/>
  <c r="H30" i="1335"/>
  <c r="D30" i="1335"/>
  <c r="I29" i="1335"/>
  <c r="H29" i="1335"/>
  <c r="D29" i="1335"/>
  <c r="I28" i="1335"/>
  <c r="H28" i="1335"/>
  <c r="D28" i="1335"/>
  <c r="G27" i="1335"/>
  <c r="H27" i="1335" s="1"/>
  <c r="F27" i="1335"/>
  <c r="C27" i="1335"/>
  <c r="D27" i="1335" s="1"/>
  <c r="B27" i="1335"/>
  <c r="I25" i="1335"/>
  <c r="H25" i="1335"/>
  <c r="I24" i="1335"/>
  <c r="I23" i="1335"/>
  <c r="H23" i="1335"/>
  <c r="I22" i="1335"/>
  <c r="H22" i="1335"/>
  <c r="D22" i="1335"/>
  <c r="I21" i="1335"/>
  <c r="H21" i="1335"/>
  <c r="D21" i="1335"/>
  <c r="I20" i="1335"/>
  <c r="G20" i="1335"/>
  <c r="H20" i="1335" s="1"/>
  <c r="F20" i="1335"/>
  <c r="D20" i="1335"/>
  <c r="C20" i="1335"/>
  <c r="B20" i="1335"/>
  <c r="I19" i="1335"/>
  <c r="H19" i="1335"/>
  <c r="D19" i="1335"/>
  <c r="I18" i="1335"/>
  <c r="H18" i="1335"/>
  <c r="D18" i="1335"/>
  <c r="I17" i="1335"/>
  <c r="H17" i="1335"/>
  <c r="D17" i="1335"/>
  <c r="I16" i="1335"/>
  <c r="H16" i="1335"/>
  <c r="D16" i="1335"/>
  <c r="I15" i="1335"/>
  <c r="I14" i="1335" s="1"/>
  <c r="H15" i="1335"/>
  <c r="D15" i="1335"/>
  <c r="G14" i="1335"/>
  <c r="H14" i="1335" s="1"/>
  <c r="F14" i="1335"/>
  <c r="C14" i="1335"/>
  <c r="D14" i="1335" s="1"/>
  <c r="B14" i="1335"/>
  <c r="H13" i="1335"/>
  <c r="D13" i="1335"/>
  <c r="G12" i="1335"/>
  <c r="H12" i="1335" s="1"/>
  <c r="F12" i="1335"/>
  <c r="C12" i="1335"/>
  <c r="D12" i="1335" s="1"/>
  <c r="B12" i="1335"/>
  <c r="I11" i="1335"/>
  <c r="H11" i="1335"/>
  <c r="D11" i="1335"/>
  <c r="H10" i="1335"/>
  <c r="D10" i="1335"/>
  <c r="H9" i="1335"/>
  <c r="D9" i="1335"/>
  <c r="H8" i="1335"/>
  <c r="D8" i="1335"/>
  <c r="H7" i="1335"/>
  <c r="D7" i="1335"/>
  <c r="G6" i="1335"/>
  <c r="I10" i="1335" s="1"/>
  <c r="F6" i="1335"/>
  <c r="C6" i="1335"/>
  <c r="D6" i="1335" s="1"/>
  <c r="B6" i="1335"/>
  <c r="H44" i="1334"/>
  <c r="D44" i="1334"/>
  <c r="H43" i="1334"/>
  <c r="D43" i="1334"/>
  <c r="G42" i="1334"/>
  <c r="I44" i="1334" s="1"/>
  <c r="F42" i="1334"/>
  <c r="C42" i="1334"/>
  <c r="D42" i="1334" s="1"/>
  <c r="B42" i="1334"/>
  <c r="I39" i="1334"/>
  <c r="H39" i="1334"/>
  <c r="D39" i="1334"/>
  <c r="I38" i="1334"/>
  <c r="I37" i="1334"/>
  <c r="H37" i="1334"/>
  <c r="I36" i="1334"/>
  <c r="H36" i="1334"/>
  <c r="I35" i="1334"/>
  <c r="H35" i="1334"/>
  <c r="D35" i="1334"/>
  <c r="H34" i="1334"/>
  <c r="D34" i="1334"/>
  <c r="I33" i="1334"/>
  <c r="H33" i="1334"/>
  <c r="D33" i="1334"/>
  <c r="I32" i="1334"/>
  <c r="H32" i="1334"/>
  <c r="I31" i="1334"/>
  <c r="H31" i="1334"/>
  <c r="D31" i="1334"/>
  <c r="I30" i="1334"/>
  <c r="H30" i="1334"/>
  <c r="I29" i="1334"/>
  <c r="H29" i="1334"/>
  <c r="D29" i="1334"/>
  <c r="H28" i="1334"/>
  <c r="D28" i="1334"/>
  <c r="I27" i="1334"/>
  <c r="H27" i="1334"/>
  <c r="D27" i="1334"/>
  <c r="I26" i="1334"/>
  <c r="H26" i="1334"/>
  <c r="D26" i="1334"/>
  <c r="I25" i="1334"/>
  <c r="H25" i="1334"/>
  <c r="I24" i="1334"/>
  <c r="H24" i="1334"/>
  <c r="I23" i="1334"/>
  <c r="H23" i="1334"/>
  <c r="I22" i="1334"/>
  <c r="H22" i="1334"/>
  <c r="D22" i="1334"/>
  <c r="I21" i="1334"/>
  <c r="H21" i="1334"/>
  <c r="H20" i="1334"/>
  <c r="D20" i="1334"/>
  <c r="I19" i="1334"/>
  <c r="H19" i="1334"/>
  <c r="D19" i="1334"/>
  <c r="I18" i="1334"/>
  <c r="H18" i="1334"/>
  <c r="D18" i="1334"/>
  <c r="I17" i="1334"/>
  <c r="H17" i="1334"/>
  <c r="D17" i="1334"/>
  <c r="I16" i="1334"/>
  <c r="H16" i="1334"/>
  <c r="D16" i="1334"/>
  <c r="I15" i="1334"/>
  <c r="H15" i="1334"/>
  <c r="D15" i="1334"/>
  <c r="I14" i="1334"/>
  <c r="H14" i="1334"/>
  <c r="D14" i="1334"/>
  <c r="I13" i="1334"/>
  <c r="H13" i="1334"/>
  <c r="D13" i="1334"/>
  <c r="H12" i="1334"/>
  <c r="D12" i="1334"/>
  <c r="I11" i="1334"/>
  <c r="H11" i="1334"/>
  <c r="D11" i="1334"/>
  <c r="I10" i="1334"/>
  <c r="H10" i="1334"/>
  <c r="D10" i="1334"/>
  <c r="I9" i="1334"/>
  <c r="H9" i="1334"/>
  <c r="D9" i="1334"/>
  <c r="I8" i="1334"/>
  <c r="H8" i="1334"/>
  <c r="D8" i="1334"/>
  <c r="I7" i="1334"/>
  <c r="H7" i="1334"/>
  <c r="D7" i="1334"/>
  <c r="G6" i="1334"/>
  <c r="I28" i="1334" s="1"/>
  <c r="F6" i="1334"/>
  <c r="H6" i="1334" s="1"/>
  <c r="C6" i="1334"/>
  <c r="D6" i="1334" s="1"/>
  <c r="B6" i="1334"/>
  <c r="H132" i="1335" l="1"/>
  <c r="I41" i="1335"/>
  <c r="H87" i="1335"/>
  <c r="H123" i="1335"/>
  <c r="H75" i="1335"/>
  <c r="I88" i="1335"/>
  <c r="I87" i="1335" s="1"/>
  <c r="I129" i="1335"/>
  <c r="I128" i="1335" s="1"/>
  <c r="I93" i="1335"/>
  <c r="H116" i="1335"/>
  <c r="H48" i="1335"/>
  <c r="I13" i="1335"/>
  <c r="I12" i="1335" s="1"/>
  <c r="H71" i="1335"/>
  <c r="I55" i="1335"/>
  <c r="I54" i="1335" s="1"/>
  <c r="I77" i="1335"/>
  <c r="H97" i="1335"/>
  <c r="I43" i="1335"/>
  <c r="I42" i="1335" s="1"/>
  <c r="I49" i="1335"/>
  <c r="I48" i="1335" s="1"/>
  <c r="H125" i="1335"/>
  <c r="I12" i="1334"/>
  <c r="I34" i="1334"/>
  <c r="I9" i="1335"/>
  <c r="I38" i="1335"/>
  <c r="I62" i="1335"/>
  <c r="I72" i="1335"/>
  <c r="I71" i="1335" s="1"/>
  <c r="I78" i="1335"/>
  <c r="H85" i="1335"/>
  <c r="I114" i="1335"/>
  <c r="I113" i="1335" s="1"/>
  <c r="I120" i="1335"/>
  <c r="H130" i="1335"/>
  <c r="H11" i="1336"/>
  <c r="H104" i="1335"/>
  <c r="H92" i="1335"/>
  <c r="H34" i="1335"/>
  <c r="H58" i="1335"/>
  <c r="I35" i="1335"/>
  <c r="I34" i="1335" s="1"/>
  <c r="I59" i="1335"/>
  <c r="I58" i="1335" s="1"/>
  <c r="H83" i="1335"/>
  <c r="I7" i="1335"/>
  <c r="I60" i="1335"/>
  <c r="I106" i="1335"/>
  <c r="I104" i="1335" s="1"/>
  <c r="H54" i="1335"/>
  <c r="I76" i="1335"/>
  <c r="I8" i="1335"/>
  <c r="I37" i="1335"/>
  <c r="I107" i="1335"/>
  <c r="H113" i="1335"/>
  <c r="H119" i="1335"/>
  <c r="I33" i="1335"/>
  <c r="I27" i="1335" s="1"/>
  <c r="I44" i="1335"/>
  <c r="I91" i="1335"/>
  <c r="I90" i="1335" s="1"/>
  <c r="I103" i="1335"/>
  <c r="I102" i="1335" s="1"/>
  <c r="I121" i="1335"/>
  <c r="H65" i="1335"/>
  <c r="I95" i="1335"/>
  <c r="I36" i="1335"/>
  <c r="H6" i="1335"/>
  <c r="H42" i="1335"/>
  <c r="H42" i="1334"/>
  <c r="I61" i="1335"/>
  <c r="I43" i="1334"/>
  <c r="I42" i="1334" s="1"/>
  <c r="I20" i="1334"/>
  <c r="I6" i="1334" s="1"/>
  <c r="I92" i="1335" l="1"/>
  <c r="I75" i="1335"/>
  <c r="I119" i="1335"/>
  <c r="I6" i="1335"/>
  <c r="G114" i="1333" l="1"/>
  <c r="D114" i="1333"/>
  <c r="F113" i="1333"/>
  <c r="H114" i="1333" s="1"/>
  <c r="H113" i="1333" s="1"/>
  <c r="E113" i="1333"/>
  <c r="G113" i="1333" s="1"/>
  <c r="C113" i="1333"/>
  <c r="D113" i="1333" s="1"/>
  <c r="B113" i="1333"/>
  <c r="H112" i="1333"/>
  <c r="G112" i="1333"/>
  <c r="D112" i="1333"/>
  <c r="H111" i="1333"/>
  <c r="G111" i="1333"/>
  <c r="D111" i="1333"/>
  <c r="H110" i="1333"/>
  <c r="G110" i="1333"/>
  <c r="D110" i="1333"/>
  <c r="H109" i="1333"/>
  <c r="F109" i="1333"/>
  <c r="G109" i="1333" s="1"/>
  <c r="E109" i="1333"/>
  <c r="D109" i="1333"/>
  <c r="C109" i="1333"/>
  <c r="B109" i="1333"/>
  <c r="G108" i="1333"/>
  <c r="D108" i="1333"/>
  <c r="G107" i="1333"/>
  <c r="D107" i="1333"/>
  <c r="F106" i="1333"/>
  <c r="H107" i="1333" s="1"/>
  <c r="E106" i="1333"/>
  <c r="C106" i="1333"/>
  <c r="D106" i="1333" s="1"/>
  <c r="B106" i="1333"/>
  <c r="H105" i="1333"/>
  <c r="G105" i="1333"/>
  <c r="D105" i="1333"/>
  <c r="G104" i="1333"/>
  <c r="D104" i="1333"/>
  <c r="G103" i="1333"/>
  <c r="D103" i="1333"/>
  <c r="F102" i="1333"/>
  <c r="H104" i="1333" s="1"/>
  <c r="E102" i="1333"/>
  <c r="D102" i="1333"/>
  <c r="C102" i="1333"/>
  <c r="B102" i="1333"/>
  <c r="H101" i="1333"/>
  <c r="G101" i="1333"/>
  <c r="D101" i="1333"/>
  <c r="H100" i="1333"/>
  <c r="G100" i="1333"/>
  <c r="G99" i="1333"/>
  <c r="D99" i="1333"/>
  <c r="G98" i="1333"/>
  <c r="D98" i="1333"/>
  <c r="G97" i="1333"/>
  <c r="D97" i="1333"/>
  <c r="G96" i="1333"/>
  <c r="D96" i="1333"/>
  <c r="F95" i="1333"/>
  <c r="H99" i="1333" s="1"/>
  <c r="E95" i="1333"/>
  <c r="C95" i="1333"/>
  <c r="D95" i="1333" s="1"/>
  <c r="B95" i="1333"/>
  <c r="H94" i="1333"/>
  <c r="G94" i="1333"/>
  <c r="D94" i="1333"/>
  <c r="G93" i="1333"/>
  <c r="D93" i="1333"/>
  <c r="G92" i="1333"/>
  <c r="D92" i="1333"/>
  <c r="G91" i="1333"/>
  <c r="D91" i="1333"/>
  <c r="G90" i="1333"/>
  <c r="D90" i="1333"/>
  <c r="F89" i="1333"/>
  <c r="H93" i="1333" s="1"/>
  <c r="E89" i="1333"/>
  <c r="C89" i="1333"/>
  <c r="D89" i="1333" s="1"/>
  <c r="B89" i="1333"/>
  <c r="H88" i="1333"/>
  <c r="H87" i="1333" s="1"/>
  <c r="G88" i="1333"/>
  <c r="D88" i="1333"/>
  <c r="F87" i="1333"/>
  <c r="G87" i="1333" s="1"/>
  <c r="E87" i="1333"/>
  <c r="C87" i="1333"/>
  <c r="D87" i="1333" s="1"/>
  <c r="B87" i="1333"/>
  <c r="G86" i="1333"/>
  <c r="D86" i="1333"/>
  <c r="F85" i="1333"/>
  <c r="H86" i="1333" s="1"/>
  <c r="H85" i="1333" s="1"/>
  <c r="E85" i="1333"/>
  <c r="C85" i="1333"/>
  <c r="D85" i="1333" s="1"/>
  <c r="B85" i="1333"/>
  <c r="G83" i="1333"/>
  <c r="D83" i="1333"/>
  <c r="G82" i="1333"/>
  <c r="D82" i="1333"/>
  <c r="G81" i="1333"/>
  <c r="D81" i="1333"/>
  <c r="G80" i="1333"/>
  <c r="D80" i="1333"/>
  <c r="G79" i="1333"/>
  <c r="D79" i="1333"/>
  <c r="G78" i="1333"/>
  <c r="D78" i="1333"/>
  <c r="G77" i="1333"/>
  <c r="D77" i="1333"/>
  <c r="G76" i="1333"/>
  <c r="D76" i="1333"/>
  <c r="G75" i="1333"/>
  <c r="D75" i="1333"/>
  <c r="G74" i="1333"/>
  <c r="D74" i="1333"/>
  <c r="G73" i="1333"/>
  <c r="D73" i="1333"/>
  <c r="F72" i="1333"/>
  <c r="H77" i="1333" s="1"/>
  <c r="E72" i="1333"/>
  <c r="D72" i="1333"/>
  <c r="C72" i="1333"/>
  <c r="B72" i="1333"/>
  <c r="G70" i="1333"/>
  <c r="G69" i="1333"/>
  <c r="D69" i="1333"/>
  <c r="G68" i="1333"/>
  <c r="D68" i="1333"/>
  <c r="H67" i="1333"/>
  <c r="G67" i="1333"/>
  <c r="D67" i="1333"/>
  <c r="G66" i="1333"/>
  <c r="D66" i="1333"/>
  <c r="H65" i="1333"/>
  <c r="G65" i="1333"/>
  <c r="D65" i="1333"/>
  <c r="H64" i="1333"/>
  <c r="G64" i="1333"/>
  <c r="D64" i="1333"/>
  <c r="G63" i="1333"/>
  <c r="D63" i="1333"/>
  <c r="G62" i="1333"/>
  <c r="D62" i="1333"/>
  <c r="G61" i="1333"/>
  <c r="D61" i="1333"/>
  <c r="H60" i="1333"/>
  <c r="G60" i="1333"/>
  <c r="D60" i="1333"/>
  <c r="G59" i="1333"/>
  <c r="D59" i="1333"/>
  <c r="H58" i="1333"/>
  <c r="G58" i="1333"/>
  <c r="D58" i="1333"/>
  <c r="G57" i="1333"/>
  <c r="D57" i="1333"/>
  <c r="G56" i="1333"/>
  <c r="D56" i="1333"/>
  <c r="G55" i="1333"/>
  <c r="D55" i="1333"/>
  <c r="G54" i="1333"/>
  <c r="D54" i="1333"/>
  <c r="F53" i="1333"/>
  <c r="H57" i="1333" s="1"/>
  <c r="E53" i="1333"/>
  <c r="C53" i="1333"/>
  <c r="D53" i="1333" s="1"/>
  <c r="B53" i="1333"/>
  <c r="H52" i="1333"/>
  <c r="G52" i="1333"/>
  <c r="D52" i="1333"/>
  <c r="G50" i="1333"/>
  <c r="D50" i="1333"/>
  <c r="G49" i="1333"/>
  <c r="D49" i="1333"/>
  <c r="G48" i="1333"/>
  <c r="D48" i="1333"/>
  <c r="H47" i="1333"/>
  <c r="G47" i="1333"/>
  <c r="D47" i="1333"/>
  <c r="G46" i="1333"/>
  <c r="D46" i="1333"/>
  <c r="H45" i="1333"/>
  <c r="G45" i="1333"/>
  <c r="D45" i="1333"/>
  <c r="G44" i="1333"/>
  <c r="D44" i="1333"/>
  <c r="G43" i="1333"/>
  <c r="D43" i="1333"/>
  <c r="G42" i="1333"/>
  <c r="D42" i="1333"/>
  <c r="G41" i="1333"/>
  <c r="D41" i="1333"/>
  <c r="F40" i="1333"/>
  <c r="H44" i="1333" s="1"/>
  <c r="E40" i="1333"/>
  <c r="C40" i="1333"/>
  <c r="D40" i="1333" s="1"/>
  <c r="B40" i="1333"/>
  <c r="G39" i="1333"/>
  <c r="D39" i="1333"/>
  <c r="G37" i="1333"/>
  <c r="D37" i="1333"/>
  <c r="G36" i="1333"/>
  <c r="D36" i="1333"/>
  <c r="G35" i="1333"/>
  <c r="D35" i="1333"/>
  <c r="G34" i="1333"/>
  <c r="D34" i="1333"/>
  <c r="H33" i="1333"/>
  <c r="G33" i="1333"/>
  <c r="D33" i="1333"/>
  <c r="H32" i="1333"/>
  <c r="G32" i="1333"/>
  <c r="D32" i="1333"/>
  <c r="G31" i="1333"/>
  <c r="D31" i="1333"/>
  <c r="G30" i="1333"/>
  <c r="D30" i="1333"/>
  <c r="G29" i="1333"/>
  <c r="D29" i="1333"/>
  <c r="G28" i="1333"/>
  <c r="D28" i="1333"/>
  <c r="G27" i="1333"/>
  <c r="D27" i="1333"/>
  <c r="H26" i="1333"/>
  <c r="G26" i="1333"/>
  <c r="D26" i="1333"/>
  <c r="G25" i="1333"/>
  <c r="D25" i="1333"/>
  <c r="G24" i="1333"/>
  <c r="D24" i="1333"/>
  <c r="G23" i="1333"/>
  <c r="D23" i="1333"/>
  <c r="F22" i="1333"/>
  <c r="H39" i="1333" s="1"/>
  <c r="E22" i="1333"/>
  <c r="C22" i="1333"/>
  <c r="D22" i="1333" s="1"/>
  <c r="B22" i="1333"/>
  <c r="H21" i="1333"/>
  <c r="G21" i="1333"/>
  <c r="D21" i="1333"/>
  <c r="H20" i="1333"/>
  <c r="G20" i="1333"/>
  <c r="G19" i="1333"/>
  <c r="D19" i="1333"/>
  <c r="G18" i="1333"/>
  <c r="D18" i="1333"/>
  <c r="G17" i="1333"/>
  <c r="D17" i="1333"/>
  <c r="H16" i="1333"/>
  <c r="G16" i="1333"/>
  <c r="D16" i="1333"/>
  <c r="H15" i="1333"/>
  <c r="G15" i="1333"/>
  <c r="D15" i="1333"/>
  <c r="H14" i="1333"/>
  <c r="G14" i="1333"/>
  <c r="D14" i="1333"/>
  <c r="H13" i="1333"/>
  <c r="G13" i="1333"/>
  <c r="D13" i="1333"/>
  <c r="G12" i="1333"/>
  <c r="D12" i="1333"/>
  <c r="G11" i="1333"/>
  <c r="D11" i="1333"/>
  <c r="H10" i="1333"/>
  <c r="G10" i="1333"/>
  <c r="D10" i="1333"/>
  <c r="H9" i="1333"/>
  <c r="G9" i="1333"/>
  <c r="D9" i="1333"/>
  <c r="H8" i="1333"/>
  <c r="G8" i="1333"/>
  <c r="D8" i="1333"/>
  <c r="H7" i="1333"/>
  <c r="G7" i="1333"/>
  <c r="D7" i="1333"/>
  <c r="F6" i="1333"/>
  <c r="H19" i="1333" s="1"/>
  <c r="E6" i="1333"/>
  <c r="C6" i="1333"/>
  <c r="B6" i="1333"/>
  <c r="D6" i="1333" s="1"/>
  <c r="G103" i="1332"/>
  <c r="D103" i="1332"/>
  <c r="F102" i="1332"/>
  <c r="G102" i="1332" s="1"/>
  <c r="E102" i="1332"/>
  <c r="C102" i="1332"/>
  <c r="D102" i="1332" s="1"/>
  <c r="B102" i="1332"/>
  <c r="H101" i="1332"/>
  <c r="G101" i="1332"/>
  <c r="D101" i="1332"/>
  <c r="G100" i="1332"/>
  <c r="D100" i="1332"/>
  <c r="G99" i="1332"/>
  <c r="D99" i="1332"/>
  <c r="G98" i="1332"/>
  <c r="D98" i="1332"/>
  <c r="F97" i="1332"/>
  <c r="H100" i="1332" s="1"/>
  <c r="E97" i="1332"/>
  <c r="C97" i="1332"/>
  <c r="D97" i="1332" s="1"/>
  <c r="B97" i="1332"/>
  <c r="H96" i="1332"/>
  <c r="G96" i="1332"/>
  <c r="D96" i="1332"/>
  <c r="H95" i="1332"/>
  <c r="G95" i="1332"/>
  <c r="D95" i="1332"/>
  <c r="H94" i="1332"/>
  <c r="H93" i="1332" s="1"/>
  <c r="G94" i="1332"/>
  <c r="D94" i="1332"/>
  <c r="F93" i="1332"/>
  <c r="G93" i="1332" s="1"/>
  <c r="E93" i="1332"/>
  <c r="C93" i="1332"/>
  <c r="D93" i="1332" s="1"/>
  <c r="B93" i="1332"/>
  <c r="H92" i="1332"/>
  <c r="G92" i="1332"/>
  <c r="G91" i="1332"/>
  <c r="D91" i="1332"/>
  <c r="H90" i="1332"/>
  <c r="G90" i="1332"/>
  <c r="H89" i="1332"/>
  <c r="G89" i="1332"/>
  <c r="D89" i="1332"/>
  <c r="G88" i="1332"/>
  <c r="D88" i="1332"/>
  <c r="G87" i="1332"/>
  <c r="D87" i="1332"/>
  <c r="F86" i="1332"/>
  <c r="H88" i="1332" s="1"/>
  <c r="E86" i="1332"/>
  <c r="D86" i="1332"/>
  <c r="C86" i="1332"/>
  <c r="B86" i="1332"/>
  <c r="G85" i="1332"/>
  <c r="G84" i="1332"/>
  <c r="D84" i="1332"/>
  <c r="G83" i="1332"/>
  <c r="G82" i="1332"/>
  <c r="G81" i="1332"/>
  <c r="D81" i="1332"/>
  <c r="G80" i="1332"/>
  <c r="D80" i="1332"/>
  <c r="G79" i="1332"/>
  <c r="D79" i="1332"/>
  <c r="G78" i="1332"/>
  <c r="D78" i="1332"/>
  <c r="F77" i="1332"/>
  <c r="H83" i="1332" s="1"/>
  <c r="E77" i="1332"/>
  <c r="C77" i="1332"/>
  <c r="D77" i="1332" s="1"/>
  <c r="B77" i="1332"/>
  <c r="H76" i="1332"/>
  <c r="G76" i="1332"/>
  <c r="D76" i="1332"/>
  <c r="G75" i="1332"/>
  <c r="D75" i="1332"/>
  <c r="H74" i="1332"/>
  <c r="G74" i="1332"/>
  <c r="D74" i="1332"/>
  <c r="H73" i="1332"/>
  <c r="G73" i="1332"/>
  <c r="D73" i="1332"/>
  <c r="H72" i="1332"/>
  <c r="G72" i="1332"/>
  <c r="D72" i="1332"/>
  <c r="G71" i="1332"/>
  <c r="F71" i="1332"/>
  <c r="H75" i="1332" s="1"/>
  <c r="H71" i="1332" s="1"/>
  <c r="E71" i="1332"/>
  <c r="C71" i="1332"/>
  <c r="D71" i="1332" s="1"/>
  <c r="B71" i="1332"/>
  <c r="G70" i="1332"/>
  <c r="D70" i="1332"/>
  <c r="F69" i="1332"/>
  <c r="G69" i="1332" s="1"/>
  <c r="E69" i="1332"/>
  <c r="D69" i="1332"/>
  <c r="C69" i="1332"/>
  <c r="B69" i="1332"/>
  <c r="H68" i="1332"/>
  <c r="G68" i="1332"/>
  <c r="D68" i="1332"/>
  <c r="H67" i="1332"/>
  <c r="H66" i="1332" s="1"/>
  <c r="G67" i="1332"/>
  <c r="D67" i="1332"/>
  <c r="F66" i="1332"/>
  <c r="G66" i="1332" s="1"/>
  <c r="E66" i="1332"/>
  <c r="C66" i="1332"/>
  <c r="D66" i="1332" s="1"/>
  <c r="B66" i="1332"/>
  <c r="G65" i="1332"/>
  <c r="D65" i="1332"/>
  <c r="H64" i="1332"/>
  <c r="G64" i="1332"/>
  <c r="D64" i="1332"/>
  <c r="H63" i="1332"/>
  <c r="G63" i="1332"/>
  <c r="D63" i="1332"/>
  <c r="H62" i="1332"/>
  <c r="G62" i="1332"/>
  <c r="D62" i="1332"/>
  <c r="G61" i="1332"/>
  <c r="D61" i="1332"/>
  <c r="G60" i="1332"/>
  <c r="D60" i="1332"/>
  <c r="G59" i="1332"/>
  <c r="D59" i="1332"/>
  <c r="H58" i="1332"/>
  <c r="G58" i="1332"/>
  <c r="D58" i="1332"/>
  <c r="H57" i="1332"/>
  <c r="G57" i="1332"/>
  <c r="D57" i="1332"/>
  <c r="H56" i="1332"/>
  <c r="G56" i="1332"/>
  <c r="D56" i="1332"/>
  <c r="H55" i="1332"/>
  <c r="G55" i="1332"/>
  <c r="D55" i="1332"/>
  <c r="F54" i="1332"/>
  <c r="H61" i="1332" s="1"/>
  <c r="E54" i="1332"/>
  <c r="C54" i="1332"/>
  <c r="D54" i="1332" s="1"/>
  <c r="B54" i="1332"/>
  <c r="G53" i="1332"/>
  <c r="D53" i="1332"/>
  <c r="H52" i="1332"/>
  <c r="G52" i="1332"/>
  <c r="D52" i="1332"/>
  <c r="H51" i="1332"/>
  <c r="G51" i="1332"/>
  <c r="D51" i="1332"/>
  <c r="H50" i="1332"/>
  <c r="G50" i="1332"/>
  <c r="D50" i="1332"/>
  <c r="G49" i="1332"/>
  <c r="D49" i="1332"/>
  <c r="G48" i="1332"/>
  <c r="D48" i="1332"/>
  <c r="G47" i="1332"/>
  <c r="D47" i="1332"/>
  <c r="H46" i="1332"/>
  <c r="G46" i="1332"/>
  <c r="D46" i="1332"/>
  <c r="H45" i="1332"/>
  <c r="G45" i="1332"/>
  <c r="D45" i="1332"/>
  <c r="H44" i="1332"/>
  <c r="G44" i="1332"/>
  <c r="D44" i="1332"/>
  <c r="H43" i="1332"/>
  <c r="G43" i="1332"/>
  <c r="D43" i="1332"/>
  <c r="F42" i="1332"/>
  <c r="H49" i="1332" s="1"/>
  <c r="E42" i="1332"/>
  <c r="C42" i="1332"/>
  <c r="D42" i="1332" s="1"/>
  <c r="B42" i="1332"/>
  <c r="G41" i="1332"/>
  <c r="D41" i="1332"/>
  <c r="H40" i="1332"/>
  <c r="G40" i="1332"/>
  <c r="D40" i="1332"/>
  <c r="H39" i="1332"/>
  <c r="G39" i="1332"/>
  <c r="D39" i="1332"/>
  <c r="H38" i="1332"/>
  <c r="G38" i="1332"/>
  <c r="D38" i="1332"/>
  <c r="G37" i="1332"/>
  <c r="D37" i="1332"/>
  <c r="G36" i="1332"/>
  <c r="D36" i="1332"/>
  <c r="G35" i="1332"/>
  <c r="D35" i="1332"/>
  <c r="H34" i="1332"/>
  <c r="G34" i="1332"/>
  <c r="D34" i="1332"/>
  <c r="H33" i="1332"/>
  <c r="G33" i="1332"/>
  <c r="D33" i="1332"/>
  <c r="H32" i="1332"/>
  <c r="G32" i="1332"/>
  <c r="D32" i="1332"/>
  <c r="H31" i="1332"/>
  <c r="G31" i="1332"/>
  <c r="D31" i="1332"/>
  <c r="F30" i="1332"/>
  <c r="H37" i="1332" s="1"/>
  <c r="E30" i="1332"/>
  <c r="C30" i="1332"/>
  <c r="D30" i="1332" s="1"/>
  <c r="B30" i="1332"/>
  <c r="G29" i="1332"/>
  <c r="D29" i="1332"/>
  <c r="H28" i="1332"/>
  <c r="G28" i="1332"/>
  <c r="D28" i="1332"/>
  <c r="H27" i="1332"/>
  <c r="G27" i="1332"/>
  <c r="D27" i="1332"/>
  <c r="H26" i="1332"/>
  <c r="G26" i="1332"/>
  <c r="D26" i="1332"/>
  <c r="G25" i="1332"/>
  <c r="D25" i="1332"/>
  <c r="G24" i="1332"/>
  <c r="D24" i="1332"/>
  <c r="G23" i="1332"/>
  <c r="D23" i="1332"/>
  <c r="H22" i="1332"/>
  <c r="G22" i="1332"/>
  <c r="D22" i="1332"/>
  <c r="H21" i="1332"/>
  <c r="G21" i="1332"/>
  <c r="D21" i="1332"/>
  <c r="H20" i="1332"/>
  <c r="G20" i="1332"/>
  <c r="D20" i="1332"/>
  <c r="H19" i="1332"/>
  <c r="G19" i="1332"/>
  <c r="D19" i="1332"/>
  <c r="F18" i="1332"/>
  <c r="H25" i="1332" s="1"/>
  <c r="E18" i="1332"/>
  <c r="C18" i="1332"/>
  <c r="D18" i="1332" s="1"/>
  <c r="B18" i="1332"/>
  <c r="G17" i="1332"/>
  <c r="D17" i="1332"/>
  <c r="H16" i="1332"/>
  <c r="G16" i="1332"/>
  <c r="D16" i="1332"/>
  <c r="H15" i="1332"/>
  <c r="G15" i="1332"/>
  <c r="D15" i="1332"/>
  <c r="H14" i="1332"/>
  <c r="G14" i="1332"/>
  <c r="D14" i="1332"/>
  <c r="G13" i="1332"/>
  <c r="D13" i="1332"/>
  <c r="G12" i="1332"/>
  <c r="D12" i="1332"/>
  <c r="G11" i="1332"/>
  <c r="D11" i="1332"/>
  <c r="H10" i="1332"/>
  <c r="G10" i="1332"/>
  <c r="D10" i="1332"/>
  <c r="H9" i="1332"/>
  <c r="G9" i="1332"/>
  <c r="D9" i="1332"/>
  <c r="H8" i="1332"/>
  <c r="G8" i="1332"/>
  <c r="D8" i="1332"/>
  <c r="H7" i="1332"/>
  <c r="G7" i="1332"/>
  <c r="D7" i="1332"/>
  <c r="F6" i="1332"/>
  <c r="H13" i="1332" s="1"/>
  <c r="E6" i="1332"/>
  <c r="C6" i="1332"/>
  <c r="D6" i="1332" s="1"/>
  <c r="B6" i="1332"/>
  <c r="N58" i="1331"/>
  <c r="M58" i="1331"/>
  <c r="L58" i="1331"/>
  <c r="K58" i="1331"/>
  <c r="J58" i="1331"/>
  <c r="I58" i="1331"/>
  <c r="H58" i="1331"/>
  <c r="G58" i="1331"/>
  <c r="F58" i="1331"/>
  <c r="E58" i="1331"/>
  <c r="D58" i="1331"/>
  <c r="C58" i="1331"/>
  <c r="B58" i="1331"/>
  <c r="N53" i="1331"/>
  <c r="M53" i="1331"/>
  <c r="L53" i="1331"/>
  <c r="K53" i="1331"/>
  <c r="J53" i="1331"/>
  <c r="I53" i="1331"/>
  <c r="H53" i="1331"/>
  <c r="G53" i="1331"/>
  <c r="F53" i="1331"/>
  <c r="E53" i="1331"/>
  <c r="D53" i="1331"/>
  <c r="C53" i="1331"/>
  <c r="B53" i="1331"/>
  <c r="N48" i="1331"/>
  <c r="M48" i="1331"/>
  <c r="L48" i="1331"/>
  <c r="K48" i="1331"/>
  <c r="J48" i="1331"/>
  <c r="I48" i="1331"/>
  <c r="H48" i="1331"/>
  <c r="G48" i="1331"/>
  <c r="F48" i="1331"/>
  <c r="E48" i="1331"/>
  <c r="D48" i="1331"/>
  <c r="C48" i="1331"/>
  <c r="B48" i="1331"/>
  <c r="O31" i="1331"/>
  <c r="N31" i="1331"/>
  <c r="M31" i="1331"/>
  <c r="L31" i="1331"/>
  <c r="K31" i="1331"/>
  <c r="J31" i="1331"/>
  <c r="I31" i="1331"/>
  <c r="H31" i="1331"/>
  <c r="G31" i="1331"/>
  <c r="F31" i="1331"/>
  <c r="E31" i="1331"/>
  <c r="D31" i="1331"/>
  <c r="C31" i="1331"/>
  <c r="B31" i="1331"/>
  <c r="O30" i="1331"/>
  <c r="O29" i="1331"/>
  <c r="O28" i="1331"/>
  <c r="O27" i="1331"/>
  <c r="O26" i="1331"/>
  <c r="O25" i="1331"/>
  <c r="O24" i="1331"/>
  <c r="O23" i="1331"/>
  <c r="O22" i="1331"/>
  <c r="O21" i="1331"/>
  <c r="O20" i="1331"/>
  <c r="O19" i="1331"/>
  <c r="O18" i="1331"/>
  <c r="O17" i="1331"/>
  <c r="G77" i="1332" l="1"/>
  <c r="H84" i="1332"/>
  <c r="H78" i="1333"/>
  <c r="G72" i="1333"/>
  <c r="H85" i="1332"/>
  <c r="H46" i="1333"/>
  <c r="G85" i="1333"/>
  <c r="G89" i="1333"/>
  <c r="H91" i="1332"/>
  <c r="H27" i="1333"/>
  <c r="G40" i="1333"/>
  <c r="H59" i="1333"/>
  <c r="H79" i="1333"/>
  <c r="H78" i="1332"/>
  <c r="H34" i="1333"/>
  <c r="G53" i="1333"/>
  <c r="H66" i="1333"/>
  <c r="G95" i="1333"/>
  <c r="G106" i="1333"/>
  <c r="H80" i="1333"/>
  <c r="H74" i="1333"/>
  <c r="H80" i="1332"/>
  <c r="H103" i="1332"/>
  <c r="H102" i="1332" s="1"/>
  <c r="H17" i="1333"/>
  <c r="H36" i="1333"/>
  <c r="H42" i="1333"/>
  <c r="H68" i="1333"/>
  <c r="H11" i="1332"/>
  <c r="H6" i="1332" s="1"/>
  <c r="H23" i="1332"/>
  <c r="H18" i="1332" s="1"/>
  <c r="H35" i="1332"/>
  <c r="H30" i="1332" s="1"/>
  <c r="H47" i="1332"/>
  <c r="H42" i="1332" s="1"/>
  <c r="H59" i="1332"/>
  <c r="H54" i="1332" s="1"/>
  <c r="H98" i="1332"/>
  <c r="H97" i="1332" s="1"/>
  <c r="H23" i="1333"/>
  <c r="H49" i="1333"/>
  <c r="H55" i="1333"/>
  <c r="H75" i="1333"/>
  <c r="H97" i="1333"/>
  <c r="H108" i="1333"/>
  <c r="H106" i="1333" s="1"/>
  <c r="H70" i="1332"/>
  <c r="H69" i="1332" s="1"/>
  <c r="H87" i="1332"/>
  <c r="H11" i="1333"/>
  <c r="H6" i="1333" s="1"/>
  <c r="H30" i="1333"/>
  <c r="H62" i="1333"/>
  <c r="H82" i="1333"/>
  <c r="H92" i="1333"/>
  <c r="H103" i="1333"/>
  <c r="H102" i="1333" s="1"/>
  <c r="H73" i="1333"/>
  <c r="H90" i="1333"/>
  <c r="H89" i="1333" s="1"/>
  <c r="G97" i="1332"/>
  <c r="G22" i="1333"/>
  <c r="H35" i="1333"/>
  <c r="H41" i="1333"/>
  <c r="H40" i="1333" s="1"/>
  <c r="G86" i="1332"/>
  <c r="H48" i="1333"/>
  <c r="H54" i="1333"/>
  <c r="H96" i="1333"/>
  <c r="G102" i="1333"/>
  <c r="H17" i="1332"/>
  <c r="H29" i="1332"/>
  <c r="H41" i="1332"/>
  <c r="H53" i="1332"/>
  <c r="H65" i="1332"/>
  <c r="H29" i="1333"/>
  <c r="H61" i="1333"/>
  <c r="H81" i="1333"/>
  <c r="H91" i="1333"/>
  <c r="H81" i="1332"/>
  <c r="H18" i="1333"/>
  <c r="H37" i="1333"/>
  <c r="H43" i="1333"/>
  <c r="H69" i="1333"/>
  <c r="G54" i="1332"/>
  <c r="H82" i="1332"/>
  <c r="H12" i="1333"/>
  <c r="H31" i="1333"/>
  <c r="H51" i="1333"/>
  <c r="H63" i="1333"/>
  <c r="H70" i="1333"/>
  <c r="H83" i="1333"/>
  <c r="H28" i="1333"/>
  <c r="H79" i="1332"/>
  <c r="H12" i="1332"/>
  <c r="H24" i="1332"/>
  <c r="H36" i="1332"/>
  <c r="H48" i="1332"/>
  <c r="H60" i="1332"/>
  <c r="H99" i="1332"/>
  <c r="H24" i="1333"/>
  <c r="H38" i="1333"/>
  <c r="H50" i="1333"/>
  <c r="H56" i="1333"/>
  <c r="H76" i="1333"/>
  <c r="H98" i="1333"/>
  <c r="G6" i="1332"/>
  <c r="G18" i="1332"/>
  <c r="G30" i="1332"/>
  <c r="G42" i="1332"/>
  <c r="G6" i="1333"/>
  <c r="H84" i="1333"/>
  <c r="H25" i="1333"/>
  <c r="H72" i="1333" l="1"/>
  <c r="H86" i="1332"/>
  <c r="H95" i="1333"/>
  <c r="H53" i="1333"/>
  <c r="H22" i="1333"/>
  <c r="H77" i="1332"/>
  <c r="I71" i="1302" l="1"/>
  <c r="L87" i="864" l="1"/>
</calcChain>
</file>

<file path=xl/sharedStrings.xml><?xml version="1.0" encoding="utf-8"?>
<sst xmlns="http://schemas.openxmlformats.org/spreadsheetml/2006/main" count="2518" uniqueCount="950">
  <si>
    <t>TOTAL</t>
  </si>
  <si>
    <t>Cobre</t>
  </si>
  <si>
    <t>Oro</t>
  </si>
  <si>
    <t>Zinc</t>
  </si>
  <si>
    <t>Plata</t>
  </si>
  <si>
    <t>Hierro</t>
  </si>
  <si>
    <t>ETAPA</t>
  </si>
  <si>
    <t>PROYECTO</t>
  </si>
  <si>
    <t>OPERADOR</t>
  </si>
  <si>
    <t>TIPO DE EXPLORACIÓN</t>
  </si>
  <si>
    <t>PRODUCTO PRINCIPAL</t>
  </si>
  <si>
    <t>IGA</t>
  </si>
  <si>
    <t>FECHA DE APROBACIÓN DEL IGA</t>
  </si>
  <si>
    <t>La Libertad</t>
  </si>
  <si>
    <t>Greenfield</t>
  </si>
  <si>
    <t>Pasco</t>
  </si>
  <si>
    <t>Lima</t>
  </si>
  <si>
    <t>2da MEIAsd</t>
  </si>
  <si>
    <t>Amazonas</t>
  </si>
  <si>
    <t>Arequipa</t>
  </si>
  <si>
    <t>Brownfield</t>
  </si>
  <si>
    <t>Minera Yanacocha S.R.L.</t>
  </si>
  <si>
    <t>Cajamarca</t>
  </si>
  <si>
    <t>1era MEIAsd</t>
  </si>
  <si>
    <t>Huánuco</t>
  </si>
  <si>
    <t>Huancavelica</t>
  </si>
  <si>
    <t>Moquegua</t>
  </si>
  <si>
    <t>Ayacucho</t>
  </si>
  <si>
    <t>Junín</t>
  </si>
  <si>
    <t>Vale Exploration Perú S.A.C.</t>
  </si>
  <si>
    <t>Compañía Minera Ares S.A.C.</t>
  </si>
  <si>
    <t>Nexa Resources Perú S.A.A.</t>
  </si>
  <si>
    <t>Áncash</t>
  </si>
  <si>
    <t>Puno</t>
  </si>
  <si>
    <t>Compañía Minera Chungar S.A.C.</t>
  </si>
  <si>
    <t>Camino Resources S.A.C.</t>
  </si>
  <si>
    <t>Apurímac</t>
  </si>
  <si>
    <t>Hudbay Perú S.A.C.</t>
  </si>
  <si>
    <t>Minera Peñoles de Perú S.A.</t>
  </si>
  <si>
    <t>Cusco</t>
  </si>
  <si>
    <t>Minsur S.A.</t>
  </si>
  <si>
    <t>Sumitomo Metal Mining Perú S.A.</t>
  </si>
  <si>
    <t>Chakana Resources S.A.C.</t>
  </si>
  <si>
    <t>Rio Tinto Mining and Exploration S.A.C.</t>
  </si>
  <si>
    <t>Tacna</t>
  </si>
  <si>
    <t>Ica</t>
  </si>
  <si>
    <t>AZULMINA</t>
  </si>
  <si>
    <t>PUCAJIRCA</t>
  </si>
  <si>
    <t>PUCASALLA</t>
  </si>
  <si>
    <t>CORVINÓN</t>
  </si>
  <si>
    <t>DORITA</t>
  </si>
  <si>
    <t>Sociedad Minera Reliquias S.A.C.</t>
  </si>
  <si>
    <t>GABÁN</t>
  </si>
  <si>
    <t>LA ZANJA</t>
  </si>
  <si>
    <t>Minera La Zanja S.R.L.</t>
  </si>
  <si>
    <t>10ma MEIAsd</t>
  </si>
  <si>
    <t>LEZARD</t>
  </si>
  <si>
    <t>Black Swan Minerals S.A.C.</t>
  </si>
  <si>
    <t>1ra MDIA</t>
  </si>
  <si>
    <t>LOS PERDIDOS II</t>
  </si>
  <si>
    <t>MISCANTHUS</t>
  </si>
  <si>
    <t>SOLEDAD</t>
  </si>
  <si>
    <t>Boletín Estadístico Minero (BEM)</t>
  </si>
  <si>
    <t>Producción metálica</t>
  </si>
  <si>
    <t>Volumen de la producción minera metálica</t>
  </si>
  <si>
    <t>1. PRODUCCIÓN METÁLICA'!A1</t>
  </si>
  <si>
    <t>Producción minera metálica según empresa</t>
  </si>
  <si>
    <t>2. PRODUCCIÓN EMPRESAS'!A1</t>
  </si>
  <si>
    <t>4. NO METÁLICA'!A1</t>
  </si>
  <si>
    <t>4.2. CARBONÍFERA'!A1</t>
  </si>
  <si>
    <t>Principales indicadores macroeconómicos</t>
  </si>
  <si>
    <t>5. MACROECONÓMICAS'!A1</t>
  </si>
  <si>
    <t>Exportaciones</t>
  </si>
  <si>
    <t>Exportaciones metálicas</t>
  </si>
  <si>
    <t>Estructura del valor de las exportaciones peruanas</t>
  </si>
  <si>
    <t>Valor de exportaciones de principales productos mineros</t>
  </si>
  <si>
    <t>6. EXPORTACIONES'!A1</t>
  </si>
  <si>
    <t>6.1 EXPORTACIONES PART'!A1</t>
  </si>
  <si>
    <t>6.2 EXPORT PRODUCTOS'!A1</t>
  </si>
  <si>
    <t>Inversiones</t>
  </si>
  <si>
    <t>Inversiones mineras según empresa</t>
  </si>
  <si>
    <t xml:space="preserve">Inversiones mineras </t>
  </si>
  <si>
    <t>Inversiones mineras según rubro de inversión</t>
  </si>
  <si>
    <t>7. INVERSIONES'!A1</t>
  </si>
  <si>
    <t>8. INVERSIONES TIPO'!A1</t>
  </si>
  <si>
    <t>9. INVERSIONES RUBRO'!A1</t>
  </si>
  <si>
    <t>Empleo</t>
  </si>
  <si>
    <t>Empleo según tipo de empleador</t>
  </si>
  <si>
    <t>10. EMPLEO'!A1</t>
  </si>
  <si>
    <t>Transferencias mineras</t>
  </si>
  <si>
    <t>Transferencias por tipo de recursos (Canon Minero, Regalías Mineras y Derecho de Vigencia y Penalidad)</t>
  </si>
  <si>
    <t>Petitorios, catastro y actividad minera</t>
  </si>
  <si>
    <t>Cantidad de solicitudes de petitorios mineros a nivel nacional</t>
  </si>
  <si>
    <t>Actividad minera</t>
  </si>
  <si>
    <t>Áreas restringidas a la minería</t>
  </si>
  <si>
    <t>Recaudación fiscal del subsector minero</t>
  </si>
  <si>
    <t>ETAPA DE AVANCE</t>
  </si>
  <si>
    <t>San Gabriel</t>
  </si>
  <si>
    <t>Compañía de Minas Buenaventura S.A.A.</t>
  </si>
  <si>
    <t>Romina</t>
  </si>
  <si>
    <t>FACTIBILIDAD</t>
  </si>
  <si>
    <t>Corani</t>
  </si>
  <si>
    <t>Bear Creek Mining S.A.C.</t>
  </si>
  <si>
    <t>INGENIERÍA DE DETALLE</t>
  </si>
  <si>
    <t>Magistral</t>
  </si>
  <si>
    <t>Nexa Resources Perú. S.A.A.</t>
  </si>
  <si>
    <t>Reposición Antamina</t>
  </si>
  <si>
    <t>Compañía Minera Antamina S.A.</t>
  </si>
  <si>
    <t>Yanacocha Sulfuros</t>
  </si>
  <si>
    <t>Zafranal</t>
  </si>
  <si>
    <t>Compañía Minera Zafranal S.A.C.</t>
  </si>
  <si>
    <t>Ampliación Ilo</t>
  </si>
  <si>
    <t>CONCEPTUAL</t>
  </si>
  <si>
    <t>Los Chancas</t>
  </si>
  <si>
    <t>PRE-FACTIBILIDAD</t>
  </si>
  <si>
    <t>Trapiche</t>
  </si>
  <si>
    <t>El Molle Verde S.A.C.</t>
  </si>
  <si>
    <t>Michiquillay</t>
  </si>
  <si>
    <t>P.D.</t>
  </si>
  <si>
    <t>Ampliación Bayóvar</t>
  </si>
  <si>
    <t>Compañía Minera Miski Mayo S.R.L.</t>
  </si>
  <si>
    <t>Piura</t>
  </si>
  <si>
    <t>Ampliación Cuajone</t>
  </si>
  <si>
    <t>Ampliación Pachapaqui</t>
  </si>
  <si>
    <t>ICM Pachapaqui S.A.C.</t>
  </si>
  <si>
    <t>Antilla</t>
  </si>
  <si>
    <t>Panoro Apurímac S.A.</t>
  </si>
  <si>
    <t>Ariana Operaciones Mineras S.A.C.</t>
  </si>
  <si>
    <t>Ayawilca</t>
  </si>
  <si>
    <t>Tinka Resources S.A.C.</t>
  </si>
  <si>
    <t>Cañariaco</t>
  </si>
  <si>
    <t>Cañariaco Copper Perú S.A.</t>
  </si>
  <si>
    <t>Lambayeque</t>
  </si>
  <si>
    <t>Cañón Florida</t>
  </si>
  <si>
    <t>Minera Las Bambas S.A.</t>
  </si>
  <si>
    <t>Conga</t>
  </si>
  <si>
    <t>Cotabambas</t>
  </si>
  <si>
    <t>Don Javier</t>
  </si>
  <si>
    <t xml:space="preserve">Junefield Group S.A. </t>
  </si>
  <si>
    <t>El Galeno</t>
  </si>
  <si>
    <t>Lumina Copper S.A.C.</t>
  </si>
  <si>
    <t>Haquira</t>
  </si>
  <si>
    <t>Minera Antares Perú S.A.C.</t>
  </si>
  <si>
    <t>Hierro Apurímac</t>
  </si>
  <si>
    <t>Apurímac Ferrum S.A.C.</t>
  </si>
  <si>
    <t>Hilarión</t>
  </si>
  <si>
    <t>Integración Coroccohuayco</t>
  </si>
  <si>
    <t>Compañía Minera Antapaccay S.A.</t>
  </si>
  <si>
    <t>La Arena S.A.</t>
  </si>
  <si>
    <t>La Granja</t>
  </si>
  <si>
    <t>Los Calatos</t>
  </si>
  <si>
    <t>Minera Hampton Perú S.A.C</t>
  </si>
  <si>
    <t>Ollachea</t>
  </si>
  <si>
    <t>Minera Kuri Kullu S.A.</t>
  </si>
  <si>
    <t>Pampa de Pongo</t>
  </si>
  <si>
    <t>Jinzhao Mining Perú S.A.</t>
  </si>
  <si>
    <t>Planta de Cobre Río Seco</t>
  </si>
  <si>
    <t>Procesadora Industrial Río Seco S.A.</t>
  </si>
  <si>
    <t>Pukaqaqa</t>
  </si>
  <si>
    <t>Quechua</t>
  </si>
  <si>
    <t>Compañía Minera Quechua S.A.</t>
  </si>
  <si>
    <t>Reposición Inmaculada</t>
  </si>
  <si>
    <t xml:space="preserve">Compañía Minera Ares S.A.C </t>
  </si>
  <si>
    <t>Reposición Raura</t>
  </si>
  <si>
    <t>Compañía Minera Raura S.A.</t>
  </si>
  <si>
    <t xml:space="preserve"> Compañía Minera Coimolache S.A.</t>
  </si>
  <si>
    <t>Río Blanco</t>
  </si>
  <si>
    <t>Rio Blanco Copper S.A.</t>
  </si>
  <si>
    <t>San Luis</t>
  </si>
  <si>
    <t>Reliant Ventures S.A.C.</t>
  </si>
  <si>
    <t>Tía María</t>
  </si>
  <si>
    <t>PROYECTOS</t>
  </si>
  <si>
    <t>Empleo según género y tipo de empleador</t>
  </si>
  <si>
    <t>11. EMPLEO-GÉNERO'!A1</t>
  </si>
  <si>
    <t>12. TRANSFERENCIAS'!A1</t>
  </si>
  <si>
    <t>13. TRANSFERENCIAS 2'!A1</t>
  </si>
  <si>
    <t>14. CATASTRO ACTIVIDAD'!A1</t>
  </si>
  <si>
    <t>14.1 ACTIVIDAD MINERA'!A1</t>
  </si>
  <si>
    <t>14.2 ÁREAS RESTRINGIDAS'!A1</t>
  </si>
  <si>
    <t>15. RECAUDACIÓN'!A1</t>
  </si>
  <si>
    <t>DEPARTAMENTO</t>
  </si>
  <si>
    <t>INVERSIÓN GLOBAL 
(US$ MILLONES)</t>
  </si>
  <si>
    <t>FTA</t>
  </si>
  <si>
    <t>PAMPA ESPERANZA</t>
  </si>
  <si>
    <t>CHASKA</t>
  </si>
  <si>
    <t>PICHA</t>
  </si>
  <si>
    <t>TAMBOMAYO</t>
  </si>
  <si>
    <t>UMAMI</t>
  </si>
  <si>
    <t>Teck Perú S.A.</t>
  </si>
  <si>
    <t>ALPAMARCA</t>
  </si>
  <si>
    <t>Nexa Resources Atacocha S.A.A.</t>
  </si>
  <si>
    <t>BERENGUELA</t>
  </si>
  <si>
    <t>CONDORILLO</t>
  </si>
  <si>
    <t>HUARANGAYOC</t>
  </si>
  <si>
    <t>MARA</t>
  </si>
  <si>
    <t>MÓNICA LOURDES</t>
  </si>
  <si>
    <t>OASIS</t>
  </si>
  <si>
    <t>PATACANCHA</t>
  </si>
  <si>
    <t>QUELCAYA</t>
  </si>
  <si>
    <t>Litio</t>
  </si>
  <si>
    <t>QUICAY II</t>
  </si>
  <si>
    <t>SARA</t>
  </si>
  <si>
    <t>SILVIA</t>
  </si>
  <si>
    <t>SUMAC WAYRA</t>
  </si>
  <si>
    <t>USICAYOS</t>
  </si>
  <si>
    <t>PERIODO</t>
  </si>
  <si>
    <t>Ene.</t>
  </si>
  <si>
    <t>Feb.</t>
  </si>
  <si>
    <t>3. PRODUCCIÓN DEPARTAMENTOS'!A1</t>
  </si>
  <si>
    <t>4.1. NO METÁLICA DEPARTAMENTOS'!A1</t>
  </si>
  <si>
    <t>Producción minera metálica según departamento</t>
  </si>
  <si>
    <t>Inversiones mineras según departamento</t>
  </si>
  <si>
    <t>Empleo según departamento</t>
  </si>
  <si>
    <t>Transferencias de recursos mineros generados por la minería</t>
  </si>
  <si>
    <t>Fosfatos</t>
  </si>
  <si>
    <t>Ariana</t>
  </si>
  <si>
    <t>Fecha de inicio pendiente de determinación por factores asociados a decisiones empresariales, asuntos sociales, entre otros.</t>
  </si>
  <si>
    <t>LOS CHAPITOS</t>
  </si>
  <si>
    <t>Macusani Yellowcake S.A.C.</t>
  </si>
  <si>
    <t>Tabla 15</t>
  </si>
  <si>
    <t>RECAUDACIÓN FISCAL DEL SUBSECTOR MINERO* (Millones de soles)</t>
  </si>
  <si>
    <t>Regalías Mineras</t>
  </si>
  <si>
    <t>Regalías Mineras 
Ley Nº 29788</t>
  </si>
  <si>
    <t>Gravamen Especial 
a la Minería</t>
  </si>
  <si>
    <t>TOTAL 
RECAUDADO</t>
  </si>
  <si>
    <t>EVOLUCIÓN ANUAL DE LA RECAUDACIÓN FISCAL DEL SUBSECTOR MINERO
(Millones de soles)</t>
  </si>
  <si>
    <t>% DEL PERÚ</t>
  </si>
  <si>
    <t>EXPLORACIÓN</t>
  </si>
  <si>
    <t>Tabla 05</t>
  </si>
  <si>
    <t>PRINCIPALES INDICADORES MACROECONÓMICOS</t>
  </si>
  <si>
    <t xml:space="preserve">PBI   </t>
  </si>
  <si>
    <t>INFLACIÓN</t>
  </si>
  <si>
    <t>TIPO DE CAMBIO *</t>
  </si>
  <si>
    <t>EXPORTACIONES</t>
  </si>
  <si>
    <t>EXPORT. MIN.**</t>
  </si>
  <si>
    <t>IMPORTACIONES</t>
  </si>
  <si>
    <t>BALANZA COMERCIAL</t>
  </si>
  <si>
    <t>Var.% anual</t>
  </si>
  <si>
    <t>Soles por US$</t>
  </si>
  <si>
    <t>Millones US$</t>
  </si>
  <si>
    <t>* Promedio del tipo de cambio interbancario. 
** Incluye valor de exportaciones metálicas y no metálicas.  
Nd: No disponible a la fecha.
Fuente: BCRP, Cuadros Estadísticos Mensuales. Elaborado por el Ministerio de Energía y Minas. 
Información disponible a la fecha de elaboración de este boletín.</t>
  </si>
  <si>
    <t>+</t>
  </si>
  <si>
    <t>-</t>
  </si>
  <si>
    <t>JUNÍN</t>
  </si>
  <si>
    <t>LIMA</t>
  </si>
  <si>
    <t>AREQUIPA</t>
  </si>
  <si>
    <t>CAJAMARCA</t>
  </si>
  <si>
    <t>OTROS</t>
  </si>
  <si>
    <t>PIURA</t>
  </si>
  <si>
    <t>MOQUEGUA</t>
  </si>
  <si>
    <t>CALLAO</t>
  </si>
  <si>
    <t>ICA</t>
  </si>
  <si>
    <t>LORETO</t>
  </si>
  <si>
    <t>LAMBAYEQUE</t>
  </si>
  <si>
    <t>TACNA</t>
  </si>
  <si>
    <t>ÁNCASH</t>
  </si>
  <si>
    <t>PUNO</t>
  </si>
  <si>
    <t>SAN MARTÍN</t>
  </si>
  <si>
    <t>LA LIBERTAD</t>
  </si>
  <si>
    <t>AYACUCHO</t>
  </si>
  <si>
    <t>AMAZONAS</t>
  </si>
  <si>
    <t>HUÁNUCO</t>
  </si>
  <si>
    <t>HUANCAVELICA</t>
  </si>
  <si>
    <t>CUSCO</t>
  </si>
  <si>
    <t>PASCO</t>
  </si>
  <si>
    <t>HIERRO</t>
  </si>
  <si>
    <t>Var%</t>
  </si>
  <si>
    <t>Plomo</t>
  </si>
  <si>
    <t>Estaño</t>
  </si>
  <si>
    <t>Enero</t>
  </si>
  <si>
    <t>Var. %</t>
  </si>
  <si>
    <t>VARIACIÓN RESPECTO AL MES ANTERIOR</t>
  </si>
  <si>
    <t>Part. %</t>
  </si>
  <si>
    <t>SOCIEDAD MINERA CERRO VERDE S.A.A.</t>
  </si>
  <si>
    <t>COMPAÑIA MINERA ANTAMINA S.A.</t>
  </si>
  <si>
    <t>SOUTHERN PERU COPPER CORPORATION SUCURSAL DEL PERU</t>
  </si>
  <si>
    <t>ANGLO AMERICAN QUELLAVECO S.A.</t>
  </si>
  <si>
    <t>MINERA LAS BAMBAS S.A.</t>
  </si>
  <si>
    <t>MINERA CHINALCO PERU S.A.</t>
  </si>
  <si>
    <t>COMPAÑIA MINERA ANTAPACCAY S.A.</t>
  </si>
  <si>
    <t>MARCOBRE S.A.C.</t>
  </si>
  <si>
    <t>HUDBAY PERU S.A.C.</t>
  </si>
  <si>
    <t>SOCIEDAD MINERA EL BROCAL S.A.A.</t>
  </si>
  <si>
    <t>MINERA YANACOCHA S.R.L.</t>
  </si>
  <si>
    <t>COMPAÑIA MINERA PODEROSA S.A.</t>
  </si>
  <si>
    <t>CONSORCIO MINERO HORIZONTE S.R.L.</t>
  </si>
  <si>
    <t>MINERA AURIFERA RETAMAS S.A.</t>
  </si>
  <si>
    <t>SHAHUINDO S.A.C.</t>
  </si>
  <si>
    <t>COMPAÑIA MINERA ARES S.A.C.</t>
  </si>
  <si>
    <t>COMPAÑIA DE MINAS BUENAVENTURA S.A.A.</t>
  </si>
  <si>
    <t>VOLCAN COMPAÑIA MINERA S.A.A.</t>
  </si>
  <si>
    <t>NEXA RESOURCES PERU S.A.A.</t>
  </si>
  <si>
    <t>NEXA RESOURCES EL PORVENIR S.A.C.</t>
  </si>
  <si>
    <t>COMPAÑIA MINERA CHUNGAR S.A.C.</t>
  </si>
  <si>
    <t>MINERA SHOUXIN PERU S.A.</t>
  </si>
  <si>
    <t>CATALINA HUANCA SOCIEDAD MINERA S.A.C.</t>
  </si>
  <si>
    <t>COMPAÑIA MINERA KOLPA S.A.</t>
  </si>
  <si>
    <t>PAN AMERICAN SILVER HUARON S.A.</t>
  </si>
  <si>
    <t>COMPAÑIA MINERA LINCUNA S.A.</t>
  </si>
  <si>
    <t>NEXA RESOURCES ATACOCHA S.A.A.</t>
  </si>
  <si>
    <t>SHOUGANG HIERRO PERU S.A.A.</t>
  </si>
  <si>
    <t>MINSUR S.A.</t>
  </si>
  <si>
    <t>APURÍMAC</t>
  </si>
  <si>
    <t>MADRE DE DIOS</t>
  </si>
  <si>
    <t>INVERSIONES MINERAS (US$)</t>
  </si>
  <si>
    <t>PLANTA BENEFICIO</t>
  </si>
  <si>
    <t>EQUIPAMIENTO MINERO</t>
  </si>
  <si>
    <t>INFRAESTRUCTURA</t>
  </si>
  <si>
    <t>DESARROLLO Y PREPARACIÓN</t>
  </si>
  <si>
    <t>EVOLUCIÓN ANUAL DE LAS INVERSIONES MINERAS
(US$ MILLONES)</t>
  </si>
  <si>
    <t>SEGÚN DEPARTAMENTO</t>
  </si>
  <si>
    <t>SEGÚN EMPRESA</t>
  </si>
  <si>
    <t>EMPRESA</t>
  </si>
  <si>
    <t>JINZHAO MINING PERU S.A.</t>
  </si>
  <si>
    <t>COMPAÑIA MINERA CONDESTABLE S.A.</t>
  </si>
  <si>
    <t>COMPAÑIA MINERA RAURA S.A.</t>
  </si>
  <si>
    <t>SOCIEDAD MINERA CORONA S.A.</t>
  </si>
  <si>
    <t>S.M.R.L. SANTA BARBARA DE TRUJILLO</t>
  </si>
  <si>
    <t>SUMMA GOLD CORPORATION S.A.C.</t>
  </si>
  <si>
    <t>COMPAÑIA MINERA ZAFRANAL S.A.C.</t>
  </si>
  <si>
    <t>Total</t>
  </si>
  <si>
    <t>SEGÚN RUBRO DE INVERSIÓN</t>
  </si>
  <si>
    <t>RUBRO / EMPRESA</t>
  </si>
  <si>
    <t>Tabla 14</t>
  </si>
  <si>
    <t>PETITORIOS, CATASTRO Y ACTIVIDAD MINERA</t>
  </si>
  <si>
    <t>CANTIDAD DE SOLICITUDES DE PETITORIOS MINEROS A NIVEL NACIONAL*</t>
  </si>
  <si>
    <t>Año</t>
  </si>
  <si>
    <t>ENE</t>
  </si>
  <si>
    <t>FEB</t>
  </si>
  <si>
    <t>MAR</t>
  </si>
  <si>
    <t>ABR</t>
  </si>
  <si>
    <t>MAY</t>
  </si>
  <si>
    <t>JUN</t>
  </si>
  <si>
    <t>JUL</t>
  </si>
  <si>
    <t>AGO</t>
  </si>
  <si>
    <t>SET</t>
  </si>
  <si>
    <t>OCT</t>
  </si>
  <si>
    <t>NOV</t>
  </si>
  <si>
    <t>DIC</t>
  </si>
  <si>
    <t>SOLICITUDES DE PETITORIOS MINEROS A NIVEL NACIONAL *</t>
  </si>
  <si>
    <t>TÍTULOS DE CONCESIONES OTORGADAS POR INGEMMET *</t>
  </si>
  <si>
    <t>TÍTULOS DE CONCESIONES OTORGADAS POR INGEMMET (HECTÁREAS)*</t>
  </si>
  <si>
    <t>Tabla 14.2</t>
  </si>
  <si>
    <t>N°</t>
  </si>
  <si>
    <t>TIPO DE ÁREA RESTRINGIDA</t>
  </si>
  <si>
    <t>HECTÁREAS</t>
  </si>
  <si>
    <t>SITIO RAMSAR (humedales de importancia internacional)</t>
  </si>
  <si>
    <t>RESERVA TERRITORIAL</t>
  </si>
  <si>
    <t>ZONA URBANA</t>
  </si>
  <si>
    <t>PUERTO Y/O AEROPUERTO</t>
  </si>
  <si>
    <t>RED VIAL NACIONAL</t>
  </si>
  <si>
    <t>PAISAJE CULTURAL</t>
  </si>
  <si>
    <t>ZONA DE RIESGO NO MITIGABLE (alto riesgo de habitabilidad - ley 30556)</t>
  </si>
  <si>
    <t>****</t>
  </si>
  <si>
    <t>Territorio Perú (Has según IGN)</t>
  </si>
  <si>
    <t>Tabla 10</t>
  </si>
  <si>
    <t>EMPLEO DIRECTO EN MINERÍA</t>
  </si>
  <si>
    <t>SEGÚN TIPO DE EMPLEADOR (PROMEDIO)</t>
  </si>
  <si>
    <t>COMPAÑÍA</t>
  </si>
  <si>
    <t>CONTRATISTAS</t>
  </si>
  <si>
    <t xml:space="preserve">ACCIDENTES MORTALES EN EL SECTOR MINERO
</t>
  </si>
  <si>
    <t xml:space="preserve">AÑO         </t>
  </si>
  <si>
    <t>ENE.</t>
  </si>
  <si>
    <t>FEB.</t>
  </si>
  <si>
    <t>MAR.</t>
  </si>
  <si>
    <t>ABR.</t>
  </si>
  <si>
    <t>MAY.</t>
  </si>
  <si>
    <t>JUN.</t>
  </si>
  <si>
    <t>JUL.</t>
  </si>
  <si>
    <t>AGO.</t>
  </si>
  <si>
    <t>Tabla 11</t>
  </si>
  <si>
    <t>SEGÚN GÉNERO</t>
  </si>
  <si>
    <t>Género</t>
  </si>
  <si>
    <t>Varones</t>
  </si>
  <si>
    <t xml:space="preserve">Mujeres </t>
  </si>
  <si>
    <t>Total trabajadores</t>
  </si>
  <si>
    <t>SEGÚN GÉNERO Y TIPO DE EMPLEADOR</t>
  </si>
  <si>
    <t>Empleador/Género</t>
  </si>
  <si>
    <t>Compañía</t>
  </si>
  <si>
    <t>Contratista</t>
  </si>
  <si>
    <t xml:space="preserve">Varones </t>
  </si>
  <si>
    <t>Extracción minera no metálica y carbonífera</t>
  </si>
  <si>
    <t>Extracción minera no metálica según departamento</t>
  </si>
  <si>
    <t>Extracción minera carbonífera según departamento</t>
  </si>
  <si>
    <t>INGRESOS TRIBUTARIOS</t>
  </si>
  <si>
    <t>INGRESOS NO TRIBUTARIOS</t>
  </si>
  <si>
    <t>Minería Metálica</t>
  </si>
  <si>
    <t>Minería No Metálica</t>
  </si>
  <si>
    <t>VARONES</t>
  </si>
  <si>
    <t>MUJERES</t>
  </si>
  <si>
    <t>TOTAL TRABAJADORES</t>
  </si>
  <si>
    <t>Extracción no metálica</t>
  </si>
  <si>
    <t>(*) Información disponible a la fecha de elaboración de este boletín</t>
  </si>
  <si>
    <t>EMPRESA ADMINISTRADORA CERRO S.A.C.</t>
  </si>
  <si>
    <t>MINERA LA GRANJA S.A.C.</t>
  </si>
  <si>
    <t xml:space="preserve">(*) Información disponible a la fecha de elaboración de este boletín. </t>
  </si>
  <si>
    <t>INICIO / FIN DE EJECUCIÓN</t>
  </si>
  <si>
    <t>PUESTA EN MARCHA OPERATIVA</t>
  </si>
  <si>
    <t>2022 / 2025</t>
  </si>
  <si>
    <t>EJECUCIÓN</t>
  </si>
  <si>
    <t>2023 / 2042</t>
  </si>
  <si>
    <t>2024 / 2029</t>
  </si>
  <si>
    <t>Ampliación Huancapetí</t>
  </si>
  <si>
    <t>Compañía Minera Lincuna S.A.</t>
  </si>
  <si>
    <t>2025 / 2028</t>
  </si>
  <si>
    <t>2025 / 2033</t>
  </si>
  <si>
    <t>Coimolache Sulfuros</t>
  </si>
  <si>
    <t xml:space="preserve">Cobre </t>
  </si>
  <si>
    <t>Mina Justa Subterránea</t>
  </si>
  <si>
    <t>Marcobre S.A.C.</t>
  </si>
  <si>
    <t>Ampliación Huachocolpa</t>
  </si>
  <si>
    <t xml:space="preserve">Compañía Minera Kolpa S.A. </t>
  </si>
  <si>
    <t>Antilla Copper S.A.</t>
  </si>
  <si>
    <t>EJECUCIÓN*</t>
  </si>
  <si>
    <t>Minera La Granja S.A.C.</t>
  </si>
  <si>
    <t>Reposición Colquijirca</t>
  </si>
  <si>
    <t>Sociedad Minera El Brocal S.A.A.</t>
  </si>
  <si>
    <t>Reposición Ferrobamba</t>
  </si>
  <si>
    <t>COTIZACIONES DE LOS PRINCIPALES METALES</t>
  </si>
  <si>
    <t xml:space="preserve">COBRE </t>
  </si>
  <si>
    <t xml:space="preserve">ORO </t>
  </si>
  <si>
    <t xml:space="preserve">ZINC </t>
  </si>
  <si>
    <t xml:space="preserve">PLATA </t>
  </si>
  <si>
    <t xml:space="preserve">PLOMO </t>
  </si>
  <si>
    <t xml:space="preserve">ESTAÑO </t>
  </si>
  <si>
    <t xml:space="preserve">MOLIBDENO </t>
  </si>
  <si>
    <t>MANGANESO**</t>
  </si>
  <si>
    <t>Ctvs.US$/lb</t>
  </si>
  <si>
    <t>US$/oz tr</t>
  </si>
  <si>
    <t>US$/TM*</t>
  </si>
  <si>
    <t>US$/lb</t>
  </si>
  <si>
    <t>LME</t>
  </si>
  <si>
    <t>LBMA</t>
  </si>
  <si>
    <t>London Fix</t>
  </si>
  <si>
    <t>S&amp;P</t>
  </si>
  <si>
    <t>INVERSIÓN CAPEX
US$ MILLONES</t>
  </si>
  <si>
    <t>P.D.: Por definir</t>
  </si>
  <si>
    <t>Cabe señalar que este documento recopila la información pública más actualizada disponible sobre la evolución de los proyectos listados. En algunos casos, a falta de referencias públicas y oficiales, la información se basa en estimaciones de los autores y no compromete en ningún sentido a las compañías titulares de dichos proyectos.</t>
  </si>
  <si>
    <t>EJECUCIÓN: Etapa en la que se encuentran los proyectos que ya iniciaron o están por iniciar la ejecución de las inversiones principales para el desarrollo del Proyecto Minero, después de obtener los permisos y/o autorizaciones necesarias.</t>
  </si>
  <si>
    <t>* El proyecto Ariana del titular Ariana Operaciones Mineras S.A.C. se encuentra en la etapa de ejecución suspendida.</t>
  </si>
  <si>
    <t>PBI MINERO METÁLICO</t>
  </si>
  <si>
    <t>Nd</t>
  </si>
  <si>
    <t>EL MOLLE VERDE S.A.C.</t>
  </si>
  <si>
    <t>ANTAPATA</t>
  </si>
  <si>
    <t>DIA</t>
  </si>
  <si>
    <t>4ta MEIAsd</t>
  </si>
  <si>
    <t>Aftermath Silver Peru S.A.C.</t>
  </si>
  <si>
    <t>C.P.S. Nº 1</t>
  </si>
  <si>
    <t>Shougang Hierro Perú S.A.A.</t>
  </si>
  <si>
    <t>EIAsd</t>
  </si>
  <si>
    <t>EL PADRINO</t>
  </si>
  <si>
    <t>MARÍA REYNA</t>
  </si>
  <si>
    <t>PINAYA</t>
  </si>
  <si>
    <t>Kaizen Discovery Perú S.A.C.</t>
  </si>
  <si>
    <t>QANQAWA</t>
  </si>
  <si>
    <t>QOYA - CHULLO</t>
  </si>
  <si>
    <t>BHP World Exploration Inc. Sucursal del Perú</t>
  </si>
  <si>
    <t>QUELLOPUNTA</t>
  </si>
  <si>
    <t>ROMINA 2</t>
  </si>
  <si>
    <t>AZULCCACCA</t>
  </si>
  <si>
    <t>BORDEBAMBA</t>
  </si>
  <si>
    <t>ESPERANZA</t>
  </si>
  <si>
    <t>Amaru Resources S.A.C.</t>
  </si>
  <si>
    <t>HUATANA</t>
  </si>
  <si>
    <t>TASSA</t>
  </si>
  <si>
    <t>WILLAY</t>
  </si>
  <si>
    <t>ACHATAYHUA</t>
  </si>
  <si>
    <t>Achatayhua Metals Perú S.A.C.</t>
  </si>
  <si>
    <t>ANTARUMI</t>
  </si>
  <si>
    <t>1ra MEIAsd</t>
  </si>
  <si>
    <t>Winshear de Perú S.A.C.</t>
  </si>
  <si>
    <t>Pampa Esperanza Resources S.A.C.</t>
  </si>
  <si>
    <t>SALLAHUE NORTE</t>
  </si>
  <si>
    <t>Palamina S.A.C</t>
  </si>
  <si>
    <t>Tabla 12</t>
  </si>
  <si>
    <t>TRANSFERENCIA DE RECURSOS (CANON MINERO, REGALÍAS MINERAS Y DERECHO DE VIGENCIA Y PENALIDAD) 
GENERADOS POR LA MINERÍA  (Soles)*</t>
  </si>
  <si>
    <t>DEPARTAMENTOS</t>
  </si>
  <si>
    <t xml:space="preserve">  ÁNCASH</t>
  </si>
  <si>
    <t xml:space="preserve">  AREQUIPA</t>
  </si>
  <si>
    <t xml:space="preserve">  ICA</t>
  </si>
  <si>
    <t xml:space="preserve">  TACNA</t>
  </si>
  <si>
    <t xml:space="preserve">  CUSCO</t>
  </si>
  <si>
    <t xml:space="preserve">  MOQUEGUA</t>
  </si>
  <si>
    <t xml:space="preserve">  LA LIBERTAD</t>
  </si>
  <si>
    <t xml:space="preserve">  APURÍMAC</t>
  </si>
  <si>
    <t xml:space="preserve">  CAJAMARCA</t>
  </si>
  <si>
    <t xml:space="preserve">  JUNÍN</t>
  </si>
  <si>
    <t xml:space="preserve">  PUNO</t>
  </si>
  <si>
    <t xml:space="preserve">  LIMA</t>
  </si>
  <si>
    <t xml:space="preserve">  AYACUCHO</t>
  </si>
  <si>
    <t xml:space="preserve">  PASCO</t>
  </si>
  <si>
    <t xml:space="preserve">  PIURA</t>
  </si>
  <si>
    <t xml:space="preserve">  HUANCAVELICA</t>
  </si>
  <si>
    <t xml:space="preserve">  MADRE DE DIOS</t>
  </si>
  <si>
    <t xml:space="preserve">  SAN MARTÍN</t>
  </si>
  <si>
    <t xml:space="preserve">  HUÁNUCO</t>
  </si>
  <si>
    <t xml:space="preserve">  LAMBAYEQUE</t>
  </si>
  <si>
    <t xml:space="preserve">  AMAZONAS</t>
  </si>
  <si>
    <t xml:space="preserve">  LORETO</t>
  </si>
  <si>
    <t xml:space="preserve">  TUMBES</t>
  </si>
  <si>
    <t xml:space="preserve">  UCAYALI</t>
  </si>
  <si>
    <t xml:space="preserve">  CALLAO</t>
  </si>
  <si>
    <t>Tabla 13</t>
  </si>
  <si>
    <t>TRANSFERENCIA DE RECURSOS (CANON MINERO, REGALÍAS MINERAS Y DERECHO DE VIGENCIA Y PENALIDAD) 
GENERADOS POR LA MINERÍA (Soles)*</t>
  </si>
  <si>
    <t>CANON MINERO***</t>
  </si>
  <si>
    <t>DERECHO DE VIGENCIA Y PENALIDAD</t>
  </si>
  <si>
    <t>*** Incluye Canon Regional para Cajamarca y adelanto del Canon Minero que se aprobó en la Cuarta Disposición Complementaria Final del Decreto Legislativo N° 1441, del Sistema Nacional de Tesorería.</t>
  </si>
  <si>
    <t>**** Incluye Regalías Contractuales Mineras.</t>
  </si>
  <si>
    <t>REGALÍAS MINERAS****</t>
  </si>
  <si>
    <t>PROYECTO ESPECIAL - HIDRAULICOS</t>
  </si>
  <si>
    <t>COMPAÑIA MINERA MISKI MAYO S.R.L.</t>
  </si>
  <si>
    <t>PART. %</t>
  </si>
  <si>
    <t>TSI</t>
  </si>
  <si>
    <t>Tabla 07</t>
  </si>
  <si>
    <t>Tabla 08</t>
  </si>
  <si>
    <t>Tabla 09</t>
  </si>
  <si>
    <t>Fuente: Instituto Geológico Minero y Metalúrgico (INGEMMET)</t>
  </si>
  <si>
    <t>SOBREANDES S.A.C.</t>
  </si>
  <si>
    <t>EMPLEO SEGÚN GÉNERO Y TIPO DE EMPLEADOR</t>
  </si>
  <si>
    <t>UCAYALI</t>
  </si>
  <si>
    <t>Tabla 04</t>
  </si>
  <si>
    <t>EXTRACCIÓN MINERA NO METÁLICA Y CARBONÍFERA*</t>
  </si>
  <si>
    <t>RECURSO EXTRAÍDO</t>
  </si>
  <si>
    <t>VAR. %</t>
  </si>
  <si>
    <t>NO METÁLICO (TM)</t>
  </si>
  <si>
    <t>CALIZA / DOLOMITA</t>
  </si>
  <si>
    <t>FOSFATOS</t>
  </si>
  <si>
    <t>ARENA (GRUESA/FINA)</t>
  </si>
  <si>
    <t>CALCITA</t>
  </si>
  <si>
    <t>PIEDRA (CONSTRUCCIÓN)</t>
  </si>
  <si>
    <t>PUZOLANA</t>
  </si>
  <si>
    <t>SAL</t>
  </si>
  <si>
    <t>ARCILLAS</t>
  </si>
  <si>
    <t>CONCHUELAS</t>
  </si>
  <si>
    <t>ANDALUCITA</t>
  </si>
  <si>
    <t>TRAVERTINO</t>
  </si>
  <si>
    <t>YESO</t>
  </si>
  <si>
    <t>DIATOMITAS</t>
  </si>
  <si>
    <t>GRANITO</t>
  </si>
  <si>
    <t>BENTONITA</t>
  </si>
  <si>
    <t>PIROFILITA</t>
  </si>
  <si>
    <t>ARENISCA / CUARCITA</t>
  </si>
  <si>
    <t>ANDESITA</t>
  </si>
  <si>
    <t>DOLOMITA</t>
  </si>
  <si>
    <t>BARITINA</t>
  </si>
  <si>
    <t>TALCO</t>
  </si>
  <si>
    <t>FELDESPATOS</t>
  </si>
  <si>
    <t>PIEDRA LAJA</t>
  </si>
  <si>
    <t>GRANODIORITA ORNAMENTAL</t>
  </si>
  <si>
    <t>SULFATOS</t>
  </si>
  <si>
    <t>CARBONÍFERA  (TM)</t>
  </si>
  <si>
    <t>CARBÓN ANTRACITA</t>
  </si>
  <si>
    <t>CARBÓN BITUMINOSO</t>
  </si>
  <si>
    <t>(*) Información preliminar</t>
  </si>
  <si>
    <t>Tabla 4.1</t>
  </si>
  <si>
    <t>EXTRACCIÓN MINERA NO METÁLICA SEGÚN DEPARTAMENTO*</t>
  </si>
  <si>
    <t xml:space="preserve">RECURSO EXTRAÍDO / DEPARTAMENTO </t>
  </si>
  <si>
    <t>VAR %</t>
  </si>
  <si>
    <t>CALIZA / DOLOMITA (TM)</t>
  </si>
  <si>
    <t>FOSFATOS (TM)</t>
  </si>
  <si>
    <t>HORMIGÓN (TM)</t>
  </si>
  <si>
    <t>ARENA (GRUESA/FINA) (TM)</t>
  </si>
  <si>
    <t>CALCITA (TM)</t>
  </si>
  <si>
    <t>PUZOLANA (TM)</t>
  </si>
  <si>
    <t>SAL (TM)</t>
  </si>
  <si>
    <t>ARCILLAS (TM)</t>
  </si>
  <si>
    <t>CONCHUELAS (TM)</t>
  </si>
  <si>
    <t>ANDALUCITA (TM)</t>
  </si>
  <si>
    <t>TRAVERTINO (TM)</t>
  </si>
  <si>
    <t>SÍLICE (TM)</t>
  </si>
  <si>
    <t>YESO (TM)</t>
  </si>
  <si>
    <t>DIATOMITAS (TM)</t>
  </si>
  <si>
    <t>GRANITO (TM)</t>
  </si>
  <si>
    <t>BENTONITA (TM)</t>
  </si>
  <si>
    <t>PIROFILITA (TM)</t>
  </si>
  <si>
    <t>ARENISCA / CUARCITA (TM)</t>
  </si>
  <si>
    <t>ANDESITA (TM)</t>
  </si>
  <si>
    <t>CAOLÍN (TM)</t>
  </si>
  <si>
    <t>DOLOMITA (TM)</t>
  </si>
  <si>
    <t>BARITINA (TM)</t>
  </si>
  <si>
    <t>TALCO (TM)</t>
  </si>
  <si>
    <t>FELDESPATOS (TM)</t>
  </si>
  <si>
    <t>PIEDRA LAJA  (TM)</t>
  </si>
  <si>
    <t>GRANODIORITA ORNAMENTAL (TM)</t>
  </si>
  <si>
    <t>SULFATOS (TM)</t>
  </si>
  <si>
    <t>ÓNIX (TM)</t>
  </si>
  <si>
    <t>Tabla 4.2</t>
  </si>
  <si>
    <t>EXTRACCIÓN MINERA DE CARBÓN SEGÚN DEPARTAMENTO*</t>
  </si>
  <si>
    <t>RECURSO EXTRAÍDO / DEPARTAMENTO</t>
  </si>
  <si>
    <t xml:space="preserve"> (*) Información preliminar</t>
  </si>
  <si>
    <t>2025*</t>
  </si>
  <si>
    <t>2025**</t>
  </si>
  <si>
    <t>NORCOBRE S.A.C.</t>
  </si>
  <si>
    <t>COMPAÑIA MINERA ARGENTUM S.A.</t>
  </si>
  <si>
    <t>Tabla 14.1</t>
  </si>
  <si>
    <t>CANTIDAD</t>
  </si>
  <si>
    <t>SITUACIÓN</t>
  </si>
  <si>
    <t>HECTÁREAS(**)</t>
  </si>
  <si>
    <t>EXPLOTACIÓN</t>
  </si>
  <si>
    <t>BENEFICIO</t>
  </si>
  <si>
    <t>CATEO Y PROSPECCIÓN</t>
  </si>
  <si>
    <t>PREPARACIÓN Y DESARROLLO*</t>
  </si>
  <si>
    <t>CIERRE PROGRESIVO*</t>
  </si>
  <si>
    <t>CIERRE FINAL*</t>
  </si>
  <si>
    <t>CIERRE POST-CIERRE (DEFINITIVO)</t>
  </si>
  <si>
    <t>COQUINA</t>
  </si>
  <si>
    <t>COQUINA (TM)</t>
  </si>
  <si>
    <t>CONCESIONES y/o UNIDADES ECONÓMICAS ADMINISTRATIVAS (UEAs) EN ACTIVIDAD</t>
  </si>
  <si>
    <t>FECHA DE CONCLUSIÓN DE LA CONSULTA PRELIMINAR</t>
  </si>
  <si>
    <t>FECHA DE AUTORIZACIÓN DEL INICIO DE ACTIVIDADES DE EXPLORACIÓN</t>
  </si>
  <si>
    <t>INSTRUMENTO DE GESTIÓN AMBIENTAL</t>
  </si>
  <si>
    <t>ACCOPATA</t>
  </si>
  <si>
    <t>En evaluación</t>
  </si>
  <si>
    <t>ANTILLA</t>
  </si>
  <si>
    <t>ANY CENTRO</t>
  </si>
  <si>
    <t>Ayor S.A.C.</t>
  </si>
  <si>
    <t>ANY ESTE</t>
  </si>
  <si>
    <t>AYAWILCA</t>
  </si>
  <si>
    <t>MEIAsd</t>
  </si>
  <si>
    <t>CAÑARIACO</t>
  </si>
  <si>
    <t>Cañariaco Copper Perú S.A.C</t>
  </si>
  <si>
    <t>CHANCHO AL PALO</t>
  </si>
  <si>
    <t>Westminster Perú S.A.C.</t>
  </si>
  <si>
    <t>COBREORCO</t>
  </si>
  <si>
    <t>COTABAMBAS</t>
  </si>
  <si>
    <t>Panoro Apurimac S.A.</t>
  </si>
  <si>
    <t>3ra MEIAsd</t>
  </si>
  <si>
    <t>EL GALENO</t>
  </si>
  <si>
    <t>6ta MEIAsd</t>
  </si>
  <si>
    <t>HAQUIRA</t>
  </si>
  <si>
    <t>HUARON</t>
  </si>
  <si>
    <t>Pan American Silver Huaron S.A.</t>
  </si>
  <si>
    <t>ISIBILLA</t>
  </si>
  <si>
    <t>Macusani Uranium S.A.C.</t>
  </si>
  <si>
    <t>Uranio</t>
  </si>
  <si>
    <t>KOLPA</t>
  </si>
  <si>
    <t>Compañía Minera Kolpa S.A.</t>
  </si>
  <si>
    <t>LACSHA</t>
  </si>
  <si>
    <t>Zafiro Mining S.A.C.</t>
  </si>
  <si>
    <t>LAS BAMBAS</t>
  </si>
  <si>
    <t>MARCOBRE</t>
  </si>
  <si>
    <t>8va MEIAsd</t>
  </si>
  <si>
    <t>NEAR MINE</t>
  </si>
  <si>
    <t>Consorcio Minero Horizonte S.R.L.</t>
  </si>
  <si>
    <t>Kiwanda S.A.C.</t>
  </si>
  <si>
    <t>QUENAMARI</t>
  </si>
  <si>
    <t>QUILLA</t>
  </si>
  <si>
    <t>SAN GABRIEL</t>
  </si>
  <si>
    <t>Nexa Resources El Porvenir S.A.C.</t>
  </si>
  <si>
    <t>TINA</t>
  </si>
  <si>
    <t>MFTA</t>
  </si>
  <si>
    <t>CONSULTA PRELIMINAR</t>
  </si>
  <si>
    <t>ANKA</t>
  </si>
  <si>
    <t>ASUMAN FE</t>
  </si>
  <si>
    <t>Total Genius Iron Mining S.A.C.</t>
  </si>
  <si>
    <t>ATOLLADERO HASRET FE</t>
  </si>
  <si>
    <t>DAYLETTE</t>
  </si>
  <si>
    <t>Minera Anaconda Perú S.A.</t>
  </si>
  <si>
    <t>HUARO</t>
  </si>
  <si>
    <t>Minera Cuculi S.A.C.</t>
  </si>
  <si>
    <t>YANANTA</t>
  </si>
  <si>
    <t>Perú Fortescue S.A.C.</t>
  </si>
  <si>
    <t>AUTORIZACIÓN DE EXPLORACIÓN</t>
  </si>
  <si>
    <t>Sobreandes S.A.C.</t>
  </si>
  <si>
    <t>CABALLITO</t>
  </si>
  <si>
    <t>LA COLORADA</t>
  </si>
  <si>
    <t>LA ESTRELLA</t>
  </si>
  <si>
    <t>Cappex Exploraciones S.A.C.</t>
  </si>
  <si>
    <t>Corporación Minera Centauro S.A.C.</t>
  </si>
  <si>
    <t>Darwin Perú S.A.C.</t>
  </si>
  <si>
    <t>Elaborado por la Dirección General de Promoción y Sostenibilidad Minera.</t>
  </si>
  <si>
    <t>Febrero</t>
  </si>
  <si>
    <t>EXPORTACIONES METÁLICAS</t>
  </si>
  <si>
    <t>VALOR DE LAS EXPORTACIONES METÁLICAS (US$ MILLONES)</t>
  </si>
  <si>
    <t>COBRE</t>
  </si>
  <si>
    <t>ORO</t>
  </si>
  <si>
    <t>ZINC</t>
  </si>
  <si>
    <t>PLATA</t>
  </si>
  <si>
    <t>PLOMO</t>
  </si>
  <si>
    <t>ESTAÑO</t>
  </si>
  <si>
    <t>MOLIBDENO</t>
  </si>
  <si>
    <t xml:space="preserve">VARIACIÓN RESPECTO AL MES ANTERIOR* EN MILLONES DE US$ </t>
  </si>
  <si>
    <t>EVOLUCIÓN DE LAS EXPORTACIONES MINERAS METÁLICAS / US$ MILLONES</t>
  </si>
  <si>
    <t>VOLUMEN DE LAS EXPORTACIONES METÁLICAS</t>
  </si>
  <si>
    <t>(Miles toneladas)</t>
  </si>
  <si>
    <t>(Miles oz tr)</t>
  </si>
  <si>
    <t>(Millones oz tr)</t>
  </si>
  <si>
    <t>(Millones toneladas)</t>
  </si>
  <si>
    <t xml:space="preserve">VARIACIÓN RESPECTO AL MES ANTERIOR * VOLUMEN </t>
  </si>
  <si>
    <t>VARIACIÓN INTERANUAL DE LAS EXPORTACIONES MINERAS METÁLICAS (VOLUMEN (*))/ VAR%</t>
  </si>
  <si>
    <t>Tabla 6.1</t>
  </si>
  <si>
    <t>ESTRUCTURA DEL VALOR DE LAS EXPORTACIONES PERUANAS (MILLONES DE US$)</t>
  </si>
  <si>
    <t>RUBRO</t>
  </si>
  <si>
    <t>Part%</t>
  </si>
  <si>
    <t>Ene</t>
  </si>
  <si>
    <t>Mineros Metálicos</t>
  </si>
  <si>
    <t>Petróleo y gas natural</t>
  </si>
  <si>
    <t>Pesqueros (Export. Trad.)</t>
  </si>
  <si>
    <t>Agrícolas</t>
  </si>
  <si>
    <t>Agropecuarios</t>
  </si>
  <si>
    <t>Pesqueros (Export. No Trad.)</t>
  </si>
  <si>
    <t>Textiles</t>
  </si>
  <si>
    <t>Maderas y papeles</t>
  </si>
  <si>
    <t>Químicos</t>
  </si>
  <si>
    <t>Minerales no metálicos</t>
  </si>
  <si>
    <t>Sidero-metalúrgicos y joyería</t>
  </si>
  <si>
    <t>Metal-mecánicos</t>
  </si>
  <si>
    <t>Otros</t>
  </si>
  <si>
    <t>TOTAL EXPORTACIONES</t>
  </si>
  <si>
    <t>TOTAL EXPORTACIONES MINERAS</t>
  </si>
  <si>
    <t>Tabla 6.2</t>
  </si>
  <si>
    <t>VALOR DE EXPORTACIONES DE PRINCIPALES PRODUCTOS MINEROS (Millones de US$)</t>
  </si>
  <si>
    <t>Productos Metálicos</t>
  </si>
  <si>
    <t>Molibdeno</t>
  </si>
  <si>
    <t>PARTICIPACIÓN DE PRODUCTOS MINEROS EN EL VALOR DE EXPORTACIONES NACIONALES (Millones de US$)</t>
  </si>
  <si>
    <t>TOTAL PROD. MINEROS</t>
  </si>
  <si>
    <t>Minerales No Metálicos</t>
  </si>
  <si>
    <t>TOTAL EXPORTACIONES NACIONALES</t>
  </si>
  <si>
    <t>Tabla 06</t>
  </si>
  <si>
    <t>MINERA BOROO MISQUICHILCA S.A.</t>
  </si>
  <si>
    <t>Mar.</t>
  </si>
  <si>
    <t>Marzo</t>
  </si>
  <si>
    <t>2024 / 2026</t>
  </si>
  <si>
    <t>Reposición San Rafael</t>
  </si>
  <si>
    <t>2025 / 2036</t>
  </si>
  <si>
    <t>2025 / 2027</t>
  </si>
  <si>
    <t>Southern Perú Copper Corporation</t>
  </si>
  <si>
    <t>2025 / 2029</t>
  </si>
  <si>
    <t>2026 / 2032</t>
  </si>
  <si>
    <t>Ampliación Huarón</t>
  </si>
  <si>
    <t>Pan American Silver Huarón S.A.C.</t>
  </si>
  <si>
    <t>2026 / 2053</t>
  </si>
  <si>
    <t>Optimización Cerro Verde</t>
  </si>
  <si>
    <t>Sociedad Minera Cerro Verde S.A.A.</t>
  </si>
  <si>
    <t>2026 / P.D.</t>
  </si>
  <si>
    <t>2027 / 2028</t>
  </si>
  <si>
    <t>2027 / 2029</t>
  </si>
  <si>
    <t>2027 / 2031</t>
  </si>
  <si>
    <t>2029 / 2034</t>
  </si>
  <si>
    <t>Ampliación Cobriza</t>
  </si>
  <si>
    <t>Operadores Concentrados Peruanos S.A.C.</t>
  </si>
  <si>
    <t>Ampliación Contonga</t>
  </si>
  <si>
    <t>Norcobre S.A.C.</t>
  </si>
  <si>
    <t>Ampliación Esperanza</t>
  </si>
  <si>
    <t>Compañía Minera Caraveli S.A.C.</t>
  </si>
  <si>
    <t>Ampliación Quellaveco</t>
  </si>
  <si>
    <t>Anglo American Quellaveco S.A.</t>
  </si>
  <si>
    <t>Ampliación Recuperada</t>
  </si>
  <si>
    <t>Recuperada S.A.C.</t>
  </si>
  <si>
    <t>Ampliación Shougang</t>
  </si>
  <si>
    <t>Shougang Hierro Peru S.A.A.</t>
  </si>
  <si>
    <t>Ampliación Yauricocha</t>
  </si>
  <si>
    <t>Sociedad Minera Corona S.A.</t>
  </si>
  <si>
    <t>Katy</t>
  </si>
  <si>
    <t>Cultinor S.A.C.</t>
  </si>
  <si>
    <t>Optimización Cajamarquilla</t>
  </si>
  <si>
    <t>Nexa Resources Cajamarquilla S.A.</t>
  </si>
  <si>
    <t>Optimización Constancia</t>
  </si>
  <si>
    <t>Optimización Julcani</t>
  </si>
  <si>
    <t>Optimización Pallancata</t>
  </si>
  <si>
    <t>Optimización Pucamarca</t>
  </si>
  <si>
    <t>Olympic Precious Metals Ltd.</t>
  </si>
  <si>
    <t>Reaprovechamiento Quiruvilca</t>
  </si>
  <si>
    <t>Atom Enviromental II S.A.C.</t>
  </si>
  <si>
    <t>Reposición Cerro de Pasco</t>
  </si>
  <si>
    <t>Empresa Administradora Cerro S.A.C.</t>
  </si>
  <si>
    <t>Reposición Shahuindo</t>
  </si>
  <si>
    <t>Shahuindo S.A.C.</t>
  </si>
  <si>
    <t>CMC CRITICAL MINERALS CORPORATION S.A.C.</t>
  </si>
  <si>
    <t>Feb</t>
  </si>
  <si>
    <t>PIZARRA</t>
  </si>
  <si>
    <t>PIZARRA (TM)</t>
  </si>
  <si>
    <t>Abr.</t>
  </si>
  <si>
    <t>Mar</t>
  </si>
  <si>
    <t>Abril</t>
  </si>
  <si>
    <t>May.</t>
  </si>
  <si>
    <t>Abr</t>
  </si>
  <si>
    <t>Mayo</t>
  </si>
  <si>
    <t>LA ARENA S.A.</t>
  </si>
  <si>
    <t>ÁREA NATURAL - USO INDIRECTO</t>
  </si>
  <si>
    <t>CLASIFICACIÓN DIVERSA (gasoductos, oleoductos,  otros)</t>
  </si>
  <si>
    <t xml:space="preserve">CONCESIÓN FORESTAL </t>
  </si>
  <si>
    <t>ECOSISTEMAS FRÁGILES</t>
  </si>
  <si>
    <t>ÁREA DE DEFENSA NACIONAL</t>
  </si>
  <si>
    <t>RESERVA INDÍGENA</t>
  </si>
  <si>
    <t>ZONA ARQUEOLÓGICA</t>
  </si>
  <si>
    <t xml:space="preserve">ÁREA DE NO ADMISIÓN DE PETITORIOS </t>
  </si>
  <si>
    <t>ÁREA DE NO ADMISIÓN DE PETITORIOS INGEMMET</t>
  </si>
  <si>
    <t>Tabla 01</t>
  </si>
  <si>
    <t>VOLUMEN DE LA PRODUCCIÓN MINERA METÁLICA</t>
  </si>
  <si>
    <t>ORO*</t>
  </si>
  <si>
    <t>ARSÉNICO</t>
  </si>
  <si>
    <t>BISMUTO</t>
  </si>
  <si>
    <t>CADMIO</t>
  </si>
  <si>
    <t>MANGANESO</t>
  </si>
  <si>
    <t>MAGNESIO</t>
  </si>
  <si>
    <t>TMF</t>
  </si>
  <si>
    <t>g finos</t>
  </si>
  <si>
    <t>kg finos</t>
  </si>
  <si>
    <t>N/D</t>
  </si>
  <si>
    <t>EVOLUCIÓN ANUAL DE LA PRODUCCIÓN DE COBRE
(MILES DE TMF)</t>
  </si>
  <si>
    <t>Tabla 02</t>
  </si>
  <si>
    <t>PRODUCCIÓN MINERA METÁLICA SEGÚN EMPRESA</t>
  </si>
  <si>
    <t>PRODUCTO / EMPRESA</t>
  </si>
  <si>
    <t>COBRE (TMF)</t>
  </si>
  <si>
    <t>ORO** (g finos)</t>
  </si>
  <si>
    <t>PALTARUMI S.A.C.</t>
  </si>
  <si>
    <t>GOLD FIELDS LA CIMA S.A.</t>
  </si>
  <si>
    <t>MINERA VETA DORADA S.A.C.</t>
  </si>
  <si>
    <t>ZINC (TMF)</t>
  </si>
  <si>
    <t>PLATA (kg finos)</t>
  </si>
  <si>
    <t>PLOMO (TMF)</t>
  </si>
  <si>
    <t>MINERA BATEAS S.A.C.</t>
  </si>
  <si>
    <t>HIERRO (TMF)</t>
  </si>
  <si>
    <t>ESTAÑO (TMF)</t>
  </si>
  <si>
    <t>MOLIBDENO (TMF)</t>
  </si>
  <si>
    <t>ARSÉNICO (TMF)</t>
  </si>
  <si>
    <t>SOCIEDAD MINERA ANDEREAL S.A.C.</t>
  </si>
  <si>
    <t>GLORE PERU S.A.C</t>
  </si>
  <si>
    <t>EL PACIFICO DORADO S.A.C.</t>
  </si>
  <si>
    <t>BISMUTO (TMF)</t>
  </si>
  <si>
    <t>CADMIO (TMF)</t>
  </si>
  <si>
    <t>MANGANESO (TMF)</t>
  </si>
  <si>
    <t>MAGNESIO (TMF)</t>
  </si>
  <si>
    <t>Tabla 03</t>
  </si>
  <si>
    <t>PRODUCCIÓN MINERA METÁLICA SEGÚN DEPARTAMENTO</t>
  </si>
  <si>
    <t>PRODUCTO / DEPARTAMENTO</t>
  </si>
  <si>
    <t>COBRE / TMF</t>
  </si>
  <si>
    <t>ORO* / G FINOS</t>
  </si>
  <si>
    <t>ZINC / TMF</t>
  </si>
  <si>
    <t>PLATA / KG FINOS</t>
  </si>
  <si>
    <t>PLOMO / TMF</t>
  </si>
  <si>
    <t>HIERRO / TMF</t>
  </si>
  <si>
    <t>ESTAÑO / TMF</t>
  </si>
  <si>
    <t>MOLIBDENO / TMF</t>
  </si>
  <si>
    <t>ARSÉNICO / TMF</t>
  </si>
  <si>
    <t>BISMUTO / TMF</t>
  </si>
  <si>
    <t>CADMIO / TMF</t>
  </si>
  <si>
    <t>MANGANESO / TMF</t>
  </si>
  <si>
    <t>MAGNESIO / TMF</t>
  </si>
  <si>
    <t>ARAGONITO</t>
  </si>
  <si>
    <t>ARAGONITO (TM)</t>
  </si>
  <si>
    <t>Jun.</t>
  </si>
  <si>
    <t>May</t>
  </si>
  <si>
    <t>Junio</t>
  </si>
  <si>
    <t>MINERA CRC SOCIEDAD ANONIMA CERRADA</t>
  </si>
  <si>
    <t>Jul.</t>
  </si>
  <si>
    <t>Jun</t>
  </si>
  <si>
    <t>Julio</t>
  </si>
  <si>
    <t>MÁRMOL (TM)</t>
  </si>
  <si>
    <t>OTROS (2024: 3 titulares mineros, 2025: 3 titulares mineros)</t>
  </si>
  <si>
    <t>OTROS** (2024: 3 departamentos, 2025: 3 departamentos)</t>
  </si>
  <si>
    <t>BORATOS / ULEXITA</t>
  </si>
  <si>
    <t>BORATOS / ULEXITA (TM)</t>
  </si>
  <si>
    <t>Ago.</t>
  </si>
  <si>
    <t>Jul</t>
  </si>
  <si>
    <t>Cartera de Proyectos de Exploración Minera, actualización agosto 2025</t>
  </si>
  <si>
    <t>No requiere</t>
  </si>
  <si>
    <t>TOTAL ( 80 proyectos)</t>
  </si>
  <si>
    <t>Fecha de consulta: 25 de agosto de 2025.</t>
  </si>
  <si>
    <t>PERÚ: CARTERA DE PROYECTOS DE EXPLORACIÓN MINERA, ACTUALIZACIÓN AGOSTO 2025</t>
  </si>
  <si>
    <t>CPEM, AGO 2025'!A1</t>
  </si>
  <si>
    <t>Agosto</t>
  </si>
  <si>
    <t>Setiembre</t>
  </si>
  <si>
    <t>SILICATOS</t>
  </si>
  <si>
    <t>SILICATOS (TM)</t>
  </si>
  <si>
    <t>Set.</t>
  </si>
  <si>
    <t>Ago</t>
  </si>
  <si>
    <t>HORMIGÓN</t>
  </si>
  <si>
    <t>SÍLICE</t>
  </si>
  <si>
    <t>CAOLÍN</t>
  </si>
  <si>
    <t>MÁRMOL</t>
  </si>
  <si>
    <t>ÓNIX</t>
  </si>
  <si>
    <t>Oct.</t>
  </si>
  <si>
    <t>Set</t>
  </si>
  <si>
    <t>Octubre</t>
  </si>
  <si>
    <t>Oct. 2025</t>
  </si>
  <si>
    <t>PERÚ: CARTERA DE PROYECTOS DE INVERSIÓN MINERA, EDICIÓN 2025 - ACTUALIZACIÓN OCTUBRE</t>
  </si>
  <si>
    <t>2029 / P.D.</t>
  </si>
  <si>
    <t>La Arena Sulfuros</t>
  </si>
  <si>
    <t>Cartera de Proyectos de Inversión Minera, actualización octubre 2025</t>
  </si>
  <si>
    <t>CPIM, OCT 2025'!A1</t>
  </si>
  <si>
    <t>Noviembre</t>
  </si>
  <si>
    <t>Nov. 2024</t>
  </si>
  <si>
    <t>Nov. 2025</t>
  </si>
  <si>
    <t>Ene-Nov 2024</t>
  </si>
  <si>
    <t>Ene-Nov 2025</t>
  </si>
  <si>
    <t>Nov.</t>
  </si>
  <si>
    <t>SEP</t>
  </si>
  <si>
    <t>Oct</t>
  </si>
  <si>
    <t>Según ESTAMIN Diciembre 2025</t>
  </si>
  <si>
    <t>Edición Nº 12 - 2025</t>
  </si>
  <si>
    <t>Diciembre</t>
  </si>
  <si>
    <t>VARIACIÓN INTERANUAL / DICIEMBRE</t>
  </si>
  <si>
    <t>Dic. 2024</t>
  </si>
  <si>
    <t>Dic. 2025</t>
  </si>
  <si>
    <t>VARIACIÓN INTERANUAL ACUMULADA / ENERO-DICIEMBRE</t>
  </si>
  <si>
    <t>Ene-Dic 2024</t>
  </si>
  <si>
    <t>Ene-Dic 2025</t>
  </si>
  <si>
    <r>
      <t>Fuente:  Dirección de Gestión Minera</t>
    </r>
    <r>
      <rPr>
        <sz val="10"/>
        <color theme="1"/>
        <rFont val="Calibri"/>
        <family val="2"/>
      </rPr>
      <t>, DGM/  Fecha de consulta: 26 de enero de 2026.</t>
    </r>
    <r>
      <rPr>
        <sz val="10"/>
        <color rgb="FF000000"/>
        <rFont val="Calibri"/>
        <family val="2"/>
      </rPr>
      <t xml:space="preserve">
Elaboración: Dirección General de Promoción y Sostenibilidad Minera, DGPSM.
(*) Información preliminar. Incluye producción aurífera estimada de mineros artesanales de Madre de Dios, Puno, Piura y Arequipa.
N/D: Información no disponible</t>
    </r>
  </si>
  <si>
    <t>Fuente:  Dirección de Gestión Minera, DGM/  Fecha de consulta: 26 de enero de 2026.
Elaboración: Dirección General de Promoción y Sostenibilidad Minera, DGPSM.
(*) Información preliminar. Incluye producción aurífera estimada de mineros artesanales de Madre de Dios, Puno, Piura y Arequipa.</t>
  </si>
  <si>
    <t>DICIEMBRE</t>
  </si>
  <si>
    <t>ENERO - DICIEMBRE</t>
  </si>
  <si>
    <t>OTROS (2024: 50 titulares mineros, 2025: 48 titulares mineros)</t>
  </si>
  <si>
    <t>OTROS (2024: 273 titulares mineros, 2025: 278 titulares mineros)</t>
  </si>
  <si>
    <t>EMPRESA MINERA LOS QUENUALES S.A.C.</t>
  </si>
  <si>
    <t>OTROS (2024: 35 titulares mineros, 2025: 31 titulares mineros)</t>
  </si>
  <si>
    <t>OTROS (2024: 90 titulares mineros, 2025: 84 titulares mineros)</t>
  </si>
  <si>
    <t>OTROS (2024: 34 titulares mineros, 2025: 31 titulares mineros)</t>
  </si>
  <si>
    <t>Fuente:  Dirección de Gestión Minera, DGM/  Fecha de consulta: 26 de enero de 2026.
Elaboración: Dirección General de Promoción y Sostenibilidad Minera, DGPSM.
(*)Incluye producción cuprífera por proceso de flotación (TMF), lixiviación y electro-obtención (TM). 
(**) Información preliminar. Incluye producción aurífera estimada de mineros artesanales de Madre de Dios, Puno, Piura y Arequipa.</t>
  </si>
  <si>
    <r>
      <t xml:space="preserve">Fuente:  Dirección de Gestión Minera, DGM/  Fecha de consulta: 26 de enero de 2026.
Elaboración: Dirección General de Promoción y Sostenibilidad Minera, DGPSM.
(*) </t>
    </r>
    <r>
      <rPr>
        <i/>
        <sz val="10"/>
        <color theme="1"/>
        <rFont val="Calibri"/>
        <family val="2"/>
        <scheme val="minor"/>
      </rPr>
      <t xml:space="preserve">Información preliminar. Incluye producción aurífera estimada de mineros artesanales de Madre de Dios, Puno, Piura y Arequipa.
</t>
    </r>
    <r>
      <rPr>
        <sz val="10"/>
        <color theme="1"/>
        <rFont val="Calibri"/>
        <family val="2"/>
        <scheme val="minor"/>
      </rPr>
      <t xml:space="preserve">(**) </t>
    </r>
    <r>
      <rPr>
        <i/>
        <sz val="10"/>
        <color theme="1"/>
        <rFont val="Calibri"/>
        <family val="2"/>
        <scheme val="minor"/>
      </rPr>
      <t>Contempla la producción metálica de molibdeno de los departamentos de Apurímac, Cusco y Junín (el titular Minera Chinalco Perú S.A. es el único que reporta molibdeno como subproducto dentro del proceso de flotación en planta para la obtención de cobre como su producto principal. Es importante mencionar que, para efectos estadísticos se está contemplando tanto la producción de producto principal como subproducto; no obstante, se precisa que Minera Chinalco Perú S.A no produce ni comercializa molibdeno).</t>
    </r>
  </si>
  <si>
    <t>Fuente: Dirección de Gestión Minera, DGM / Fecha de consulta: 27 de enero de 2026.
Elaboración: Dirección General de Promoción y Sostenibilidad Minera, DGPSM.</t>
  </si>
  <si>
    <t>Fuente: Dirección de Gestión Minera, DGM / Fecha de consulta: 27 de enero de 2026.
Elaboración: Dirección General de Promoción y Sostenibilidad Minera, DGPSM.                                                                                                                                 
 (*) Información preliminar</t>
  </si>
  <si>
    <t>Dic.</t>
  </si>
  <si>
    <t>* Tonelada métrica seca.
**Precio del compuesto Mn32%-Fe20%.
Fuente: Bolsa de Metales de Londres, Standard &amp; Poor's Capital IQ. Elaborado por el Ministerio de Energía y Minas. 
Fecha de consulta: 09 de febrero de 2026.</t>
  </si>
  <si>
    <t>2025 
(Ene - Nov)</t>
  </si>
  <si>
    <t>VARIACIÓN INTERANUAL * EN MILLONES DE US$ / NOVIEMBRE</t>
  </si>
  <si>
    <t>VARIACIÓN INTERANUAL ACUMULADA* EN MILLONES DE US$ / ENERO-NOVIEMBRE</t>
  </si>
  <si>
    <t>VARIACIÓN INTERANUAL * VOLUMEN /NOVIEMBRE</t>
  </si>
  <si>
    <t>VARIACIÓN INTERANUAL ACUMULADA * VOLUMEN / ENERO-NOVIEMBRE</t>
  </si>
  <si>
    <t>Fuente: BCRP, Cuadros Estadísticos Mensuales. Elaborado por el Ministerio de Energía y Minas
Fecha de consulta: 03 de febrero de 2026.
* El cuadro contiene datos publicados por el Banco Central de Reserva del Perú. Los volúmenes para cada mineral se especifican a continuación:
. COBRE: Se considera las partidas arancelarias que corresponden a “Minerales de cobre y sus concentrados” y “Cátodos y secciones de cátodos de cobre refinado”.
. ORO: Se considera “Minerales de oro y sus concentrados”, así como “Refinados de oro”. Incluye estimación de exportaciones de oro no registradas por Aduanas.
. ZINC: Se considera “Minerales de zinc y sus concentrados” y “Zinc refinado”.
. HIERRO: Se considera “Hierro pellets” y “Hierro lodos y tortas”.
. PLATA: Se considera plata refinada y la partida “plata y sus concentrados”.
El volumen es calculado en base a la información que envía Aduanas en kg y se transforman a la unidades de referencia (es decir, de kilos a onzas troy, o de kilos a toneladas). En el caso del cobre y otros metales, en los que se considera concentrados, los volúmenes se ajustan por una ley promedio. Información disponible a la fecha de elaboración de este boletín.</t>
  </si>
  <si>
    <t>Nov</t>
  </si>
  <si>
    <t>Fuente: BCRP, Cuadros Estadísticos Mensuales. Elaborado por el Ministerio de Energía y Minas.
Fecha de consulta: 03 de febrero de 2026.</t>
  </si>
  <si>
    <t>Fuente: BCRP, Cuadros Estadísticos Mensuales. Elaborado por el Ministerio de Energía y Minas
Fecha de consulta: 03 de febrero de 2026.</t>
  </si>
  <si>
    <t>Fuente: Dirección General de Minería, DGM - Ministerio de Energía y Minas.
Elaboración: Dirección General de Promoción y Sostenibilidad Minera, DGPSM.
- Información proporcionada por los Titulares Mineros a través del ESTAMIN.
- Las cifras han sido ajustadas a lo reportado por los Titulares Mineros al 28 de enero de 2026.</t>
  </si>
  <si>
    <t>COMPAÑIA MINERA COIMOLACHE S.A.</t>
  </si>
  <si>
    <t>OPERADORES CONCENTRADOS PERUANOS S.A.C.</t>
  </si>
  <si>
    <t>SIERRA MINERA CARAZ S.A.C</t>
  </si>
  <si>
    <t>OTROS (2024: 309 titulares mineros, 2025: 289 titulares mineros)</t>
  </si>
  <si>
    <t>OTROS (2024: 90 titulares mineros, 2025: 90 titulares mineros)</t>
  </si>
  <si>
    <t>OTROS (2024: 149 titulares mineros, 2025: 146 titulares mineros)</t>
  </si>
  <si>
    <t>OTROS (2024: 223 titulares mineros, 2025: 206 titulares mineros)</t>
  </si>
  <si>
    <t>OTROS (2024: 180 titulares mineros, 2025: 170 titulares mineros)</t>
  </si>
  <si>
    <t>OTROS (2024: 153 titulares mineros, 2025: 141 titulares mineros)</t>
  </si>
  <si>
    <t>OTROS (2024: 134 titulares mineros, 2025: 135 titulares mineros)</t>
  </si>
  <si>
    <t>SEGÚN DEPARTAMENTO Y GÉNERO - DICIEMBRE 2025</t>
  </si>
  <si>
    <t>Variación Interanual - Diciembre</t>
  </si>
  <si>
    <t>Fuente: Dirección General de Minería - Ministerio de Energía y Minas.
- 2015-2019:  Información proporcionada por los Titulares Mineros a través de la Declaración Anual Consolidada (DAC).
- 2020-2025:  Información proporcionada por los Titulares Mineros a través del Declaración Estadística Mensual (ESTAMIN).
* Las cifras han sido ajustadas a lo reportado por los Titulares Mineros al 28 de enero de 2026.</t>
  </si>
  <si>
    <t>Fuente: Dirección General de Minería - Ministerio de Energía y Minas.
 *Las cifras han sido ajustadas a lo reportado por los Titulares Mineros al 10 de febrero de 2026.</t>
  </si>
  <si>
    <t>Fuente: Dirección General de Minería - Ministerio de Energía y Minas.
Información proporcionada por los Titulares Mineros a través del Declaración Estadística Mensual (ESTAMIN).
* Las cifras han sido ajustadas a lo reportado por los Titulares Mineros al 28 de enero de 2026.</t>
  </si>
  <si>
    <t>*Se considera las transferencias a los gobiernos locales, regionales y nacionales (universidades públicas).
Fuente: MEF - Portal de Transparencia Económica, Instituto Geológico Minero y Metalúrgico (INGEMMET). Elaborado por el Ministerio de Energía y Minas. 
** Fecha de consulta: 05 de febrero de 2026
   Canon Minero 2025
   Regalías Mineras 2025 
   Derecho de Vigencia y Penalidad 2025</t>
  </si>
  <si>
    <t xml:space="preserve">*Se considera las transferencias a los gobiernos locales, regionales y nacionales (universidades públicas).
Fuente: MEF - Portal de Transparencia Económica, Instituto Geológico Minero y Metalúrgico (INGEMMET). Elaborado por el Ministerio de Energía y Minas. 
** Fecha de consulta:  05 de febrero de 2026
   Canon Minero 2025
   Regalías Mineras  2025 
   Derecho de Vigencia y Penalidad 2025                                                                                                                                                                                                                                                  </t>
  </si>
  <si>
    <t>Fuente: Instituto Geológico Minero y Metalúrgico (INGEMMET) /  Fecha de consulta: 02 de febrero de 2026.</t>
  </si>
  <si>
    <t>ÁREAS RESTRINGIDAS A LA MINERÍA - DICIEMBRE 2025</t>
  </si>
  <si>
    <t>SITIO HISTÓRICO DE BATALLA</t>
  </si>
  <si>
    <r>
      <t>ACTIVIDAD MINERA - DICIEMBRE</t>
    </r>
    <r>
      <rPr>
        <b/>
        <sz val="12"/>
        <rFont val="Calibri"/>
        <family val="2"/>
      </rPr>
      <t xml:space="preserve"> 2025</t>
    </r>
  </si>
  <si>
    <t>Fuente:  Declaración Estadística Mensual (ESTAMIN) - Ministerio de Energía y Minas.   /    Fecha de consulta: 02 de febrero de 2026.</t>
  </si>
  <si>
    <t xml:space="preserve"> Información disponible a la fecha de elaboración de este boletín.
(*) Mediante R.D. N° 0043-2020-MINEM/DGM, se reemplazó la situación "Construcción" al nombre de "Preparación y Desarrollo", asimismo se añadieron las situaciones "Cierre Final" y "Cierre Progresivo". De esta manera, las situaciones reportadas se encuentran alineadas a la Ley General de Minería y los procedimientos de autorizaciones mineras de la Dirección General de Minería.
(**) Hectáreas otorgadas totales destinadas a las unidades mineras que se encuentran en alguna de las situaciones descritas en el presente cuadro.</t>
  </si>
  <si>
    <t>VARIACIÓN INTERANUAL ACUMULADA / ENERO - DICIEMBRE</t>
  </si>
  <si>
    <t>Fuente: SUNAT, Nota Tributaria. Elaborado por Ministerio de Energía y Minas.
Fecha de consulta: 02 de febrero de 2026.
* Incluye Ingresos Tributarios y No Tributarios mineros recaudados por SUNAT.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</si>
</sst>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3" formatCode="_-* #,##0.00_-;\-* #,##0.00_-;_-* &quot;-&quot;??_-;_-@_-"/>
    <numFmt numFmtId="164" formatCode="_(* #,##0.00_);_(* \(#,##0.00\);_(* &quot;-&quot;??_);_(@_)"/>
    <numFmt numFmtId="165" formatCode="_ * #,##0.00_ ;_ * \-#,##0.00_ ;_ * &quot;-&quot;??_ ;_ @_ "/>
    <numFmt numFmtId="166" formatCode="0.0%"/>
    <numFmt numFmtId="167" formatCode="_-* #,##0.00\ _€_-;\-* #,##0.00\ _€_-;_-* &quot;-&quot;??\ _€_-;_-@_-"/>
    <numFmt numFmtId="168" formatCode="#,##0.0"/>
    <numFmt numFmtId="169" formatCode="_-* #,##0.00\ _P_t_s_-;\-* #,##0.00\ _P_t_s_-;_-* &quot;-&quot;??\ _P_t_s_-;_-@_-"/>
    <numFmt numFmtId="170" formatCode="_-* #,##0_-;\-* #,##0_-;_-* &quot;-&quot;??_-;_-@_-"/>
    <numFmt numFmtId="171" formatCode="_ * #,##0.0_ ;_ * \-#,##0.0_ ;_ * &quot;-&quot;??_ ;_ @_ "/>
    <numFmt numFmtId="172" formatCode="_-* #,##0.0_-;\-* #,##0.0_-;_-* &quot;-&quot;??_-;_-@_-"/>
    <numFmt numFmtId="173" formatCode="#,##0.0,,"/>
    <numFmt numFmtId="174" formatCode="_ * #,##0.0000_ ;_ * \-#,##0.0000_ ;_ * &quot;-&quot;??_ ;_ @_ "/>
    <numFmt numFmtId="175" formatCode="_ * #,##0_ ;_ * \-#,##0_ ;_ * &quot;-&quot;??_ ;_ @_ "/>
    <numFmt numFmtId="176" formatCode="0.000%"/>
    <numFmt numFmtId="177" formatCode="0.0000%"/>
    <numFmt numFmtId="178" formatCode="#,##0_ ;\-#,##0\ "/>
    <numFmt numFmtId="179" formatCode="0.000"/>
    <numFmt numFmtId="180" formatCode="#,##0;[Red]#,##0"/>
    <numFmt numFmtId="181" formatCode="[$-1010409]###,##0"/>
    <numFmt numFmtId="182" formatCode="0.00000%"/>
    <numFmt numFmtId="183" formatCode="_-* #,##0.00_-;\-* #,##0.00_-;_-* &quot;-&quot;??_-;_-@"/>
    <numFmt numFmtId="184" formatCode="0.0"/>
    <numFmt numFmtId="185" formatCode="_ * #,##0.000_ ;_ * \-#,##0.000_ ;_ * &quot;-&quot;??_ ;_ @_ "/>
    <numFmt numFmtId="186" formatCode="_-* #,##0.000000_-;\-* #,##0.000000_-;_-* &quot;-&quot;??_-;_-@_-"/>
    <numFmt numFmtId="187" formatCode="#,##0.000"/>
    <numFmt numFmtId="188" formatCode="#,##0.0;\-#,##0.0"/>
    <numFmt numFmtId="189" formatCode="_-* #,##0.000_-;\-* #,##0.000_-;_-* &quot;-&quot;??_-;_-@_-"/>
  </numFmts>
  <fonts count="89" x14ac:knownFonts="1">
    <font>
      <sz val="11"/>
      <color theme="1"/>
      <name val="Calibri"/>
      <family val="2"/>
      <scheme val="minor"/>
    </font>
    <font>
      <sz val="11"/>
      <color theme="1"/>
      <name val="Calibri"/>
      <family val="2"/>
      <scheme val="minor"/>
    </font>
    <font>
      <sz val="11"/>
      <color rgb="FF000000"/>
      <name val="Calibri"/>
      <family val="2"/>
    </font>
    <font>
      <sz val="10"/>
      <name val="Calibri"/>
      <family val="2"/>
      <scheme val="minor"/>
    </font>
    <font>
      <sz val="10"/>
      <color theme="1"/>
      <name val="Calibri"/>
      <family val="2"/>
      <scheme val="minor"/>
    </font>
    <font>
      <sz val="10"/>
      <name val="Arial"/>
      <family val="2"/>
    </font>
    <font>
      <sz val="9"/>
      <color theme="1"/>
      <name val="Calibri"/>
      <family val="2"/>
      <scheme val="minor"/>
    </font>
    <font>
      <sz val="11"/>
      <color rgb="FF9C0006"/>
      <name val="Calibri"/>
      <family val="2"/>
      <scheme val="minor"/>
    </font>
    <font>
      <sz val="8"/>
      <name val="Arial"/>
      <family val="2"/>
    </font>
    <font>
      <sz val="11"/>
      <name val="Calibri"/>
      <family val="2"/>
    </font>
    <font>
      <sz val="11"/>
      <name val="Calibri"/>
      <family val="2"/>
    </font>
    <font>
      <b/>
      <sz val="18"/>
      <name val="Century Gothic"/>
      <family val="2"/>
    </font>
    <font>
      <sz val="14"/>
      <name val="Century Gothic"/>
      <family val="2"/>
    </font>
    <font>
      <u/>
      <sz val="11"/>
      <color theme="10"/>
      <name val="Calibri"/>
      <family val="2"/>
      <scheme val="minor"/>
    </font>
    <font>
      <sz val="11"/>
      <color theme="1"/>
      <name val="Century Gothic"/>
      <family val="2"/>
    </font>
    <font>
      <b/>
      <sz val="14"/>
      <color rgb="FF00519E"/>
      <name val="Century Gothic"/>
      <family val="2"/>
    </font>
    <font>
      <sz val="10"/>
      <color theme="0"/>
      <name val="Calibri"/>
      <family val="2"/>
      <scheme val="minor"/>
    </font>
    <font>
      <b/>
      <sz val="10"/>
      <color rgb="FF000000"/>
      <name val="Calibri"/>
      <family val="2"/>
    </font>
    <font>
      <b/>
      <sz val="12"/>
      <color rgb="FF000000"/>
      <name val="Calibri"/>
      <family val="2"/>
    </font>
    <font>
      <sz val="11"/>
      <color theme="1"/>
      <name val="Calibri"/>
      <family val="2"/>
      <scheme val="minor"/>
    </font>
    <font>
      <b/>
      <sz val="10"/>
      <color theme="1"/>
      <name val="Calibri"/>
      <family val="2"/>
      <scheme val="minor"/>
    </font>
    <font>
      <sz val="10"/>
      <color rgb="FF000000"/>
      <name val="Calibri"/>
      <family val="2"/>
    </font>
    <font>
      <sz val="10"/>
      <color theme="1"/>
      <name val="Calibri"/>
      <family val="2"/>
    </font>
    <font>
      <sz val="11"/>
      <color theme="1"/>
      <name val="Calibri Light"/>
      <family val="2"/>
      <scheme val="major"/>
    </font>
    <font>
      <b/>
      <sz val="11"/>
      <color rgb="FF00B050"/>
      <name val="Calibri Light"/>
      <family val="2"/>
      <scheme val="major"/>
    </font>
    <font>
      <sz val="11"/>
      <color rgb="FF00B050"/>
      <name val="Calibri Light"/>
      <family val="2"/>
      <scheme val="major"/>
    </font>
    <font>
      <b/>
      <sz val="11"/>
      <color theme="5" tint="-0.249977111117893"/>
      <name val="Calibri Light"/>
      <family val="2"/>
      <scheme val="major"/>
    </font>
    <font>
      <sz val="11"/>
      <color theme="5" tint="-0.249977111117893"/>
      <name val="Calibri Light"/>
      <family val="2"/>
      <scheme val="major"/>
    </font>
    <font>
      <b/>
      <sz val="11"/>
      <color rgb="FF305496"/>
      <name val="Calibri Light"/>
      <family val="2"/>
      <scheme val="major"/>
    </font>
    <font>
      <sz val="11"/>
      <color rgb="FF305496"/>
      <name val="Calibri Light"/>
      <family val="2"/>
      <scheme val="major"/>
    </font>
    <font>
      <b/>
      <sz val="22"/>
      <color theme="3" tint="-0.499984740745262"/>
      <name val="Calibri Light"/>
      <family val="2"/>
      <scheme val="major"/>
    </font>
    <font>
      <b/>
      <sz val="22"/>
      <color theme="1"/>
      <name val="Calibri Light"/>
      <family val="2"/>
      <scheme val="major"/>
    </font>
    <font>
      <b/>
      <sz val="22"/>
      <color rgb="FF002060"/>
      <name val="Calibri Light"/>
      <family val="2"/>
      <scheme val="major"/>
    </font>
    <font>
      <b/>
      <sz val="10"/>
      <color indexed="8"/>
      <name val="Calibri"/>
      <family val="2"/>
    </font>
    <font>
      <sz val="10"/>
      <color rgb="FFFFFFFF"/>
      <name val="Calibri"/>
      <family val="2"/>
    </font>
    <font>
      <i/>
      <sz val="10"/>
      <color rgb="FF000000"/>
      <name val="Calibri"/>
      <family val="2"/>
    </font>
    <font>
      <sz val="7"/>
      <color theme="1"/>
      <name val="Arial"/>
      <family val="2"/>
    </font>
    <font>
      <b/>
      <sz val="11"/>
      <color theme="1"/>
      <name val="Calibri"/>
      <family val="2"/>
      <scheme val="minor"/>
    </font>
    <font>
      <b/>
      <sz val="10"/>
      <name val="Calibri"/>
      <family val="2"/>
    </font>
    <font>
      <sz val="10"/>
      <name val="Calibri"/>
      <family val="2"/>
    </font>
    <font>
      <b/>
      <sz val="10"/>
      <color rgb="FFFFFFFF"/>
      <name val="Calibri"/>
      <family val="2"/>
    </font>
    <font>
      <b/>
      <sz val="10"/>
      <name val="Calibri"/>
      <family val="2"/>
      <scheme val="minor"/>
    </font>
    <font>
      <b/>
      <sz val="12"/>
      <name val="Calibri"/>
      <family val="2"/>
      <scheme val="minor"/>
    </font>
    <font>
      <b/>
      <sz val="10"/>
      <color theme="0"/>
      <name val="Calibri"/>
      <family val="2"/>
      <scheme val="minor"/>
    </font>
    <font>
      <b/>
      <i/>
      <sz val="10"/>
      <color theme="0" tint="-0.499984740745262"/>
      <name val="Calibri"/>
      <family val="2"/>
      <scheme val="minor"/>
    </font>
    <font>
      <i/>
      <sz val="10"/>
      <color theme="1"/>
      <name val="Calibri"/>
      <family val="2"/>
      <scheme val="minor"/>
    </font>
    <font>
      <b/>
      <sz val="12"/>
      <color theme="1"/>
      <name val="Calibri"/>
      <family val="2"/>
      <scheme val="minor"/>
    </font>
    <font>
      <i/>
      <sz val="10"/>
      <color theme="0"/>
      <name val="Calibri"/>
      <family val="2"/>
      <scheme val="minor"/>
    </font>
    <font>
      <b/>
      <sz val="9"/>
      <color theme="1"/>
      <name val="Calibri"/>
      <family val="2"/>
      <scheme val="minor"/>
    </font>
    <font>
      <sz val="11"/>
      <color theme="0"/>
      <name val="Calibri"/>
      <family val="2"/>
      <scheme val="minor"/>
    </font>
    <font>
      <sz val="10"/>
      <color theme="0" tint="-0.499984740745262"/>
      <name val="Calibri"/>
      <family val="2"/>
      <scheme val="minor"/>
    </font>
    <font>
      <b/>
      <sz val="10"/>
      <color theme="0" tint="-4.9989318521683403E-2"/>
      <name val="Calibri"/>
      <family val="2"/>
      <scheme val="minor"/>
    </font>
    <font>
      <i/>
      <sz val="10"/>
      <name val="Calibri"/>
      <family val="2"/>
      <scheme val="minor"/>
    </font>
    <font>
      <b/>
      <sz val="10"/>
      <color theme="1"/>
      <name val="Calibri"/>
      <family val="2"/>
    </font>
    <font>
      <sz val="12"/>
      <name val="Calibri"/>
      <family val="2"/>
    </font>
    <font>
      <i/>
      <sz val="10"/>
      <color theme="1"/>
      <name val="Calibri"/>
      <family val="2"/>
    </font>
    <font>
      <sz val="10"/>
      <color rgb="FFFF0000"/>
      <name val="Calibri"/>
      <family val="2"/>
    </font>
    <font>
      <sz val="8"/>
      <color rgb="FF4D5156"/>
      <name val="Arial"/>
      <family val="2"/>
    </font>
    <font>
      <i/>
      <sz val="10"/>
      <name val="Calibri"/>
      <family val="2"/>
    </font>
    <font>
      <sz val="16"/>
      <color rgb="FF000000"/>
      <name val="Calibri"/>
      <family val="2"/>
    </font>
    <font>
      <b/>
      <sz val="10"/>
      <color rgb="FFFFFFFF"/>
      <name val="Calibri Light"/>
      <family val="2"/>
      <scheme val="major"/>
    </font>
    <font>
      <sz val="10"/>
      <color rgb="FF000000"/>
      <name val="Calibri Light"/>
      <family val="2"/>
      <scheme val="major"/>
    </font>
    <font>
      <b/>
      <sz val="10"/>
      <color rgb="FF000000"/>
      <name val="Calibri Light"/>
      <family val="2"/>
      <scheme val="major"/>
    </font>
    <font>
      <sz val="10"/>
      <color theme="1"/>
      <name val="Calibri Light"/>
      <family val="2"/>
      <scheme val="major"/>
    </font>
    <font>
      <b/>
      <sz val="10"/>
      <color theme="1"/>
      <name val="Calibri Light"/>
      <family val="2"/>
      <scheme val="major"/>
    </font>
    <font>
      <i/>
      <sz val="10"/>
      <color theme="1"/>
      <name val="Calibri Light"/>
      <family val="2"/>
      <scheme val="major"/>
    </font>
    <font>
      <b/>
      <sz val="12"/>
      <color theme="0"/>
      <name val="Calibri Light"/>
      <family val="2"/>
      <scheme val="major"/>
    </font>
    <font>
      <sz val="14"/>
      <color theme="1"/>
      <name val="Calibri Light"/>
      <family val="2"/>
      <scheme val="major"/>
    </font>
    <font>
      <i/>
      <sz val="11"/>
      <color theme="1"/>
      <name val="Calibri Light"/>
      <family val="2"/>
      <scheme val="major"/>
    </font>
    <font>
      <u/>
      <sz val="11"/>
      <color theme="8" tint="-0.249977111117893"/>
      <name val="Century Gothic"/>
      <family val="2"/>
    </font>
    <font>
      <sz val="11"/>
      <color theme="8" tint="-0.249977111117893"/>
      <name val="Century Gothic"/>
      <family val="2"/>
    </font>
    <font>
      <sz val="8"/>
      <color rgb="FF000000"/>
      <name val="Arial"/>
      <family val="2"/>
    </font>
    <font>
      <sz val="9"/>
      <name val="Calibri"/>
      <family val="2"/>
      <scheme val="minor"/>
    </font>
    <font>
      <sz val="11"/>
      <name val="Calibri"/>
      <family val="2"/>
      <scheme val="minor"/>
    </font>
    <font>
      <u/>
      <sz val="11"/>
      <color theme="10"/>
      <name val="Century Gothic"/>
      <family val="2"/>
    </font>
    <font>
      <sz val="10"/>
      <name val="Arial"/>
      <family val="2"/>
    </font>
    <font>
      <b/>
      <sz val="12"/>
      <name val="Calibri"/>
      <family val="2"/>
    </font>
    <font>
      <sz val="9"/>
      <color rgb="FFFF0000"/>
      <name val="Calibri"/>
      <family val="2"/>
      <scheme val="minor"/>
    </font>
    <font>
      <b/>
      <sz val="11"/>
      <color rgb="FF305496"/>
      <name val="Calibri Light"/>
      <family val="1"/>
      <scheme val="major"/>
    </font>
    <font>
      <sz val="11"/>
      <color rgb="FFC00000"/>
      <name val="Calibri Light"/>
      <family val="2"/>
      <scheme val="major"/>
    </font>
    <font>
      <b/>
      <sz val="11"/>
      <color rgb="FF963634"/>
      <name val="Calibri Light"/>
      <family val="2"/>
      <scheme val="major"/>
    </font>
    <font>
      <sz val="11"/>
      <color rgb="FF963634"/>
      <name val="Calibri Light"/>
      <family val="2"/>
      <scheme val="major"/>
    </font>
    <font>
      <b/>
      <sz val="11"/>
      <color theme="5" tint="-0.249977111117893"/>
      <name val="Calibri Light"/>
      <family val="1"/>
      <scheme val="major"/>
    </font>
    <font>
      <b/>
      <sz val="11"/>
      <color rgb="FF00B050"/>
      <name val="Calibri Light"/>
      <family val="1"/>
      <scheme val="major"/>
    </font>
    <font>
      <sz val="7"/>
      <color rgb="FF000000"/>
      <name val="Arial"/>
      <family val="2"/>
    </font>
    <font>
      <b/>
      <sz val="16"/>
      <color rgb="FF000000"/>
      <name val="Calibri"/>
      <family val="2"/>
    </font>
    <font>
      <sz val="10"/>
      <color theme="0"/>
      <name val="Calibri"/>
      <family val="2"/>
    </font>
    <font>
      <sz val="11"/>
      <color rgb="FFFF0000"/>
      <name val="Calibri"/>
      <family val="2"/>
      <scheme val="minor"/>
    </font>
    <font>
      <sz val="10"/>
      <name val="Calibri Light"/>
      <family val="2"/>
      <scheme val="major"/>
    </font>
  </fonts>
  <fills count="32">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FFFF"/>
        <bgColor rgb="FFFFFFFF"/>
      </patternFill>
    </fill>
    <fill>
      <patternFill patternType="solid">
        <fgColor rgb="FFC3A560"/>
        <bgColor indexed="64"/>
      </patternFill>
    </fill>
    <fill>
      <patternFill patternType="solid">
        <fgColor rgb="FF0081B0"/>
        <bgColor indexed="64"/>
      </patternFill>
    </fill>
    <fill>
      <patternFill patternType="solid">
        <fgColor rgb="FF7F7F7F"/>
        <bgColor rgb="FF7F7F7F"/>
      </patternFill>
    </fill>
    <fill>
      <patternFill patternType="solid">
        <fgColor theme="0" tint="-0.14999847407452621"/>
        <bgColor indexed="64"/>
      </patternFill>
    </fill>
    <fill>
      <patternFill patternType="solid">
        <fgColor theme="0"/>
        <bgColor rgb="FFFFFFFF"/>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0" tint="-0.34998626667073579"/>
        <bgColor indexed="64"/>
      </patternFill>
    </fill>
    <fill>
      <patternFill patternType="solid">
        <fgColor indexed="65"/>
        <bgColor indexed="64"/>
      </patternFill>
    </fill>
    <fill>
      <patternFill patternType="solid">
        <fgColor theme="0" tint="-0.499984740745262"/>
        <bgColor rgb="FFC00000"/>
      </patternFill>
    </fill>
    <fill>
      <patternFill patternType="solid">
        <fgColor theme="0"/>
        <bgColor rgb="FF7F7F7F"/>
      </patternFill>
    </fill>
    <fill>
      <patternFill patternType="solid">
        <fgColor rgb="FFFFFFFF"/>
        <bgColor indexed="64"/>
      </patternFill>
    </fill>
    <fill>
      <patternFill patternType="solid">
        <fgColor rgb="FFD8D8D8"/>
        <bgColor rgb="FFD8D8D8"/>
      </patternFill>
    </fill>
    <fill>
      <patternFill patternType="solid">
        <fgColor theme="0" tint="-0.499984740745262"/>
        <bgColor theme="4" tint="0.79998168889431442"/>
      </patternFill>
    </fill>
    <fill>
      <patternFill patternType="solid">
        <fgColor rgb="FFFFFF00"/>
        <bgColor indexed="64"/>
      </patternFill>
    </fill>
    <fill>
      <patternFill patternType="solid">
        <fgColor theme="2" tint="-9.9978637043366805E-2"/>
        <bgColor rgb="FFFFFFFF"/>
      </patternFill>
    </fill>
    <fill>
      <patternFill patternType="solid">
        <fgColor rgb="FFF2F2F2"/>
        <bgColor rgb="FF000000"/>
      </patternFill>
    </fill>
    <fill>
      <patternFill patternType="solid">
        <fgColor rgb="FFFFFFFF"/>
        <bgColor rgb="FF000000"/>
      </patternFill>
    </fill>
    <fill>
      <patternFill patternType="solid">
        <fgColor rgb="FFD9D9D9"/>
        <bgColor rgb="FF000000"/>
      </patternFill>
    </fill>
    <fill>
      <patternFill patternType="solid">
        <fgColor rgb="FF808080"/>
        <bgColor indexed="64"/>
      </patternFill>
    </fill>
    <fill>
      <patternFill patternType="solid">
        <fgColor rgb="FFF2F2F2"/>
        <bgColor rgb="FFF2F2F2"/>
      </patternFill>
    </fill>
    <fill>
      <patternFill patternType="solid">
        <fgColor rgb="FFF2F2F2"/>
        <bgColor rgb="FFFFFFFF"/>
      </patternFill>
    </fill>
    <fill>
      <patternFill patternType="solid">
        <fgColor rgb="FFD9D9D9"/>
        <bgColor rgb="FFFFFFFF"/>
      </patternFill>
    </fill>
    <fill>
      <patternFill patternType="solid">
        <fgColor theme="0" tint="-0.14999847407452621"/>
        <bgColor rgb="FFFFFFFF"/>
      </patternFill>
    </fill>
    <fill>
      <patternFill patternType="solid">
        <fgColor theme="1" tint="0.34998626667073579"/>
        <bgColor indexed="64"/>
      </patternFill>
    </fill>
  </fills>
  <borders count="77">
    <border>
      <left/>
      <right/>
      <top/>
      <bottom/>
      <diagonal/>
    </border>
    <border>
      <left/>
      <right/>
      <top style="thin">
        <color indexed="64"/>
      </top>
      <bottom style="thin">
        <color indexed="64"/>
      </bottom>
      <diagonal/>
    </border>
    <border>
      <left/>
      <right/>
      <top/>
      <bottom style="thin">
        <color indexed="64"/>
      </bottom>
      <diagonal/>
    </border>
    <border>
      <left/>
      <right/>
      <top style="thin">
        <color rgb="FF000000"/>
      </top>
      <bottom style="thin">
        <color rgb="FF000000"/>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style="dashed">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rgb="FF002060"/>
      </bottom>
      <diagonal/>
    </border>
    <border>
      <left/>
      <right/>
      <top/>
      <bottom style="medium">
        <color rgb="FF5B9BD5"/>
      </bottom>
      <diagonal/>
    </border>
    <border>
      <left/>
      <right/>
      <top style="medium">
        <color rgb="FF5B9BD5"/>
      </top>
      <bottom style="medium">
        <color rgb="FF5B9BD5"/>
      </bottom>
      <diagonal/>
    </border>
    <border>
      <left/>
      <right/>
      <top style="medium">
        <color rgb="FF5B9BD5"/>
      </top>
      <bottom/>
      <diagonal/>
    </border>
    <border>
      <left/>
      <right/>
      <top style="medium">
        <color rgb="FF000000"/>
      </top>
      <bottom style="medium">
        <color rgb="FF000000"/>
      </bottom>
      <diagonal/>
    </border>
    <border>
      <left/>
      <right/>
      <top style="thin">
        <color rgb="FF000000"/>
      </top>
      <bottom/>
      <diagonal/>
    </border>
    <border>
      <left/>
      <right/>
      <top/>
      <bottom style="thin">
        <color rgb="FF000000"/>
      </bottom>
      <diagonal/>
    </border>
    <border>
      <left/>
      <right/>
      <top style="thin">
        <color indexed="64"/>
      </top>
      <bottom style="medium">
        <color rgb="FF5B9BD5"/>
      </bottom>
      <diagonal/>
    </border>
    <border>
      <left style="medium">
        <color indexed="64"/>
      </left>
      <right style="medium">
        <color indexed="64"/>
      </right>
      <top style="thin">
        <color indexed="64"/>
      </top>
      <bottom style="medium">
        <color indexed="64"/>
      </bottom>
      <diagonal/>
    </border>
    <border>
      <left/>
      <right/>
      <top style="thick">
        <color rgb="FF534A51"/>
      </top>
      <bottom/>
      <diagonal/>
    </border>
    <border>
      <left/>
      <right/>
      <top style="thick">
        <color rgb="FF534A51"/>
      </top>
      <bottom style="thin">
        <color rgb="FF534A51"/>
      </bottom>
      <diagonal/>
    </border>
    <border>
      <left/>
      <right/>
      <top style="thin">
        <color rgb="FF534A51"/>
      </top>
      <bottom style="thin">
        <color rgb="FF534A51"/>
      </bottom>
      <diagonal/>
    </border>
    <border>
      <left/>
      <right/>
      <top/>
      <bottom style="thick">
        <color rgb="FF534A51"/>
      </bottom>
      <diagonal/>
    </border>
    <border>
      <left/>
      <right/>
      <top style="thick">
        <color rgb="FF534A51"/>
      </top>
      <bottom style="thick">
        <color rgb="FF534A51"/>
      </bottom>
      <diagonal/>
    </border>
    <border>
      <left/>
      <right style="thin">
        <color theme="1"/>
      </right>
      <top/>
      <bottom/>
      <diagonal/>
    </border>
    <border>
      <left style="thin">
        <color indexed="64"/>
      </left>
      <right style="thin">
        <color indexed="64"/>
      </right>
      <top/>
      <bottom style="thin">
        <color indexed="64"/>
      </bottom>
      <diagonal/>
    </border>
    <border>
      <left/>
      <right/>
      <top/>
      <bottom style="thin">
        <color rgb="FF534A51"/>
      </bottom>
      <diagonal/>
    </border>
    <border>
      <left/>
      <right/>
      <top style="thin">
        <color rgb="FF534A51"/>
      </top>
      <bottom style="thin">
        <color indexed="64"/>
      </bottom>
      <diagonal/>
    </border>
    <border>
      <left/>
      <right/>
      <top style="thin">
        <color rgb="FF534A51"/>
      </top>
      <bottom/>
      <diagonal/>
    </border>
    <border>
      <left/>
      <right/>
      <top style="thin">
        <color indexed="64"/>
      </top>
      <bottom style="thin">
        <color rgb="FF534A51"/>
      </bottom>
      <diagonal/>
    </border>
    <border>
      <left/>
      <right/>
      <top style="thin">
        <color rgb="FF534A51"/>
      </top>
      <bottom style="thick">
        <color theme="1"/>
      </bottom>
      <diagonal/>
    </border>
    <border>
      <left style="medium">
        <color indexed="64"/>
      </left>
      <right style="medium">
        <color indexed="64"/>
      </right>
      <top/>
      <bottom style="thin">
        <color indexed="64"/>
      </bottom>
      <diagonal/>
    </border>
    <border>
      <left/>
      <right/>
      <top style="medium">
        <color rgb="FF5B9BD5"/>
      </top>
      <bottom style="thin">
        <color indexed="64"/>
      </bottom>
      <diagonal/>
    </border>
    <border>
      <left/>
      <right style="dashed">
        <color indexed="64"/>
      </right>
      <top/>
      <bottom/>
      <diagonal/>
    </border>
    <border>
      <left style="thin">
        <color rgb="FFAAAAAA"/>
      </left>
      <right style="thin">
        <color rgb="FFAAAAAA"/>
      </right>
      <top style="thin">
        <color rgb="FFAAAAAA"/>
      </top>
      <bottom style="thin">
        <color rgb="FFAAAAAA"/>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right/>
      <top style="thick">
        <color rgb="FF534A51"/>
      </top>
      <bottom style="thin">
        <color indexed="64"/>
      </bottom>
      <diagonal/>
    </border>
    <border>
      <left style="thin">
        <color indexed="64"/>
      </left>
      <right/>
      <top style="thin">
        <color theme="1"/>
      </top>
      <bottom style="thin">
        <color theme="1"/>
      </bottom>
      <diagonal/>
    </border>
    <border>
      <left/>
      <right/>
      <top style="thin">
        <color theme="1"/>
      </top>
      <bottom style="thin">
        <color theme="1"/>
      </bottom>
      <diagonal/>
    </border>
  </borders>
  <cellStyleXfs count="33">
    <xf numFmtId="0" fontId="0" fillId="0" borderId="0"/>
    <xf numFmtId="9" fontId="1" fillId="0" borderId="0" applyFont="0" applyFill="0" applyBorder="0" applyAlignment="0" applyProtection="0"/>
    <xf numFmtId="0" fontId="2" fillId="0" borderId="0"/>
    <xf numFmtId="43" fontId="1" fillId="0" borderId="0" applyFont="0" applyFill="0" applyBorder="0" applyAlignment="0" applyProtection="0"/>
    <xf numFmtId="165"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5" fillId="0" borderId="0"/>
    <xf numFmtId="0" fontId="6" fillId="2" borderId="0">
      <alignment horizontal="left"/>
    </xf>
    <xf numFmtId="164" fontId="1" fillId="0" borderId="0" applyFont="0" applyFill="0" applyBorder="0" applyAlignment="0" applyProtection="0"/>
    <xf numFmtId="9" fontId="2" fillId="0" borderId="0" applyFont="0" applyFill="0" applyBorder="0" applyAlignment="0" applyProtection="0"/>
    <xf numFmtId="0" fontId="2" fillId="0" borderId="0"/>
    <xf numFmtId="43" fontId="5" fillId="0" borderId="0" applyFont="0" applyFill="0" applyBorder="0" applyAlignment="0" applyProtection="0"/>
    <xf numFmtId="0" fontId="2" fillId="0" borderId="0"/>
    <xf numFmtId="0" fontId="2" fillId="0" borderId="0"/>
    <xf numFmtId="167" fontId="1" fillId="0" borderId="0" applyFont="0" applyFill="0" applyBorder="0" applyAlignment="0" applyProtection="0"/>
    <xf numFmtId="0" fontId="2" fillId="0" borderId="0"/>
    <xf numFmtId="164" fontId="1" fillId="0" borderId="0" applyFont="0" applyFill="0" applyBorder="0" applyAlignment="0" applyProtection="0"/>
    <xf numFmtId="43" fontId="1" fillId="0" borderId="0" applyFont="0" applyFill="0" applyBorder="0" applyAlignment="0" applyProtection="0"/>
    <xf numFmtId="169" fontId="8" fillId="0" borderId="0" applyFont="0" applyFill="0" applyBorder="0" applyAlignment="0" applyProtection="0"/>
    <xf numFmtId="0" fontId="10" fillId="0" borderId="0"/>
    <xf numFmtId="0" fontId="9" fillId="0" borderId="0"/>
    <xf numFmtId="0" fontId="1" fillId="0" borderId="0"/>
    <xf numFmtId="0" fontId="13" fillId="0" borderId="0" applyNumberFormat="0" applyFill="0" applyBorder="0" applyAlignment="0" applyProtection="0"/>
    <xf numFmtId="0" fontId="19" fillId="0" borderId="0"/>
    <xf numFmtId="0" fontId="1" fillId="0" borderId="0"/>
    <xf numFmtId="0" fontId="7" fillId="3" borderId="0" applyNumberFormat="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75" fillId="0" borderId="0" applyBorder="0"/>
    <xf numFmtId="0" fontId="5" fillId="0" borderId="0" applyBorder="0"/>
    <xf numFmtId="43" fontId="1" fillId="0" borderId="0" applyFont="0" applyFill="0" applyBorder="0" applyAlignment="0" applyProtection="0"/>
  </cellStyleXfs>
  <cellXfs count="1126">
    <xf numFmtId="0" fontId="0" fillId="0" borderId="0" xfId="0"/>
    <xf numFmtId="0" fontId="0" fillId="2" borderId="0" xfId="0" applyFill="1"/>
    <xf numFmtId="0" fontId="6" fillId="2" borderId="0" xfId="9" applyAlignment="1">
      <alignment horizontal="center"/>
    </xf>
    <xf numFmtId="0" fontId="6" fillId="2" borderId="0" xfId="9">
      <alignment horizontal="left"/>
    </xf>
    <xf numFmtId="0" fontId="0" fillId="0" borderId="0" xfId="0" applyAlignment="1">
      <alignment vertical="center"/>
    </xf>
    <xf numFmtId="0" fontId="2" fillId="0" borderId="0" xfId="5"/>
    <xf numFmtId="0" fontId="4" fillId="2" borderId="0" xfId="0" applyFont="1" applyFill="1"/>
    <xf numFmtId="0" fontId="4" fillId="2" borderId="0" xfId="0" applyFont="1" applyFill="1" applyAlignment="1">
      <alignment horizontal="left"/>
    </xf>
    <xf numFmtId="0" fontId="4" fillId="2" borderId="0" xfId="0" applyFont="1" applyFill="1" applyAlignment="1">
      <alignment horizontal="center"/>
    </xf>
    <xf numFmtId="0" fontId="4" fillId="0" borderId="0" xfId="0" applyFont="1"/>
    <xf numFmtId="166" fontId="4" fillId="2" borderId="0" xfId="1" applyNumberFormat="1" applyFont="1" applyFill="1"/>
    <xf numFmtId="0" fontId="14" fillId="2" borderId="0" xfId="0" applyFont="1" applyFill="1"/>
    <xf numFmtId="49" fontId="15" fillId="2" borderId="0" xfId="23" applyNumberFormat="1" applyFont="1" applyFill="1" applyAlignment="1">
      <alignment horizontal="left" vertical="center"/>
    </xf>
    <xf numFmtId="49" fontId="11" fillId="2" borderId="0" xfId="23" applyNumberFormat="1" applyFont="1" applyFill="1" applyAlignment="1">
      <alignment vertical="center"/>
    </xf>
    <xf numFmtId="49" fontId="12" fillId="2" borderId="0" xfId="23" applyNumberFormat="1" applyFont="1" applyFill="1" applyAlignment="1">
      <alignment vertical="center"/>
    </xf>
    <xf numFmtId="0" fontId="0" fillId="2" borderId="0" xfId="0" applyFill="1" applyAlignment="1">
      <alignment horizontal="center"/>
    </xf>
    <xf numFmtId="0" fontId="0" fillId="2" borderId="0" xfId="0" applyFill="1" applyAlignment="1">
      <alignment horizontal="left"/>
    </xf>
    <xf numFmtId="170" fontId="4" fillId="2" borderId="0" xfId="19" applyNumberFormat="1" applyFont="1" applyFill="1"/>
    <xf numFmtId="0" fontId="17" fillId="4" borderId="0" xfId="5" applyFont="1" applyFill="1" applyAlignment="1">
      <alignment horizontal="left"/>
    </xf>
    <xf numFmtId="0" fontId="21" fillId="4" borderId="0" xfId="5" applyFont="1" applyFill="1" applyAlignment="1">
      <alignment horizontal="center"/>
    </xf>
    <xf numFmtId="0" fontId="2" fillId="4" borderId="0" xfId="5" applyFill="1"/>
    <xf numFmtId="0" fontId="18" fillId="4" borderId="0" xfId="5" applyFont="1" applyFill="1" applyAlignment="1">
      <alignment horizontal="left"/>
    </xf>
    <xf numFmtId="0" fontId="22" fillId="0" borderId="0" xfId="0" applyFont="1"/>
    <xf numFmtId="0" fontId="14" fillId="0" borderId="0" xfId="0" applyFont="1"/>
    <xf numFmtId="0" fontId="23" fillId="0" borderId="0" xfId="26" applyFont="1" applyAlignment="1">
      <alignment vertical="center"/>
    </xf>
    <xf numFmtId="14" fontId="23" fillId="0" borderId="0" xfId="26" applyNumberFormat="1" applyFont="1" applyAlignment="1">
      <alignment vertical="center"/>
    </xf>
    <xf numFmtId="0" fontId="23" fillId="0" borderId="0" xfId="26" applyFont="1" applyAlignment="1">
      <alignment horizontal="center" vertical="center"/>
    </xf>
    <xf numFmtId="14" fontId="23" fillId="0" borderId="0" xfId="26" applyNumberFormat="1" applyFont="1" applyAlignment="1">
      <alignment horizontal="center" vertical="center"/>
    </xf>
    <xf numFmtId="0" fontId="24" fillId="2" borderId="0" xfId="26" applyFont="1" applyFill="1" applyAlignment="1">
      <alignment horizontal="left" vertical="center"/>
    </xf>
    <xf numFmtId="0" fontId="25" fillId="2" borderId="0" xfId="26" applyFont="1" applyFill="1" applyAlignment="1">
      <alignment horizontal="left" vertical="center"/>
    </xf>
    <xf numFmtId="3" fontId="25" fillId="2" borderId="0" xfId="26" applyNumberFormat="1" applyFont="1" applyFill="1" applyAlignment="1">
      <alignment horizontal="center" vertical="center"/>
    </xf>
    <xf numFmtId="0" fontId="25" fillId="2" borderId="0" xfId="26" applyFont="1" applyFill="1" applyAlignment="1">
      <alignment horizontal="center" vertical="center"/>
    </xf>
    <xf numFmtId="14" fontId="25" fillId="2" borderId="0" xfId="26" applyNumberFormat="1" applyFont="1" applyFill="1" applyAlignment="1">
      <alignment horizontal="center" vertical="center"/>
    </xf>
    <xf numFmtId="168" fontId="25" fillId="2" borderId="0" xfId="26" applyNumberFormat="1" applyFont="1" applyFill="1" applyAlignment="1">
      <alignment horizontal="center" vertical="center"/>
    </xf>
    <xf numFmtId="0" fontId="23" fillId="2" borderId="0" xfId="26" applyFont="1" applyFill="1" applyAlignment="1">
      <alignment vertical="center"/>
    </xf>
    <xf numFmtId="14" fontId="23" fillId="2" borderId="0" xfId="26" applyNumberFormat="1" applyFont="1" applyFill="1" applyAlignment="1">
      <alignment vertical="center"/>
    </xf>
    <xf numFmtId="0" fontId="21" fillId="4" borderId="0" xfId="5" applyFont="1" applyFill="1" applyAlignment="1">
      <alignment horizontal="left"/>
    </xf>
    <xf numFmtId="171" fontId="21" fillId="0" borderId="0" xfId="5" applyNumberFormat="1" applyFont="1" applyAlignment="1">
      <alignment horizontal="center"/>
    </xf>
    <xf numFmtId="171" fontId="21" fillId="4" borderId="0" xfId="5" applyNumberFormat="1" applyFont="1" applyFill="1" applyAlignment="1">
      <alignment horizontal="center"/>
    </xf>
    <xf numFmtId="171" fontId="21" fillId="4" borderId="0" xfId="5" applyNumberFormat="1" applyFont="1" applyFill="1" applyAlignment="1">
      <alignment horizontal="center" vertical="center"/>
    </xf>
    <xf numFmtId="165" fontId="2" fillId="4" borderId="0" xfId="5" applyNumberFormat="1" applyFill="1"/>
    <xf numFmtId="173" fontId="36" fillId="2" borderId="0" xfId="20" applyNumberFormat="1" applyFont="1" applyFill="1" applyAlignment="1">
      <alignment horizontal="right"/>
    </xf>
    <xf numFmtId="171" fontId="21" fillId="4" borderId="0" xfId="5" applyNumberFormat="1" applyFont="1" applyFill="1" applyAlignment="1">
      <alignment vertical="center"/>
    </xf>
    <xf numFmtId="0" fontId="2" fillId="4" borderId="0" xfId="5" applyFill="1" applyAlignment="1">
      <alignment horizontal="left"/>
    </xf>
    <xf numFmtId="165" fontId="2" fillId="4" borderId="0" xfId="5" applyNumberFormat="1" applyFill="1" applyAlignment="1">
      <alignment horizontal="center"/>
    </xf>
    <xf numFmtId="0" fontId="33" fillId="0" borderId="0" xfId="0" applyFont="1" applyAlignment="1">
      <alignment vertical="center" wrapText="1"/>
    </xf>
    <xf numFmtId="173" fontId="36" fillId="2" borderId="0" xfId="19" applyNumberFormat="1" applyFont="1" applyFill="1" applyAlignment="1">
      <alignment horizontal="right"/>
    </xf>
    <xf numFmtId="43" fontId="2" fillId="2" borderId="0" xfId="19" applyFont="1" applyFill="1" applyAlignment="1">
      <alignment horizontal="center"/>
    </xf>
    <xf numFmtId="0" fontId="2" fillId="9" borderId="0" xfId="5" applyFill="1" applyAlignment="1">
      <alignment horizontal="center"/>
    </xf>
    <xf numFmtId="0" fontId="2" fillId="4" borderId="0" xfId="5" applyFill="1" applyAlignment="1">
      <alignment horizontal="center"/>
    </xf>
    <xf numFmtId="0" fontId="2" fillId="9" borderId="0" xfId="5" applyFill="1" applyAlignment="1">
      <alignment vertical="center"/>
    </xf>
    <xf numFmtId="0" fontId="2" fillId="2" borderId="0" xfId="5" applyFill="1" applyAlignment="1">
      <alignment horizontal="center"/>
    </xf>
    <xf numFmtId="0" fontId="17" fillId="4" borderId="0" xfId="2" applyFont="1" applyFill="1"/>
    <xf numFmtId="0" fontId="41" fillId="2" borderId="0" xfId="0" applyFont="1" applyFill="1" applyAlignment="1">
      <alignment horizontal="left"/>
    </xf>
    <xf numFmtId="0" fontId="42" fillId="2" borderId="0" xfId="0" applyFont="1" applyFill="1" applyAlignment="1">
      <alignment horizontal="left"/>
    </xf>
    <xf numFmtId="0" fontId="4" fillId="0" borderId="0" xfId="0" applyFont="1" applyAlignment="1">
      <alignment horizontal="center"/>
    </xf>
    <xf numFmtId="0" fontId="20" fillId="2" borderId="0" xfId="0" applyFont="1" applyFill="1" applyAlignment="1">
      <alignment horizontal="left"/>
    </xf>
    <xf numFmtId="0" fontId="43" fillId="10" borderId="0" xfId="0" applyFont="1" applyFill="1" applyAlignment="1">
      <alignment horizontal="left"/>
    </xf>
    <xf numFmtId="0" fontId="43" fillId="10" borderId="0" xfId="0" applyFont="1" applyFill="1" applyAlignment="1">
      <alignment horizontal="center"/>
    </xf>
    <xf numFmtId="0" fontId="44" fillId="2" borderId="4" xfId="0" applyFont="1" applyFill="1" applyBorder="1" applyAlignment="1">
      <alignment horizontal="left"/>
    </xf>
    <xf numFmtId="0" fontId="44" fillId="2" borderId="4" xfId="0" applyFont="1" applyFill="1" applyBorder="1" applyAlignment="1">
      <alignment horizontal="center"/>
    </xf>
    <xf numFmtId="10" fontId="4" fillId="2" borderId="0" xfId="1" applyNumberFormat="1" applyFont="1" applyFill="1" applyAlignment="1">
      <alignment horizontal="center" vertical="center"/>
    </xf>
    <xf numFmtId="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4" fontId="4" fillId="2" borderId="0" xfId="0" applyNumberFormat="1" applyFont="1" applyFill="1"/>
    <xf numFmtId="0" fontId="20" fillId="11" borderId="1" xfId="0" applyFont="1" applyFill="1" applyBorder="1" applyAlignment="1">
      <alignment horizontal="left"/>
    </xf>
    <xf numFmtId="0" fontId="20" fillId="11" borderId="1" xfId="0" applyFont="1" applyFill="1" applyBorder="1" applyAlignment="1">
      <alignment horizontal="left" vertical="center"/>
    </xf>
    <xf numFmtId="0" fontId="45" fillId="2" borderId="0" xfId="0" applyFont="1" applyFill="1" applyAlignment="1">
      <alignment horizontal="left" indent="1"/>
    </xf>
    <xf numFmtId="3" fontId="4" fillId="2" borderId="0" xfId="0" applyNumberFormat="1" applyFont="1" applyFill="1"/>
    <xf numFmtId="10" fontId="4" fillId="0" borderId="0" xfId="0" applyNumberFormat="1" applyFont="1" applyAlignment="1">
      <alignment horizontal="center"/>
    </xf>
    <xf numFmtId="10" fontId="4" fillId="2" borderId="0" xfId="1" applyNumberFormat="1" applyFont="1" applyFill="1" applyAlignment="1">
      <alignment horizontal="center"/>
    </xf>
    <xf numFmtId="4" fontId="4" fillId="2" borderId="0" xfId="0" applyNumberFormat="1" applyFont="1" applyFill="1" applyAlignment="1">
      <alignment horizontal="center"/>
    </xf>
    <xf numFmtId="0" fontId="3" fillId="2" borderId="0" xfId="9" applyFont="1">
      <alignment horizontal="left"/>
    </xf>
    <xf numFmtId="0" fontId="16" fillId="2" borderId="0" xfId="9" applyFont="1">
      <alignment horizontal="left"/>
    </xf>
    <xf numFmtId="175" fontId="0" fillId="0" borderId="0" xfId="0" applyNumberFormat="1"/>
    <xf numFmtId="0" fontId="46" fillId="2" borderId="0" xfId="0" applyFont="1" applyFill="1" applyAlignment="1">
      <alignment horizontal="left"/>
    </xf>
    <xf numFmtId="0" fontId="43" fillId="10" borderId="0" xfId="0" applyFont="1" applyFill="1" applyAlignment="1">
      <alignment horizontal="left" vertical="center"/>
    </xf>
    <xf numFmtId="0" fontId="43" fillId="10" borderId="0" xfId="0" applyFont="1" applyFill="1" applyAlignment="1">
      <alignment horizontal="right" vertical="center"/>
    </xf>
    <xf numFmtId="0" fontId="0" fillId="2" borderId="0" xfId="0" applyFill="1" applyAlignment="1">
      <alignment vertical="center"/>
    </xf>
    <xf numFmtId="0" fontId="4" fillId="2" borderId="0" xfId="0" applyFont="1" applyFill="1" applyAlignment="1">
      <alignment horizontal="left" indent="1"/>
    </xf>
    <xf numFmtId="170" fontId="4" fillId="2" borderId="0" xfId="19" applyNumberFormat="1" applyFont="1" applyFill="1" applyAlignment="1">
      <alignment horizontal="center" vertical="center"/>
    </xf>
    <xf numFmtId="3" fontId="0" fillId="2" borderId="0" xfId="0" applyNumberFormat="1" applyFill="1"/>
    <xf numFmtId="172" fontId="43" fillId="10" borderId="0" xfId="19" applyNumberFormat="1" applyFont="1" applyFill="1" applyAlignment="1">
      <alignment horizontal="center" vertical="center"/>
    </xf>
    <xf numFmtId="0" fontId="4" fillId="0" borderId="0" xfId="0" applyFont="1" applyAlignment="1">
      <alignment horizontal="left" indent="1"/>
    </xf>
    <xf numFmtId="172" fontId="4" fillId="0" borderId="0" xfId="19" applyNumberFormat="1" applyFont="1" applyFill="1" applyAlignment="1">
      <alignment horizontal="center"/>
    </xf>
    <xf numFmtId="172" fontId="4" fillId="2" borderId="0" xfId="19" applyNumberFormat="1" applyFont="1" applyFill="1" applyAlignment="1">
      <alignment horizontal="center"/>
    </xf>
    <xf numFmtId="0" fontId="20" fillId="0" borderId="0" xfId="0" applyFont="1" applyAlignment="1">
      <alignment vertical="center"/>
    </xf>
    <xf numFmtId="0" fontId="20" fillId="0" borderId="1" xfId="0" applyFont="1" applyBorder="1" applyAlignment="1">
      <alignment horizontal="left"/>
    </xf>
    <xf numFmtId="166" fontId="20" fillId="0" borderId="1" xfId="0" applyNumberFormat="1" applyFont="1" applyBorder="1" applyAlignment="1">
      <alignment horizontal="right" vertical="center"/>
    </xf>
    <xf numFmtId="0" fontId="20" fillId="0" borderId="0" xfId="0" applyFont="1" applyAlignment="1">
      <alignment horizontal="left"/>
    </xf>
    <xf numFmtId="166" fontId="20" fillId="0" borderId="0" xfId="0" applyNumberFormat="1" applyFont="1" applyAlignment="1">
      <alignment horizontal="right" vertical="center"/>
    </xf>
    <xf numFmtId="14" fontId="0" fillId="2" borderId="0" xfId="0" applyNumberFormat="1" applyFill="1" applyAlignment="1">
      <alignment horizontal="left"/>
    </xf>
    <xf numFmtId="0" fontId="16" fillId="10" borderId="0" xfId="0" applyFont="1" applyFill="1" applyAlignment="1">
      <alignment horizontal="left"/>
    </xf>
    <xf numFmtId="0" fontId="16" fillId="10" borderId="0" xfId="0" applyFont="1" applyFill="1" applyAlignment="1">
      <alignment horizontal="center" vertical="center"/>
    </xf>
    <xf numFmtId="0" fontId="4" fillId="2" borderId="0" xfId="0" applyFont="1" applyFill="1" applyAlignment="1">
      <alignment horizontal="right" vertical="center"/>
    </xf>
    <xf numFmtId="168" fontId="4" fillId="2" borderId="0" xfId="0" applyNumberFormat="1" applyFont="1" applyFill="1" applyAlignment="1">
      <alignment horizontal="center"/>
    </xf>
    <xf numFmtId="172" fontId="4" fillId="2" borderId="0" xfId="0" applyNumberFormat="1" applyFont="1" applyFill="1" applyAlignment="1">
      <alignment horizontal="center"/>
    </xf>
    <xf numFmtId="43" fontId="4" fillId="2" borderId="0" xfId="19" applyFont="1" applyFill="1" applyAlignment="1">
      <alignment horizontal="center"/>
    </xf>
    <xf numFmtId="0" fontId="20" fillId="0" borderId="1" xfId="0" applyFont="1" applyBorder="1" applyAlignment="1">
      <alignment horizontal="left" indent="1"/>
    </xf>
    <xf numFmtId="0" fontId="20" fillId="0" borderId="0" xfId="0" applyFont="1" applyAlignment="1">
      <alignment horizontal="left" indent="1"/>
    </xf>
    <xf numFmtId="10" fontId="20" fillId="0" borderId="0" xfId="0" applyNumberFormat="1" applyFont="1" applyAlignment="1">
      <alignment horizontal="center"/>
    </xf>
    <xf numFmtId="0" fontId="20" fillId="2" borderId="1" xfId="0" applyFont="1" applyFill="1" applyBorder="1" applyAlignment="1">
      <alignment horizontal="left" indent="1"/>
    </xf>
    <xf numFmtId="166" fontId="20" fillId="2" borderId="1" xfId="0" applyNumberFormat="1" applyFont="1" applyFill="1" applyBorder="1" applyAlignment="1">
      <alignment horizontal="right" vertical="center"/>
    </xf>
    <xf numFmtId="0" fontId="0" fillId="2" borderId="1" xfId="0" applyFill="1" applyBorder="1" applyAlignment="1">
      <alignment horizontal="center"/>
    </xf>
    <xf numFmtId="0" fontId="41" fillId="2" borderId="0" xfId="0" applyFont="1" applyFill="1"/>
    <xf numFmtId="0" fontId="43" fillId="13" borderId="0" xfId="9" applyFont="1" applyFill="1" applyAlignment="1">
      <alignment horizontal="left" vertical="center"/>
    </xf>
    <xf numFmtId="0" fontId="43" fillId="13" borderId="0" xfId="9" applyFont="1" applyFill="1" applyAlignment="1">
      <alignment horizontal="center" vertical="center"/>
    </xf>
    <xf numFmtId="0" fontId="6" fillId="2" borderId="0" xfId="9" applyAlignment="1">
      <alignment horizontal="left" vertical="center"/>
    </xf>
    <xf numFmtId="0" fontId="47" fillId="13" borderId="0" xfId="9" applyFont="1" applyFill="1">
      <alignment horizontal="left"/>
    </xf>
    <xf numFmtId="0" fontId="47" fillId="13" borderId="0" xfId="9" applyFont="1" applyFill="1" applyAlignment="1">
      <alignment horizontal="center"/>
    </xf>
    <xf numFmtId="0" fontId="47" fillId="13" borderId="0" xfId="9" applyFont="1" applyFill="1" applyAlignment="1">
      <alignment horizontal="center" vertical="center"/>
    </xf>
    <xf numFmtId="3" fontId="4" fillId="8" borderId="0" xfId="9" applyNumberFormat="1" applyFont="1" applyFill="1">
      <alignment horizontal="left"/>
    </xf>
    <xf numFmtId="3" fontId="4" fillId="8" borderId="0" xfId="9" applyNumberFormat="1" applyFont="1" applyFill="1" applyAlignment="1">
      <alignment horizontal="right"/>
    </xf>
    <xf numFmtId="178" fontId="4" fillId="8" borderId="0" xfId="4" applyNumberFormat="1" applyFont="1" applyFill="1" applyBorder="1" applyAlignment="1">
      <alignment horizontal="right"/>
    </xf>
    <xf numFmtId="178" fontId="4" fillId="8" borderId="11" xfId="4" applyNumberFormat="1" applyFont="1" applyFill="1" applyBorder="1" applyAlignment="1">
      <alignment horizontal="center"/>
    </xf>
    <xf numFmtId="166" fontId="4" fillId="8" borderId="0" xfId="1" applyNumberFormat="1" applyFont="1" applyFill="1" applyBorder="1" applyAlignment="1">
      <alignment horizontal="center"/>
    </xf>
    <xf numFmtId="43" fontId="6" fillId="2" borderId="0" xfId="19" applyFont="1" applyFill="1" applyAlignment="1">
      <alignment horizontal="left"/>
    </xf>
    <xf numFmtId="43" fontId="6" fillId="2" borderId="0" xfId="9" applyNumberFormat="1">
      <alignment horizontal="left"/>
    </xf>
    <xf numFmtId="3" fontId="4" fillId="2" borderId="0" xfId="9" applyNumberFormat="1" applyFont="1">
      <alignment horizontal="left"/>
    </xf>
    <xf numFmtId="3" fontId="4" fillId="2" borderId="0" xfId="9" applyNumberFormat="1" applyFont="1" applyAlignment="1">
      <alignment horizontal="right"/>
    </xf>
    <xf numFmtId="178" fontId="4" fillId="2" borderId="0" xfId="4" applyNumberFormat="1" applyFont="1" applyFill="1" applyBorder="1" applyAlignment="1">
      <alignment horizontal="right"/>
    </xf>
    <xf numFmtId="166" fontId="4" fillId="0" borderId="0" xfId="1" applyNumberFormat="1" applyFont="1" applyFill="1" applyBorder="1" applyAlignment="1">
      <alignment horizontal="center"/>
    </xf>
    <xf numFmtId="0" fontId="5" fillId="0" borderId="0" xfId="8"/>
    <xf numFmtId="178" fontId="4" fillId="0" borderId="0" xfId="4" applyNumberFormat="1" applyFont="1" applyFill="1" applyBorder="1" applyAlignment="1">
      <alignment horizontal="right"/>
    </xf>
    <xf numFmtId="0" fontId="6" fillId="0" borderId="0" xfId="9" applyFill="1">
      <alignment horizontal="left"/>
    </xf>
    <xf numFmtId="10" fontId="6" fillId="0" borderId="0" xfId="1" applyNumberFormat="1" applyFont="1" applyFill="1" applyBorder="1" applyAlignment="1">
      <alignment horizontal="center"/>
    </xf>
    <xf numFmtId="3" fontId="4" fillId="2" borderId="0" xfId="9" applyNumberFormat="1" applyFont="1" applyAlignment="1">
      <alignment horizontal="center"/>
    </xf>
    <xf numFmtId="0" fontId="4" fillId="2" borderId="0" xfId="9" applyFont="1" applyAlignment="1">
      <alignment horizontal="center"/>
    </xf>
    <xf numFmtId="178" fontId="4" fillId="2" borderId="0" xfId="4" applyNumberFormat="1" applyFont="1" applyFill="1" applyAlignment="1">
      <alignment horizontal="center"/>
    </xf>
    <xf numFmtId="166" fontId="4" fillId="2" borderId="0" xfId="1" applyNumberFormat="1" applyFont="1" applyFill="1" applyBorder="1" applyAlignment="1">
      <alignment horizontal="center"/>
    </xf>
    <xf numFmtId="166" fontId="4" fillId="2" borderId="0" xfId="1" applyNumberFormat="1" applyFont="1" applyFill="1" applyAlignment="1">
      <alignment horizontal="center"/>
    </xf>
    <xf numFmtId="3" fontId="20" fillId="2" borderId="1" xfId="9" applyNumberFormat="1" applyFont="1" applyBorder="1">
      <alignment horizontal="left"/>
    </xf>
    <xf numFmtId="3" fontId="20" fillId="2" borderId="1" xfId="9" applyNumberFormat="1" applyFont="1" applyBorder="1" applyAlignment="1">
      <alignment horizontal="right"/>
    </xf>
    <xf numFmtId="166" fontId="20" fillId="2" borderId="1" xfId="1" applyNumberFormat="1" applyFont="1" applyFill="1" applyBorder="1" applyAlignment="1">
      <alignment horizontal="center"/>
    </xf>
    <xf numFmtId="3" fontId="44" fillId="2" borderId="0" xfId="9" applyNumberFormat="1" applyFont="1">
      <alignment horizontal="left"/>
    </xf>
    <xf numFmtId="3" fontId="20" fillId="2" borderId="0" xfId="9" applyNumberFormat="1" applyFont="1" applyAlignment="1">
      <alignment horizontal="right"/>
    </xf>
    <xf numFmtId="3" fontId="20" fillId="2" borderId="0" xfId="9" applyNumberFormat="1" applyFont="1" applyAlignment="1">
      <alignment horizontal="center"/>
    </xf>
    <xf numFmtId="0" fontId="4" fillId="2" borderId="0" xfId="9" applyFont="1">
      <alignment horizontal="left"/>
    </xf>
    <xf numFmtId="166" fontId="6" fillId="2" borderId="0" xfId="9" applyNumberFormat="1">
      <alignment horizontal="left"/>
    </xf>
    <xf numFmtId="3" fontId="20" fillId="2" borderId="1" xfId="9" applyNumberFormat="1" applyFont="1" applyBorder="1" applyAlignment="1">
      <alignment horizontal="left" vertical="center" wrapText="1"/>
    </xf>
    <xf numFmtId="3" fontId="20" fillId="2" borderId="1" xfId="9" applyNumberFormat="1" applyFont="1" applyBorder="1" applyAlignment="1">
      <alignment horizontal="right" vertical="center"/>
    </xf>
    <xf numFmtId="0" fontId="4" fillId="2" borderId="1" xfId="9" applyFont="1" applyBorder="1">
      <alignment horizontal="left"/>
    </xf>
    <xf numFmtId="170" fontId="0" fillId="0" borderId="0" xfId="19" applyNumberFormat="1" applyFont="1" applyFill="1" applyBorder="1" applyAlignment="1">
      <alignment vertical="center"/>
    </xf>
    <xf numFmtId="170" fontId="0" fillId="0" borderId="0" xfId="19" applyNumberFormat="1" applyFont="1"/>
    <xf numFmtId="43" fontId="0" fillId="0" borderId="0" xfId="19" applyFont="1"/>
    <xf numFmtId="0" fontId="43" fillId="10" borderId="0" xfId="9" applyFont="1" applyFill="1" applyAlignment="1">
      <alignment horizontal="left" vertical="center"/>
    </xf>
    <xf numFmtId="17" fontId="43" fillId="10" borderId="0" xfId="9" applyNumberFormat="1" applyFont="1" applyFill="1" applyAlignment="1">
      <alignment horizontal="center" vertical="center"/>
    </xf>
    <xf numFmtId="0" fontId="43" fillId="10" borderId="0" xfId="9" applyFont="1" applyFill="1" applyAlignment="1">
      <alignment horizontal="center" vertical="center"/>
    </xf>
    <xf numFmtId="0" fontId="44" fillId="2" borderId="0" xfId="9" applyFont="1">
      <alignment horizontal="left"/>
    </xf>
    <xf numFmtId="0" fontId="43" fillId="2" borderId="0" xfId="9" applyFont="1" applyAlignment="1">
      <alignment horizontal="center"/>
    </xf>
    <xf numFmtId="0" fontId="20" fillId="2" borderId="0" xfId="9" applyFont="1">
      <alignment horizontal="left"/>
    </xf>
    <xf numFmtId="166" fontId="20" fillId="2" borderId="15" xfId="1" applyNumberFormat="1" applyFont="1" applyFill="1" applyBorder="1" applyAlignment="1">
      <alignment horizontal="center"/>
    </xf>
    <xf numFmtId="166" fontId="4" fillId="2" borderId="15" xfId="9" applyNumberFormat="1" applyFont="1" applyBorder="1" applyAlignment="1">
      <alignment horizontal="center"/>
    </xf>
    <xf numFmtId="178" fontId="4" fillId="2" borderId="16" xfId="4" applyNumberFormat="1" applyFont="1" applyFill="1" applyBorder="1" applyAlignment="1">
      <alignment horizontal="center"/>
    </xf>
    <xf numFmtId="166" fontId="4" fillId="2" borderId="17" xfId="1" applyNumberFormat="1" applyFont="1" applyFill="1" applyBorder="1" applyAlignment="1">
      <alignment horizontal="center"/>
    </xf>
    <xf numFmtId="178" fontId="4" fillId="2" borderId="18" xfId="4" applyNumberFormat="1" applyFont="1" applyFill="1" applyBorder="1" applyAlignment="1">
      <alignment horizontal="center"/>
    </xf>
    <xf numFmtId="3" fontId="20" fillId="2" borderId="0" xfId="9" applyNumberFormat="1" applyFont="1">
      <alignment horizontal="left"/>
    </xf>
    <xf numFmtId="3" fontId="41" fillId="0" borderId="20" xfId="9" applyNumberFormat="1" applyFont="1" applyFill="1" applyBorder="1" applyAlignment="1">
      <alignment horizontal="center"/>
    </xf>
    <xf numFmtId="166" fontId="20" fillId="2" borderId="20" xfId="1" applyNumberFormat="1" applyFont="1" applyFill="1" applyBorder="1" applyAlignment="1">
      <alignment horizontal="center"/>
    </xf>
    <xf numFmtId="3" fontId="20" fillId="2" borderId="1" xfId="9" applyNumberFormat="1" applyFont="1" applyBorder="1" applyAlignment="1">
      <alignment horizontal="center"/>
    </xf>
    <xf numFmtId="3" fontId="48" fillId="2" borderId="0" xfId="9" applyNumberFormat="1" applyFont="1">
      <alignment horizontal="left"/>
    </xf>
    <xf numFmtId="3" fontId="48" fillId="2" borderId="0" xfId="9" applyNumberFormat="1" applyFont="1" applyAlignment="1">
      <alignment horizontal="center"/>
    </xf>
    <xf numFmtId="43" fontId="48" fillId="2" borderId="0" xfId="19" applyFont="1" applyFill="1" applyBorder="1" applyAlignment="1">
      <alignment horizontal="center"/>
    </xf>
    <xf numFmtId="0" fontId="20" fillId="2" borderId="0" xfId="9" applyFont="1" applyAlignment="1">
      <alignment horizontal="center"/>
    </xf>
    <xf numFmtId="178" fontId="20" fillId="11" borderId="21" xfId="9" applyNumberFormat="1" applyFont="1" applyFill="1" applyBorder="1" applyAlignment="1">
      <alignment horizontal="center"/>
    </xf>
    <xf numFmtId="166" fontId="20" fillId="11" borderId="22" xfId="1" applyNumberFormat="1" applyFont="1" applyFill="1" applyBorder="1" applyAlignment="1">
      <alignment horizontal="center"/>
    </xf>
    <xf numFmtId="166" fontId="4" fillId="2" borderId="23" xfId="1" applyNumberFormat="1" applyFont="1" applyFill="1" applyBorder="1" applyAlignment="1">
      <alignment horizontal="center"/>
    </xf>
    <xf numFmtId="10" fontId="0" fillId="0" borderId="0" xfId="0" applyNumberFormat="1"/>
    <xf numFmtId="166" fontId="4" fillId="2" borderId="24" xfId="1" applyNumberFormat="1" applyFont="1" applyFill="1" applyBorder="1" applyAlignment="1">
      <alignment horizontal="center"/>
    </xf>
    <xf numFmtId="0" fontId="45" fillId="0" borderId="0" xfId="0" applyFont="1" applyAlignment="1">
      <alignment wrapText="1"/>
    </xf>
    <xf numFmtId="0" fontId="45" fillId="0" borderId="0" xfId="0" applyFont="1" applyAlignment="1">
      <alignment horizontal="left" wrapText="1"/>
    </xf>
    <xf numFmtId="0" fontId="4" fillId="2" borderId="0" xfId="0" applyFont="1" applyFill="1" applyAlignment="1">
      <alignment horizontal="center" vertical="center" wrapText="1"/>
    </xf>
    <xf numFmtId="166" fontId="20" fillId="8" borderId="31" xfId="1" applyNumberFormat="1" applyFont="1" applyFill="1" applyBorder="1" applyAlignment="1">
      <alignment horizontal="right" vertical="center"/>
    </xf>
    <xf numFmtId="175" fontId="4" fillId="2" borderId="16" xfId="4" applyNumberFormat="1" applyFont="1" applyFill="1" applyBorder="1" applyAlignment="1">
      <alignment horizontal="center" vertical="center"/>
    </xf>
    <xf numFmtId="175" fontId="4" fillId="2" borderId="0" xfId="4" applyNumberFormat="1" applyFont="1" applyFill="1" applyBorder="1" applyAlignment="1">
      <alignment horizontal="center" vertical="center"/>
    </xf>
    <xf numFmtId="166" fontId="4" fillId="2" borderId="23" xfId="1" applyNumberFormat="1" applyFont="1" applyFill="1" applyBorder="1" applyAlignment="1">
      <alignment horizontal="center" vertical="center"/>
    </xf>
    <xf numFmtId="166" fontId="4" fillId="2" borderId="23" xfId="1" applyNumberFormat="1" applyFont="1" applyFill="1" applyBorder="1" applyAlignment="1">
      <alignment horizontal="right" vertical="center"/>
    </xf>
    <xf numFmtId="175" fontId="3" fillId="2" borderId="16" xfId="4" applyNumberFormat="1" applyFont="1" applyFill="1" applyBorder="1" applyAlignment="1">
      <alignment horizontal="center" vertical="center"/>
    </xf>
    <xf numFmtId="0" fontId="16" fillId="10" borderId="0" xfId="0" applyFont="1" applyFill="1" applyAlignment="1">
      <alignment horizontal="center" vertical="center" wrapText="1"/>
    </xf>
    <xf numFmtId="0" fontId="34" fillId="10" borderId="0" xfId="0" applyFont="1" applyFill="1" applyAlignment="1">
      <alignment horizontal="center" vertical="center" wrapText="1"/>
    </xf>
    <xf numFmtId="175" fontId="49" fillId="2" borderId="0" xfId="4" applyNumberFormat="1" applyFont="1" applyFill="1"/>
    <xf numFmtId="0" fontId="20" fillId="8" borderId="0" xfId="0" applyFont="1" applyFill="1" applyAlignment="1">
      <alignment horizontal="left" vertical="center" wrapText="1"/>
    </xf>
    <xf numFmtId="3" fontId="20" fillId="8" borderId="0" xfId="0" applyNumberFormat="1" applyFont="1" applyFill="1" applyAlignment="1">
      <alignment vertical="center"/>
    </xf>
    <xf numFmtId="0" fontId="4" fillId="2" borderId="0" xfId="0" applyFont="1" applyFill="1" applyAlignment="1">
      <alignment vertical="center"/>
    </xf>
    <xf numFmtId="2" fontId="4" fillId="2" borderId="0" xfId="9" applyNumberFormat="1" applyFont="1" applyAlignment="1">
      <alignment horizontal="left" indent="1"/>
    </xf>
    <xf numFmtId="1" fontId="4" fillId="2" borderId="0" xfId="0" applyNumberFormat="1" applyFont="1" applyFill="1"/>
    <xf numFmtId="3" fontId="4" fillId="2" borderId="0" xfId="0" applyNumberFormat="1" applyFont="1" applyFill="1" applyAlignment="1">
      <alignment horizontal="right"/>
    </xf>
    <xf numFmtId="0" fontId="20" fillId="8" borderId="1" xfId="0" applyFont="1" applyFill="1" applyBorder="1" applyAlignment="1">
      <alignment horizontal="left"/>
    </xf>
    <xf numFmtId="166" fontId="20" fillId="8" borderId="1" xfId="0" applyNumberFormat="1" applyFont="1" applyFill="1" applyBorder="1"/>
    <xf numFmtId="3" fontId="3" fillId="2" borderId="0" xfId="9" applyNumberFormat="1" applyFont="1" applyAlignment="1">
      <alignment horizontal="right" vertical="center"/>
    </xf>
    <xf numFmtId="0" fontId="4" fillId="2" borderId="1" xfId="0" applyFont="1" applyFill="1" applyBorder="1"/>
    <xf numFmtId="0" fontId="41" fillId="2" borderId="0" xfId="0" applyFont="1" applyFill="1" applyAlignment="1">
      <alignment horizontal="left" vertical="center"/>
    </xf>
    <xf numFmtId="166" fontId="4" fillId="2" borderId="0" xfId="1" applyNumberFormat="1" applyFont="1" applyFill="1" applyAlignment="1">
      <alignment vertical="center"/>
    </xf>
    <xf numFmtId="0" fontId="46" fillId="2" borderId="0" xfId="0" applyFont="1" applyFill="1" applyAlignment="1">
      <alignment horizontal="left" vertical="center"/>
    </xf>
    <xf numFmtId="0" fontId="20" fillId="2" borderId="0" xfId="0" applyFont="1" applyFill="1" applyAlignment="1">
      <alignment horizontal="left" vertical="center"/>
    </xf>
    <xf numFmtId="0" fontId="20" fillId="2" borderId="0" xfId="0" applyFont="1" applyFill="1" applyAlignment="1">
      <alignment vertical="center"/>
    </xf>
    <xf numFmtId="0" fontId="4" fillId="0" borderId="0" xfId="9" applyFont="1" applyFill="1" applyAlignment="1">
      <alignment horizontal="left" vertical="center"/>
    </xf>
    <xf numFmtId="0" fontId="4" fillId="0" borderId="0" xfId="0" applyFont="1" applyAlignment="1">
      <alignment vertical="center"/>
    </xf>
    <xf numFmtId="0" fontId="43" fillId="10" borderId="21" xfId="9" applyFont="1" applyFill="1" applyBorder="1" applyAlignment="1">
      <alignment horizontal="left" vertical="center"/>
    </xf>
    <xf numFmtId="0" fontId="43" fillId="10" borderId="21" xfId="4" applyNumberFormat="1" applyFont="1" applyFill="1" applyBorder="1" applyAlignment="1">
      <alignment horizontal="center" vertical="center"/>
    </xf>
    <xf numFmtId="0" fontId="43" fillId="10" borderId="29" xfId="4" applyNumberFormat="1" applyFont="1" applyFill="1" applyBorder="1" applyAlignment="1">
      <alignment horizontal="center" vertical="center"/>
    </xf>
    <xf numFmtId="166" fontId="43" fillId="10" borderId="29" xfId="1" applyNumberFormat="1" applyFont="1" applyFill="1" applyBorder="1" applyAlignment="1">
      <alignment horizontal="center" vertical="center"/>
    </xf>
    <xf numFmtId="175" fontId="3" fillId="2" borderId="0" xfId="4" applyNumberFormat="1" applyFont="1" applyFill="1" applyBorder="1" applyAlignment="1">
      <alignment horizontal="center" vertical="center"/>
    </xf>
    <xf numFmtId="166" fontId="3" fillId="2" borderId="0" xfId="1" applyNumberFormat="1" applyFont="1" applyFill="1" applyBorder="1" applyAlignment="1">
      <alignment horizontal="center" vertical="center"/>
    </xf>
    <xf numFmtId="166" fontId="3" fillId="2" borderId="17" xfId="1" applyNumberFormat="1" applyFont="1" applyFill="1" applyBorder="1" applyAlignment="1">
      <alignment horizontal="right" vertical="center"/>
    </xf>
    <xf numFmtId="175" fontId="4" fillId="2" borderId="0" xfId="4" applyNumberFormat="1" applyFont="1" applyFill="1" applyAlignment="1">
      <alignment vertical="center"/>
    </xf>
    <xf numFmtId="0" fontId="4" fillId="2" borderId="0" xfId="0" applyFont="1" applyFill="1" applyAlignment="1">
      <alignment horizontal="left" vertical="center"/>
    </xf>
    <xf numFmtId="170" fontId="4" fillId="2" borderId="16" xfId="19" applyNumberFormat="1" applyFont="1" applyFill="1" applyBorder="1" applyAlignment="1">
      <alignment horizontal="center" vertical="center"/>
    </xf>
    <xf numFmtId="0" fontId="4" fillId="0" borderId="0" xfId="0" applyFont="1" applyAlignment="1">
      <alignment horizontal="left" vertical="center"/>
    </xf>
    <xf numFmtId="0" fontId="41" fillId="12" borderId="28" xfId="0" applyFont="1" applyFill="1" applyBorder="1" applyAlignment="1">
      <alignment vertical="center" wrapText="1"/>
    </xf>
    <xf numFmtId="170" fontId="20" fillId="12" borderId="27" xfId="19" applyNumberFormat="1" applyFont="1" applyFill="1" applyBorder="1" applyAlignment="1">
      <alignment horizontal="center" vertical="center"/>
    </xf>
    <xf numFmtId="170" fontId="20" fillId="12" borderId="28" xfId="19" applyNumberFormat="1" applyFont="1" applyFill="1" applyBorder="1" applyAlignment="1">
      <alignment horizontal="center" vertical="center"/>
    </xf>
    <xf numFmtId="166" fontId="20" fillId="12" borderId="34" xfId="1" applyNumberFormat="1" applyFont="1" applyFill="1" applyBorder="1" applyAlignment="1">
      <alignment horizontal="right" vertical="center"/>
    </xf>
    <xf numFmtId="175" fontId="4" fillId="2" borderId="0" xfId="4" applyNumberFormat="1" applyFont="1" applyFill="1"/>
    <xf numFmtId="166" fontId="43" fillId="10" borderId="22" xfId="1" applyNumberFormat="1" applyFont="1" applyFill="1" applyBorder="1" applyAlignment="1">
      <alignment horizontal="center" vertical="center"/>
    </xf>
    <xf numFmtId="175" fontId="20" fillId="8" borderId="30" xfId="4" applyNumberFormat="1" applyFont="1" applyFill="1" applyBorder="1" applyAlignment="1">
      <alignment horizontal="right"/>
    </xf>
    <xf numFmtId="175" fontId="4" fillId="2" borderId="16" xfId="4" applyNumberFormat="1" applyFont="1" applyFill="1" applyBorder="1" applyAlignment="1">
      <alignment horizontal="right"/>
    </xf>
    <xf numFmtId="175" fontId="4" fillId="2" borderId="0" xfId="4" applyNumberFormat="1" applyFont="1" applyFill="1" applyBorder="1" applyAlignment="1">
      <alignment horizontal="right"/>
    </xf>
    <xf numFmtId="166" fontId="4" fillId="2" borderId="17" xfId="1" applyNumberFormat="1" applyFont="1" applyFill="1" applyBorder="1" applyAlignment="1">
      <alignment horizontal="right" vertical="center"/>
    </xf>
    <xf numFmtId="175" fontId="20" fillId="8" borderId="1" xfId="4" applyNumberFormat="1" applyFont="1" applyFill="1" applyBorder="1" applyAlignment="1">
      <alignment horizontal="right"/>
    </xf>
    <xf numFmtId="166" fontId="20" fillId="8" borderId="33" xfId="1" applyNumberFormat="1" applyFont="1" applyFill="1" applyBorder="1" applyAlignment="1">
      <alignment horizontal="right" vertical="center"/>
    </xf>
    <xf numFmtId="0" fontId="3" fillId="2" borderId="0" xfId="0" applyFont="1" applyFill="1" applyAlignment="1">
      <alignment horizontal="right"/>
    </xf>
    <xf numFmtId="0" fontId="42" fillId="2" borderId="0" xfId="0" applyFont="1" applyFill="1"/>
    <xf numFmtId="0" fontId="43" fillId="10" borderId="0" xfId="0" applyFont="1" applyFill="1" applyAlignment="1">
      <alignment horizontal="right"/>
    </xf>
    <xf numFmtId="0" fontId="41" fillId="8" borderId="21" xfId="0" applyFont="1" applyFill="1" applyBorder="1" applyAlignment="1">
      <alignment horizontal="left"/>
    </xf>
    <xf numFmtId="0" fontId="41" fillId="8" borderId="29" xfId="0" applyFont="1" applyFill="1" applyBorder="1" applyAlignment="1">
      <alignment horizontal="right"/>
    </xf>
    <xf numFmtId="0" fontId="41" fillId="8" borderId="22" xfId="0" applyFont="1" applyFill="1" applyBorder="1" applyAlignment="1">
      <alignment horizontal="right"/>
    </xf>
    <xf numFmtId="0" fontId="3" fillId="2" borderId="0" xfId="0" applyFont="1" applyFill="1" applyAlignment="1">
      <alignment horizontal="left"/>
    </xf>
    <xf numFmtId="175" fontId="3" fillId="2" borderId="0" xfId="18" applyNumberFormat="1" applyFont="1" applyFill="1" applyAlignment="1">
      <alignment horizontal="right"/>
    </xf>
    <xf numFmtId="0" fontId="41" fillId="8" borderId="21" xfId="0" applyFont="1" applyFill="1" applyBorder="1"/>
    <xf numFmtId="0" fontId="3" fillId="8" borderId="29" xfId="0" applyFont="1" applyFill="1" applyBorder="1" applyAlignment="1">
      <alignment horizontal="right"/>
    </xf>
    <xf numFmtId="0" fontId="3" fillId="8" borderId="22" xfId="0" applyFont="1" applyFill="1" applyBorder="1" applyAlignment="1">
      <alignment horizontal="right"/>
    </xf>
    <xf numFmtId="178" fontId="3" fillId="2" borderId="0" xfId="18" applyNumberFormat="1" applyFont="1" applyFill="1" applyAlignment="1">
      <alignment horizontal="right"/>
    </xf>
    <xf numFmtId="178" fontId="3" fillId="0" borderId="0" xfId="18" applyNumberFormat="1" applyFont="1" applyFill="1" applyAlignment="1">
      <alignment horizontal="right"/>
    </xf>
    <xf numFmtId="175" fontId="3" fillId="0" borderId="0" xfId="18" applyNumberFormat="1" applyFont="1" applyFill="1" applyAlignment="1">
      <alignment horizontal="right"/>
    </xf>
    <xf numFmtId="0" fontId="3" fillId="2" borderId="5" xfId="0" applyFont="1" applyFill="1" applyBorder="1" applyAlignment="1">
      <alignment horizontal="right"/>
    </xf>
    <xf numFmtId="0" fontId="52" fillId="2" borderId="2" xfId="0" applyFont="1" applyFill="1" applyBorder="1"/>
    <xf numFmtId="0" fontId="3" fillId="2" borderId="2" xfId="0" applyFont="1" applyFill="1" applyBorder="1" applyAlignment="1">
      <alignment horizontal="right"/>
    </xf>
    <xf numFmtId="0" fontId="38" fillId="4" borderId="0" xfId="17" applyFont="1" applyFill="1"/>
    <xf numFmtId="0" fontId="18" fillId="4" borderId="0" xfId="17" applyFont="1" applyFill="1" applyAlignment="1">
      <alignment horizontal="left"/>
    </xf>
    <xf numFmtId="0" fontId="17" fillId="4" borderId="0" xfId="17" applyFont="1" applyFill="1" applyAlignment="1">
      <alignment horizontal="left"/>
    </xf>
    <xf numFmtId="0" fontId="53" fillId="14" borderId="36" xfId="0" applyFont="1" applyFill="1" applyBorder="1" applyAlignment="1">
      <alignment horizontal="center" vertical="center"/>
    </xf>
    <xf numFmtId="179" fontId="53" fillId="14" borderId="6" xfId="0" applyNumberFormat="1" applyFont="1" applyFill="1" applyBorder="1" applyAlignment="1">
      <alignment horizontal="center" vertical="center" wrapText="1"/>
    </xf>
    <xf numFmtId="0" fontId="53" fillId="0" borderId="37" xfId="0" applyFont="1" applyBorder="1" applyAlignment="1">
      <alignment horizontal="center" vertical="center"/>
    </xf>
    <xf numFmtId="0" fontId="38" fillId="15" borderId="37" xfId="0" applyFont="1" applyFill="1" applyBorder="1" applyAlignment="1">
      <alignment horizontal="left" vertical="center"/>
    </xf>
    <xf numFmtId="179" fontId="38" fillId="8" borderId="6" xfId="4" applyNumberFormat="1" applyFont="1" applyFill="1" applyBorder="1" applyAlignment="1">
      <alignment horizontal="center" vertical="center"/>
    </xf>
    <xf numFmtId="1" fontId="22" fillId="0" borderId="0" xfId="1" applyNumberFormat="1" applyFont="1"/>
    <xf numFmtId="3" fontId="22" fillId="0" borderId="0" xfId="0" applyNumberFormat="1" applyFont="1"/>
    <xf numFmtId="0" fontId="53" fillId="0" borderId="6" xfId="0" applyFont="1" applyBorder="1" applyAlignment="1">
      <alignment horizontal="center" vertical="center"/>
    </xf>
    <xf numFmtId="0" fontId="38" fillId="15" borderId="13" xfId="0" applyFont="1" applyFill="1" applyBorder="1" applyAlignment="1">
      <alignment horizontal="left" vertical="center"/>
    </xf>
    <xf numFmtId="0" fontId="38" fillId="15" borderId="5" xfId="0" applyFont="1" applyFill="1" applyBorder="1" applyAlignment="1">
      <alignment horizontal="left" vertical="center"/>
    </xf>
    <xf numFmtId="0" fontId="53" fillId="15" borderId="5" xfId="0" applyFont="1" applyFill="1" applyBorder="1" applyAlignment="1">
      <alignment horizontal="left" vertical="center"/>
    </xf>
    <xf numFmtId="0" fontId="38" fillId="15" borderId="5" xfId="0" applyFont="1" applyFill="1" applyBorder="1" applyAlignment="1">
      <alignment horizontal="left" vertical="center" wrapText="1"/>
    </xf>
    <xf numFmtId="3" fontId="54" fillId="0" borderId="0" xfId="0" applyNumberFormat="1" applyFont="1" applyAlignment="1">
      <alignment horizontal="center"/>
    </xf>
    <xf numFmtId="3" fontId="38" fillId="15" borderId="6" xfId="4" applyNumberFormat="1" applyFont="1" applyFill="1" applyBorder="1" applyAlignment="1">
      <alignment horizontal="center" vertical="center"/>
    </xf>
    <xf numFmtId="175" fontId="38" fillId="15" borderId="6" xfId="4" applyNumberFormat="1" applyFont="1" applyFill="1" applyBorder="1" applyAlignment="1">
      <alignment horizontal="center" vertical="center"/>
    </xf>
    <xf numFmtId="171" fontId="38" fillId="8" borderId="6" xfId="4" applyNumberFormat="1" applyFont="1" applyFill="1" applyBorder="1" applyAlignment="1">
      <alignment horizontal="center" vertical="center"/>
    </xf>
    <xf numFmtId="3" fontId="39" fillId="0" borderId="0" xfId="0" applyNumberFormat="1" applyFont="1" applyAlignment="1">
      <alignment horizontal="center"/>
    </xf>
    <xf numFmtId="0" fontId="22" fillId="0" borderId="0" xfId="0" applyFont="1" applyAlignment="1">
      <alignment vertical="center"/>
    </xf>
    <xf numFmtId="0" fontId="41" fillId="2" borderId="0" xfId="0" applyFont="1" applyFill="1" applyAlignment="1">
      <alignment vertical="center" wrapText="1"/>
    </xf>
    <xf numFmtId="0" fontId="41" fillId="2" borderId="0" xfId="0" applyFont="1" applyFill="1" applyAlignment="1">
      <alignment vertical="center"/>
    </xf>
    <xf numFmtId="0" fontId="50" fillId="2" borderId="0" xfId="0" applyFont="1" applyFill="1"/>
    <xf numFmtId="0" fontId="20" fillId="2" borderId="0" xfId="0" applyFont="1" applyFill="1" applyAlignment="1">
      <alignment horizontal="left" vertical="center" wrapText="1"/>
    </xf>
    <xf numFmtId="175" fontId="4" fillId="2" borderId="0" xfId="4" applyNumberFormat="1" applyFont="1" applyFill="1" applyBorder="1"/>
    <xf numFmtId="0" fontId="43" fillId="10" borderId="0" xfId="0" applyFont="1" applyFill="1" applyAlignment="1">
      <alignment horizontal="center" vertical="center" wrapText="1"/>
    </xf>
    <xf numFmtId="170" fontId="0" fillId="0" borderId="0" xfId="0" applyNumberFormat="1"/>
    <xf numFmtId="166" fontId="4" fillId="2" borderId="0" xfId="1" applyNumberFormat="1" applyFont="1" applyFill="1" applyBorder="1" applyAlignment="1">
      <alignment horizontal="right"/>
    </xf>
    <xf numFmtId="0" fontId="4" fillId="0" borderId="0" xfId="0" applyFont="1" applyAlignment="1">
      <alignment horizontal="left"/>
    </xf>
    <xf numFmtId="166" fontId="0" fillId="2" borderId="0" xfId="1" applyNumberFormat="1" applyFont="1" applyFill="1" applyBorder="1"/>
    <xf numFmtId="0" fontId="4" fillId="2" borderId="0" xfId="0" applyFont="1" applyFill="1" applyAlignment="1">
      <alignment horizontal="left" vertical="center" indent="1"/>
    </xf>
    <xf numFmtId="3" fontId="4" fillId="2" borderId="0" xfId="0" applyNumberFormat="1" applyFont="1" applyFill="1" applyAlignment="1">
      <alignment vertical="center" wrapText="1"/>
    </xf>
    <xf numFmtId="170" fontId="0" fillId="2" borderId="0" xfId="19" applyNumberFormat="1" applyFont="1" applyFill="1" applyBorder="1"/>
    <xf numFmtId="10" fontId="4" fillId="2" borderId="0" xfId="1" applyNumberFormat="1" applyFont="1" applyFill="1" applyBorder="1" applyAlignment="1">
      <alignment horizontal="right"/>
    </xf>
    <xf numFmtId="176" fontId="4" fillId="2" borderId="0" xfId="1" applyNumberFormat="1" applyFont="1" applyFill="1" applyBorder="1" applyAlignment="1">
      <alignment horizontal="right"/>
    </xf>
    <xf numFmtId="17" fontId="4" fillId="2" borderId="0" xfId="0" applyNumberFormat="1" applyFont="1" applyFill="1" applyAlignment="1">
      <alignment horizontal="left" vertical="center"/>
    </xf>
    <xf numFmtId="0" fontId="20" fillId="2" borderId="1" xfId="0" applyFont="1" applyFill="1" applyBorder="1" applyAlignment="1">
      <alignment horizontal="left" vertical="center"/>
    </xf>
    <xf numFmtId="3" fontId="20" fillId="2" borderId="1" xfId="0" applyNumberFormat="1" applyFont="1" applyFill="1" applyBorder="1"/>
    <xf numFmtId="180" fontId="20" fillId="2" borderId="1" xfId="0" applyNumberFormat="1" applyFont="1" applyFill="1" applyBorder="1"/>
    <xf numFmtId="166" fontId="20" fillId="2" borderId="1" xfId="1" applyNumberFormat="1" applyFont="1" applyFill="1" applyBorder="1" applyAlignment="1">
      <alignment horizontal="right"/>
    </xf>
    <xf numFmtId="10" fontId="4" fillId="2" borderId="0" xfId="1" applyNumberFormat="1" applyFont="1" applyFill="1" applyBorder="1"/>
    <xf numFmtId="170" fontId="43" fillId="10" borderId="0" xfId="19" applyNumberFormat="1" applyFont="1" applyFill="1" applyAlignment="1">
      <alignment horizontal="center" vertical="center" wrapText="1"/>
    </xf>
    <xf numFmtId="0" fontId="41" fillId="2" borderId="0" xfId="0" applyFont="1" applyFill="1" applyAlignment="1">
      <alignment horizontal="center" vertical="top" wrapText="1"/>
    </xf>
    <xf numFmtId="1" fontId="3" fillId="2" borderId="0" xfId="19" applyNumberFormat="1" applyFont="1" applyFill="1" applyAlignment="1">
      <alignment horizontal="center" vertical="center" wrapText="1"/>
    </xf>
    <xf numFmtId="1" fontId="4" fillId="2" borderId="0" xfId="19" applyNumberFormat="1" applyFont="1" applyFill="1" applyAlignment="1">
      <alignment horizontal="center" vertical="center"/>
    </xf>
    <xf numFmtId="1" fontId="20" fillId="2" borderId="0" xfId="19" applyNumberFormat="1" applyFont="1" applyFill="1" applyAlignment="1">
      <alignment horizontal="center" vertical="center"/>
    </xf>
    <xf numFmtId="181" fontId="4" fillId="2" borderId="0" xfId="0" applyNumberFormat="1" applyFont="1" applyFill="1"/>
    <xf numFmtId="0" fontId="41" fillId="2" borderId="1" xfId="0" applyFont="1" applyFill="1" applyBorder="1" applyAlignment="1">
      <alignment horizontal="center" vertical="top" wrapText="1"/>
    </xf>
    <xf numFmtId="1" fontId="41" fillId="2" borderId="1" xfId="19" applyNumberFormat="1" applyFont="1" applyFill="1" applyBorder="1" applyAlignment="1">
      <alignment horizontal="center" vertical="center" wrapText="1"/>
    </xf>
    <xf numFmtId="0" fontId="43" fillId="10" borderId="0" xfId="0" applyFont="1" applyFill="1" applyAlignment="1">
      <alignment horizontal="left" vertical="center" wrapText="1"/>
    </xf>
    <xf numFmtId="17" fontId="40" fillId="16" borderId="0" xfId="2" applyNumberFormat="1" applyFont="1" applyFill="1" applyAlignment="1">
      <alignment horizontal="center"/>
    </xf>
    <xf numFmtId="3" fontId="20" fillId="0" borderId="0" xfId="0" applyNumberFormat="1" applyFont="1" applyAlignment="1">
      <alignment horizontal="left" vertical="center" indent="1"/>
    </xf>
    <xf numFmtId="3" fontId="4" fillId="0" borderId="0" xfId="0" applyNumberFormat="1" applyFont="1" applyAlignment="1">
      <alignment horizontal="center" vertical="center"/>
    </xf>
    <xf numFmtId="0" fontId="17" fillId="4" borderId="0" xfId="2" applyFont="1" applyFill="1" applyAlignment="1">
      <alignment horizontal="left" indent="1"/>
    </xf>
    <xf numFmtId="0" fontId="17" fillId="4" borderId="3" xfId="2" applyFont="1" applyFill="1" applyBorder="1"/>
    <xf numFmtId="3" fontId="20" fillId="0" borderId="1" xfId="0" applyNumberFormat="1" applyFont="1" applyBorder="1" applyAlignment="1">
      <alignment horizontal="center" vertical="center"/>
    </xf>
    <xf numFmtId="3" fontId="17" fillId="4" borderId="0" xfId="2" applyNumberFormat="1" applyFont="1" applyFill="1" applyAlignment="1">
      <alignment horizontal="center"/>
    </xf>
    <xf numFmtId="0" fontId="21" fillId="4" borderId="0" xfId="2" applyFont="1" applyFill="1" applyAlignment="1">
      <alignment horizontal="left" indent="3"/>
    </xf>
    <xf numFmtId="3" fontId="21" fillId="4" borderId="0" xfId="2" applyNumberFormat="1" applyFont="1" applyFill="1" applyAlignment="1">
      <alignment horizontal="center"/>
    </xf>
    <xf numFmtId="0" fontId="21" fillId="0" borderId="0" xfId="2" applyFont="1" applyAlignment="1">
      <alignment horizontal="left" indent="3"/>
    </xf>
    <xf numFmtId="3" fontId="21" fillId="0" borderId="0" xfId="2" applyNumberFormat="1" applyFont="1" applyAlignment="1">
      <alignment horizontal="center"/>
    </xf>
    <xf numFmtId="0" fontId="17" fillId="0" borderId="0" xfId="2" applyFont="1" applyAlignment="1">
      <alignment horizontal="left" indent="1"/>
    </xf>
    <xf numFmtId="3" fontId="17" fillId="0" borderId="0" xfId="2" applyNumberFormat="1" applyFont="1" applyAlignment="1">
      <alignment horizontal="center"/>
    </xf>
    <xf numFmtId="3" fontId="17" fillId="4" borderId="3" xfId="2" applyNumberFormat="1" applyFont="1" applyFill="1" applyBorder="1" applyAlignment="1">
      <alignment horizontal="center"/>
    </xf>
    <xf numFmtId="0" fontId="40" fillId="7" borderId="6" xfId="5" applyFont="1" applyFill="1" applyBorder="1" applyAlignment="1">
      <alignment vertical="center"/>
    </xf>
    <xf numFmtId="0" fontId="34" fillId="7" borderId="12" xfId="5" applyFont="1" applyFill="1" applyBorder="1" applyAlignment="1">
      <alignment horizontal="center" vertical="center" wrapText="1"/>
    </xf>
    <xf numFmtId="0" fontId="34" fillId="7" borderId="13" xfId="5" applyFont="1" applyFill="1" applyBorder="1" applyAlignment="1">
      <alignment horizontal="center" vertical="center" wrapText="1"/>
    </xf>
    <xf numFmtId="0" fontId="34" fillId="7" borderId="12" xfId="5" applyFont="1" applyFill="1" applyBorder="1" applyAlignment="1">
      <alignment horizontal="center" vertical="center"/>
    </xf>
    <xf numFmtId="0" fontId="34" fillId="7" borderId="1" xfId="5" applyFont="1" applyFill="1" applyBorder="1" applyAlignment="1">
      <alignment horizontal="center" vertical="center" wrapText="1"/>
    </xf>
    <xf numFmtId="0" fontId="21" fillId="0" borderId="39" xfId="5" applyFont="1" applyBorder="1" applyAlignment="1">
      <alignment horizontal="left"/>
    </xf>
    <xf numFmtId="171" fontId="21" fillId="0" borderId="7" xfId="5" applyNumberFormat="1" applyFont="1" applyBorder="1" applyAlignment="1">
      <alignment horizontal="right"/>
    </xf>
    <xf numFmtId="171" fontId="21" fillId="0" borderId="8" xfId="5" applyNumberFormat="1" applyFont="1" applyBorder="1" applyAlignment="1">
      <alignment horizontal="right"/>
    </xf>
    <xf numFmtId="171" fontId="21" fillId="0" borderId="7" xfId="5" applyNumberFormat="1" applyFont="1" applyBorder="1" applyAlignment="1">
      <alignment horizontal="center"/>
    </xf>
    <xf numFmtId="171" fontId="21" fillId="0" borderId="8" xfId="5" applyNumberFormat="1" applyFont="1" applyBorder="1" applyAlignment="1">
      <alignment horizontal="center"/>
    </xf>
    <xf numFmtId="0" fontId="21" fillId="4" borderId="39" xfId="5" applyFont="1" applyFill="1" applyBorder="1" applyAlignment="1">
      <alignment horizontal="left"/>
    </xf>
    <xf numFmtId="171" fontId="21" fillId="4" borderId="7" xfId="5" applyNumberFormat="1" applyFont="1" applyFill="1" applyBorder="1" applyAlignment="1">
      <alignment horizontal="right"/>
    </xf>
    <xf numFmtId="171" fontId="21" fillId="4" borderId="8" xfId="5" applyNumberFormat="1" applyFont="1" applyFill="1" applyBorder="1" applyAlignment="1">
      <alignment horizontal="right"/>
    </xf>
    <xf numFmtId="171" fontId="21" fillId="4" borderId="7" xfId="5" applyNumberFormat="1" applyFont="1" applyFill="1" applyBorder="1" applyAlignment="1">
      <alignment horizontal="center"/>
    </xf>
    <xf numFmtId="171" fontId="21" fillId="4" borderId="8" xfId="5" applyNumberFormat="1" applyFont="1" applyFill="1" applyBorder="1" applyAlignment="1">
      <alignment horizontal="center"/>
    </xf>
    <xf numFmtId="171" fontId="21" fillId="4" borderId="7" xfId="5" applyNumberFormat="1" applyFont="1" applyFill="1" applyBorder="1" applyAlignment="1">
      <alignment horizontal="center" vertical="center"/>
    </xf>
    <xf numFmtId="171" fontId="21" fillId="4" borderId="8" xfId="5" applyNumberFormat="1" applyFont="1" applyFill="1" applyBorder="1" applyAlignment="1">
      <alignment horizontal="center" vertical="center"/>
    </xf>
    <xf numFmtId="171" fontId="21" fillId="4" borderId="7" xfId="19" applyNumberFormat="1" applyFont="1" applyFill="1" applyBorder="1" applyAlignment="1">
      <alignment horizontal="right"/>
    </xf>
    <xf numFmtId="171" fontId="21" fillId="4" borderId="8" xfId="19" applyNumberFormat="1" applyFont="1" applyFill="1" applyBorder="1" applyAlignment="1">
      <alignment horizontal="right"/>
    </xf>
    <xf numFmtId="171" fontId="21" fillId="4" borderId="39" xfId="5" applyNumberFormat="1" applyFont="1" applyFill="1" applyBorder="1" applyAlignment="1">
      <alignment horizontal="center" vertical="center"/>
    </xf>
    <xf numFmtId="166" fontId="20" fillId="2" borderId="5" xfId="1" applyNumberFormat="1" applyFont="1" applyFill="1" applyBorder="1" applyAlignment="1">
      <alignment horizontal="center" vertical="center"/>
    </xf>
    <xf numFmtId="0" fontId="43" fillId="10" borderId="0" xfId="0" applyFont="1" applyFill="1" applyAlignment="1">
      <alignment horizontal="center" vertical="center"/>
    </xf>
    <xf numFmtId="0" fontId="40" fillId="7" borderId="42" xfId="5" applyFont="1" applyFill="1" applyBorder="1" applyAlignment="1">
      <alignment horizontal="center" vertical="center"/>
    </xf>
    <xf numFmtId="0" fontId="3" fillId="0" borderId="16" xfId="9" applyFont="1" applyFill="1" applyBorder="1" applyAlignment="1">
      <alignment horizontal="left" indent="1"/>
    </xf>
    <xf numFmtId="172" fontId="21" fillId="4" borderId="0" xfId="19" applyNumberFormat="1" applyFont="1" applyFill="1" applyBorder="1" applyAlignment="1">
      <alignment horizontal="right" vertical="center"/>
    </xf>
    <xf numFmtId="174" fontId="21" fillId="4" borderId="0" xfId="5" applyNumberFormat="1" applyFont="1" applyFill="1" applyAlignment="1">
      <alignment vertical="center"/>
    </xf>
    <xf numFmtId="166" fontId="20" fillId="8" borderId="1" xfId="0" applyNumberFormat="1" applyFont="1" applyFill="1" applyBorder="1" applyAlignment="1">
      <alignment horizontal="right"/>
    </xf>
    <xf numFmtId="0" fontId="20" fillId="11" borderId="1" xfId="0" applyFont="1" applyFill="1" applyBorder="1"/>
    <xf numFmtId="166" fontId="20" fillId="8" borderId="1" xfId="0" applyNumberFormat="1" applyFont="1" applyFill="1" applyBorder="1" applyAlignment="1">
      <alignment horizontal="right" vertical="center"/>
    </xf>
    <xf numFmtId="0" fontId="50" fillId="2" borderId="0" xfId="0" applyFont="1" applyFill="1" applyAlignment="1">
      <alignment horizontal="left"/>
    </xf>
    <xf numFmtId="3" fontId="50" fillId="2" borderId="0" xfId="0" applyNumberFormat="1" applyFont="1" applyFill="1" applyAlignment="1">
      <alignment horizontal="center"/>
    </xf>
    <xf numFmtId="10" fontId="50" fillId="2" borderId="0" xfId="0" applyNumberFormat="1" applyFont="1" applyFill="1" applyAlignment="1">
      <alignment horizontal="center"/>
    </xf>
    <xf numFmtId="3" fontId="50" fillId="2" borderId="0" xfId="1" applyNumberFormat="1" applyFont="1" applyFill="1" applyAlignment="1">
      <alignment horizontal="center"/>
    </xf>
    <xf numFmtId="168" fontId="4" fillId="2" borderId="0" xfId="9" applyNumberFormat="1" applyFont="1" applyAlignment="1">
      <alignment horizontal="center"/>
    </xf>
    <xf numFmtId="0" fontId="20" fillId="11" borderId="1" xfId="9" applyFont="1" applyFill="1" applyBorder="1">
      <alignment horizontal="left"/>
    </xf>
    <xf numFmtId="168" fontId="20" fillId="11" borderId="1" xfId="9" applyNumberFormat="1" applyFont="1" applyFill="1" applyBorder="1" applyAlignment="1">
      <alignment horizontal="center"/>
    </xf>
    <xf numFmtId="0" fontId="38" fillId="4" borderId="0" xfId="2" applyFont="1" applyFill="1"/>
    <xf numFmtId="0" fontId="39" fillId="4" borderId="0" xfId="2" applyFont="1" applyFill="1" applyAlignment="1">
      <alignment horizontal="right"/>
    </xf>
    <xf numFmtId="0" fontId="21" fillId="9" borderId="0" xfId="2" applyFont="1" applyFill="1"/>
    <xf numFmtId="0" fontId="2" fillId="2" borderId="0" xfId="2" applyFill="1"/>
    <xf numFmtId="0" fontId="18" fillId="4" borderId="0" xfId="2" applyFont="1" applyFill="1" applyAlignment="1">
      <alignment horizontal="left"/>
    </xf>
    <xf numFmtId="0" fontId="56" fillId="4" borderId="0" xfId="2" applyFont="1" applyFill="1"/>
    <xf numFmtId="3" fontId="21" fillId="4" borderId="0" xfId="2" applyNumberFormat="1" applyFont="1" applyFill="1"/>
    <xf numFmtId="0" fontId="40" fillId="7" borderId="0" xfId="2" applyFont="1" applyFill="1" applyAlignment="1">
      <alignment horizontal="center" wrapText="1"/>
    </xf>
    <xf numFmtId="3" fontId="40" fillId="7" borderId="0" xfId="2" applyNumberFormat="1" applyFont="1" applyFill="1" applyAlignment="1">
      <alignment horizontal="center" wrapText="1"/>
    </xf>
    <xf numFmtId="0" fontId="17" fillId="19" borderId="0" xfId="2" applyFont="1" applyFill="1" applyAlignment="1">
      <alignment horizontal="center" wrapText="1"/>
    </xf>
    <xf numFmtId="3" fontId="17" fillId="19" borderId="0" xfId="2" applyNumberFormat="1" applyFont="1" applyFill="1" applyAlignment="1">
      <alignment horizontal="center" wrapText="1"/>
    </xf>
    <xf numFmtId="10" fontId="17" fillId="19" borderId="0" xfId="2" applyNumberFormat="1" applyFont="1" applyFill="1" applyAlignment="1">
      <alignment horizontal="center" wrapText="1"/>
    </xf>
    <xf numFmtId="3" fontId="2" fillId="2" borderId="0" xfId="2" applyNumberFormat="1" applyFill="1" applyAlignment="1">
      <alignment horizontal="left"/>
    </xf>
    <xf numFmtId="10" fontId="2" fillId="2" borderId="0" xfId="1" applyNumberFormat="1" applyFont="1" applyFill="1" applyAlignment="1">
      <alignment horizontal="left"/>
    </xf>
    <xf numFmtId="3" fontId="21" fillId="2" borderId="0" xfId="2" applyNumberFormat="1" applyFont="1" applyFill="1" applyAlignment="1">
      <alignment horizontal="center" wrapText="1"/>
    </xf>
    <xf numFmtId="0" fontId="9" fillId="0" borderId="0" xfId="22"/>
    <xf numFmtId="0" fontId="21" fillId="2" borderId="0" xfId="2" applyFont="1" applyFill="1" applyAlignment="1">
      <alignment horizontal="center" wrapText="1"/>
    </xf>
    <xf numFmtId="10" fontId="21" fillId="2" borderId="0" xfId="2" applyNumberFormat="1" applyFont="1" applyFill="1" applyAlignment="1">
      <alignment horizontal="center" wrapText="1"/>
    </xf>
    <xf numFmtId="3" fontId="17" fillId="4" borderId="3" xfId="2" applyNumberFormat="1" applyFont="1" applyFill="1" applyBorder="1" applyAlignment="1">
      <alignment horizontal="center" vertical="center" wrapText="1"/>
    </xf>
    <xf numFmtId="0" fontId="17" fillId="4" borderId="3" xfId="2" applyFont="1" applyFill="1" applyBorder="1" applyAlignment="1">
      <alignment horizontal="center" vertical="center" wrapText="1"/>
    </xf>
    <xf numFmtId="10" fontId="17" fillId="4" borderId="3" xfId="2" applyNumberFormat="1" applyFont="1" applyFill="1" applyBorder="1" applyAlignment="1">
      <alignment horizontal="center" vertical="center" wrapText="1"/>
    </xf>
    <xf numFmtId="0" fontId="21" fillId="4" borderId="0" xfId="2" applyFont="1" applyFill="1" applyAlignment="1">
      <alignment horizontal="center"/>
    </xf>
    <xf numFmtId="0" fontId="21" fillId="4" borderId="0" xfId="2" applyFont="1" applyFill="1"/>
    <xf numFmtId="170" fontId="59" fillId="4" borderId="0" xfId="19" applyNumberFormat="1" applyFont="1" applyFill="1" applyAlignment="1">
      <alignment horizontal="center" vertical="center"/>
    </xf>
    <xf numFmtId="0" fontId="17" fillId="4" borderId="0" xfId="2" applyFont="1" applyFill="1" applyAlignment="1">
      <alignment horizontal="center"/>
    </xf>
    <xf numFmtId="3" fontId="17" fillId="4" borderId="0" xfId="2" applyNumberFormat="1" applyFont="1" applyFill="1"/>
    <xf numFmtId="0" fontId="35" fillId="0" borderId="0" xfId="2" applyFont="1" applyAlignment="1">
      <alignment horizontal="left"/>
    </xf>
    <xf numFmtId="0" fontId="2" fillId="0" borderId="0" xfId="2"/>
    <xf numFmtId="0" fontId="23" fillId="0" borderId="0" xfId="0" applyFont="1"/>
    <xf numFmtId="0" fontId="60" fillId="6" borderId="0" xfId="0" applyFont="1" applyFill="1" applyAlignment="1">
      <alignment horizontal="center" vertical="center" wrapText="1"/>
    </xf>
    <xf numFmtId="0" fontId="60" fillId="6" borderId="0" xfId="0" applyFont="1" applyFill="1" applyAlignment="1">
      <alignment vertical="center" wrapText="1"/>
    </xf>
    <xf numFmtId="0" fontId="61" fillId="18" borderId="44" xfId="0" applyFont="1" applyFill="1" applyBorder="1" applyAlignment="1">
      <alignment horizontal="center" vertical="center"/>
    </xf>
    <xf numFmtId="0" fontId="62" fillId="18" borderId="44" xfId="0" applyFont="1" applyFill="1" applyBorder="1" applyAlignment="1">
      <alignment vertical="center"/>
    </xf>
    <xf numFmtId="0" fontId="61" fillId="18" borderId="44" xfId="0" applyFont="1" applyFill="1" applyBorder="1" applyAlignment="1">
      <alignment vertical="center"/>
    </xf>
    <xf numFmtId="0" fontId="63" fillId="0" borderId="0" xfId="0" applyFont="1" applyAlignment="1">
      <alignment horizontal="center" vertical="center"/>
    </xf>
    <xf numFmtId="0" fontId="64" fillId="0" borderId="0" xfId="0" applyFont="1" applyAlignment="1">
      <alignment vertical="center"/>
    </xf>
    <xf numFmtId="0" fontId="63" fillId="0" borderId="0" xfId="0" applyFont="1" applyAlignment="1">
      <alignment vertical="center"/>
    </xf>
    <xf numFmtId="0" fontId="63" fillId="0" borderId="1" xfId="0" applyFont="1" applyBorder="1" applyAlignment="1">
      <alignment horizontal="center" vertical="center"/>
    </xf>
    <xf numFmtId="0" fontId="64" fillId="0" borderId="1" xfId="0" applyFont="1" applyBorder="1" applyAlignment="1">
      <alignment vertical="center"/>
    </xf>
    <xf numFmtId="0" fontId="63" fillId="0" borderId="1" xfId="0" applyFont="1" applyBorder="1" applyAlignment="1">
      <alignment vertical="center"/>
    </xf>
    <xf numFmtId="0" fontId="63" fillId="0" borderId="43" xfId="0" applyFont="1" applyBorder="1" applyAlignment="1">
      <alignment horizontal="center" vertical="center" wrapText="1"/>
    </xf>
    <xf numFmtId="0" fontId="64" fillId="0" borderId="43" xfId="0" applyFont="1" applyBorder="1" applyAlignment="1">
      <alignment vertical="center"/>
    </xf>
    <xf numFmtId="0" fontId="63" fillId="0" borderId="43" xfId="0" applyFont="1" applyBorder="1" applyAlignment="1">
      <alignment vertical="center"/>
    </xf>
    <xf numFmtId="0" fontId="63" fillId="0" borderId="43" xfId="0" applyFont="1" applyBorder="1" applyAlignment="1">
      <alignment horizontal="center" vertical="center"/>
    </xf>
    <xf numFmtId="0" fontId="63" fillId="0" borderId="1" xfId="0" applyFont="1" applyBorder="1" applyAlignment="1">
      <alignment horizontal="center" vertical="center" wrapText="1"/>
    </xf>
    <xf numFmtId="0" fontId="63" fillId="0" borderId="2" xfId="0" applyFont="1" applyBorder="1" applyAlignment="1">
      <alignment horizontal="center" vertical="center" wrapText="1"/>
    </xf>
    <xf numFmtId="0" fontId="64" fillId="0" borderId="2" xfId="0" applyFont="1" applyBorder="1" applyAlignment="1">
      <alignment vertical="center"/>
    </xf>
    <xf numFmtId="0" fontId="63" fillId="0" borderId="2" xfId="0" applyFont="1" applyBorder="1" applyAlignment="1">
      <alignment vertical="center"/>
    </xf>
    <xf numFmtId="0" fontId="63" fillId="0" borderId="2" xfId="0" applyFont="1" applyBorder="1" applyAlignment="1">
      <alignment horizontal="center" vertical="center"/>
    </xf>
    <xf numFmtId="0" fontId="63" fillId="0" borderId="0" xfId="0" applyFont="1" applyAlignment="1">
      <alignment horizontal="center" vertical="center" wrapText="1"/>
    </xf>
    <xf numFmtId="0" fontId="63" fillId="0" borderId="49" xfId="0" applyFont="1" applyBorder="1" applyAlignment="1">
      <alignment horizontal="center" vertical="center" wrapText="1"/>
    </xf>
    <xf numFmtId="0" fontId="63" fillId="0" borderId="49" xfId="0" applyFont="1" applyBorder="1" applyAlignment="1">
      <alignment horizontal="center" vertical="center"/>
    </xf>
    <xf numFmtId="0" fontId="64" fillId="0" borderId="49" xfId="0" applyFont="1" applyBorder="1" applyAlignment="1">
      <alignment vertical="center"/>
    </xf>
    <xf numFmtId="0" fontId="63" fillId="0" borderId="49" xfId="0" applyFont="1" applyBorder="1" applyAlignment="1">
      <alignment vertical="center"/>
    </xf>
    <xf numFmtId="0" fontId="61" fillId="18" borderId="0" xfId="0" applyFont="1" applyFill="1" applyAlignment="1">
      <alignment vertical="center"/>
    </xf>
    <xf numFmtId="0" fontId="62" fillId="18" borderId="46" xfId="0" applyFont="1" applyFill="1" applyBorder="1" applyAlignment="1">
      <alignment vertical="center"/>
    </xf>
    <xf numFmtId="0" fontId="62" fillId="18" borderId="46" xfId="0" applyFont="1" applyFill="1" applyBorder="1" applyAlignment="1">
      <alignment horizontal="center" vertical="center"/>
    </xf>
    <xf numFmtId="10" fontId="3" fillId="2" borderId="23" xfId="1" applyNumberFormat="1" applyFont="1" applyFill="1" applyBorder="1" applyAlignment="1">
      <alignment horizontal="right" vertical="center"/>
    </xf>
    <xf numFmtId="175" fontId="4" fillId="0" borderId="0" xfId="0" applyNumberFormat="1" applyFont="1"/>
    <xf numFmtId="10" fontId="3" fillId="2" borderId="17" xfId="1" applyNumberFormat="1" applyFont="1" applyFill="1" applyBorder="1" applyAlignment="1">
      <alignment horizontal="right" vertical="center"/>
    </xf>
    <xf numFmtId="172" fontId="21" fillId="4" borderId="0" xfId="19" applyNumberFormat="1" applyFont="1" applyFill="1" applyBorder="1" applyAlignment="1">
      <alignment vertical="center"/>
    </xf>
    <xf numFmtId="0" fontId="66" fillId="5" borderId="0" xfId="26" applyFont="1" applyFill="1" applyAlignment="1">
      <alignment horizontal="center" vertical="center" wrapText="1"/>
    </xf>
    <xf numFmtId="0" fontId="27" fillId="2" borderId="53" xfId="26" applyFont="1" applyFill="1" applyBorder="1" applyAlignment="1">
      <alignment horizontal="center" vertical="center"/>
    </xf>
    <xf numFmtId="14" fontId="27" fillId="2" borderId="53" xfId="26" applyNumberFormat="1" applyFont="1" applyFill="1" applyBorder="1" applyAlignment="1">
      <alignment horizontal="center" vertical="center"/>
    </xf>
    <xf numFmtId="168" fontId="27" fillId="2" borderId="53" xfId="26" applyNumberFormat="1" applyFont="1" applyFill="1" applyBorder="1" applyAlignment="1">
      <alignment horizontal="center" vertical="center"/>
    </xf>
    <xf numFmtId="3" fontId="27" fillId="2" borderId="53" xfId="26" applyNumberFormat="1" applyFont="1" applyFill="1" applyBorder="1" applyAlignment="1">
      <alignment horizontal="center" vertical="center"/>
    </xf>
    <xf numFmtId="3" fontId="25" fillId="2" borderId="53" xfId="26" applyNumberFormat="1" applyFont="1" applyFill="1" applyBorder="1" applyAlignment="1">
      <alignment horizontal="center" vertical="center"/>
    </xf>
    <xf numFmtId="0" fontId="25" fillId="2" borderId="53" xfId="26" applyFont="1" applyFill="1" applyBorder="1" applyAlignment="1">
      <alignment horizontal="center" vertical="center"/>
    </xf>
    <xf numFmtId="14" fontId="25" fillId="2" borderId="53" xfId="26" applyNumberFormat="1" applyFont="1" applyFill="1" applyBorder="1" applyAlignment="1">
      <alignment horizontal="center" vertical="center"/>
    </xf>
    <xf numFmtId="168" fontId="25" fillId="2" borderId="53" xfId="26" applyNumberFormat="1" applyFont="1" applyFill="1" applyBorder="1" applyAlignment="1">
      <alignment horizontal="center" vertical="center"/>
    </xf>
    <xf numFmtId="3" fontId="25" fillId="2" borderId="54" xfId="26" applyNumberFormat="1" applyFont="1" applyFill="1" applyBorder="1" applyAlignment="1">
      <alignment horizontal="center" vertical="center"/>
    </xf>
    <xf numFmtId="0" fontId="25" fillId="2" borderId="54" xfId="26" applyFont="1" applyFill="1" applyBorder="1" applyAlignment="1">
      <alignment horizontal="center" vertical="center"/>
    </xf>
    <xf numFmtId="14" fontId="25" fillId="2" borderId="54" xfId="26" applyNumberFormat="1" applyFont="1" applyFill="1" applyBorder="1" applyAlignment="1">
      <alignment horizontal="center" vertical="center"/>
    </xf>
    <xf numFmtId="168" fontId="25" fillId="2" borderId="54" xfId="26" applyNumberFormat="1" applyFont="1" applyFill="1" applyBorder="1" applyAlignment="1">
      <alignment horizontal="center" vertical="center"/>
    </xf>
    <xf numFmtId="168" fontId="31" fillId="2" borderId="55" xfId="26" applyNumberFormat="1" applyFont="1" applyFill="1" applyBorder="1" applyAlignment="1">
      <alignment horizontal="center" vertical="center"/>
    </xf>
    <xf numFmtId="0" fontId="67" fillId="0" borderId="0" xfId="26" applyFont="1" applyAlignment="1">
      <alignment vertical="center"/>
    </xf>
    <xf numFmtId="14" fontId="67" fillId="0" borderId="0" xfId="26" applyNumberFormat="1" applyFont="1" applyAlignment="1">
      <alignment vertical="center"/>
    </xf>
    <xf numFmtId="0" fontId="68" fillId="0" borderId="0" xfId="26" applyFont="1" applyAlignment="1">
      <alignment vertical="center"/>
    </xf>
    <xf numFmtId="168" fontId="23" fillId="0" borderId="0" xfId="26" applyNumberFormat="1" applyFont="1" applyAlignment="1">
      <alignment vertical="center"/>
    </xf>
    <xf numFmtId="0" fontId="69" fillId="2" borderId="0" xfId="24" quotePrefix="1" applyFont="1" applyFill="1"/>
    <xf numFmtId="0" fontId="70" fillId="2" borderId="0" xfId="0" applyFont="1" applyFill="1"/>
    <xf numFmtId="0" fontId="4" fillId="2" borderId="0" xfId="9" applyFont="1" applyAlignment="1">
      <alignment horizontal="right"/>
    </xf>
    <xf numFmtId="0" fontId="43" fillId="10" borderId="0" xfId="9" applyFont="1" applyFill="1" applyAlignment="1"/>
    <xf numFmtId="0" fontId="43" fillId="10" borderId="0" xfId="9" applyFont="1" applyFill="1" applyAlignment="1">
      <alignment horizontal="right"/>
    </xf>
    <xf numFmtId="0" fontId="43" fillId="10" borderId="0" xfId="9" applyFont="1" applyFill="1" applyAlignment="1">
      <alignment horizontal="right" wrapText="1"/>
    </xf>
    <xf numFmtId="0" fontId="4" fillId="0" borderId="0" xfId="9" applyFont="1" applyFill="1" applyAlignment="1"/>
    <xf numFmtId="3" fontId="4" fillId="0" borderId="0" xfId="9" applyNumberFormat="1" applyFont="1" applyFill="1" applyAlignment="1">
      <alignment horizontal="right"/>
    </xf>
    <xf numFmtId="166" fontId="4" fillId="0" borderId="0" xfId="1" applyNumberFormat="1" applyFont="1" applyFill="1" applyAlignment="1">
      <alignment horizontal="right"/>
    </xf>
    <xf numFmtId="3" fontId="6" fillId="2" borderId="0" xfId="9" applyNumberFormat="1">
      <alignment horizontal="left"/>
    </xf>
    <xf numFmtId="0" fontId="4" fillId="2" borderId="2" xfId="9" applyFont="1" applyBorder="1">
      <alignment horizontal="left"/>
    </xf>
    <xf numFmtId="0" fontId="20" fillId="0" borderId="0" xfId="9" applyFont="1" applyFill="1" applyAlignment="1"/>
    <xf numFmtId="0" fontId="4" fillId="2" borderId="12" xfId="9" applyFont="1" applyBorder="1">
      <alignment horizontal="left"/>
    </xf>
    <xf numFmtId="1" fontId="4" fillId="2" borderId="1" xfId="9" applyNumberFormat="1" applyFont="1" applyBorder="1">
      <alignment horizontal="left"/>
    </xf>
    <xf numFmtId="0" fontId="6" fillId="2" borderId="1" xfId="9" applyBorder="1">
      <alignment horizontal="left"/>
    </xf>
    <xf numFmtId="0" fontId="52" fillId="0" borderId="2" xfId="0" applyFont="1" applyBorder="1" applyAlignment="1">
      <alignment horizontal="left" vertical="top" wrapText="1"/>
    </xf>
    <xf numFmtId="0" fontId="4" fillId="2" borderId="0" xfId="9" applyFont="1" applyAlignment="1"/>
    <xf numFmtId="0" fontId="6" fillId="0" borderId="0" xfId="9" applyFill="1" applyAlignment="1">
      <alignment horizontal="center"/>
    </xf>
    <xf numFmtId="4" fontId="71" fillId="0" borderId="0" xfId="0" applyNumberFormat="1" applyFont="1"/>
    <xf numFmtId="9" fontId="6" fillId="2" borderId="0" xfId="1" applyFont="1" applyFill="1" applyAlignment="1">
      <alignment horizontal="left"/>
    </xf>
    <xf numFmtId="0" fontId="46" fillId="2" borderId="0" xfId="0" applyFont="1" applyFill="1" applyAlignment="1">
      <alignment horizontal="left" wrapText="1"/>
    </xf>
    <xf numFmtId="175" fontId="6" fillId="2" borderId="0" xfId="4" applyNumberFormat="1" applyFont="1" applyFill="1" applyAlignment="1">
      <alignment horizontal="left"/>
    </xf>
    <xf numFmtId="0" fontId="72" fillId="2" borderId="0" xfId="9" applyFont="1">
      <alignment horizontal="left"/>
    </xf>
    <xf numFmtId="4" fontId="8" fillId="0" borderId="0" xfId="0" applyNumberFormat="1" applyFont="1"/>
    <xf numFmtId="0" fontId="20" fillId="8" borderId="21" xfId="9" applyFont="1" applyFill="1" applyBorder="1" applyAlignment="1"/>
    <xf numFmtId="3" fontId="20" fillId="8" borderId="29" xfId="9" applyNumberFormat="1" applyFont="1" applyFill="1" applyBorder="1" applyAlignment="1">
      <alignment horizontal="right"/>
    </xf>
    <xf numFmtId="3" fontId="3" fillId="0" borderId="0" xfId="9" applyNumberFormat="1" applyFont="1" applyFill="1" applyAlignment="1">
      <alignment horizontal="right"/>
    </xf>
    <xf numFmtId="0" fontId="20" fillId="8" borderId="21" xfId="9" applyFont="1" applyFill="1" applyBorder="1">
      <alignment horizontal="left"/>
    </xf>
    <xf numFmtId="3" fontId="20" fillId="8" borderId="29" xfId="9" applyNumberFormat="1" applyFont="1" applyFill="1" applyBorder="1" applyAlignment="1">
      <alignment horizontal="right" vertical="center"/>
    </xf>
    <xf numFmtId="3" fontId="4" fillId="0" borderId="0" xfId="4" applyNumberFormat="1" applyFont="1" applyFill="1" applyAlignment="1">
      <alignment horizontal="right"/>
    </xf>
    <xf numFmtId="4" fontId="73" fillId="0" borderId="0" xfId="0" applyNumberFormat="1" applyFont="1" applyAlignment="1">
      <alignment horizontal="left"/>
    </xf>
    <xf numFmtId="4" fontId="0" fillId="0" borderId="0" xfId="0" applyNumberFormat="1" applyAlignment="1">
      <alignment horizontal="left"/>
    </xf>
    <xf numFmtId="4" fontId="6" fillId="2" borderId="0" xfId="9" applyNumberFormat="1">
      <alignment horizontal="left"/>
    </xf>
    <xf numFmtId="3" fontId="4" fillId="0" borderId="0" xfId="4" applyNumberFormat="1" applyFont="1" applyFill="1" applyBorder="1" applyAlignment="1">
      <alignment horizontal="right"/>
    </xf>
    <xf numFmtId="3" fontId="4" fillId="2" borderId="0" xfId="4" applyNumberFormat="1" applyFont="1" applyFill="1" applyAlignment="1">
      <alignment horizontal="right"/>
    </xf>
    <xf numFmtId="0" fontId="20" fillId="8" borderId="21" xfId="9" applyFont="1" applyFill="1" applyBorder="1" applyAlignment="1">
      <alignment horizontal="left" wrapText="1"/>
    </xf>
    <xf numFmtId="43" fontId="73" fillId="0" borderId="0" xfId="19" applyFont="1"/>
    <xf numFmtId="0" fontId="45" fillId="2" borderId="0" xfId="9" applyFont="1" applyAlignment="1">
      <alignment vertical="top"/>
    </xf>
    <xf numFmtId="0" fontId="45" fillId="2" borderId="2" xfId="9" applyFont="1" applyBorder="1" applyAlignment="1">
      <alignment horizontal="left" vertical="top"/>
    </xf>
    <xf numFmtId="3" fontId="4" fillId="2" borderId="2" xfId="9" applyNumberFormat="1" applyFont="1" applyBorder="1" applyAlignment="1">
      <alignment horizontal="right"/>
    </xf>
    <xf numFmtId="9" fontId="6" fillId="2" borderId="2" xfId="1" applyFont="1" applyFill="1" applyBorder="1" applyAlignment="1">
      <alignment horizontal="left"/>
    </xf>
    <xf numFmtId="0" fontId="6" fillId="2" borderId="2" xfId="9" applyBorder="1">
      <alignment horizontal="left"/>
    </xf>
    <xf numFmtId="3" fontId="6" fillId="2" borderId="0" xfId="9" applyNumberFormat="1" applyAlignment="1">
      <alignment horizontal="right"/>
    </xf>
    <xf numFmtId="0" fontId="74" fillId="2" borderId="0" xfId="24" quotePrefix="1" applyFont="1" applyFill="1"/>
    <xf numFmtId="3" fontId="41" fillId="2" borderId="14" xfId="9" applyNumberFormat="1" applyFont="1" applyBorder="1" applyAlignment="1">
      <alignment horizontal="center"/>
    </xf>
    <xf numFmtId="0" fontId="4" fillId="2" borderId="14" xfId="9" applyFont="1" applyBorder="1" applyAlignment="1">
      <alignment horizontal="center"/>
    </xf>
    <xf numFmtId="3" fontId="0" fillId="0" borderId="0" xfId="0" applyNumberFormat="1"/>
    <xf numFmtId="3" fontId="4" fillId="2" borderId="0" xfId="4" applyNumberFormat="1" applyFont="1" applyFill="1" applyBorder="1" applyAlignment="1">
      <alignment horizontal="right"/>
    </xf>
    <xf numFmtId="0" fontId="3" fillId="0" borderId="16" xfId="4" applyNumberFormat="1" applyFont="1" applyFill="1" applyBorder="1" applyAlignment="1">
      <alignment horizontal="left" vertical="center"/>
    </xf>
    <xf numFmtId="0" fontId="3" fillId="0" borderId="16" xfId="9" applyFont="1" applyFill="1" applyBorder="1" applyAlignment="1">
      <alignment horizontal="left" vertical="center"/>
    </xf>
    <xf numFmtId="0" fontId="4" fillId="0" borderId="16" xfId="9" applyFont="1" applyFill="1" applyBorder="1" applyAlignment="1">
      <alignment horizontal="left" vertical="center"/>
    </xf>
    <xf numFmtId="175" fontId="4" fillId="0" borderId="0" xfId="4" applyNumberFormat="1" applyFont="1" applyFill="1" applyBorder="1" applyAlignment="1">
      <alignment horizontal="right"/>
    </xf>
    <xf numFmtId="175" fontId="4" fillId="0" borderId="16" xfId="4" applyNumberFormat="1" applyFont="1" applyFill="1" applyBorder="1" applyAlignment="1">
      <alignment horizontal="right"/>
    </xf>
    <xf numFmtId="0" fontId="43" fillId="10" borderId="0" xfId="10" applyNumberFormat="1" applyFont="1" applyFill="1" applyBorder="1" applyAlignment="1">
      <alignment horizontal="center" vertical="center"/>
    </xf>
    <xf numFmtId="175" fontId="3" fillId="0" borderId="0" xfId="10" applyNumberFormat="1" applyFont="1" applyFill="1" applyBorder="1" applyAlignment="1">
      <alignment horizontal="center" vertical="center"/>
    </xf>
    <xf numFmtId="175" fontId="41" fillId="8" borderId="0" xfId="10" applyNumberFormat="1" applyFont="1" applyFill="1" applyBorder="1" applyAlignment="1">
      <alignment horizontal="center" vertical="center"/>
    </xf>
    <xf numFmtId="0" fontId="3" fillId="0" borderId="2" xfId="9" applyFont="1" applyFill="1" applyBorder="1" applyAlignment="1">
      <alignment horizontal="left" vertical="center" wrapText="1"/>
    </xf>
    <xf numFmtId="0" fontId="41" fillId="2" borderId="0" xfId="12" applyFont="1" applyFill="1"/>
    <xf numFmtId="0" fontId="4" fillId="0" borderId="0" xfId="12" applyFont="1"/>
    <xf numFmtId="0" fontId="42" fillId="2" borderId="0" xfId="12" applyFont="1" applyFill="1" applyAlignment="1">
      <alignment horizontal="left"/>
    </xf>
    <xf numFmtId="0" fontId="4" fillId="0" borderId="0" xfId="12" applyFont="1" applyAlignment="1">
      <alignment horizontal="center"/>
    </xf>
    <xf numFmtId="0" fontId="43" fillId="20" borderId="0" xfId="12" applyFont="1" applyFill="1" applyAlignment="1">
      <alignment horizontal="left"/>
    </xf>
    <xf numFmtId="0" fontId="43" fillId="20" borderId="0" xfId="12" applyFont="1" applyFill="1" applyAlignment="1">
      <alignment horizontal="center" vertical="center" wrapText="1"/>
    </xf>
    <xf numFmtId="0" fontId="43" fillId="20" borderId="8" xfId="12" applyFont="1" applyFill="1" applyBorder="1" applyAlignment="1">
      <alignment horizontal="center" vertical="center" wrapText="1"/>
    </xf>
    <xf numFmtId="0" fontId="20" fillId="12" borderId="0" xfId="12" applyFont="1" applyFill="1" applyAlignment="1">
      <alignment horizontal="left"/>
    </xf>
    <xf numFmtId="175" fontId="20" fillId="12" borderId="7" xfId="12" applyNumberFormat="1" applyFont="1" applyFill="1" applyBorder="1" applyAlignment="1">
      <alignment horizontal="center" vertical="center" wrapText="1"/>
    </xf>
    <xf numFmtId="175" fontId="20" fillId="12" borderId="0" xfId="12" applyNumberFormat="1" applyFont="1" applyFill="1" applyAlignment="1">
      <alignment horizontal="center" vertical="center" wrapText="1"/>
    </xf>
    <xf numFmtId="166" fontId="20" fillId="12" borderId="8" xfId="11" applyNumberFormat="1" applyFont="1" applyFill="1" applyBorder="1" applyAlignment="1">
      <alignment horizontal="center" vertical="center" wrapText="1"/>
    </xf>
    <xf numFmtId="166" fontId="20" fillId="12" borderId="0" xfId="11" applyNumberFormat="1" applyFont="1" applyFill="1" applyAlignment="1">
      <alignment horizontal="center" vertical="center" wrapText="1"/>
    </xf>
    <xf numFmtId="175" fontId="4" fillId="0" borderId="7" xfId="12" applyNumberFormat="1" applyFont="1" applyBorder="1" applyAlignment="1">
      <alignment horizontal="center" vertical="center" wrapText="1"/>
    </xf>
    <xf numFmtId="175" fontId="4" fillId="0" borderId="0" xfId="12" applyNumberFormat="1" applyFont="1" applyAlignment="1">
      <alignment horizontal="center" vertical="center" wrapText="1"/>
    </xf>
    <xf numFmtId="170" fontId="3" fillId="0" borderId="7" xfId="0" applyNumberFormat="1" applyFont="1" applyBorder="1"/>
    <xf numFmtId="166" fontId="4" fillId="0" borderId="0" xfId="11" applyNumberFormat="1" applyFont="1" applyFill="1" applyAlignment="1">
      <alignment horizontal="center" vertical="center" wrapText="1"/>
    </xf>
    <xf numFmtId="0" fontId="4" fillId="0" borderId="8" xfId="12" applyFont="1" applyBorder="1"/>
    <xf numFmtId="0" fontId="3" fillId="0" borderId="0" xfId="12" applyFont="1"/>
    <xf numFmtId="175" fontId="3" fillId="0" borderId="7" xfId="12" applyNumberFormat="1" applyFont="1" applyBorder="1" applyAlignment="1">
      <alignment horizontal="center" vertical="center" wrapText="1"/>
    </xf>
    <xf numFmtId="175" fontId="3" fillId="0" borderId="0" xfId="12" applyNumberFormat="1" applyFont="1" applyAlignment="1">
      <alignment horizontal="center" vertical="center" wrapText="1"/>
    </xf>
    <xf numFmtId="166" fontId="3" fillId="0" borderId="8" xfId="11" applyNumberFormat="1" applyFont="1" applyBorder="1" applyAlignment="1">
      <alignment horizontal="center" vertical="center" wrapText="1"/>
    </xf>
    <xf numFmtId="0" fontId="3" fillId="0" borderId="0" xfId="12" applyFont="1" applyAlignment="1">
      <alignment vertical="center"/>
    </xf>
    <xf numFmtId="170" fontId="4" fillId="0" borderId="0" xfId="19" applyNumberFormat="1" applyFont="1"/>
    <xf numFmtId="0" fontId="43" fillId="10" borderId="0" xfId="12" applyFont="1" applyFill="1" applyAlignment="1">
      <alignment horizontal="left" vertical="center" wrapText="1"/>
    </xf>
    <xf numFmtId="0" fontId="43" fillId="10" borderId="7" xfId="12" applyFont="1" applyFill="1" applyBorder="1" applyAlignment="1">
      <alignment horizontal="center" vertical="center" wrapText="1"/>
    </xf>
    <xf numFmtId="0" fontId="43" fillId="10" borderId="0" xfId="12" applyFont="1" applyFill="1" applyAlignment="1">
      <alignment horizontal="center" vertical="center" wrapText="1"/>
    </xf>
    <xf numFmtId="0" fontId="43" fillId="10" borderId="8" xfId="12" applyFont="1" applyFill="1" applyBorder="1" applyAlignment="1">
      <alignment horizontal="center" vertical="center" wrapText="1"/>
    </xf>
    <xf numFmtId="0" fontId="2" fillId="0" borderId="0" xfId="12"/>
    <xf numFmtId="0" fontId="41" fillId="12" borderId="0" xfId="12" applyFont="1" applyFill="1" applyAlignment="1">
      <alignment horizontal="left" vertical="center" wrapText="1"/>
    </xf>
    <xf numFmtId="175" fontId="41" fillId="12" borderId="7" xfId="13" applyNumberFormat="1" applyFont="1" applyFill="1" applyBorder="1" applyAlignment="1">
      <alignment horizontal="center" vertical="center" wrapText="1"/>
    </xf>
    <xf numFmtId="175" fontId="41" fillId="12" borderId="0" xfId="13" applyNumberFormat="1" applyFont="1" applyFill="1" applyBorder="1" applyAlignment="1">
      <alignment horizontal="center" vertical="center" wrapText="1"/>
    </xf>
    <xf numFmtId="166" fontId="41" fillId="12" borderId="8" xfId="11" applyNumberFormat="1" applyFont="1" applyFill="1" applyBorder="1" applyAlignment="1">
      <alignment horizontal="center" vertical="center" wrapText="1"/>
    </xf>
    <xf numFmtId="166" fontId="41" fillId="12" borderId="0" xfId="11" applyNumberFormat="1" applyFont="1" applyFill="1" applyBorder="1" applyAlignment="1">
      <alignment horizontal="center" vertical="center" wrapText="1"/>
    </xf>
    <xf numFmtId="0" fontId="4" fillId="0" borderId="0" xfId="12" applyFont="1" applyAlignment="1">
      <alignment horizontal="left" vertical="center" wrapText="1"/>
    </xf>
    <xf numFmtId="175" fontId="3" fillId="0" borderId="7" xfId="13" applyNumberFormat="1" applyFont="1" applyBorder="1" applyAlignment="1">
      <alignment horizontal="center" vertical="center" wrapText="1"/>
    </xf>
    <xf numFmtId="175" fontId="3" fillId="0" borderId="0" xfId="13" applyNumberFormat="1" applyFont="1" applyBorder="1" applyAlignment="1">
      <alignment horizontal="center" vertical="center" wrapText="1"/>
    </xf>
    <xf numFmtId="166" fontId="3" fillId="0" borderId="0" xfId="11" applyNumberFormat="1" applyFont="1" applyBorder="1" applyAlignment="1">
      <alignment horizontal="center" vertical="center" wrapText="1"/>
    </xf>
    <xf numFmtId="0" fontId="3" fillId="0" borderId="0" xfId="12" applyFont="1" applyAlignment="1">
      <alignment horizontal="left" vertical="center" wrapText="1"/>
    </xf>
    <xf numFmtId="0" fontId="20" fillId="12" borderId="0" xfId="12" applyFont="1" applyFill="1" applyAlignment="1">
      <alignment horizontal="left" vertical="center" wrapText="1"/>
    </xf>
    <xf numFmtId="175" fontId="20" fillId="12" borderId="7" xfId="13" applyNumberFormat="1" applyFont="1" applyFill="1" applyBorder="1" applyAlignment="1">
      <alignment horizontal="center" vertical="center" wrapText="1"/>
    </xf>
    <xf numFmtId="175" fontId="20" fillId="12" borderId="0" xfId="13" applyNumberFormat="1" applyFont="1" applyFill="1" applyBorder="1" applyAlignment="1">
      <alignment horizontal="center" vertical="center" wrapText="1"/>
    </xf>
    <xf numFmtId="166" fontId="20" fillId="12" borderId="0" xfId="11" applyNumberFormat="1" applyFont="1" applyFill="1" applyBorder="1" applyAlignment="1">
      <alignment horizontal="center" vertical="center" wrapText="1"/>
    </xf>
    <xf numFmtId="175" fontId="4" fillId="0" borderId="9" xfId="13" applyNumberFormat="1" applyFont="1" applyBorder="1" applyAlignment="1">
      <alignment horizontal="center" vertical="center" wrapText="1"/>
    </xf>
    <xf numFmtId="175" fontId="4" fillId="0" borderId="2" xfId="13" applyNumberFormat="1" applyFont="1" applyBorder="1" applyAlignment="1">
      <alignment horizontal="center" vertical="center" wrapText="1"/>
    </xf>
    <xf numFmtId="166" fontId="4" fillId="0" borderId="2" xfId="11" applyNumberFormat="1" applyFont="1" applyBorder="1" applyAlignment="1">
      <alignment horizontal="center" vertical="center" wrapText="1"/>
    </xf>
    <xf numFmtId="166" fontId="4" fillId="0" borderId="10" xfId="11" applyNumberFormat="1" applyFont="1" applyBorder="1" applyAlignment="1">
      <alignment horizontal="center" vertical="center" wrapText="1"/>
    </xf>
    <xf numFmtId="0" fontId="2" fillId="0" borderId="0" xfId="12" applyAlignment="1">
      <alignment vertical="center"/>
    </xf>
    <xf numFmtId="0" fontId="3" fillId="2" borderId="2" xfId="9" applyFont="1" applyBorder="1" applyAlignment="1">
      <alignment horizontal="left" vertical="top"/>
    </xf>
    <xf numFmtId="3" fontId="3" fillId="2" borderId="2" xfId="9" applyNumberFormat="1" applyFont="1" applyBorder="1" applyAlignment="1">
      <alignment horizontal="left" vertical="top"/>
    </xf>
    <xf numFmtId="0" fontId="2" fillId="0" borderId="2" xfId="12" applyBorder="1"/>
    <xf numFmtId="3" fontId="4" fillId="2" borderId="0" xfId="4" applyNumberFormat="1" applyFont="1" applyFill="1" applyBorder="1" applyAlignment="1">
      <alignment horizontal="center" vertical="center" wrapText="1"/>
    </xf>
    <xf numFmtId="3" fontId="4" fillId="2" borderId="0" xfId="19" applyNumberFormat="1" applyFont="1" applyFill="1" applyBorder="1" applyAlignment="1">
      <alignment horizontal="center" vertical="center" wrapText="1"/>
    </xf>
    <xf numFmtId="3" fontId="20" fillId="8" borderId="1" xfId="0" applyNumberFormat="1" applyFont="1" applyFill="1" applyBorder="1" applyAlignment="1">
      <alignment horizontal="center" vertical="center" wrapText="1"/>
    </xf>
    <xf numFmtId="3" fontId="20" fillId="8" borderId="1" xfId="19" applyNumberFormat="1" applyFont="1" applyFill="1" applyBorder="1" applyAlignment="1">
      <alignment horizontal="center" vertical="center" wrapText="1"/>
    </xf>
    <xf numFmtId="10" fontId="57" fillId="0" borderId="0" xfId="0" applyNumberFormat="1" applyFont="1"/>
    <xf numFmtId="175" fontId="0" fillId="0" borderId="0" xfId="19" applyNumberFormat="1" applyFont="1"/>
    <xf numFmtId="0" fontId="0" fillId="0" borderId="0" xfId="0" applyAlignment="1">
      <alignment horizontal="left"/>
    </xf>
    <xf numFmtId="166" fontId="20" fillId="12" borderId="8" xfId="1" applyNumberFormat="1" applyFont="1" applyFill="1" applyBorder="1" applyAlignment="1">
      <alignment horizontal="center" vertical="center" wrapText="1"/>
    </xf>
    <xf numFmtId="166" fontId="4" fillId="0" borderId="8" xfId="1" applyNumberFormat="1" applyFont="1" applyBorder="1" applyAlignment="1">
      <alignment horizontal="center" vertical="center" wrapText="1"/>
    </xf>
    <xf numFmtId="166" fontId="3" fillId="0" borderId="8" xfId="1" applyNumberFormat="1" applyFont="1" applyBorder="1" applyAlignment="1">
      <alignment horizontal="center" vertical="center" wrapText="1"/>
    </xf>
    <xf numFmtId="166" fontId="4" fillId="0" borderId="0" xfId="11" applyNumberFormat="1" applyFont="1" applyFill="1" applyBorder="1" applyAlignment="1">
      <alignment horizontal="center" vertical="center" wrapText="1"/>
    </xf>
    <xf numFmtId="166" fontId="4" fillId="0" borderId="8" xfId="1" applyNumberFormat="1" applyFont="1" applyFill="1" applyBorder="1" applyAlignment="1">
      <alignment horizontal="center" vertical="center" wrapText="1"/>
    </xf>
    <xf numFmtId="166" fontId="3" fillId="0" borderId="8" xfId="1" applyNumberFormat="1" applyFont="1" applyFill="1" applyBorder="1" applyAlignment="1">
      <alignment horizontal="center" vertical="center" wrapText="1"/>
    </xf>
    <xf numFmtId="166" fontId="20" fillId="2" borderId="1" xfId="0" applyNumberFormat="1" applyFont="1" applyFill="1" applyBorder="1" applyAlignment="1">
      <alignment horizontal="center" vertical="center" wrapText="1"/>
    </xf>
    <xf numFmtId="166" fontId="20" fillId="0" borderId="1" xfId="0" applyNumberFormat="1" applyFont="1" applyBorder="1" applyAlignment="1">
      <alignment horizontal="center" vertical="center" wrapText="1"/>
    </xf>
    <xf numFmtId="166" fontId="0" fillId="0" borderId="0" xfId="1" applyNumberFormat="1" applyFont="1"/>
    <xf numFmtId="3" fontId="6" fillId="0" borderId="0" xfId="9" applyNumberFormat="1" applyFill="1">
      <alignment horizontal="left"/>
    </xf>
    <xf numFmtId="0" fontId="4" fillId="0" borderId="0" xfId="9" applyFont="1" applyFill="1">
      <alignment horizontal="left"/>
    </xf>
    <xf numFmtId="43" fontId="73" fillId="0" borderId="0" xfId="19" applyFont="1" applyFill="1"/>
    <xf numFmtId="0" fontId="72" fillId="0" borderId="0" xfId="9" applyFont="1" applyFill="1">
      <alignment horizontal="left"/>
    </xf>
    <xf numFmtId="0" fontId="3" fillId="0" borderId="8" xfId="12" applyFont="1" applyBorder="1"/>
    <xf numFmtId="3" fontId="41" fillId="15" borderId="37" xfId="31" applyNumberFormat="1" applyFont="1" applyFill="1" applyBorder="1" applyAlignment="1">
      <alignment horizontal="center" vertical="center"/>
    </xf>
    <xf numFmtId="3" fontId="41" fillId="15" borderId="37" xfId="31" applyNumberFormat="1" applyFont="1" applyFill="1" applyBorder="1" applyAlignment="1">
      <alignment horizontal="right" vertical="center"/>
    </xf>
    <xf numFmtId="3" fontId="20" fillId="2" borderId="37" xfId="31" applyNumberFormat="1" applyFont="1" applyFill="1" applyBorder="1" applyAlignment="1">
      <alignment horizontal="center" vertical="center"/>
    </xf>
    <xf numFmtId="3" fontId="20" fillId="15" borderId="37" xfId="31" applyNumberFormat="1" applyFont="1" applyFill="1" applyBorder="1" applyAlignment="1">
      <alignment horizontal="right" vertical="center"/>
    </xf>
    <xf numFmtId="3" fontId="41" fillId="15" borderId="6" xfId="31" applyNumberFormat="1" applyFont="1" applyFill="1" applyBorder="1" applyAlignment="1">
      <alignment horizontal="right" vertical="center"/>
    </xf>
    <xf numFmtId="3" fontId="20" fillId="15" borderId="37" xfId="31" applyNumberFormat="1" applyFont="1" applyFill="1" applyBorder="1" applyAlignment="1">
      <alignment horizontal="center" vertical="center"/>
    </xf>
    <xf numFmtId="3" fontId="41" fillId="2" borderId="37" xfId="31" applyNumberFormat="1" applyFont="1" applyFill="1" applyBorder="1" applyAlignment="1">
      <alignment horizontal="right" vertical="center"/>
    </xf>
    <xf numFmtId="3" fontId="41" fillId="15" borderId="6" xfId="31" applyNumberFormat="1" applyFont="1" applyFill="1" applyBorder="1" applyAlignment="1">
      <alignment horizontal="center" vertical="center"/>
    </xf>
    <xf numFmtId="0" fontId="42" fillId="2" borderId="0" xfId="0" applyFont="1" applyFill="1" applyAlignment="1">
      <alignment vertical="center"/>
    </xf>
    <xf numFmtId="0" fontId="21" fillId="0" borderId="0" xfId="2" applyFont="1" applyAlignment="1">
      <alignment horizontal="center" wrapText="1"/>
    </xf>
    <xf numFmtId="3" fontId="21" fillId="0" borderId="0" xfId="2" applyNumberFormat="1" applyFont="1" applyAlignment="1">
      <alignment horizontal="center" wrapText="1"/>
    </xf>
    <xf numFmtId="10" fontId="21" fillId="0" borderId="0" xfId="2" applyNumberFormat="1" applyFont="1" applyAlignment="1">
      <alignment horizontal="center" wrapText="1"/>
    </xf>
    <xf numFmtId="170" fontId="4" fillId="0" borderId="0" xfId="0" applyNumberFormat="1" applyFont="1"/>
    <xf numFmtId="0" fontId="41" fillId="2" borderId="5" xfId="0" applyFont="1" applyFill="1" applyBorder="1" applyAlignment="1">
      <alignment horizontal="center" vertical="top" wrapText="1"/>
    </xf>
    <xf numFmtId="1" fontId="41" fillId="2" borderId="5" xfId="19" applyNumberFormat="1" applyFont="1" applyFill="1" applyBorder="1" applyAlignment="1">
      <alignment horizontal="center" vertical="center" wrapText="1"/>
    </xf>
    <xf numFmtId="166" fontId="0" fillId="2" borderId="0" xfId="1" applyNumberFormat="1" applyFont="1" applyFill="1"/>
    <xf numFmtId="166" fontId="6" fillId="0" borderId="0" xfId="1" applyNumberFormat="1" applyFont="1" applyFill="1" applyAlignment="1">
      <alignment horizontal="left"/>
    </xf>
    <xf numFmtId="0" fontId="72" fillId="2" borderId="2" xfId="9" applyFont="1" applyBorder="1">
      <alignment horizontal="left"/>
    </xf>
    <xf numFmtId="0" fontId="52" fillId="0" borderId="0" xfId="0" applyFont="1" applyAlignment="1">
      <alignment horizontal="left" vertical="top" wrapText="1"/>
    </xf>
    <xf numFmtId="170" fontId="3" fillId="2" borderId="0" xfId="19" applyNumberFormat="1" applyFont="1" applyFill="1" applyAlignment="1">
      <alignment horizontal="right"/>
    </xf>
    <xf numFmtId="170" fontId="3" fillId="0" borderId="0" xfId="19" applyNumberFormat="1" applyFont="1" applyFill="1" applyAlignment="1">
      <alignment horizontal="right"/>
    </xf>
    <xf numFmtId="0" fontId="20" fillId="8" borderId="36" xfId="0" applyFont="1" applyFill="1" applyBorder="1" applyAlignment="1">
      <alignment horizontal="left" vertical="center" wrapText="1"/>
    </xf>
    <xf numFmtId="171" fontId="17" fillId="22" borderId="12" xfId="19" applyNumberFormat="1" applyFont="1" applyFill="1" applyBorder="1" applyAlignment="1">
      <alignment horizontal="right" vertical="center"/>
    </xf>
    <xf numFmtId="171" fontId="17" fillId="22" borderId="13" xfId="19" applyNumberFormat="1" applyFont="1" applyFill="1" applyBorder="1" applyAlignment="1">
      <alignment horizontal="right" vertical="center"/>
    </xf>
    <xf numFmtId="171" fontId="17" fillId="22" borderId="12" xfId="5" applyNumberFormat="1" applyFont="1" applyFill="1" applyBorder="1" applyAlignment="1">
      <alignment horizontal="center" vertical="center"/>
    </xf>
    <xf numFmtId="171" fontId="17" fillId="22" borderId="1" xfId="5" applyNumberFormat="1" applyFont="1" applyFill="1" applyBorder="1" applyAlignment="1">
      <alignment horizontal="center" vertical="center"/>
    </xf>
    <xf numFmtId="171" fontId="17" fillId="22" borderId="6" xfId="5" applyNumberFormat="1" applyFont="1" applyFill="1" applyBorder="1" applyAlignment="1">
      <alignment horizontal="center" vertical="center"/>
    </xf>
    <xf numFmtId="173" fontId="36" fillId="2" borderId="0" xfId="20" applyNumberFormat="1" applyFont="1" applyFill="1" applyAlignment="1">
      <alignment horizontal="right" vertical="center"/>
    </xf>
    <xf numFmtId="0" fontId="2" fillId="0" borderId="0" xfId="5" applyAlignment="1">
      <alignment vertical="center"/>
    </xf>
    <xf numFmtId="0" fontId="43" fillId="10" borderId="22" xfId="9" applyFont="1" applyFill="1" applyBorder="1" applyAlignment="1">
      <alignment horizontal="left" vertical="center"/>
    </xf>
    <xf numFmtId="170" fontId="4" fillId="2" borderId="0" xfId="19" applyNumberFormat="1" applyFont="1" applyFill="1" applyAlignment="1">
      <alignment horizontal="right" vertical="center"/>
    </xf>
    <xf numFmtId="0" fontId="4" fillId="2" borderId="2" xfId="0" applyFont="1" applyFill="1" applyBorder="1" applyAlignment="1">
      <alignment vertical="center" wrapText="1"/>
    </xf>
    <xf numFmtId="166" fontId="20" fillId="12" borderId="28" xfId="1" applyNumberFormat="1" applyFont="1" applyFill="1" applyBorder="1" applyAlignment="1">
      <alignment horizontal="center" vertical="center"/>
    </xf>
    <xf numFmtId="0" fontId="0" fillId="2" borderId="0" xfId="0" applyFill="1" applyAlignment="1">
      <alignment horizontal="right"/>
    </xf>
    <xf numFmtId="167" fontId="0" fillId="2" borderId="0" xfId="0" applyNumberFormat="1" applyFill="1" applyAlignment="1">
      <alignment horizontal="right"/>
    </xf>
    <xf numFmtId="166" fontId="0" fillId="2" borderId="0" xfId="1" applyNumberFormat="1" applyFont="1" applyFill="1" applyAlignment="1">
      <alignment horizontal="right"/>
    </xf>
    <xf numFmtId="175" fontId="0" fillId="2" borderId="0" xfId="0" applyNumberFormat="1" applyFill="1" applyAlignment="1">
      <alignment horizontal="right"/>
    </xf>
    <xf numFmtId="0" fontId="43" fillId="10" borderId="41" xfId="9" applyFont="1" applyFill="1" applyBorder="1">
      <alignment horizontal="left"/>
    </xf>
    <xf numFmtId="175" fontId="20" fillId="8" borderId="40" xfId="4" applyNumberFormat="1" applyFont="1" applyFill="1" applyBorder="1" applyAlignment="1">
      <alignment horizontal="left"/>
    </xf>
    <xf numFmtId="0" fontId="4" fillId="2" borderId="16" xfId="9" applyFont="1" applyBorder="1" applyAlignment="1">
      <alignment horizontal="left" indent="1"/>
    </xf>
    <xf numFmtId="175" fontId="20" fillId="8" borderId="30" xfId="4" applyNumberFormat="1" applyFont="1" applyFill="1" applyBorder="1" applyAlignment="1">
      <alignment horizontal="left"/>
    </xf>
    <xf numFmtId="0" fontId="4" fillId="0" borderId="16" xfId="9" applyFont="1" applyFill="1" applyBorder="1" applyAlignment="1">
      <alignment horizontal="left" indent="1"/>
    </xf>
    <xf numFmtId="175" fontId="20" fillId="8" borderId="27" xfId="4" applyNumberFormat="1" applyFont="1" applyFill="1" applyBorder="1" applyAlignment="1">
      <alignment horizontal="left"/>
    </xf>
    <xf numFmtId="175" fontId="20" fillId="8" borderId="27" xfId="4" applyNumberFormat="1" applyFont="1" applyFill="1" applyBorder="1" applyAlignment="1">
      <alignment horizontal="right"/>
    </xf>
    <xf numFmtId="175" fontId="20" fillId="8" borderId="28" xfId="4" applyNumberFormat="1" applyFont="1" applyFill="1" applyBorder="1" applyAlignment="1">
      <alignment horizontal="right"/>
    </xf>
    <xf numFmtId="175" fontId="0" fillId="2" borderId="0" xfId="0" applyNumberFormat="1" applyFill="1"/>
    <xf numFmtId="0" fontId="41" fillId="2" borderId="0" xfId="8" applyFont="1" applyFill="1"/>
    <xf numFmtId="0" fontId="41" fillId="2" borderId="0" xfId="8" applyFont="1" applyFill="1" applyAlignment="1">
      <alignment horizontal="right"/>
    </xf>
    <xf numFmtId="0" fontId="41" fillId="2" borderId="0" xfId="8" applyFont="1" applyFill="1" applyAlignment="1">
      <alignment horizontal="center" vertical="center"/>
    </xf>
    <xf numFmtId="0" fontId="41" fillId="2" borderId="0" xfId="8" applyFont="1" applyFill="1" applyAlignment="1">
      <alignment horizontal="center"/>
    </xf>
    <xf numFmtId="3" fontId="3" fillId="2" borderId="0" xfId="9" applyNumberFormat="1" applyFont="1" applyAlignment="1">
      <alignment horizontal="right"/>
    </xf>
    <xf numFmtId="3" fontId="3" fillId="2" borderId="0" xfId="9" applyNumberFormat="1" applyFont="1" applyAlignment="1">
      <alignment horizontal="center"/>
    </xf>
    <xf numFmtId="0" fontId="3" fillId="0" borderId="0" xfId="8" applyFont="1"/>
    <xf numFmtId="0" fontId="42" fillId="2" borderId="0" xfId="8" applyFont="1" applyFill="1" applyAlignment="1">
      <alignment horizontal="left"/>
    </xf>
    <xf numFmtId="170" fontId="3" fillId="0" borderId="0" xfId="19" applyNumberFormat="1" applyFont="1" applyAlignment="1">
      <alignment horizontal="center" vertical="center"/>
    </xf>
    <xf numFmtId="170" fontId="3" fillId="0" borderId="0" xfId="19" applyNumberFormat="1" applyFont="1"/>
    <xf numFmtId="0" fontId="3" fillId="2" borderId="0" xfId="9" applyFont="1" applyAlignment="1">
      <alignment horizontal="right"/>
    </xf>
    <xf numFmtId="0" fontId="3" fillId="2" borderId="0" xfId="9" applyFont="1" applyAlignment="1">
      <alignment horizontal="center" vertical="center"/>
    </xf>
    <xf numFmtId="0" fontId="3" fillId="2" borderId="0" xfId="9" applyFont="1" applyAlignment="1">
      <alignment horizontal="center"/>
    </xf>
    <xf numFmtId="3" fontId="41" fillId="0" borderId="0" xfId="9" applyNumberFormat="1" applyFont="1" applyFill="1" applyAlignment="1">
      <alignment horizontal="center" vertical="center"/>
    </xf>
    <xf numFmtId="0" fontId="43" fillId="10" borderId="0" xfId="9" applyFont="1" applyFill="1">
      <alignment horizontal="left"/>
    </xf>
    <xf numFmtId="0" fontId="43" fillId="10" borderId="7" xfId="10" applyNumberFormat="1" applyFont="1" applyFill="1" applyBorder="1" applyAlignment="1">
      <alignment horizontal="center"/>
    </xf>
    <xf numFmtId="10" fontId="43" fillId="10" borderId="8" xfId="11" applyNumberFormat="1" applyFont="1" applyFill="1" applyBorder="1" applyAlignment="1">
      <alignment horizontal="center"/>
    </xf>
    <xf numFmtId="10" fontId="43" fillId="10" borderId="0" xfId="11" applyNumberFormat="1" applyFont="1" applyFill="1" applyAlignment="1">
      <alignment horizontal="center"/>
    </xf>
    <xf numFmtId="10" fontId="43" fillId="10" borderId="0" xfId="11" applyNumberFormat="1" applyFont="1" applyFill="1" applyBorder="1" applyAlignment="1">
      <alignment horizontal="center"/>
    </xf>
    <xf numFmtId="0" fontId="41" fillId="8" borderId="0" xfId="10" applyNumberFormat="1" applyFont="1" applyFill="1"/>
    <xf numFmtId="175" fontId="41" fillId="8" borderId="7" xfId="10" applyNumberFormat="1" applyFont="1" applyFill="1" applyBorder="1" applyAlignment="1">
      <alignment horizontal="right"/>
    </xf>
    <xf numFmtId="175" fontId="41" fillId="8" borderId="0" xfId="10" applyNumberFormat="1" applyFont="1" applyFill="1" applyBorder="1" applyAlignment="1">
      <alignment horizontal="right"/>
    </xf>
    <xf numFmtId="166" fontId="41" fillId="8" borderId="8" xfId="11" applyNumberFormat="1" applyFont="1" applyFill="1" applyBorder="1" applyAlignment="1">
      <alignment horizontal="center"/>
    </xf>
    <xf numFmtId="10" fontId="41" fillId="8" borderId="0" xfId="11" applyNumberFormat="1" applyFont="1" applyFill="1" applyAlignment="1">
      <alignment horizontal="right"/>
    </xf>
    <xf numFmtId="166" fontId="41" fillId="8" borderId="0" xfId="11" applyNumberFormat="1" applyFont="1" applyFill="1" applyBorder="1" applyAlignment="1">
      <alignment horizontal="center"/>
    </xf>
    <xf numFmtId="0" fontId="3" fillId="0" borderId="0" xfId="9" applyFont="1" applyFill="1" applyAlignment="1">
      <alignment horizontal="left" indent="1"/>
    </xf>
    <xf numFmtId="175" fontId="3" fillId="0" borderId="7" xfId="10" applyNumberFormat="1" applyFont="1" applyFill="1" applyBorder="1" applyAlignment="1">
      <alignment horizontal="right"/>
    </xf>
    <xf numFmtId="166" fontId="3" fillId="0" borderId="8" xfId="11" applyNumberFormat="1" applyFont="1" applyFill="1" applyBorder="1" applyAlignment="1">
      <alignment horizontal="center"/>
    </xf>
    <xf numFmtId="10" fontId="3" fillId="0" borderId="0" xfId="11" applyNumberFormat="1" applyFont="1" applyFill="1" applyAlignment="1">
      <alignment horizontal="right"/>
    </xf>
    <xf numFmtId="175" fontId="3" fillId="0" borderId="0" xfId="10" applyNumberFormat="1" applyFont="1" applyFill="1" applyBorder="1" applyAlignment="1">
      <alignment horizontal="right"/>
    </xf>
    <xf numFmtId="166" fontId="3" fillId="0" borderId="0" xfId="11" applyNumberFormat="1" applyFont="1" applyFill="1" applyBorder="1" applyAlignment="1">
      <alignment horizontal="center"/>
    </xf>
    <xf numFmtId="175" fontId="3" fillId="0" borderId="0" xfId="8" applyNumberFormat="1" applyFont="1"/>
    <xf numFmtId="182" fontId="3" fillId="0" borderId="8" xfId="11" applyNumberFormat="1" applyFont="1" applyFill="1" applyBorder="1" applyAlignment="1">
      <alignment horizontal="center"/>
    </xf>
    <xf numFmtId="175" fontId="41" fillId="8" borderId="7" xfId="10" applyNumberFormat="1" applyFont="1" applyFill="1" applyBorder="1" applyAlignment="1">
      <alignment horizontal="center"/>
    </xf>
    <xf numFmtId="10" fontId="41" fillId="8" borderId="0" xfId="11" applyNumberFormat="1" applyFont="1" applyFill="1" applyAlignment="1">
      <alignment horizontal="center"/>
    </xf>
    <xf numFmtId="175" fontId="41" fillId="8" borderId="0" xfId="10" applyNumberFormat="1" applyFont="1" applyFill="1" applyBorder="1" applyAlignment="1">
      <alignment horizontal="center"/>
    </xf>
    <xf numFmtId="0" fontId="3" fillId="0" borderId="0" xfId="10" applyNumberFormat="1" applyFont="1" applyFill="1" applyAlignment="1">
      <alignment horizontal="left" indent="1"/>
    </xf>
    <xf numFmtId="175" fontId="3" fillId="0" borderId="7" xfId="10" applyNumberFormat="1" applyFont="1" applyFill="1" applyBorder="1" applyAlignment="1">
      <alignment horizontal="center"/>
    </xf>
    <xf numFmtId="170" fontId="4" fillId="0" borderId="0" xfId="0" applyNumberFormat="1" applyFont="1" applyAlignment="1">
      <alignment horizontal="center" vertical="center"/>
    </xf>
    <xf numFmtId="10" fontId="3" fillId="0" borderId="0" xfId="11" applyNumberFormat="1" applyFont="1" applyFill="1" applyAlignment="1">
      <alignment horizontal="center"/>
    </xf>
    <xf numFmtId="175" fontId="3" fillId="0" borderId="0" xfId="10" applyNumberFormat="1" applyFont="1" applyFill="1" applyBorder="1" applyAlignment="1">
      <alignment horizontal="center"/>
    </xf>
    <xf numFmtId="175" fontId="3" fillId="0" borderId="9" xfId="10" applyNumberFormat="1" applyFont="1" applyFill="1" applyBorder="1" applyAlignment="1">
      <alignment horizontal="center"/>
    </xf>
    <xf numFmtId="170" fontId="4" fillId="0" borderId="2" xfId="0" applyNumberFormat="1" applyFont="1" applyBorder="1" applyAlignment="1">
      <alignment horizontal="center" vertical="center"/>
    </xf>
    <xf numFmtId="166" fontId="3" fillId="0" borderId="10" xfId="11" applyNumberFormat="1" applyFont="1" applyFill="1" applyBorder="1" applyAlignment="1">
      <alignment horizontal="center"/>
    </xf>
    <xf numFmtId="175" fontId="3" fillId="0" borderId="2" xfId="10" applyNumberFormat="1" applyFont="1" applyFill="1" applyBorder="1" applyAlignment="1">
      <alignment horizontal="center"/>
    </xf>
    <xf numFmtId="166" fontId="3" fillId="0" borderId="2" xfId="11" applyNumberFormat="1" applyFont="1" applyFill="1" applyBorder="1" applyAlignment="1">
      <alignment horizontal="center"/>
    </xf>
    <xf numFmtId="0" fontId="3" fillId="0" borderId="2" xfId="9" applyFont="1" applyFill="1" applyBorder="1" applyAlignment="1">
      <alignment horizontal="right"/>
    </xf>
    <xf numFmtId="0" fontId="3" fillId="0" borderId="2" xfId="9" applyFont="1" applyFill="1" applyBorder="1" applyAlignment="1">
      <alignment horizontal="center" vertical="center"/>
    </xf>
    <xf numFmtId="0" fontId="3" fillId="0" borderId="2" xfId="9" applyFont="1" applyFill="1" applyBorder="1" applyAlignment="1">
      <alignment horizontal="center"/>
    </xf>
    <xf numFmtId="3" fontId="3" fillId="0" borderId="2" xfId="9" applyNumberFormat="1" applyFont="1" applyFill="1" applyBorder="1" applyAlignment="1">
      <alignment horizontal="right"/>
    </xf>
    <xf numFmtId="3" fontId="3" fillId="2" borderId="2" xfId="9" applyNumberFormat="1" applyFont="1" applyBorder="1" applyAlignment="1">
      <alignment horizontal="right"/>
    </xf>
    <xf numFmtId="3" fontId="3" fillId="2" borderId="2" xfId="9" applyNumberFormat="1" applyFont="1" applyBorder="1" applyAlignment="1">
      <alignment horizontal="center"/>
    </xf>
    <xf numFmtId="0" fontId="3" fillId="0" borderId="0" xfId="8" applyFont="1" applyAlignment="1">
      <alignment horizontal="center" vertical="center"/>
    </xf>
    <xf numFmtId="0" fontId="41" fillId="0" borderId="0" xfId="12" applyFont="1" applyAlignment="1">
      <alignment horizontal="center"/>
    </xf>
    <xf numFmtId="10" fontId="20" fillId="12" borderId="0" xfId="11" applyNumberFormat="1" applyFont="1" applyFill="1" applyAlignment="1">
      <alignment horizontal="center" vertical="center" wrapText="1"/>
    </xf>
    <xf numFmtId="166" fontId="4" fillId="0" borderId="8" xfId="11" applyNumberFormat="1" applyFont="1" applyBorder="1" applyAlignment="1">
      <alignment horizontal="center" vertical="center" wrapText="1"/>
    </xf>
    <xf numFmtId="175" fontId="4" fillId="0" borderId="0" xfId="11" applyNumberFormat="1" applyFont="1" applyAlignment="1">
      <alignment horizontal="center" vertical="center" wrapText="1"/>
    </xf>
    <xf numFmtId="10" fontId="4" fillId="0" borderId="8" xfId="1" applyNumberFormat="1" applyFont="1" applyBorder="1" applyAlignment="1">
      <alignment horizontal="center" vertical="center" wrapText="1"/>
    </xf>
    <xf numFmtId="166" fontId="4" fillId="0" borderId="8" xfId="11" applyNumberFormat="1" applyFont="1" applyFill="1" applyBorder="1" applyAlignment="1">
      <alignment horizontal="center" vertical="center" wrapText="1"/>
    </xf>
    <xf numFmtId="10" fontId="3" fillId="0" borderId="0" xfId="11" applyNumberFormat="1" applyFont="1" applyAlignment="1">
      <alignment horizontal="center" vertical="center" wrapText="1"/>
    </xf>
    <xf numFmtId="175" fontId="3" fillId="0" borderId="7" xfId="12" applyNumberFormat="1" applyFont="1" applyBorder="1" applyAlignment="1">
      <alignment horizontal="right" vertical="center" wrapText="1"/>
    </xf>
    <xf numFmtId="10" fontId="3" fillId="0" borderId="0" xfId="11" applyNumberFormat="1" applyFont="1" applyFill="1" applyAlignment="1">
      <alignment horizontal="center" vertical="center" wrapText="1"/>
    </xf>
    <xf numFmtId="10" fontId="4" fillId="0" borderId="0" xfId="11" applyNumberFormat="1" applyFont="1" applyFill="1" applyAlignment="1">
      <alignment horizontal="center" vertical="center" wrapText="1"/>
    </xf>
    <xf numFmtId="175" fontId="3" fillId="0" borderId="0" xfId="12" applyNumberFormat="1" applyFont="1" applyAlignment="1">
      <alignment horizontal="right" vertical="center" wrapText="1"/>
    </xf>
    <xf numFmtId="10" fontId="4" fillId="0" borderId="0" xfId="11" applyNumberFormat="1" applyFont="1" applyAlignment="1">
      <alignment horizontal="center" vertical="center" wrapText="1"/>
    </xf>
    <xf numFmtId="0" fontId="4" fillId="0" borderId="56" xfId="12" applyFont="1" applyBorder="1"/>
    <xf numFmtId="175" fontId="4" fillId="0" borderId="7" xfId="0" applyNumberFormat="1" applyFont="1" applyBorder="1"/>
    <xf numFmtId="10" fontId="4" fillId="0" borderId="0" xfId="11" applyNumberFormat="1" applyFont="1" applyFill="1" applyBorder="1" applyAlignment="1">
      <alignment horizontal="center" vertical="center" wrapText="1"/>
    </xf>
    <xf numFmtId="10" fontId="41" fillId="12" borderId="0" xfId="11" applyNumberFormat="1" applyFont="1" applyFill="1" applyAlignment="1">
      <alignment horizontal="center" vertical="center" wrapText="1"/>
    </xf>
    <xf numFmtId="10" fontId="41" fillId="0" borderId="0" xfId="11" applyNumberFormat="1" applyFont="1" applyAlignment="1">
      <alignment horizontal="center" vertical="center" wrapText="1"/>
    </xf>
    <xf numFmtId="166" fontId="3" fillId="0" borderId="10" xfId="11" applyNumberFormat="1" applyFont="1" applyBorder="1" applyAlignment="1">
      <alignment horizontal="center" vertical="center" wrapText="1"/>
    </xf>
    <xf numFmtId="10" fontId="4" fillId="0" borderId="0" xfId="1" applyNumberFormat="1" applyFont="1" applyFill="1" applyAlignment="1">
      <alignment horizontal="center" vertical="center"/>
    </xf>
    <xf numFmtId="4" fontId="4" fillId="0" borderId="0" xfId="0" applyNumberFormat="1" applyFont="1" applyAlignment="1">
      <alignment horizontal="center" vertical="center"/>
    </xf>
    <xf numFmtId="0" fontId="0" fillId="2" borderId="1" xfId="0" applyFill="1" applyBorder="1"/>
    <xf numFmtId="166" fontId="77" fillId="0" borderId="0" xfId="1" applyNumberFormat="1" applyFont="1" applyFill="1" applyAlignment="1">
      <alignment horizontal="left"/>
    </xf>
    <xf numFmtId="171" fontId="17" fillId="22" borderId="13" xfId="5" applyNumberFormat="1" applyFont="1" applyFill="1" applyBorder="1" applyAlignment="1">
      <alignment horizontal="center" vertical="center"/>
    </xf>
    <xf numFmtId="0" fontId="21" fillId="4" borderId="36" xfId="5" applyFont="1" applyFill="1" applyBorder="1" applyAlignment="1">
      <alignment horizontal="left" vertical="center"/>
    </xf>
    <xf numFmtId="172" fontId="21" fillId="4" borderId="37" xfId="19" applyNumberFormat="1" applyFont="1" applyFill="1" applyBorder="1" applyAlignment="1">
      <alignment horizontal="right" vertical="center"/>
    </xf>
    <xf numFmtId="172" fontId="21" fillId="4" borderId="38" xfId="19" applyNumberFormat="1" applyFont="1" applyFill="1" applyBorder="1" applyAlignment="1">
      <alignment horizontal="right" vertical="center"/>
    </xf>
    <xf numFmtId="171" fontId="21" fillId="4" borderId="37" xfId="5" applyNumberFormat="1" applyFont="1" applyFill="1" applyBorder="1" applyAlignment="1">
      <alignment vertical="center"/>
    </xf>
    <xf numFmtId="171" fontId="21" fillId="4" borderId="5" xfId="5" applyNumberFormat="1" applyFont="1" applyFill="1" applyBorder="1" applyAlignment="1">
      <alignment vertical="center"/>
    </xf>
    <xf numFmtId="174" fontId="21" fillId="4" borderId="38" xfId="5" applyNumberFormat="1" applyFont="1" applyFill="1" applyBorder="1" applyAlignment="1">
      <alignment vertical="center"/>
    </xf>
    <xf numFmtId="171" fontId="21" fillId="4" borderId="36" xfId="5" applyNumberFormat="1" applyFont="1" applyFill="1" applyBorder="1" applyAlignment="1">
      <alignment horizontal="center" vertical="center"/>
    </xf>
    <xf numFmtId="0" fontId="21" fillId="4" borderId="57" xfId="5" applyFont="1" applyFill="1" applyBorder="1" applyAlignment="1">
      <alignment horizontal="left" vertical="center"/>
    </xf>
    <xf numFmtId="172" fontId="21" fillId="4" borderId="9" xfId="19" applyNumberFormat="1" applyFont="1" applyFill="1" applyBorder="1" applyAlignment="1">
      <alignment horizontal="right" vertical="center"/>
    </xf>
    <xf numFmtId="172" fontId="21" fillId="4" borderId="10" xfId="19" applyNumberFormat="1" applyFont="1" applyFill="1" applyBorder="1" applyAlignment="1">
      <alignment horizontal="right" vertical="center"/>
    </xf>
    <xf numFmtId="171" fontId="21" fillId="4" borderId="57" xfId="5" applyNumberFormat="1" applyFont="1" applyFill="1" applyBorder="1" applyAlignment="1">
      <alignment horizontal="center" vertical="center"/>
    </xf>
    <xf numFmtId="172" fontId="21" fillId="4" borderId="0" xfId="32" applyNumberFormat="1" applyFont="1" applyFill="1" applyBorder="1" applyAlignment="1">
      <alignment horizontal="right" vertical="center"/>
    </xf>
    <xf numFmtId="170" fontId="2" fillId="9" borderId="0" xfId="32" applyNumberFormat="1" applyFont="1" applyFill="1"/>
    <xf numFmtId="165" fontId="21" fillId="9" borderId="0" xfId="5" applyNumberFormat="1" applyFont="1" applyFill="1" applyAlignment="1">
      <alignment horizontal="center" vertical="center"/>
    </xf>
    <xf numFmtId="183" fontId="2" fillId="4" borderId="0" xfId="5" applyNumberFormat="1" applyFill="1"/>
    <xf numFmtId="166" fontId="2" fillId="4" borderId="0" xfId="1" applyNumberFormat="1" applyFont="1" applyFill="1"/>
    <xf numFmtId="172" fontId="21" fillId="4" borderId="0" xfId="32" applyNumberFormat="1" applyFont="1" applyFill="1" applyBorder="1" applyAlignment="1">
      <alignment vertical="center"/>
    </xf>
    <xf numFmtId="0" fontId="82" fillId="2" borderId="62" xfId="26" applyFont="1" applyFill="1" applyBorder="1" applyAlignment="1">
      <alignment horizontal="center" vertical="center"/>
    </xf>
    <xf numFmtId="14" fontId="81" fillId="2" borderId="53" xfId="26" applyNumberFormat="1" applyFont="1" applyFill="1" applyBorder="1" applyAlignment="1">
      <alignment horizontal="center" vertical="center"/>
    </xf>
    <xf numFmtId="0" fontId="83" fillId="2" borderId="0" xfId="26" applyFont="1" applyFill="1" applyAlignment="1">
      <alignment horizontal="center" vertical="center"/>
    </xf>
    <xf numFmtId="0" fontId="83" fillId="2" borderId="53" xfId="26" applyFont="1" applyFill="1" applyBorder="1" applyAlignment="1">
      <alignment horizontal="center" vertical="center"/>
    </xf>
    <xf numFmtId="0" fontId="83" fillId="2" borderId="54" xfId="26" applyFont="1" applyFill="1" applyBorder="1" applyAlignment="1">
      <alignment horizontal="center" vertical="center"/>
    </xf>
    <xf numFmtId="166" fontId="20" fillId="2" borderId="0" xfId="0" applyNumberFormat="1" applyFont="1" applyFill="1"/>
    <xf numFmtId="0" fontId="21" fillId="24" borderId="0" xfId="0" applyFont="1" applyFill="1" applyAlignment="1">
      <alignment horizontal="left"/>
    </xf>
    <xf numFmtId="3" fontId="21" fillId="24" borderId="0" xfId="0" applyNumberFormat="1" applyFont="1" applyFill="1" applyAlignment="1">
      <alignment horizontal="right"/>
    </xf>
    <xf numFmtId="0" fontId="17" fillId="25" borderId="1" xfId="0" applyFont="1" applyFill="1" applyBorder="1" applyAlignment="1">
      <alignment horizontal="left"/>
    </xf>
    <xf numFmtId="166" fontId="17" fillId="25" borderId="1" xfId="0" applyNumberFormat="1" applyFont="1" applyFill="1" applyBorder="1"/>
    <xf numFmtId="166" fontId="43" fillId="26" borderId="20" xfId="1" applyNumberFormat="1" applyFont="1" applyFill="1" applyBorder="1" applyAlignment="1">
      <alignment horizontal="center" vertical="center"/>
    </xf>
    <xf numFmtId="177" fontId="3" fillId="2" borderId="17" xfId="1" applyNumberFormat="1" applyFont="1" applyFill="1" applyBorder="1" applyAlignment="1">
      <alignment horizontal="right" vertical="center"/>
    </xf>
    <xf numFmtId="0" fontId="20" fillId="12" borderId="27" xfId="4" applyNumberFormat="1" applyFont="1" applyFill="1" applyBorder="1" applyAlignment="1">
      <alignment vertical="center"/>
    </xf>
    <xf numFmtId="175" fontId="20" fillId="12" borderId="27" xfId="4" applyNumberFormat="1" applyFont="1" applyFill="1" applyBorder="1" applyAlignment="1">
      <alignment horizontal="center" vertical="center"/>
    </xf>
    <xf numFmtId="175" fontId="20" fillId="12" borderId="28" xfId="4" applyNumberFormat="1" applyFont="1" applyFill="1" applyBorder="1" applyAlignment="1">
      <alignment horizontal="center" vertical="center"/>
    </xf>
    <xf numFmtId="166" fontId="20" fillId="12" borderId="27" xfId="1" applyNumberFormat="1" applyFont="1" applyFill="1" applyBorder="1" applyAlignment="1">
      <alignment horizontal="right" vertical="center"/>
    </xf>
    <xf numFmtId="0" fontId="4" fillId="0" borderId="16" xfId="0" applyFont="1" applyBorder="1" applyAlignment="1">
      <alignment vertical="center"/>
    </xf>
    <xf numFmtId="170" fontId="4" fillId="2" borderId="0" xfId="19" applyNumberFormat="1" applyFont="1" applyFill="1" applyBorder="1" applyAlignment="1">
      <alignment horizontal="right" vertical="center"/>
    </xf>
    <xf numFmtId="166" fontId="20" fillId="12" borderId="33" xfId="1" applyNumberFormat="1" applyFont="1" applyFill="1" applyBorder="1" applyAlignment="1">
      <alignment horizontal="center" vertical="center"/>
    </xf>
    <xf numFmtId="3" fontId="43" fillId="13" borderId="26" xfId="9" applyNumberFormat="1" applyFont="1" applyFill="1" applyBorder="1" applyAlignment="1">
      <alignment horizontal="center" vertical="center"/>
    </xf>
    <xf numFmtId="175" fontId="20" fillId="8" borderId="32" xfId="4" applyNumberFormat="1" applyFont="1" applyFill="1" applyBorder="1" applyAlignment="1">
      <alignment horizontal="right"/>
    </xf>
    <xf numFmtId="9" fontId="20" fillId="8" borderId="63" xfId="1" applyFont="1" applyFill="1" applyBorder="1" applyAlignment="1">
      <alignment horizontal="right" vertical="center"/>
    </xf>
    <xf numFmtId="175" fontId="4" fillId="2" borderId="2" xfId="4" applyNumberFormat="1" applyFont="1" applyFill="1" applyBorder="1" applyAlignment="1">
      <alignment horizontal="right"/>
    </xf>
    <xf numFmtId="9" fontId="20" fillId="8" borderId="35" xfId="1" applyFont="1" applyFill="1" applyBorder="1" applyAlignment="1">
      <alignment horizontal="right" vertical="center"/>
    </xf>
    <xf numFmtId="175" fontId="20" fillId="8" borderId="28" xfId="4" applyNumberFormat="1" applyFont="1" applyFill="1" applyBorder="1" applyAlignment="1">
      <alignment horizontal="right" vertical="center"/>
    </xf>
    <xf numFmtId="9" fontId="20" fillId="8" borderId="50" xfId="1" applyFont="1" applyFill="1" applyBorder="1" applyAlignment="1">
      <alignment horizontal="right" vertical="center"/>
    </xf>
    <xf numFmtId="0" fontId="0" fillId="2" borderId="25" xfId="0" applyFill="1" applyBorder="1" applyAlignment="1">
      <alignment horizontal="right"/>
    </xf>
    <xf numFmtId="0" fontId="16" fillId="10" borderId="0" xfId="0" applyFont="1" applyFill="1" applyAlignment="1">
      <alignment horizontal="left" wrapText="1" indent="1"/>
    </xf>
    <xf numFmtId="0" fontId="65" fillId="0" borderId="0" xfId="0" quotePrefix="1" applyFont="1" applyAlignment="1">
      <alignment horizontal="left" wrapText="1"/>
    </xf>
    <xf numFmtId="0" fontId="65" fillId="0" borderId="0" xfId="0" applyFont="1" applyAlignment="1">
      <alignment horizontal="left"/>
    </xf>
    <xf numFmtId="0" fontId="21" fillId="4" borderId="39" xfId="5" applyFont="1" applyFill="1" applyBorder="1" applyAlignment="1">
      <alignment horizontal="left" vertical="center"/>
    </xf>
    <xf numFmtId="172" fontId="21" fillId="4" borderId="7" xfId="19" applyNumberFormat="1" applyFont="1" applyFill="1" applyBorder="1" applyAlignment="1">
      <alignment horizontal="right" vertical="center"/>
    </xf>
    <xf numFmtId="172" fontId="21" fillId="4" borderId="8" xfId="19" applyNumberFormat="1" applyFont="1" applyFill="1" applyBorder="1" applyAlignment="1">
      <alignment horizontal="right" vertical="center"/>
    </xf>
    <xf numFmtId="171" fontId="21" fillId="4" borderId="7" xfId="5" applyNumberFormat="1" applyFont="1" applyFill="1" applyBorder="1" applyAlignment="1">
      <alignment vertical="center"/>
    </xf>
    <xf numFmtId="171" fontId="21" fillId="4" borderId="8" xfId="5" applyNumberFormat="1" applyFont="1" applyFill="1" applyBorder="1" applyAlignment="1">
      <alignment vertical="center"/>
    </xf>
    <xf numFmtId="0" fontId="63" fillId="0" borderId="64" xfId="0" applyFont="1" applyBorder="1" applyAlignment="1">
      <alignment horizontal="center" vertical="center"/>
    </xf>
    <xf numFmtId="0" fontId="64" fillId="0" borderId="64" xfId="0" applyFont="1" applyBorder="1" applyAlignment="1">
      <alignment vertical="center"/>
    </xf>
    <xf numFmtId="0" fontId="63" fillId="0" borderId="64" xfId="0" applyFont="1" applyBorder="1" applyAlignment="1">
      <alignment vertical="center"/>
    </xf>
    <xf numFmtId="1" fontId="61" fillId="18" borderId="44" xfId="19" applyNumberFormat="1" applyFont="1" applyFill="1" applyBorder="1" applyAlignment="1">
      <alignment horizontal="center" vertical="center"/>
    </xf>
    <xf numFmtId="1" fontId="63" fillId="0" borderId="64" xfId="19" applyNumberFormat="1" applyFont="1" applyBorder="1" applyAlignment="1">
      <alignment horizontal="center" vertical="center"/>
    </xf>
    <xf numFmtId="1" fontId="63" fillId="0" borderId="43" xfId="19" applyNumberFormat="1" applyFont="1" applyBorder="1" applyAlignment="1">
      <alignment horizontal="center" vertical="center"/>
    </xf>
    <xf numFmtId="1" fontId="63" fillId="0" borderId="1" xfId="19" applyNumberFormat="1" applyFont="1" applyBorder="1" applyAlignment="1">
      <alignment horizontal="center" vertical="center"/>
    </xf>
    <xf numFmtId="1" fontId="63" fillId="0" borderId="0" xfId="19" applyNumberFormat="1" applyFont="1" applyAlignment="1">
      <alignment horizontal="center" vertical="center"/>
    </xf>
    <xf numFmtId="1" fontId="63" fillId="0" borderId="2" xfId="19" applyNumberFormat="1" applyFont="1" applyBorder="1" applyAlignment="1">
      <alignment horizontal="center" vertical="center"/>
    </xf>
    <xf numFmtId="1" fontId="63" fillId="0" borderId="49" xfId="19" applyNumberFormat="1" applyFont="1" applyBorder="1" applyAlignment="1">
      <alignment horizontal="center" vertical="center"/>
    </xf>
    <xf numFmtId="0" fontId="63" fillId="0" borderId="64" xfId="0" applyFont="1" applyBorder="1" applyAlignment="1">
      <alignment horizontal="center" vertical="center" wrapText="1"/>
    </xf>
    <xf numFmtId="1" fontId="62" fillId="18" borderId="46" xfId="0" applyNumberFormat="1" applyFont="1" applyFill="1" applyBorder="1" applyAlignment="1">
      <alignment horizontal="center" vertical="center"/>
    </xf>
    <xf numFmtId="0" fontId="65" fillId="0" borderId="0" xfId="0" quotePrefix="1" applyFont="1" applyAlignment="1">
      <alignment horizontal="center" vertical="center" wrapText="1"/>
    </xf>
    <xf numFmtId="0" fontId="65" fillId="0" borderId="0" xfId="0" quotePrefix="1" applyFont="1" applyAlignment="1">
      <alignment horizontal="left" vertical="center"/>
    </xf>
    <xf numFmtId="0" fontId="65" fillId="0" borderId="0" xfId="0" quotePrefix="1" applyFont="1" applyAlignment="1">
      <alignment horizontal="center" vertical="center"/>
    </xf>
    <xf numFmtId="0" fontId="65" fillId="0" borderId="0" xfId="0" applyFont="1" applyAlignment="1">
      <alignment horizontal="center" vertical="center"/>
    </xf>
    <xf numFmtId="170" fontId="2" fillId="0" borderId="0" xfId="12" applyNumberFormat="1"/>
    <xf numFmtId="43" fontId="4" fillId="0" borderId="0" xfId="19" applyFont="1" applyFill="1" applyAlignment="1">
      <alignment horizontal="center"/>
    </xf>
    <xf numFmtId="166" fontId="20" fillId="2" borderId="0" xfId="0" applyNumberFormat="1" applyFont="1" applyFill="1" applyAlignment="1">
      <alignment horizontal="right" vertical="center"/>
    </xf>
    <xf numFmtId="172" fontId="4" fillId="0" borderId="0" xfId="29" applyNumberFormat="1" applyFont="1" applyAlignment="1">
      <alignment horizontal="center" vertical="center" wrapText="1"/>
    </xf>
    <xf numFmtId="172" fontId="4" fillId="0" borderId="0" xfId="19" applyNumberFormat="1" applyFont="1" applyAlignment="1">
      <alignment horizontal="center" vertical="center" wrapText="1"/>
    </xf>
    <xf numFmtId="172" fontId="4" fillId="0" borderId="0" xfId="19" applyNumberFormat="1" applyFont="1" applyAlignment="1">
      <alignment horizontal="center"/>
    </xf>
    <xf numFmtId="172" fontId="0" fillId="2" borderId="0" xfId="19" applyNumberFormat="1" applyFont="1" applyFill="1" applyAlignment="1">
      <alignment horizontal="center"/>
    </xf>
    <xf numFmtId="172" fontId="0" fillId="2" borderId="0" xfId="19" applyNumberFormat="1" applyFont="1" applyFill="1"/>
    <xf numFmtId="10" fontId="3" fillId="0" borderId="39" xfId="11" applyNumberFormat="1" applyFont="1" applyFill="1" applyBorder="1" applyAlignment="1">
      <alignment horizontal="center" vertical="center" wrapText="1"/>
    </xf>
    <xf numFmtId="4" fontId="84" fillId="0" borderId="0" xfId="0" applyNumberFormat="1" applyFont="1"/>
    <xf numFmtId="4" fontId="36" fillId="0" borderId="66" xfId="0" applyNumberFormat="1" applyFont="1" applyBorder="1" applyAlignment="1">
      <alignment horizontal="right" vertical="center"/>
    </xf>
    <xf numFmtId="0" fontId="43" fillId="10" borderId="0" xfId="0" applyFont="1" applyFill="1" applyAlignment="1">
      <alignment horizontal="right" vertical="center" indent="1"/>
    </xf>
    <xf numFmtId="43" fontId="20" fillId="0" borderId="0" xfId="19" applyFont="1" applyFill="1" applyAlignment="1">
      <alignment horizontal="center"/>
    </xf>
    <xf numFmtId="186" fontId="20" fillId="2" borderId="0" xfId="19" applyNumberFormat="1" applyFont="1" applyFill="1" applyAlignment="1">
      <alignment horizontal="center"/>
    </xf>
    <xf numFmtId="10" fontId="4" fillId="2" borderId="19" xfId="1" applyNumberFormat="1" applyFont="1" applyFill="1" applyBorder="1" applyAlignment="1">
      <alignment horizontal="center"/>
    </xf>
    <xf numFmtId="185" fontId="21" fillId="4" borderId="0" xfId="5" applyNumberFormat="1" applyFont="1" applyFill="1" applyAlignment="1">
      <alignment vertical="center"/>
    </xf>
    <xf numFmtId="171" fontId="21" fillId="4" borderId="2" xfId="5" applyNumberFormat="1" applyFont="1" applyFill="1" applyBorder="1" applyAlignment="1">
      <alignment vertical="center"/>
    </xf>
    <xf numFmtId="172" fontId="21" fillId="4" borderId="0" xfId="19" applyNumberFormat="1" applyFont="1" applyFill="1" applyAlignment="1">
      <alignment vertical="center"/>
    </xf>
    <xf numFmtId="0" fontId="17" fillId="4" borderId="0" xfId="7" applyFont="1" applyFill="1"/>
    <xf numFmtId="0" fontId="21" fillId="4" borderId="0" xfId="7" applyFont="1" applyFill="1" applyAlignment="1">
      <alignment horizontal="center"/>
    </xf>
    <xf numFmtId="0" fontId="21" fillId="0" borderId="0" xfId="7" applyFont="1" applyAlignment="1">
      <alignment horizontal="center"/>
    </xf>
    <xf numFmtId="0" fontId="85" fillId="0" borderId="0" xfId="7" applyFont="1" applyAlignment="1">
      <alignment horizontal="center"/>
    </xf>
    <xf numFmtId="0" fontId="16" fillId="2" borderId="0" xfId="0" applyFont="1" applyFill="1"/>
    <xf numFmtId="0" fontId="18" fillId="4" borderId="0" xfId="7" applyFont="1" applyFill="1" applyAlignment="1">
      <alignment horizontal="left" wrapText="1"/>
    </xf>
    <xf numFmtId="0" fontId="40" fillId="7" borderId="14" xfId="7" applyFont="1" applyFill="1" applyBorder="1" applyAlignment="1">
      <alignment horizontal="center"/>
    </xf>
    <xf numFmtId="0" fontId="40" fillId="7" borderId="25" xfId="7" applyFont="1" applyFill="1" applyBorder="1" applyAlignment="1">
      <alignment horizontal="center"/>
    </xf>
    <xf numFmtId="0" fontId="40" fillId="7" borderId="26" xfId="7" applyFont="1" applyFill="1" applyBorder="1" applyAlignment="1">
      <alignment horizontal="center"/>
    </xf>
    <xf numFmtId="0" fontId="16" fillId="2" borderId="0" xfId="0" applyFont="1" applyFill="1" applyAlignment="1">
      <alignment horizontal="center" vertical="center" wrapText="1"/>
    </xf>
    <xf numFmtId="0" fontId="21" fillId="4" borderId="18" xfId="7" applyFont="1" applyFill="1" applyBorder="1" applyAlignment="1">
      <alignment horizontal="center"/>
    </xf>
    <xf numFmtId="0" fontId="21" fillId="4" borderId="4" xfId="7" applyFont="1" applyFill="1" applyBorder="1" applyAlignment="1">
      <alignment horizontal="center"/>
    </xf>
    <xf numFmtId="0" fontId="21" fillId="4" borderId="24" xfId="7" applyFont="1" applyFill="1" applyBorder="1" applyAlignment="1">
      <alignment horizontal="center"/>
    </xf>
    <xf numFmtId="0" fontId="16" fillId="2" borderId="16" xfId="0" applyFont="1" applyFill="1" applyBorder="1"/>
    <xf numFmtId="0" fontId="21" fillId="4" borderId="14" xfId="7" applyFont="1" applyFill="1" applyBorder="1" applyAlignment="1">
      <alignment horizontal="left"/>
    </xf>
    <xf numFmtId="3" fontId="21" fillId="4" borderId="25" xfId="7" applyNumberFormat="1" applyFont="1" applyFill="1" applyBorder="1" applyAlignment="1">
      <alignment horizontal="center" vertical="center"/>
    </xf>
    <xf numFmtId="3" fontId="21" fillId="4" borderId="0" xfId="7" applyNumberFormat="1" applyFont="1" applyFill="1" applyAlignment="1">
      <alignment horizontal="center" vertical="center"/>
    </xf>
    <xf numFmtId="3" fontId="21" fillId="0" borderId="23" xfId="7" applyNumberFormat="1" applyFont="1" applyBorder="1" applyAlignment="1">
      <alignment horizontal="center" vertical="center"/>
    </xf>
    <xf numFmtId="0" fontId="21" fillId="4" borderId="16" xfId="7" applyFont="1" applyFill="1" applyBorder="1" applyAlignment="1">
      <alignment horizontal="left"/>
    </xf>
    <xf numFmtId="3" fontId="86" fillId="0" borderId="0" xfId="7" applyNumberFormat="1" applyFont="1" applyAlignment="1">
      <alignment horizontal="center" vertical="center"/>
    </xf>
    <xf numFmtId="43" fontId="4" fillId="2" borderId="0" xfId="19" applyFont="1" applyFill="1"/>
    <xf numFmtId="3" fontId="21" fillId="0" borderId="0" xfId="7" applyNumberFormat="1" applyFont="1" applyAlignment="1">
      <alignment horizontal="center" vertical="center"/>
    </xf>
    <xf numFmtId="0" fontId="17" fillId="27" borderId="30" xfId="7" applyFont="1" applyFill="1" applyBorder="1" applyAlignment="1">
      <alignment horizontal="left" wrapText="1"/>
    </xf>
    <xf numFmtId="3" fontId="17" fillId="27" borderId="1" xfId="7" applyNumberFormat="1" applyFont="1" applyFill="1" applyBorder="1" applyAlignment="1">
      <alignment horizontal="center" vertical="center"/>
    </xf>
    <xf numFmtId="3" fontId="4" fillId="2" borderId="0" xfId="0" applyNumberFormat="1" applyFont="1" applyFill="1" applyAlignment="1">
      <alignment vertical="center"/>
    </xf>
    <xf numFmtId="2" fontId="21" fillId="4" borderId="16" xfId="7" applyNumberFormat="1" applyFont="1" applyFill="1" applyBorder="1" applyAlignment="1">
      <alignment horizontal="left"/>
    </xf>
    <xf numFmtId="3" fontId="86" fillId="4" borderId="0" xfId="7" applyNumberFormat="1" applyFont="1" applyFill="1" applyAlignment="1">
      <alignment horizontal="center" vertical="center"/>
    </xf>
    <xf numFmtId="170" fontId="4" fillId="2" borderId="0" xfId="19" applyNumberFormat="1" applyFont="1" applyFill="1" applyAlignment="1">
      <alignment vertical="center"/>
    </xf>
    <xf numFmtId="168" fontId="21" fillId="4" borderId="0" xfId="7" applyNumberFormat="1" applyFont="1" applyFill="1" applyAlignment="1">
      <alignment horizontal="center" vertical="center"/>
    </xf>
    <xf numFmtId="0" fontId="17" fillId="28" borderId="30" xfId="7" applyFont="1" applyFill="1" applyBorder="1" applyAlignment="1">
      <alignment horizontal="left"/>
    </xf>
    <xf numFmtId="0" fontId="21" fillId="28" borderId="1" xfId="7" applyFont="1" applyFill="1" applyBorder="1" applyAlignment="1">
      <alignment horizontal="center"/>
    </xf>
    <xf numFmtId="3" fontId="21" fillId="28" borderId="1" xfId="7" applyNumberFormat="1" applyFont="1" applyFill="1" applyBorder="1" applyAlignment="1">
      <alignment horizontal="center"/>
    </xf>
    <xf numFmtId="43" fontId="4" fillId="2" borderId="0" xfId="19" applyFont="1" applyFill="1" applyAlignment="1">
      <alignment vertical="center"/>
    </xf>
    <xf numFmtId="0" fontId="17" fillId="29" borderId="30" xfId="7" applyFont="1" applyFill="1" applyBorder="1" applyAlignment="1">
      <alignment horizontal="left" vertical="center"/>
    </xf>
    <xf numFmtId="166" fontId="17" fillId="29" borderId="1" xfId="7" applyNumberFormat="1" applyFont="1" applyFill="1" applyBorder="1" applyAlignment="1">
      <alignment horizontal="center" vertical="center"/>
    </xf>
    <xf numFmtId="166" fontId="38" fillId="29" borderId="1" xfId="7" applyNumberFormat="1" applyFont="1" applyFill="1" applyBorder="1" applyAlignment="1">
      <alignment horizontal="center" vertical="center"/>
    </xf>
    <xf numFmtId="0" fontId="41" fillId="8" borderId="30" xfId="9" applyFont="1" applyFill="1" applyBorder="1" applyAlignment="1"/>
    <xf numFmtId="166" fontId="38" fillId="30" borderId="1" xfId="7" applyNumberFormat="1" applyFont="1" applyFill="1" applyBorder="1" applyAlignment="1">
      <alignment horizontal="center" vertical="center"/>
    </xf>
    <xf numFmtId="166" fontId="17" fillId="30" borderId="1" xfId="7" applyNumberFormat="1" applyFont="1" applyFill="1" applyBorder="1" applyAlignment="1">
      <alignment horizontal="center" vertical="center"/>
    </xf>
    <xf numFmtId="3" fontId="3" fillId="2" borderId="0" xfId="9" applyNumberFormat="1" applyFont="1" applyAlignment="1">
      <alignment horizontal="center" vertical="center"/>
    </xf>
    <xf numFmtId="0" fontId="17" fillId="30" borderId="30" xfId="7" applyFont="1" applyFill="1" applyBorder="1" applyAlignment="1">
      <alignment horizontal="left" vertical="center"/>
    </xf>
    <xf numFmtId="0" fontId="17" fillId="4" borderId="16" xfId="7" applyFont="1" applyFill="1" applyBorder="1" applyAlignment="1">
      <alignment horizontal="left" vertical="center"/>
    </xf>
    <xf numFmtId="10" fontId="17" fillId="4" borderId="0" xfId="7" applyNumberFormat="1" applyFont="1" applyFill="1" applyAlignment="1">
      <alignment horizontal="center" vertical="center"/>
    </xf>
    <xf numFmtId="10" fontId="38" fillId="4" borderId="0" xfId="7" applyNumberFormat="1" applyFont="1" applyFill="1" applyAlignment="1">
      <alignment horizontal="center" vertical="center"/>
    </xf>
    <xf numFmtId="0" fontId="21" fillId="0" borderId="0" xfId="7" applyFont="1" applyAlignment="1">
      <alignment horizontal="left" vertical="top" wrapText="1"/>
    </xf>
    <xf numFmtId="0" fontId="49" fillId="0" borderId="0" xfId="0" applyFont="1"/>
    <xf numFmtId="0" fontId="0" fillId="0" borderId="2" xfId="0" applyBorder="1"/>
    <xf numFmtId="0" fontId="4" fillId="2" borderId="2" xfId="0" applyFont="1" applyFill="1" applyBorder="1"/>
    <xf numFmtId="0" fontId="4" fillId="2" borderId="2" xfId="0" applyFont="1" applyFill="1" applyBorder="1" applyAlignment="1">
      <alignment horizontal="left" vertical="center" wrapText="1"/>
    </xf>
    <xf numFmtId="175" fontId="4" fillId="2" borderId="0" xfId="4" applyNumberFormat="1" applyFont="1" applyFill="1" applyAlignment="1">
      <alignment horizontal="center" vertical="center"/>
    </xf>
    <xf numFmtId="175" fontId="44" fillId="2" borderId="0" xfId="4" applyNumberFormat="1" applyFont="1" applyFill="1" applyAlignment="1">
      <alignment horizontal="center" vertical="center"/>
    </xf>
    <xf numFmtId="10" fontId="44" fillId="2" borderId="0" xfId="1" applyNumberFormat="1" applyFont="1" applyFill="1" applyAlignment="1">
      <alignment horizontal="center" vertical="center"/>
    </xf>
    <xf numFmtId="0" fontId="4" fillId="2" borderId="0" xfId="9" applyFont="1" applyAlignment="1">
      <alignment horizontal="left" vertical="center"/>
    </xf>
    <xf numFmtId="0" fontId="43" fillId="10" borderId="15" xfId="9" applyFont="1" applyFill="1" applyBorder="1" applyAlignment="1">
      <alignment horizontal="left" vertical="center"/>
    </xf>
    <xf numFmtId="0" fontId="43" fillId="10" borderId="25" xfId="4" applyNumberFormat="1" applyFont="1" applyFill="1" applyBorder="1" applyAlignment="1">
      <alignment horizontal="center" vertical="center"/>
    </xf>
    <xf numFmtId="10" fontId="43" fillId="10" borderId="25" xfId="1" applyNumberFormat="1" applyFont="1" applyFill="1" applyBorder="1" applyAlignment="1">
      <alignment horizontal="center" vertical="center"/>
    </xf>
    <xf numFmtId="0" fontId="43" fillId="10" borderId="14" xfId="4" applyNumberFormat="1" applyFont="1" applyFill="1" applyBorder="1" applyAlignment="1">
      <alignment horizontal="center" vertical="center"/>
    </xf>
    <xf numFmtId="10" fontId="43" fillId="10" borderId="26" xfId="1" applyNumberFormat="1" applyFont="1" applyFill="1" applyBorder="1" applyAlignment="1">
      <alignment horizontal="center" vertical="center"/>
    </xf>
    <xf numFmtId="10" fontId="43" fillId="31" borderId="26" xfId="1" applyNumberFormat="1" applyFont="1" applyFill="1" applyBorder="1" applyAlignment="1">
      <alignment horizontal="right" vertical="center"/>
    </xf>
    <xf numFmtId="175" fontId="20" fillId="8" borderId="35" xfId="4" applyNumberFormat="1" applyFont="1" applyFill="1" applyBorder="1" applyAlignment="1">
      <alignment horizontal="left" vertical="center"/>
    </xf>
    <xf numFmtId="175" fontId="20" fillId="8" borderId="1" xfId="4" applyNumberFormat="1" applyFont="1" applyFill="1" applyBorder="1" applyAlignment="1">
      <alignment horizontal="center" vertical="center"/>
    </xf>
    <xf numFmtId="166" fontId="20" fillId="8" borderId="1" xfId="1" applyNumberFormat="1" applyFont="1" applyFill="1" applyBorder="1" applyAlignment="1">
      <alignment horizontal="center" vertical="center"/>
    </xf>
    <xf numFmtId="175" fontId="20" fillId="8" borderId="30" xfId="4" applyNumberFormat="1" applyFont="1" applyFill="1" applyBorder="1" applyAlignment="1">
      <alignment horizontal="center" vertical="center"/>
    </xf>
    <xf numFmtId="166" fontId="20" fillId="8" borderId="31" xfId="1" applyNumberFormat="1" applyFont="1" applyFill="1" applyBorder="1" applyAlignment="1">
      <alignment horizontal="center" vertical="center"/>
    </xf>
    <xf numFmtId="166" fontId="4" fillId="2" borderId="0" xfId="1" applyNumberFormat="1" applyFont="1" applyFill="1" applyBorder="1" applyAlignment="1">
      <alignment horizontal="center" vertical="center"/>
    </xf>
    <xf numFmtId="0" fontId="4" fillId="0" borderId="17" xfId="9" applyFont="1" applyFill="1" applyBorder="1" applyAlignment="1">
      <alignment horizontal="left" vertical="center" indent="1"/>
    </xf>
    <xf numFmtId="175" fontId="4" fillId="0" borderId="0" xfId="4" applyNumberFormat="1" applyFont="1" applyFill="1" applyBorder="1" applyAlignment="1">
      <alignment horizontal="center" vertical="center"/>
    </xf>
    <xf numFmtId="0" fontId="3" fillId="0" borderId="17" xfId="9" applyFont="1" applyFill="1" applyBorder="1" applyAlignment="1">
      <alignment horizontal="left" indent="1"/>
    </xf>
    <xf numFmtId="175" fontId="4" fillId="0" borderId="2" xfId="4" applyNumberFormat="1" applyFont="1" applyFill="1" applyBorder="1" applyAlignment="1">
      <alignment horizontal="center" vertical="center"/>
    </xf>
    <xf numFmtId="175" fontId="4" fillId="2" borderId="40" xfId="4" applyNumberFormat="1" applyFont="1" applyFill="1" applyBorder="1" applyAlignment="1">
      <alignment horizontal="center" vertical="center"/>
    </xf>
    <xf numFmtId="10" fontId="4" fillId="2" borderId="23" xfId="1" applyNumberFormat="1" applyFont="1" applyFill="1" applyBorder="1" applyAlignment="1">
      <alignment horizontal="right" vertical="center"/>
    </xf>
    <xf numFmtId="166" fontId="4" fillId="0" borderId="0" xfId="1" applyNumberFormat="1" applyFont="1" applyFill="1" applyBorder="1" applyAlignment="1">
      <alignment horizontal="center" vertical="center"/>
    </xf>
    <xf numFmtId="175" fontId="4" fillId="0" borderId="40" xfId="4" applyNumberFormat="1" applyFont="1" applyFill="1" applyBorder="1" applyAlignment="1">
      <alignment horizontal="center" vertical="center"/>
    </xf>
    <xf numFmtId="166" fontId="4" fillId="0" borderId="23" xfId="1" applyNumberFormat="1" applyFont="1" applyFill="1" applyBorder="1" applyAlignment="1">
      <alignment horizontal="center" vertical="center"/>
    </xf>
    <xf numFmtId="175" fontId="4" fillId="0" borderId="16" xfId="4" applyNumberFormat="1" applyFont="1" applyFill="1" applyBorder="1" applyAlignment="1">
      <alignment horizontal="center" vertical="center"/>
    </xf>
    <xf numFmtId="166" fontId="4" fillId="0" borderId="23" xfId="1" applyNumberFormat="1" applyFont="1" applyFill="1" applyBorder="1" applyAlignment="1">
      <alignment horizontal="right" vertical="center"/>
    </xf>
    <xf numFmtId="10" fontId="4" fillId="0" borderId="23" xfId="1" applyNumberFormat="1" applyFont="1" applyFill="1" applyBorder="1" applyAlignment="1">
      <alignment horizontal="right" vertical="center"/>
    </xf>
    <xf numFmtId="0" fontId="20" fillId="8" borderId="35" xfId="9" applyFont="1" applyFill="1" applyBorder="1" applyAlignment="1">
      <alignment horizontal="left" vertical="center"/>
    </xf>
    <xf numFmtId="175" fontId="4" fillId="0" borderId="16" xfId="4" applyNumberFormat="1" applyFont="1" applyBorder="1" applyAlignment="1">
      <alignment horizontal="center" vertical="center"/>
    </xf>
    <xf numFmtId="175" fontId="4" fillId="0" borderId="0" xfId="4" applyNumberFormat="1" applyFont="1" applyBorder="1" applyAlignment="1">
      <alignment horizontal="center" vertical="center"/>
    </xf>
    <xf numFmtId="175" fontId="3" fillId="0" borderId="0" xfId="4" applyNumberFormat="1" applyFont="1" applyFill="1" applyBorder="1" applyAlignment="1">
      <alignment horizontal="center" vertical="center"/>
    </xf>
    <xf numFmtId="175" fontId="4" fillId="0" borderId="5" xfId="4" applyNumberFormat="1" applyFont="1" applyFill="1" applyBorder="1" applyAlignment="1">
      <alignment horizontal="center" vertical="center"/>
    </xf>
    <xf numFmtId="175" fontId="4" fillId="2" borderId="68" xfId="4" applyNumberFormat="1" applyFont="1" applyFill="1" applyBorder="1" applyAlignment="1">
      <alignment horizontal="center" vertical="center"/>
    </xf>
    <xf numFmtId="171" fontId="4" fillId="0" borderId="0" xfId="4" applyNumberFormat="1" applyFont="1" applyFill="1" applyBorder="1" applyAlignment="1">
      <alignment horizontal="center" vertical="center"/>
    </xf>
    <xf numFmtId="171" fontId="4" fillId="2" borderId="0" xfId="4" applyNumberFormat="1" applyFont="1" applyFill="1" applyBorder="1" applyAlignment="1">
      <alignment horizontal="center" vertical="center"/>
    </xf>
    <xf numFmtId="171" fontId="4" fillId="2" borderId="16" xfId="4" applyNumberFormat="1" applyFont="1" applyFill="1" applyBorder="1" applyAlignment="1">
      <alignment horizontal="center" vertical="center"/>
    </xf>
    <xf numFmtId="175" fontId="20" fillId="8" borderId="5" xfId="4" applyNumberFormat="1" applyFont="1" applyFill="1" applyBorder="1" applyAlignment="1">
      <alignment horizontal="center" vertical="center"/>
    </xf>
    <xf numFmtId="166" fontId="20" fillId="8" borderId="69" xfId="1" applyNumberFormat="1" applyFont="1" applyFill="1" applyBorder="1" applyAlignment="1">
      <alignment horizontal="right" vertical="center"/>
    </xf>
    <xf numFmtId="171" fontId="4" fillId="0" borderId="4" xfId="4" applyNumberFormat="1" applyFont="1" applyFill="1" applyBorder="1" applyAlignment="1">
      <alignment horizontal="center" vertical="center"/>
    </xf>
    <xf numFmtId="166" fontId="4" fillId="2" borderId="4" xfId="1" applyNumberFormat="1" applyFont="1" applyFill="1" applyBorder="1" applyAlignment="1">
      <alignment horizontal="center" vertical="center"/>
    </xf>
    <xf numFmtId="10" fontId="0" fillId="0" borderId="0" xfId="0" applyNumberFormat="1" applyAlignment="1">
      <alignment horizontal="center" vertical="center"/>
    </xf>
    <xf numFmtId="166" fontId="3" fillId="2" borderId="0" xfId="1" applyNumberFormat="1" applyFont="1" applyFill="1" applyAlignment="1">
      <alignment horizontal="center" vertical="center"/>
    </xf>
    <xf numFmtId="175" fontId="3" fillId="2" borderId="0" xfId="4" applyNumberFormat="1" applyFont="1" applyFill="1" applyAlignment="1">
      <alignment horizontal="center" vertical="center"/>
    </xf>
    <xf numFmtId="0" fontId="43" fillId="10" borderId="14" xfId="9" applyFont="1" applyFill="1" applyBorder="1">
      <alignment horizontal="left"/>
    </xf>
    <xf numFmtId="166" fontId="43" fillId="10" borderId="26" xfId="1" applyNumberFormat="1" applyFont="1" applyFill="1" applyBorder="1" applyAlignment="1">
      <alignment horizontal="center" vertical="center"/>
    </xf>
    <xf numFmtId="10" fontId="43" fillId="31" borderId="70" xfId="1" applyNumberFormat="1" applyFont="1" applyFill="1" applyBorder="1" applyAlignment="1">
      <alignment horizontal="right" vertical="center"/>
    </xf>
    <xf numFmtId="0" fontId="41" fillId="8" borderId="41" xfId="9" applyFont="1" applyFill="1" applyBorder="1" applyAlignment="1">
      <alignment horizontal="left" vertical="center"/>
    </xf>
    <xf numFmtId="175" fontId="41" fillId="8" borderId="41" xfId="4" applyNumberFormat="1" applyFont="1" applyFill="1" applyBorder="1" applyAlignment="1">
      <alignment horizontal="center" vertical="center"/>
    </xf>
    <xf numFmtId="175" fontId="41" fillId="8" borderId="32" xfId="4" applyNumberFormat="1" applyFont="1" applyFill="1" applyBorder="1" applyAlignment="1">
      <alignment horizontal="center" vertical="center"/>
    </xf>
    <xf numFmtId="166" fontId="41" fillId="8" borderId="71" xfId="1" applyNumberFormat="1" applyFont="1" applyFill="1" applyBorder="1" applyAlignment="1">
      <alignment horizontal="center" vertical="center"/>
    </xf>
    <xf numFmtId="166" fontId="41" fillId="8" borderId="72" xfId="1" applyNumberFormat="1" applyFont="1" applyFill="1" applyBorder="1" applyAlignment="1">
      <alignment horizontal="right" vertical="center"/>
    </xf>
    <xf numFmtId="0" fontId="3" fillId="2" borderId="16" xfId="9" applyFont="1" applyBorder="1" applyAlignment="1">
      <alignment horizontal="left" indent="1"/>
    </xf>
    <xf numFmtId="166" fontId="3" fillId="2" borderId="23" xfId="1" applyNumberFormat="1" applyFont="1" applyFill="1" applyBorder="1" applyAlignment="1">
      <alignment horizontal="center" vertical="center"/>
    </xf>
    <xf numFmtId="166" fontId="3" fillId="2" borderId="73" xfId="1" applyNumberFormat="1" applyFont="1" applyFill="1" applyBorder="1" applyAlignment="1">
      <alignment horizontal="right" vertical="center"/>
    </xf>
    <xf numFmtId="0" fontId="3" fillId="0" borderId="16" xfId="4" applyNumberFormat="1" applyFont="1" applyFill="1" applyBorder="1" applyAlignment="1">
      <alignment horizontal="left" indent="1"/>
    </xf>
    <xf numFmtId="175" fontId="3" fillId="0" borderId="16" xfId="4" applyNumberFormat="1" applyFont="1" applyFill="1" applyBorder="1" applyAlignment="1">
      <alignment horizontal="center" vertical="center"/>
    </xf>
    <xf numFmtId="175" fontId="3" fillId="0" borderId="0" xfId="4" applyNumberFormat="1" applyFont="1" applyFill="1" applyAlignment="1">
      <alignment horizontal="center" vertical="center"/>
    </xf>
    <xf numFmtId="175" fontId="3" fillId="0" borderId="0" xfId="4" applyNumberFormat="1" applyFont="1" applyFill="1" applyAlignment="1">
      <alignment horizontal="left" vertical="center"/>
    </xf>
    <xf numFmtId="175" fontId="3" fillId="2" borderId="0" xfId="4" applyNumberFormat="1" applyFont="1" applyFill="1" applyAlignment="1">
      <alignment horizontal="left" vertical="center"/>
    </xf>
    <xf numFmtId="10" fontId="3" fillId="2" borderId="73" xfId="1" applyNumberFormat="1" applyFont="1" applyFill="1" applyBorder="1" applyAlignment="1">
      <alignment horizontal="right" vertical="center"/>
    </xf>
    <xf numFmtId="175" fontId="41" fillId="8" borderId="41" xfId="4" applyNumberFormat="1" applyFont="1" applyFill="1" applyBorder="1" applyAlignment="1">
      <alignment horizontal="left" vertical="center"/>
    </xf>
    <xf numFmtId="175" fontId="41" fillId="8" borderId="32" xfId="4" applyNumberFormat="1" applyFont="1" applyFill="1" applyBorder="1" applyAlignment="1">
      <alignment horizontal="left" vertical="center"/>
    </xf>
    <xf numFmtId="175" fontId="3" fillId="2" borderId="16" xfId="4" applyNumberFormat="1" applyFont="1" applyFill="1" applyBorder="1" applyAlignment="1">
      <alignment horizontal="left" vertical="center"/>
    </xf>
    <xf numFmtId="175" fontId="3" fillId="0" borderId="16" xfId="4" applyNumberFormat="1" applyFont="1" applyFill="1" applyBorder="1" applyAlignment="1">
      <alignment horizontal="left" vertical="center"/>
    </xf>
    <xf numFmtId="166" fontId="3" fillId="2" borderId="23" xfId="1" applyNumberFormat="1" applyFont="1" applyFill="1" applyBorder="1" applyAlignment="1">
      <alignment horizontal="right" vertical="center"/>
    </xf>
    <xf numFmtId="176" fontId="3" fillId="2" borderId="23" xfId="1" applyNumberFormat="1" applyFont="1" applyFill="1" applyBorder="1" applyAlignment="1">
      <alignment horizontal="right" vertical="center"/>
    </xf>
    <xf numFmtId="175" fontId="3" fillId="2" borderId="0" xfId="4" applyNumberFormat="1" applyFont="1" applyFill="1" applyAlignment="1">
      <alignment horizontal="right" vertical="center"/>
    </xf>
    <xf numFmtId="0" fontId="4" fillId="0" borderId="16" xfId="9" applyFont="1" applyFill="1" applyBorder="1" applyAlignment="1">
      <alignment horizontal="left" vertical="center" indent="1"/>
    </xf>
    <xf numFmtId="175" fontId="4" fillId="0" borderId="68" xfId="4" applyNumberFormat="1" applyFont="1" applyFill="1" applyBorder="1" applyAlignment="1">
      <alignment horizontal="center" vertical="center"/>
    </xf>
    <xf numFmtId="171" fontId="4" fillId="0" borderId="16" xfId="4" applyNumberFormat="1" applyFont="1" applyFill="1" applyBorder="1" applyAlignment="1">
      <alignment horizontal="center" vertical="center"/>
    </xf>
    <xf numFmtId="166" fontId="0" fillId="0" borderId="0" xfId="0" applyNumberFormat="1" applyAlignment="1">
      <alignment horizontal="center" vertical="center"/>
    </xf>
    <xf numFmtId="176" fontId="3" fillId="0" borderId="8" xfId="1" applyNumberFormat="1" applyFont="1" applyFill="1" applyBorder="1" applyAlignment="1">
      <alignment horizontal="center"/>
    </xf>
    <xf numFmtId="182" fontId="3" fillId="0" borderId="8" xfId="1" applyNumberFormat="1" applyFont="1" applyFill="1" applyBorder="1" applyAlignment="1">
      <alignment horizontal="center"/>
    </xf>
    <xf numFmtId="176" fontId="4" fillId="0" borderId="8" xfId="1" applyNumberFormat="1" applyFont="1" applyBorder="1" applyAlignment="1">
      <alignment horizontal="center" vertical="center" wrapText="1"/>
    </xf>
    <xf numFmtId="10" fontId="4" fillId="2" borderId="23" xfId="1" applyNumberFormat="1" applyFont="1" applyFill="1" applyBorder="1" applyAlignment="1">
      <alignment horizontal="center"/>
    </xf>
    <xf numFmtId="165" fontId="21" fillId="4" borderId="7" xfId="5" applyNumberFormat="1" applyFont="1" applyFill="1" applyBorder="1" applyAlignment="1">
      <alignment vertical="center"/>
    </xf>
    <xf numFmtId="172" fontId="21" fillId="4" borderId="9" xfId="19" applyNumberFormat="1" applyFont="1" applyFill="1" applyBorder="1" applyAlignment="1">
      <alignment vertical="center"/>
    </xf>
    <xf numFmtId="2" fontId="21" fillId="4" borderId="0" xfId="7" applyNumberFormat="1" applyFont="1" applyFill="1" applyAlignment="1">
      <alignment horizontal="left"/>
    </xf>
    <xf numFmtId="0" fontId="21" fillId="28" borderId="13" xfId="7" applyFont="1" applyFill="1" applyBorder="1" applyAlignment="1">
      <alignment horizontal="center"/>
    </xf>
    <xf numFmtId="166" fontId="17" fillId="29" borderId="13" xfId="7" applyNumberFormat="1" applyFont="1" applyFill="1" applyBorder="1" applyAlignment="1">
      <alignment horizontal="center" vertical="center"/>
    </xf>
    <xf numFmtId="166" fontId="17" fillId="30" borderId="13" xfId="7" applyNumberFormat="1" applyFont="1" applyFill="1" applyBorder="1" applyAlignment="1">
      <alignment horizontal="center" vertical="center"/>
    </xf>
    <xf numFmtId="0" fontId="43" fillId="10" borderId="0" xfId="0" applyFont="1" applyFill="1" applyAlignment="1">
      <alignment horizontal="left" wrapText="1" indent="1"/>
    </xf>
    <xf numFmtId="3" fontId="39" fillId="0" borderId="2" xfId="7" applyNumberFormat="1" applyFont="1" applyBorder="1" applyAlignment="1">
      <alignment horizontal="center" vertical="center"/>
    </xf>
    <xf numFmtId="3" fontId="39" fillId="0" borderId="67" xfId="7" applyNumberFormat="1" applyFont="1" applyBorder="1" applyAlignment="1">
      <alignment horizontal="center" vertical="center"/>
    </xf>
    <xf numFmtId="0" fontId="21" fillId="0" borderId="16" xfId="7" applyFont="1" applyBorder="1" applyAlignment="1">
      <alignment horizontal="left" vertical="center"/>
    </xf>
    <xf numFmtId="3" fontId="39" fillId="0" borderId="0" xfId="7" applyNumberFormat="1" applyFont="1" applyAlignment="1">
      <alignment horizontal="center" vertical="center"/>
    </xf>
    <xf numFmtId="0" fontId="16" fillId="0" borderId="0" xfId="0" applyFont="1"/>
    <xf numFmtId="3" fontId="4" fillId="21" borderId="0" xfId="0" applyNumberFormat="1" applyFont="1" applyFill="1" applyAlignment="1">
      <alignment vertical="center"/>
    </xf>
    <xf numFmtId="0" fontId="4" fillId="21" borderId="0" xfId="0" applyFont="1" applyFill="1" applyAlignment="1">
      <alignment horizontal="left"/>
    </xf>
    <xf numFmtId="0" fontId="4" fillId="21" borderId="0" xfId="0" applyFont="1" applyFill="1"/>
    <xf numFmtId="0" fontId="21" fillId="0" borderId="40" xfId="7" applyFont="1" applyBorder="1" applyAlignment="1">
      <alignment horizontal="left" vertical="center"/>
    </xf>
    <xf numFmtId="3" fontId="21" fillId="0" borderId="2" xfId="7" applyNumberFormat="1" applyFont="1" applyBorder="1" applyAlignment="1">
      <alignment horizontal="center" vertical="center"/>
    </xf>
    <xf numFmtId="3" fontId="16" fillId="0" borderId="0" xfId="0" applyNumberFormat="1" applyFont="1"/>
    <xf numFmtId="43" fontId="4" fillId="21" borderId="0" xfId="19" applyFont="1" applyFill="1" applyAlignment="1">
      <alignment vertical="center"/>
    </xf>
    <xf numFmtId="0" fontId="4" fillId="0" borderId="16" xfId="9" applyFont="1" applyFill="1" applyBorder="1">
      <alignment horizontal="left"/>
    </xf>
    <xf numFmtId="3" fontId="21" fillId="0" borderId="16" xfId="7" applyNumberFormat="1" applyFont="1" applyBorder="1" applyAlignment="1">
      <alignment horizontal="left"/>
    </xf>
    <xf numFmtId="3" fontId="3" fillId="0" borderId="0" xfId="9" applyNumberFormat="1" applyFont="1" applyFill="1" applyAlignment="1">
      <alignment horizontal="center" vertical="center"/>
    </xf>
    <xf numFmtId="3" fontId="21" fillId="0" borderId="40" xfId="7" applyNumberFormat="1" applyFont="1" applyBorder="1" applyAlignment="1">
      <alignment horizontal="left"/>
    </xf>
    <xf numFmtId="170" fontId="4" fillId="2" borderId="0" xfId="19" applyNumberFormat="1" applyFont="1" applyFill="1" applyBorder="1" applyAlignment="1">
      <alignment horizontal="center" vertical="center"/>
    </xf>
    <xf numFmtId="0" fontId="87" fillId="2" borderId="0" xfId="0" applyFont="1" applyFill="1"/>
    <xf numFmtId="177" fontId="3" fillId="0" borderId="8" xfId="1" applyNumberFormat="1" applyFont="1" applyFill="1" applyBorder="1" applyAlignment="1">
      <alignment horizontal="center"/>
    </xf>
    <xf numFmtId="0" fontId="78" fillId="2" borderId="52" xfId="26" applyFont="1" applyFill="1" applyBorder="1" applyAlignment="1">
      <alignment horizontal="center" vertical="center"/>
    </xf>
    <xf numFmtId="0" fontId="29" fillId="2" borderId="52" xfId="26" applyFont="1" applyFill="1" applyBorder="1" applyAlignment="1">
      <alignment horizontal="center" vertical="center"/>
    </xf>
    <xf numFmtId="3" fontId="29" fillId="2" borderId="52" xfId="26" applyNumberFormat="1" applyFont="1" applyFill="1" applyBorder="1" applyAlignment="1">
      <alignment horizontal="center" vertical="center"/>
    </xf>
    <xf numFmtId="14" fontId="29" fillId="2" borderId="52" xfId="26" applyNumberFormat="1" applyFont="1" applyFill="1" applyBorder="1" applyAlignment="1">
      <alignment horizontal="center" vertical="center"/>
    </xf>
    <xf numFmtId="168" fontId="29" fillId="2" borderId="52" xfId="26" applyNumberFormat="1" applyFont="1" applyFill="1" applyBorder="1" applyAlignment="1">
      <alignment horizontal="center" vertical="center"/>
    </xf>
    <xf numFmtId="0" fontId="78" fillId="2" borderId="58" xfId="26" applyFont="1" applyFill="1" applyBorder="1" applyAlignment="1">
      <alignment horizontal="center" vertical="center"/>
    </xf>
    <xf numFmtId="0" fontId="29" fillId="2" borderId="58" xfId="26" applyFont="1" applyFill="1" applyBorder="1" applyAlignment="1">
      <alignment horizontal="center" vertical="center"/>
    </xf>
    <xf numFmtId="3" fontId="29" fillId="2" borderId="58" xfId="26" applyNumberFormat="1" applyFont="1" applyFill="1" applyBorder="1" applyAlignment="1">
      <alignment horizontal="center" vertical="center"/>
    </xf>
    <xf numFmtId="14" fontId="29" fillId="2" borderId="58" xfId="26" applyNumberFormat="1" applyFont="1" applyFill="1" applyBorder="1" applyAlignment="1">
      <alignment horizontal="center" vertical="center"/>
    </xf>
    <xf numFmtId="168" fontId="29" fillId="2" borderId="58" xfId="26" applyNumberFormat="1" applyFont="1" applyFill="1" applyBorder="1" applyAlignment="1">
      <alignment horizontal="center" vertical="center"/>
    </xf>
    <xf numFmtId="14" fontId="79" fillId="2" borderId="58" xfId="26" applyNumberFormat="1" applyFont="1" applyFill="1" applyBorder="1" applyAlignment="1">
      <alignment horizontal="center" vertical="center"/>
    </xf>
    <xf numFmtId="184" fontId="29" fillId="2" borderId="58" xfId="26" applyNumberFormat="1" applyFont="1" applyFill="1" applyBorder="1" applyAlignment="1">
      <alignment horizontal="center" vertical="center"/>
    </xf>
    <xf numFmtId="0" fontId="78" fillId="2" borderId="59" xfId="26" applyFont="1" applyFill="1" applyBorder="1" applyAlignment="1">
      <alignment horizontal="center" vertical="center"/>
    </xf>
    <xf numFmtId="0" fontId="29" fillId="2" borderId="59" xfId="26" applyFont="1" applyFill="1" applyBorder="1" applyAlignment="1">
      <alignment horizontal="center" vertical="center"/>
    </xf>
    <xf numFmtId="3" fontId="29" fillId="2" borderId="59" xfId="26" applyNumberFormat="1" applyFont="1" applyFill="1" applyBorder="1" applyAlignment="1">
      <alignment horizontal="center" vertical="center"/>
    </xf>
    <xf numFmtId="14" fontId="29" fillId="2" borderId="59" xfId="26" applyNumberFormat="1" applyFont="1" applyFill="1" applyBorder="1" applyAlignment="1">
      <alignment horizontal="center" vertical="center"/>
    </xf>
    <xf numFmtId="168" fontId="29" fillId="2" borderId="59" xfId="26" applyNumberFormat="1" applyFont="1" applyFill="1" applyBorder="1" applyAlignment="1">
      <alignment horizontal="center" vertical="center"/>
    </xf>
    <xf numFmtId="0" fontId="78" fillId="2" borderId="53" xfId="26" applyFont="1" applyFill="1" applyBorder="1" applyAlignment="1">
      <alignment horizontal="center" vertical="center"/>
    </xf>
    <xf numFmtId="0" fontId="29" fillId="2" borderId="53" xfId="26" applyFont="1" applyFill="1" applyBorder="1" applyAlignment="1">
      <alignment horizontal="center" vertical="center"/>
    </xf>
    <xf numFmtId="3" fontId="29" fillId="2" borderId="53" xfId="26" applyNumberFormat="1" applyFont="1" applyFill="1" applyBorder="1" applyAlignment="1">
      <alignment horizontal="center" vertical="center"/>
    </xf>
    <xf numFmtId="14" fontId="29" fillId="2" borderId="53" xfId="26" applyNumberFormat="1" applyFont="1" applyFill="1" applyBorder="1" applyAlignment="1">
      <alignment horizontal="center" vertical="center"/>
    </xf>
    <xf numFmtId="168" fontId="29" fillId="2" borderId="53" xfId="26" applyNumberFormat="1" applyFont="1" applyFill="1" applyBorder="1" applyAlignment="1">
      <alignment horizontal="center" vertical="center"/>
    </xf>
    <xf numFmtId="14" fontId="29" fillId="2" borderId="60" xfId="26" applyNumberFormat="1" applyFont="1" applyFill="1" applyBorder="1" applyAlignment="1">
      <alignment horizontal="center" vertical="center"/>
    </xf>
    <xf numFmtId="0" fontId="78" fillId="2" borderId="0" xfId="26" applyFont="1" applyFill="1" applyAlignment="1">
      <alignment horizontal="center" vertical="center"/>
    </xf>
    <xf numFmtId="0" fontId="29" fillId="2" borderId="0" xfId="26" applyFont="1" applyFill="1" applyAlignment="1">
      <alignment horizontal="center" vertical="center"/>
    </xf>
    <xf numFmtId="14" fontId="29" fillId="2" borderId="0" xfId="26" applyNumberFormat="1" applyFont="1" applyFill="1" applyAlignment="1">
      <alignment horizontal="center" vertical="center"/>
    </xf>
    <xf numFmtId="168" fontId="29" fillId="2" borderId="0" xfId="26" applyNumberFormat="1" applyFont="1" applyFill="1" applyAlignment="1">
      <alignment horizontal="center" vertical="center"/>
    </xf>
    <xf numFmtId="0" fontId="26" fillId="2" borderId="52" xfId="26" applyFont="1" applyFill="1" applyBorder="1" applyAlignment="1">
      <alignment horizontal="center" vertical="center"/>
    </xf>
    <xf numFmtId="0" fontId="27" fillId="2" borderId="52" xfId="26" applyFont="1" applyFill="1" applyBorder="1" applyAlignment="1">
      <alignment horizontal="center" vertical="center"/>
    </xf>
    <xf numFmtId="3" fontId="27" fillId="2" borderId="52" xfId="26" applyNumberFormat="1" applyFont="1" applyFill="1" applyBorder="1" applyAlignment="1">
      <alignment horizontal="center" vertical="center"/>
    </xf>
    <xf numFmtId="14" fontId="27" fillId="2" borderId="52" xfId="26" applyNumberFormat="1" applyFont="1" applyFill="1" applyBorder="1" applyAlignment="1">
      <alignment horizontal="center" vertical="center"/>
    </xf>
    <xf numFmtId="168" fontId="27" fillId="2" borderId="52" xfId="26" applyNumberFormat="1" applyFont="1" applyFill="1" applyBorder="1" applyAlignment="1">
      <alignment horizontal="center" vertical="center"/>
    </xf>
    <xf numFmtId="0" fontId="26" fillId="2" borderId="5" xfId="26" applyFont="1" applyFill="1" applyBorder="1" applyAlignment="1">
      <alignment horizontal="center" vertical="center"/>
    </xf>
    <xf numFmtId="0" fontId="27" fillId="2" borderId="5" xfId="26" applyFont="1" applyFill="1" applyBorder="1" applyAlignment="1">
      <alignment horizontal="center" vertical="center"/>
    </xf>
    <xf numFmtId="14" fontId="27" fillId="2" borderId="5" xfId="26" applyNumberFormat="1" applyFont="1" applyFill="1" applyBorder="1" applyAlignment="1">
      <alignment horizontal="center" vertical="center"/>
    </xf>
    <xf numFmtId="14" fontId="81" fillId="2" borderId="5" xfId="26" applyNumberFormat="1" applyFont="1" applyFill="1" applyBorder="1" applyAlignment="1">
      <alignment horizontal="center" vertical="center"/>
    </xf>
    <xf numFmtId="168" fontId="27" fillId="2" borderId="5" xfId="26" applyNumberFormat="1" applyFont="1" applyFill="1" applyBorder="1" applyAlignment="1">
      <alignment horizontal="center" vertical="center"/>
    </xf>
    <xf numFmtId="0" fontId="26" fillId="2" borderId="61" xfId="26" applyFont="1" applyFill="1" applyBorder="1" applyAlignment="1">
      <alignment horizontal="center" vertical="center"/>
    </xf>
    <xf numFmtId="0" fontId="27" fillId="2" borderId="61" xfId="26" applyFont="1" applyFill="1" applyBorder="1" applyAlignment="1">
      <alignment horizontal="center" vertical="center"/>
    </xf>
    <xf numFmtId="14" fontId="27" fillId="2" borderId="61" xfId="26" applyNumberFormat="1" applyFont="1" applyFill="1" applyBorder="1" applyAlignment="1">
      <alignment horizontal="center" vertical="center"/>
    </xf>
    <xf numFmtId="14" fontId="81" fillId="2" borderId="61" xfId="26" applyNumberFormat="1" applyFont="1" applyFill="1" applyBorder="1" applyAlignment="1">
      <alignment horizontal="center" vertical="center"/>
    </xf>
    <xf numFmtId="168" fontId="27" fillId="2" borderId="61" xfId="26" applyNumberFormat="1" applyFont="1" applyFill="1" applyBorder="1" applyAlignment="1">
      <alignment horizontal="center" vertical="center"/>
    </xf>
    <xf numFmtId="0" fontId="26" fillId="2" borderId="0" xfId="26" applyFont="1" applyFill="1" applyAlignment="1">
      <alignment horizontal="center" vertical="center"/>
    </xf>
    <xf numFmtId="0" fontId="27" fillId="2" borderId="0" xfId="26" applyFont="1" applyFill="1" applyAlignment="1">
      <alignment horizontal="center" vertical="center"/>
    </xf>
    <xf numFmtId="14" fontId="27" fillId="2" borderId="0" xfId="26" applyNumberFormat="1" applyFont="1" applyFill="1" applyAlignment="1">
      <alignment horizontal="center" vertical="center"/>
    </xf>
    <xf numFmtId="14" fontId="81" fillId="2" borderId="0" xfId="26" applyNumberFormat="1" applyFont="1" applyFill="1" applyAlignment="1">
      <alignment horizontal="center" vertical="center"/>
    </xf>
    <xf numFmtId="168" fontId="27" fillId="2" borderId="0" xfId="26" applyNumberFormat="1" applyFont="1" applyFill="1" applyAlignment="1">
      <alignment horizontal="center" vertical="center"/>
    </xf>
    <xf numFmtId="0" fontId="26" fillId="2" borderId="53" xfId="26" applyFont="1" applyFill="1" applyBorder="1" applyAlignment="1">
      <alignment horizontal="center" vertical="center"/>
    </xf>
    <xf numFmtId="0" fontId="82" fillId="2" borderId="53" xfId="26" applyFont="1" applyFill="1" applyBorder="1" applyAlignment="1">
      <alignment horizontal="center" vertical="center"/>
    </xf>
    <xf numFmtId="0" fontId="83" fillId="2" borderId="2" xfId="26" applyFont="1" applyFill="1" applyBorder="1" applyAlignment="1">
      <alignment horizontal="center" vertical="center"/>
    </xf>
    <xf numFmtId="0" fontId="25" fillId="2" borderId="74" xfId="26" applyFont="1" applyFill="1" applyBorder="1" applyAlignment="1">
      <alignment horizontal="center" vertical="center"/>
    </xf>
    <xf numFmtId="3" fontId="25" fillId="2" borderId="74" xfId="26" applyNumberFormat="1" applyFont="1" applyFill="1" applyBorder="1" applyAlignment="1">
      <alignment horizontal="center" vertical="center"/>
    </xf>
    <xf numFmtId="14" fontId="25" fillId="2" borderId="74" xfId="26" applyNumberFormat="1" applyFont="1" applyFill="1" applyBorder="1" applyAlignment="1">
      <alignment horizontal="center" vertical="center"/>
    </xf>
    <xf numFmtId="168" fontId="25" fillId="2" borderId="74" xfId="26" applyNumberFormat="1" applyFont="1" applyFill="1" applyBorder="1" applyAlignment="1">
      <alignment horizontal="center" vertical="center"/>
    </xf>
    <xf numFmtId="14" fontId="25" fillId="2" borderId="59" xfId="26" applyNumberFormat="1" applyFont="1" applyFill="1" applyBorder="1" applyAlignment="1">
      <alignment horizontal="center" vertical="center"/>
    </xf>
    <xf numFmtId="14" fontId="25" fillId="2" borderId="1" xfId="26" applyNumberFormat="1" applyFont="1" applyFill="1" applyBorder="1" applyAlignment="1">
      <alignment horizontal="center" vertical="center"/>
    </xf>
    <xf numFmtId="14" fontId="25" fillId="2" borderId="2" xfId="26" applyNumberFormat="1" applyFont="1" applyFill="1" applyBorder="1" applyAlignment="1">
      <alignment horizontal="center" vertical="center"/>
    </xf>
    <xf numFmtId="3" fontId="4" fillId="0" borderId="0" xfId="0" applyNumberFormat="1" applyFont="1" applyAlignment="1">
      <alignment vertical="center"/>
    </xf>
    <xf numFmtId="43" fontId="4" fillId="0" borderId="0" xfId="19" applyFont="1" applyFill="1" applyAlignment="1">
      <alignment vertical="center"/>
    </xf>
    <xf numFmtId="171" fontId="4" fillId="0" borderId="0" xfId="19" applyNumberFormat="1" applyFont="1" applyFill="1" applyBorder="1" applyAlignment="1">
      <alignment horizontal="center" vertical="center"/>
    </xf>
    <xf numFmtId="170" fontId="4" fillId="0" borderId="0" xfId="19" applyNumberFormat="1" applyFont="1" applyFill="1" applyBorder="1" applyAlignment="1">
      <alignment horizontal="center" vertical="center"/>
    </xf>
    <xf numFmtId="175" fontId="4" fillId="2" borderId="4" xfId="4" applyNumberFormat="1" applyFont="1" applyFill="1" applyBorder="1" applyAlignment="1">
      <alignment horizontal="center" vertical="center"/>
    </xf>
    <xf numFmtId="0" fontId="4" fillId="0" borderId="18" xfId="9" applyFont="1" applyFill="1" applyBorder="1" applyAlignment="1">
      <alignment horizontal="left" vertical="center" indent="1"/>
    </xf>
    <xf numFmtId="166" fontId="4" fillId="2" borderId="24" xfId="1" applyNumberFormat="1" applyFont="1" applyFill="1" applyBorder="1" applyAlignment="1">
      <alignment horizontal="right" vertical="center"/>
    </xf>
    <xf numFmtId="170" fontId="3" fillId="0" borderId="16" xfId="19" applyNumberFormat="1" applyFont="1" applyFill="1" applyBorder="1" applyAlignment="1">
      <alignment horizontal="left" vertical="center"/>
    </xf>
    <xf numFmtId="0" fontId="21" fillId="0" borderId="40" xfId="7" applyFont="1" applyBorder="1" applyAlignment="1">
      <alignment horizontal="left"/>
    </xf>
    <xf numFmtId="3" fontId="39" fillId="0" borderId="8" xfId="7" applyNumberFormat="1" applyFont="1" applyBorder="1" applyAlignment="1">
      <alignment horizontal="center" vertical="center"/>
    </xf>
    <xf numFmtId="175" fontId="20" fillId="8" borderId="68" xfId="4" applyNumberFormat="1" applyFont="1" applyFill="1" applyBorder="1" applyAlignment="1">
      <alignment horizontal="center" vertical="center"/>
    </xf>
    <xf numFmtId="0" fontId="4" fillId="0" borderId="50" xfId="9" applyFont="1" applyFill="1" applyBorder="1" applyAlignment="1">
      <alignment horizontal="left" vertical="center" indent="1"/>
    </xf>
    <xf numFmtId="166" fontId="4" fillId="2" borderId="28" xfId="1" applyNumberFormat="1" applyFont="1" applyFill="1" applyBorder="1" applyAlignment="1">
      <alignment horizontal="center" vertical="center"/>
    </xf>
    <xf numFmtId="175" fontId="4" fillId="2" borderId="27" xfId="4" applyNumberFormat="1" applyFont="1" applyFill="1" applyBorder="1" applyAlignment="1">
      <alignment horizontal="center" vertical="center"/>
    </xf>
    <xf numFmtId="175" fontId="4" fillId="2" borderId="28" xfId="4" applyNumberFormat="1" applyFont="1" applyFill="1" applyBorder="1" applyAlignment="1">
      <alignment horizontal="center" vertical="center"/>
    </xf>
    <xf numFmtId="166" fontId="4" fillId="2" borderId="33" xfId="1" applyNumberFormat="1" applyFont="1" applyFill="1" applyBorder="1" applyAlignment="1">
      <alignment horizontal="center" vertical="center"/>
    </xf>
    <xf numFmtId="166" fontId="4" fillId="2" borderId="50" xfId="1" applyNumberFormat="1" applyFont="1" applyFill="1" applyBorder="1" applyAlignment="1">
      <alignment horizontal="right" vertical="center"/>
    </xf>
    <xf numFmtId="43" fontId="3" fillId="0" borderId="0" xfId="19" applyFont="1" applyFill="1" applyAlignment="1">
      <alignment horizontal="left" vertical="center"/>
    </xf>
    <xf numFmtId="43" fontId="3" fillId="0" borderId="16" xfId="19" applyFont="1" applyFill="1" applyBorder="1" applyAlignment="1">
      <alignment horizontal="left" vertical="center"/>
    </xf>
    <xf numFmtId="43" fontId="3" fillId="2" borderId="16" xfId="19" applyFont="1" applyFill="1" applyBorder="1" applyAlignment="1">
      <alignment horizontal="left" vertical="center"/>
    </xf>
    <xf numFmtId="43" fontId="3" fillId="0" borderId="16" xfId="19" applyFont="1" applyFill="1" applyBorder="1" applyAlignment="1">
      <alignment horizontal="right" vertical="center"/>
    </xf>
    <xf numFmtId="43" fontId="3" fillId="2" borderId="16" xfId="19" applyFont="1" applyFill="1" applyBorder="1" applyAlignment="1">
      <alignment horizontal="right" vertical="center"/>
    </xf>
    <xf numFmtId="43" fontId="3" fillId="0" borderId="16" xfId="19" applyFont="1" applyFill="1" applyBorder="1" applyAlignment="1">
      <alignment horizontal="center" vertical="center"/>
    </xf>
    <xf numFmtId="43" fontId="3" fillId="2" borderId="0" xfId="19" applyFont="1" applyFill="1" applyAlignment="1">
      <alignment horizontal="left" vertical="center"/>
    </xf>
    <xf numFmtId="43" fontId="4" fillId="0" borderId="16" xfId="19" applyFont="1" applyFill="1" applyBorder="1" applyAlignment="1">
      <alignment horizontal="center" vertical="center"/>
    </xf>
    <xf numFmtId="10" fontId="3" fillId="0" borderId="8" xfId="1" applyNumberFormat="1" applyFont="1" applyFill="1" applyBorder="1" applyAlignment="1">
      <alignment horizontal="center"/>
    </xf>
    <xf numFmtId="170" fontId="3" fillId="0" borderId="0" xfId="0" applyNumberFormat="1" applyFont="1"/>
    <xf numFmtId="176" fontId="3" fillId="2" borderId="17" xfId="1" applyNumberFormat="1" applyFont="1" applyFill="1" applyBorder="1" applyAlignment="1">
      <alignment horizontal="right" vertical="center"/>
    </xf>
    <xf numFmtId="1" fontId="88" fillId="0" borderId="43" xfId="19" applyNumberFormat="1" applyFont="1" applyFill="1" applyBorder="1" applyAlignment="1">
      <alignment horizontal="center" vertical="center"/>
    </xf>
    <xf numFmtId="1" fontId="88" fillId="0" borderId="1" xfId="19" applyNumberFormat="1" applyFont="1" applyFill="1" applyBorder="1" applyAlignment="1">
      <alignment horizontal="center" vertical="center"/>
    </xf>
    <xf numFmtId="1" fontId="88" fillId="0" borderId="0" xfId="19" applyNumberFormat="1" applyFont="1" applyFill="1" applyAlignment="1">
      <alignment horizontal="center" vertical="center"/>
    </xf>
    <xf numFmtId="170" fontId="3" fillId="0" borderId="0" xfId="19" applyNumberFormat="1" applyFont="1" applyFill="1" applyAlignment="1">
      <alignment horizontal="left" vertical="center"/>
    </xf>
    <xf numFmtId="10" fontId="3" fillId="0" borderId="73" xfId="1" applyNumberFormat="1" applyFont="1" applyFill="1" applyBorder="1" applyAlignment="1">
      <alignment horizontal="right" vertical="center"/>
    </xf>
    <xf numFmtId="170" fontId="3" fillId="0" borderId="16" xfId="19" applyNumberFormat="1" applyFont="1" applyFill="1" applyBorder="1" applyAlignment="1">
      <alignment horizontal="right" vertical="center"/>
    </xf>
    <xf numFmtId="176" fontId="3" fillId="0" borderId="23" xfId="1" applyNumberFormat="1" applyFont="1" applyFill="1" applyBorder="1" applyAlignment="1">
      <alignment horizontal="right" vertical="center"/>
    </xf>
    <xf numFmtId="10" fontId="3" fillId="0" borderId="23" xfId="1" applyNumberFormat="1" applyFont="1" applyFill="1" applyBorder="1" applyAlignment="1">
      <alignment horizontal="right" vertical="center"/>
    </xf>
    <xf numFmtId="166" fontId="3" fillId="0" borderId="23" xfId="1" applyNumberFormat="1" applyFont="1" applyFill="1" applyBorder="1" applyAlignment="1">
      <alignment horizontal="right" vertical="center"/>
    </xf>
    <xf numFmtId="0" fontId="4" fillId="2" borderId="4" xfId="0" applyFont="1" applyFill="1" applyBorder="1"/>
    <xf numFmtId="2" fontId="21" fillId="4" borderId="40" xfId="7" applyNumberFormat="1" applyFont="1" applyFill="1" applyBorder="1" applyAlignment="1">
      <alignment horizontal="left"/>
    </xf>
    <xf numFmtId="176" fontId="4" fillId="2" borderId="23" xfId="1" applyNumberFormat="1" applyFont="1" applyFill="1" applyBorder="1" applyAlignment="1">
      <alignment horizontal="right" vertical="center"/>
    </xf>
    <xf numFmtId="175" fontId="4" fillId="0" borderId="0" xfId="19" applyNumberFormat="1" applyFont="1" applyFill="1" applyBorder="1" applyAlignment="1">
      <alignment horizontal="center" vertical="center"/>
    </xf>
    <xf numFmtId="170" fontId="3" fillId="2" borderId="16" xfId="19" applyNumberFormat="1" applyFont="1" applyFill="1" applyBorder="1" applyAlignment="1">
      <alignment horizontal="left" vertical="center"/>
    </xf>
    <xf numFmtId="10" fontId="3" fillId="0" borderId="8" xfId="11" applyNumberFormat="1" applyFont="1" applyFill="1" applyBorder="1" applyAlignment="1">
      <alignment horizontal="center"/>
    </xf>
    <xf numFmtId="171" fontId="4" fillId="0" borderId="0" xfId="12" applyNumberFormat="1" applyFont="1" applyAlignment="1">
      <alignment horizontal="center" vertical="center" wrapText="1"/>
    </xf>
    <xf numFmtId="10" fontId="4" fillId="2" borderId="17" xfId="1" applyNumberFormat="1" applyFont="1" applyFill="1" applyBorder="1" applyAlignment="1">
      <alignment horizontal="right" vertical="center"/>
    </xf>
    <xf numFmtId="170" fontId="4" fillId="2" borderId="0" xfId="19" applyNumberFormat="1" applyFont="1" applyFill="1" applyBorder="1" applyAlignment="1">
      <alignment horizontal="center" vertical="center" wrapText="1"/>
    </xf>
    <xf numFmtId="0" fontId="0" fillId="2" borderId="76" xfId="0" applyFill="1" applyBorder="1"/>
    <xf numFmtId="185" fontId="21" fillId="4" borderId="8" xfId="5" applyNumberFormat="1" applyFont="1" applyFill="1" applyBorder="1" applyAlignment="1">
      <alignment vertical="center"/>
    </xf>
    <xf numFmtId="168" fontId="21" fillId="0" borderId="0" xfId="7" applyNumberFormat="1" applyFont="1" applyAlignment="1">
      <alignment horizontal="center" vertical="center"/>
    </xf>
    <xf numFmtId="4" fontId="21" fillId="0" borderId="23" xfId="7" applyNumberFormat="1" applyFont="1" applyBorder="1" applyAlignment="1">
      <alignment horizontal="center" vertical="center"/>
    </xf>
    <xf numFmtId="187" fontId="21" fillId="0" borderId="23" xfId="7" applyNumberFormat="1" applyFont="1" applyBorder="1" applyAlignment="1">
      <alignment horizontal="center" vertical="center"/>
    </xf>
    <xf numFmtId="37" fontId="4" fillId="0" borderId="0" xfId="19" applyNumberFormat="1" applyFont="1" applyFill="1" applyBorder="1" applyAlignment="1">
      <alignment horizontal="center"/>
    </xf>
    <xf numFmtId="168" fontId="4" fillId="0" borderId="0" xfId="19" applyNumberFormat="1" applyFont="1" applyFill="1" applyBorder="1" applyAlignment="1">
      <alignment horizontal="center"/>
    </xf>
    <xf numFmtId="188" fontId="4" fillId="0" borderId="0" xfId="19" applyNumberFormat="1" applyFont="1" applyFill="1" applyBorder="1" applyAlignment="1">
      <alignment horizontal="center"/>
    </xf>
    <xf numFmtId="187" fontId="4" fillId="0" borderId="23" xfId="19" applyNumberFormat="1" applyFont="1" applyFill="1" applyBorder="1" applyAlignment="1">
      <alignment horizontal="center"/>
    </xf>
    <xf numFmtId="37" fontId="4" fillId="0" borderId="4" xfId="19" applyNumberFormat="1" applyFont="1" applyFill="1" applyBorder="1" applyAlignment="1">
      <alignment horizontal="center"/>
    </xf>
    <xf numFmtId="168" fontId="4" fillId="0" borderId="4" xfId="19" applyNumberFormat="1" applyFont="1" applyFill="1" applyBorder="1" applyAlignment="1">
      <alignment horizontal="center"/>
    </xf>
    <xf numFmtId="188" fontId="4" fillId="0" borderId="4" xfId="19" applyNumberFormat="1" applyFont="1" applyFill="1" applyBorder="1" applyAlignment="1">
      <alignment horizontal="center"/>
    </xf>
    <xf numFmtId="4" fontId="4" fillId="0" borderId="4" xfId="19" applyNumberFormat="1" applyFont="1" applyFill="1" applyBorder="1" applyAlignment="1">
      <alignment horizontal="center"/>
    </xf>
    <xf numFmtId="3" fontId="86" fillId="4" borderId="16" xfId="7" applyNumberFormat="1" applyFont="1" applyFill="1" applyBorder="1" applyAlignment="1">
      <alignment horizontal="center" vertical="center"/>
    </xf>
    <xf numFmtId="3" fontId="39" fillId="0" borderId="38" xfId="7" applyNumberFormat="1" applyFont="1" applyBorder="1" applyAlignment="1">
      <alignment horizontal="center" vertical="center"/>
    </xf>
    <xf numFmtId="3" fontId="21" fillId="0" borderId="10" xfId="7" applyNumberFormat="1" applyFont="1" applyBorder="1" applyAlignment="1">
      <alignment horizontal="center" vertical="center"/>
    </xf>
    <xf numFmtId="168" fontId="3" fillId="0" borderId="38" xfId="9" applyNumberFormat="1" applyFont="1" applyFill="1" applyBorder="1" applyAlignment="1">
      <alignment horizontal="center" vertical="center"/>
    </xf>
    <xf numFmtId="168" fontId="3" fillId="0" borderId="10" xfId="9" applyNumberFormat="1" applyFont="1" applyFill="1" applyBorder="1" applyAlignment="1">
      <alignment horizontal="center" vertical="center"/>
    </xf>
    <xf numFmtId="176" fontId="4" fillId="0" borderId="23" xfId="1" applyNumberFormat="1" applyFont="1" applyFill="1" applyBorder="1" applyAlignment="1">
      <alignment horizontal="center" vertical="center"/>
    </xf>
    <xf numFmtId="170" fontId="4" fillId="0" borderId="0" xfId="4" applyNumberFormat="1" applyFont="1" applyFill="1" applyBorder="1" applyAlignment="1">
      <alignment horizontal="center" vertical="center"/>
    </xf>
    <xf numFmtId="175" fontId="4" fillId="0" borderId="28" xfId="4" applyNumberFormat="1" applyFont="1" applyFill="1" applyBorder="1" applyAlignment="1">
      <alignment horizontal="center" vertical="center"/>
    </xf>
    <xf numFmtId="10" fontId="3" fillId="2" borderId="23" xfId="1" applyNumberFormat="1" applyFont="1" applyFill="1" applyBorder="1" applyAlignment="1">
      <alignment horizontal="center" vertical="center"/>
    </xf>
    <xf numFmtId="170" fontId="3" fillId="0" borderId="16" xfId="19" applyNumberFormat="1" applyFont="1" applyFill="1" applyBorder="1" applyAlignment="1">
      <alignment horizontal="center" vertical="center"/>
    </xf>
    <xf numFmtId="10" fontId="4" fillId="0" borderId="8" xfId="11" applyNumberFormat="1" applyFont="1" applyBorder="1" applyAlignment="1">
      <alignment horizontal="center" vertical="center" wrapText="1"/>
    </xf>
    <xf numFmtId="0" fontId="42" fillId="0" borderId="0" xfId="0" applyFont="1" applyAlignment="1">
      <alignment horizontal="left"/>
    </xf>
    <xf numFmtId="0" fontId="45" fillId="0" borderId="0" xfId="0" applyFont="1" applyAlignment="1">
      <alignment horizontal="left" indent="1"/>
    </xf>
    <xf numFmtId="168" fontId="4" fillId="0" borderId="0" xfId="0" applyNumberFormat="1" applyFont="1" applyAlignment="1">
      <alignment horizontal="center"/>
    </xf>
    <xf numFmtId="170" fontId="4" fillId="2" borderId="0" xfId="19" applyNumberFormat="1" applyFont="1" applyFill="1" applyAlignment="1">
      <alignment horizontal="left"/>
    </xf>
    <xf numFmtId="170" fontId="4" fillId="2" borderId="0" xfId="19" applyNumberFormat="1" applyFont="1" applyFill="1" applyAlignment="1">
      <alignment horizontal="left" vertical="center"/>
    </xf>
    <xf numFmtId="170" fontId="5" fillId="0" borderId="0" xfId="19" applyNumberFormat="1" applyFont="1"/>
    <xf numFmtId="182" fontId="3" fillId="2" borderId="17" xfId="1" applyNumberFormat="1" applyFont="1" applyFill="1" applyBorder="1" applyAlignment="1">
      <alignment horizontal="right" vertical="center"/>
    </xf>
    <xf numFmtId="182" fontId="21" fillId="2" borderId="0" xfId="2" applyNumberFormat="1" applyFont="1" applyFill="1" applyAlignment="1">
      <alignment horizontal="center" wrapText="1"/>
    </xf>
    <xf numFmtId="185" fontId="21" fillId="4" borderId="10" xfId="5" applyNumberFormat="1" applyFont="1" applyFill="1" applyBorder="1" applyAlignment="1">
      <alignment vertical="center"/>
    </xf>
    <xf numFmtId="189" fontId="21" fillId="4" borderId="0" xfId="19" applyNumberFormat="1" applyFont="1" applyFill="1" applyAlignment="1">
      <alignment vertical="center"/>
    </xf>
    <xf numFmtId="0" fontId="14" fillId="2" borderId="0" xfId="0" applyFont="1" applyFill="1" applyAlignment="1">
      <alignment horizontal="left" vertical="top" wrapText="1"/>
    </xf>
    <xf numFmtId="49" fontId="11" fillId="2" borderId="0" xfId="23" applyNumberFormat="1" applyFont="1" applyFill="1" applyAlignment="1">
      <alignment horizontal="center" vertical="center" wrapText="1"/>
    </xf>
    <xf numFmtId="49" fontId="12" fillId="2" borderId="0" xfId="23" applyNumberFormat="1" applyFont="1" applyFill="1" applyAlignment="1">
      <alignment horizontal="center" vertical="center" wrapText="1"/>
    </xf>
    <xf numFmtId="0" fontId="18" fillId="4" borderId="0" xfId="7" applyFont="1" applyFill="1" applyAlignment="1">
      <alignment horizontal="left" wrapText="1"/>
    </xf>
    <xf numFmtId="0" fontId="21" fillId="0" borderId="16" xfId="7" applyFont="1" applyBorder="1" applyAlignment="1">
      <alignment horizontal="left" vertical="top" wrapText="1"/>
    </xf>
    <xf numFmtId="0" fontId="21" fillId="0" borderId="0" xfId="7" applyFont="1" applyAlignment="1">
      <alignment horizontal="left" vertical="top" wrapText="1"/>
    </xf>
    <xf numFmtId="0" fontId="33" fillId="0" borderId="5" xfId="0" applyFont="1" applyBorder="1" applyAlignment="1">
      <alignment horizontal="center" vertical="center" wrapText="1"/>
    </xf>
    <xf numFmtId="0" fontId="4" fillId="2" borderId="1" xfId="0" applyFont="1" applyFill="1" applyBorder="1" applyAlignment="1">
      <alignment horizontal="left" vertical="center" wrapText="1"/>
    </xf>
    <xf numFmtId="3" fontId="43" fillId="13" borderId="21" xfId="9" applyNumberFormat="1" applyFont="1" applyFill="1" applyBorder="1" applyAlignment="1">
      <alignment horizontal="center" vertical="center"/>
    </xf>
    <xf numFmtId="3" fontId="43" fillId="13" borderId="29" xfId="9" applyNumberFormat="1" applyFont="1" applyFill="1" applyBorder="1" applyAlignment="1">
      <alignment horizontal="center" vertical="center"/>
    </xf>
    <xf numFmtId="3" fontId="43" fillId="13" borderId="22" xfId="9" applyNumberFormat="1" applyFont="1" applyFill="1" applyBorder="1" applyAlignment="1">
      <alignment horizontal="center" vertical="center"/>
    </xf>
    <xf numFmtId="0" fontId="4" fillId="0" borderId="21" xfId="0" applyFont="1" applyBorder="1" applyAlignment="1">
      <alignment horizontal="left" vertical="center" wrapText="1"/>
    </xf>
    <xf numFmtId="0" fontId="4" fillId="0" borderId="29" xfId="0" applyFont="1" applyBorder="1" applyAlignment="1">
      <alignment horizontal="left" vertical="center" wrapText="1"/>
    </xf>
    <xf numFmtId="0" fontId="4" fillId="0" borderId="22" xfId="0" applyFont="1" applyBorder="1" applyAlignment="1">
      <alignment horizontal="left" vertical="center" wrapText="1"/>
    </xf>
    <xf numFmtId="3" fontId="51" fillId="13" borderId="21" xfId="9" applyNumberFormat="1" applyFont="1" applyFill="1" applyBorder="1" applyAlignment="1">
      <alignment horizontal="center" vertical="center"/>
    </xf>
    <xf numFmtId="3" fontId="51" fillId="13" borderId="29" xfId="9" applyNumberFormat="1" applyFont="1" applyFill="1" applyBorder="1" applyAlignment="1">
      <alignment horizontal="center" vertical="center"/>
    </xf>
    <xf numFmtId="3" fontId="51" fillId="13" borderId="22" xfId="9" applyNumberFormat="1" applyFont="1" applyFill="1" applyBorder="1" applyAlignment="1">
      <alignment horizontal="center" vertical="center"/>
    </xf>
    <xf numFmtId="3" fontId="41" fillId="0" borderId="6" xfId="9" applyNumberFormat="1" applyFont="1" applyFill="1" applyBorder="1" applyAlignment="1">
      <alignment horizontal="center" vertical="center"/>
    </xf>
    <xf numFmtId="0" fontId="3" fillId="0" borderId="5" xfId="8" applyFont="1" applyBorder="1" applyAlignment="1">
      <alignment horizontal="left" vertical="center" wrapText="1"/>
    </xf>
    <xf numFmtId="0" fontId="4" fillId="0" borderId="1" xfId="12" applyFont="1" applyBorder="1" applyAlignment="1">
      <alignment horizontal="left" vertical="center" wrapText="1"/>
    </xf>
    <xf numFmtId="0" fontId="3" fillId="0" borderId="5" xfId="12" applyFont="1" applyBorder="1" applyAlignment="1">
      <alignment horizontal="left" vertical="center" wrapText="1"/>
    </xf>
    <xf numFmtId="0" fontId="45" fillId="0" borderId="5" xfId="0" applyFont="1" applyBorder="1" applyAlignment="1">
      <alignment horizontal="left" wrapText="1"/>
    </xf>
    <xf numFmtId="0" fontId="45" fillId="0" borderId="5" xfId="0" applyFont="1" applyBorder="1" applyAlignment="1">
      <alignment horizontal="left" vertical="center" wrapText="1"/>
    </xf>
    <xf numFmtId="0" fontId="37" fillId="2" borderId="0" xfId="0" applyFont="1" applyFill="1" applyAlignment="1">
      <alignment horizontal="center"/>
    </xf>
    <xf numFmtId="0" fontId="45" fillId="0" borderId="1" xfId="0" applyFont="1" applyBorder="1" applyAlignment="1">
      <alignment horizontal="left" vertical="center" wrapText="1"/>
    </xf>
    <xf numFmtId="0" fontId="43" fillId="13" borderId="0" xfId="9" applyFont="1" applyFill="1" applyAlignment="1">
      <alignment horizontal="center" vertical="center" wrapText="1"/>
    </xf>
    <xf numFmtId="0" fontId="43" fillId="13" borderId="65" xfId="9" applyFont="1" applyFill="1" applyBorder="1" applyAlignment="1">
      <alignment horizontal="center" vertical="center" wrapText="1"/>
    </xf>
    <xf numFmtId="0" fontId="43" fillId="13" borderId="11" xfId="9" applyFont="1" applyFill="1" applyBorder="1" applyAlignment="1">
      <alignment horizontal="center" vertical="center"/>
    </xf>
    <xf numFmtId="0" fontId="45" fillId="0" borderId="12" xfId="0" applyFont="1" applyBorder="1" applyAlignment="1">
      <alignment horizontal="left" vertical="top" wrapText="1"/>
    </xf>
    <xf numFmtId="0" fontId="45" fillId="0" borderId="1" xfId="0" applyFont="1" applyBorder="1" applyAlignment="1">
      <alignment horizontal="left" vertical="top" wrapText="1"/>
    </xf>
    <xf numFmtId="0" fontId="46" fillId="0" borderId="0" xfId="0" applyFont="1" applyAlignment="1">
      <alignment horizontal="left" vertical="center" wrapText="1"/>
    </xf>
    <xf numFmtId="0" fontId="37" fillId="0" borderId="0" xfId="0" applyFont="1" applyAlignment="1">
      <alignment horizontal="left" wrapText="1"/>
    </xf>
    <xf numFmtId="0" fontId="45" fillId="0" borderId="0" xfId="0" applyFont="1" applyAlignment="1">
      <alignment horizontal="left" wrapText="1"/>
    </xf>
    <xf numFmtId="0" fontId="20" fillId="11" borderId="1" xfId="0" applyFont="1" applyFill="1" applyBorder="1" applyAlignment="1">
      <alignment horizontal="left"/>
    </xf>
    <xf numFmtId="0" fontId="17" fillId="23" borderId="1" xfId="0" applyFont="1" applyFill="1" applyBorder="1" applyAlignment="1">
      <alignment horizontal="left"/>
    </xf>
    <xf numFmtId="0" fontId="33" fillId="0" borderId="0" xfId="0" applyFont="1" applyAlignment="1">
      <alignment horizontal="center" vertical="center" wrapText="1"/>
    </xf>
    <xf numFmtId="0" fontId="4" fillId="0" borderId="0" xfId="0" applyFont="1" applyAlignment="1">
      <alignment horizontal="center" vertical="center" wrapText="1"/>
    </xf>
    <xf numFmtId="3" fontId="51" fillId="13" borderId="14" xfId="9" applyNumberFormat="1" applyFont="1" applyFill="1" applyBorder="1" applyAlignment="1">
      <alignment horizontal="center" vertical="center"/>
    </xf>
    <xf numFmtId="3" fontId="51" fillId="13" borderId="25" xfId="9" applyNumberFormat="1" applyFont="1" applyFill="1" applyBorder="1" applyAlignment="1">
      <alignment horizontal="center" vertical="center"/>
    </xf>
    <xf numFmtId="3" fontId="51" fillId="13" borderId="21" xfId="9" applyNumberFormat="1" applyFont="1" applyFill="1" applyBorder="1" applyAlignment="1">
      <alignment horizontal="center" vertical="center" wrapText="1"/>
    </xf>
    <xf numFmtId="3" fontId="51" fillId="13" borderId="29" xfId="9" applyNumberFormat="1" applyFont="1" applyFill="1" applyBorder="1" applyAlignment="1">
      <alignment horizontal="center" vertical="center" wrapText="1"/>
    </xf>
    <xf numFmtId="3" fontId="51" fillId="13" borderId="22" xfId="9" applyNumberFormat="1" applyFont="1" applyFill="1" applyBorder="1" applyAlignment="1">
      <alignment horizontal="center" vertical="center" wrapText="1"/>
    </xf>
    <xf numFmtId="0" fontId="4" fillId="2" borderId="0" xfId="0" applyFont="1" applyFill="1" applyAlignment="1">
      <alignment horizontal="left" vertical="center" wrapText="1"/>
    </xf>
    <xf numFmtId="0" fontId="42" fillId="2" borderId="0" xfId="0" applyFont="1" applyFill="1" applyAlignment="1">
      <alignment horizontal="left" vertical="center" wrapText="1"/>
    </xf>
    <xf numFmtId="0" fontId="20" fillId="2" borderId="0" xfId="0" applyFont="1" applyFill="1" applyAlignment="1">
      <alignment horizontal="left" vertical="center" wrapText="1"/>
    </xf>
    <xf numFmtId="0" fontId="4" fillId="0" borderId="1" xfId="0" applyFont="1" applyBorder="1" applyAlignment="1">
      <alignment horizontal="left" vertical="center" wrapText="1"/>
    </xf>
    <xf numFmtId="0" fontId="20" fillId="2" borderId="0" xfId="0" applyFont="1" applyFill="1" applyAlignment="1">
      <alignment horizontal="left" vertical="top" wrapText="1"/>
    </xf>
    <xf numFmtId="0" fontId="3" fillId="2" borderId="0" xfId="0" applyFont="1" applyFill="1" applyAlignment="1">
      <alignment horizontal="center" wrapText="1"/>
    </xf>
    <xf numFmtId="0" fontId="4" fillId="0" borderId="75" xfId="0" applyFont="1" applyBorder="1" applyAlignment="1">
      <alignment horizontal="left" vertical="center" wrapText="1"/>
    </xf>
    <xf numFmtId="0" fontId="4" fillId="0" borderId="76" xfId="0" applyFont="1" applyBorder="1" applyAlignment="1">
      <alignment horizontal="left" vertical="center" wrapText="1"/>
    </xf>
    <xf numFmtId="0" fontId="46" fillId="2" borderId="0" xfId="0" applyFont="1" applyFill="1" applyAlignment="1">
      <alignment horizontal="left" vertical="center" wrapText="1"/>
    </xf>
    <xf numFmtId="0" fontId="52" fillId="0" borderId="1" xfId="0" applyFont="1" applyBorder="1" applyAlignment="1">
      <alignment horizontal="left" vertical="top" wrapText="1"/>
    </xf>
    <xf numFmtId="0" fontId="46" fillId="2" borderId="0" xfId="0" applyFont="1" applyFill="1" applyAlignment="1">
      <alignment horizontal="left" wrapText="1"/>
    </xf>
    <xf numFmtId="0" fontId="52" fillId="0" borderId="5" xfId="0" applyFont="1" applyBorder="1" applyAlignment="1">
      <alignment horizontal="left" vertical="top" wrapText="1"/>
    </xf>
    <xf numFmtId="0" fontId="52" fillId="0" borderId="0" xfId="0" applyFont="1" applyAlignment="1">
      <alignment horizontal="left" vertical="top" wrapText="1"/>
    </xf>
    <xf numFmtId="0" fontId="52" fillId="2" borderId="5" xfId="0" applyFont="1" applyFill="1" applyBorder="1" applyAlignment="1">
      <alignment horizontal="left"/>
    </xf>
    <xf numFmtId="0" fontId="58" fillId="4" borderId="47" xfId="2" applyFont="1" applyFill="1" applyBorder="1" applyAlignment="1">
      <alignment horizontal="left" vertical="center"/>
    </xf>
    <xf numFmtId="0" fontId="9" fillId="0" borderId="47" xfId="2" applyFont="1" applyBorder="1" applyAlignment="1">
      <alignment vertical="center"/>
    </xf>
    <xf numFmtId="0" fontId="58" fillId="4" borderId="48" xfId="2" applyFont="1" applyFill="1" applyBorder="1" applyAlignment="1">
      <alignment horizontal="left" vertical="center" wrapText="1"/>
    </xf>
    <xf numFmtId="0" fontId="9" fillId="0" borderId="48" xfId="2" applyFont="1" applyBorder="1" applyAlignment="1">
      <alignment vertical="center"/>
    </xf>
    <xf numFmtId="3" fontId="17" fillId="4" borderId="6" xfId="17" applyNumberFormat="1" applyFont="1" applyFill="1" applyBorder="1" applyAlignment="1">
      <alignment horizontal="right" vertical="center" wrapText="1"/>
    </xf>
    <xf numFmtId="3" fontId="39" fillId="0" borderId="0" xfId="0" applyNumberFormat="1" applyFont="1" applyAlignment="1">
      <alignment horizontal="center"/>
    </xf>
    <xf numFmtId="0" fontId="55" fillId="0" borderId="5" xfId="0" applyFont="1" applyBorder="1" applyAlignment="1">
      <alignment horizontal="left" vertical="center"/>
    </xf>
    <xf numFmtId="0" fontId="55" fillId="0" borderId="2" xfId="0" applyFont="1" applyBorder="1" applyAlignment="1">
      <alignment horizontal="left" vertical="center"/>
    </xf>
    <xf numFmtId="0" fontId="35" fillId="0" borderId="3" xfId="5" applyFont="1" applyBorder="1" applyAlignment="1">
      <alignment horizontal="left" vertical="center" wrapText="1"/>
    </xf>
    <xf numFmtId="0" fontId="53" fillId="17" borderId="37" xfId="5" applyFont="1" applyFill="1" applyBorder="1" applyAlignment="1">
      <alignment horizontal="center" vertical="center" wrapText="1"/>
    </xf>
    <xf numFmtId="0" fontId="53" fillId="17" borderId="38" xfId="5" applyFont="1" applyFill="1" applyBorder="1" applyAlignment="1">
      <alignment horizontal="center" vertical="center" wrapText="1"/>
    </xf>
    <xf numFmtId="0" fontId="53" fillId="17" borderId="5" xfId="5" applyFont="1" applyFill="1" applyBorder="1" applyAlignment="1">
      <alignment horizontal="center" vertical="center" wrapText="1"/>
    </xf>
    <xf numFmtId="0" fontId="32" fillId="0" borderId="0" xfId="0" applyFont="1" applyAlignment="1">
      <alignment horizontal="left" vertical="center"/>
    </xf>
    <xf numFmtId="0" fontId="63" fillId="0" borderId="45" xfId="0" applyFont="1" applyBorder="1" applyAlignment="1">
      <alignment horizontal="center" vertical="center" textRotation="90" wrapText="1"/>
    </xf>
    <xf numFmtId="0" fontId="63" fillId="0" borderId="0" xfId="0" applyFont="1" applyAlignment="1">
      <alignment horizontal="center" vertical="center" textRotation="90" wrapText="1"/>
    </xf>
    <xf numFmtId="0" fontId="63" fillId="0" borderId="43" xfId="0" applyFont="1" applyBorder="1" applyAlignment="1">
      <alignment horizontal="center" vertical="center" textRotation="90" wrapText="1"/>
    </xf>
    <xf numFmtId="0" fontId="65" fillId="0" borderId="0" xfId="0" applyFont="1" applyAlignment="1">
      <alignment horizontal="left" vertical="center" wrapText="1"/>
    </xf>
    <xf numFmtId="0" fontId="30" fillId="2" borderId="55" xfId="26" applyFont="1" applyFill="1" applyBorder="1" applyAlignment="1">
      <alignment horizontal="left" vertical="center"/>
    </xf>
    <xf numFmtId="0" fontId="28" fillId="0" borderId="51" xfId="26" applyFont="1" applyBorder="1" applyAlignment="1">
      <alignment horizontal="center" vertical="center" textRotation="90" wrapText="1"/>
    </xf>
    <xf numFmtId="0" fontId="28" fillId="0" borderId="0" xfId="26" applyFont="1" applyAlignment="1">
      <alignment horizontal="center" vertical="center" textRotation="90" wrapText="1"/>
    </xf>
    <xf numFmtId="0" fontId="28" fillId="0" borderId="54" xfId="26" applyFont="1" applyBorder="1" applyAlignment="1">
      <alignment horizontal="center" vertical="center" textRotation="90" wrapText="1"/>
    </xf>
    <xf numFmtId="0" fontId="80" fillId="0" borderId="51" xfId="26" applyFont="1" applyBorder="1" applyAlignment="1">
      <alignment horizontal="center" vertical="center" textRotation="90" wrapText="1"/>
    </xf>
    <xf numFmtId="0" fontId="80" fillId="0" borderId="0" xfId="26" applyFont="1" applyAlignment="1">
      <alignment horizontal="center" vertical="center" textRotation="90" wrapText="1"/>
    </xf>
    <xf numFmtId="0" fontId="80" fillId="0" borderId="54" xfId="26" applyFont="1" applyBorder="1" applyAlignment="1">
      <alignment horizontal="center" vertical="center" textRotation="90" wrapText="1"/>
    </xf>
    <xf numFmtId="0" fontId="24" fillId="0" borderId="51" xfId="27" applyFont="1" applyFill="1" applyBorder="1" applyAlignment="1">
      <alignment horizontal="center" vertical="center" textRotation="90" wrapText="1"/>
    </xf>
    <xf numFmtId="0" fontId="24" fillId="0" borderId="0" xfId="27" applyFont="1" applyFill="1" applyBorder="1" applyAlignment="1">
      <alignment horizontal="center" vertical="center" textRotation="90" wrapText="1"/>
    </xf>
    <xf numFmtId="0" fontId="24" fillId="0" borderId="54" xfId="27" applyFont="1" applyFill="1" applyBorder="1" applyAlignment="1">
      <alignment horizontal="center" vertical="center" textRotation="90" wrapText="1"/>
    </xf>
    <xf numFmtId="0" fontId="32" fillId="0" borderId="0" xfId="26" applyFont="1" applyAlignment="1">
      <alignment horizontal="left" vertical="center"/>
    </xf>
  </cellXfs>
  <cellStyles count="33">
    <cellStyle name="Hipervínculo" xfId="24" builtinId="8"/>
    <cellStyle name="Incorrecto 2" xfId="27" xr:uid="{00000000-0005-0000-0000-000001000000}"/>
    <cellStyle name="Millares" xfId="19" builtinId="3"/>
    <cellStyle name="Millares 2" xfId="20" xr:uid="{00000000-0005-0000-0000-000003000000}"/>
    <cellStyle name="Millares 2 2" xfId="13" xr:uid="{00000000-0005-0000-0000-000004000000}"/>
    <cellStyle name="Millares 2 3" xfId="4" xr:uid="{00000000-0005-0000-0000-000005000000}"/>
    <cellStyle name="Millares 2 3 2" xfId="16" xr:uid="{00000000-0005-0000-0000-000006000000}"/>
    <cellStyle name="Millares 2 4" xfId="28" xr:uid="{00000000-0005-0000-0000-000007000000}"/>
    <cellStyle name="Millares 2 4 2" xfId="29" xr:uid="{23749804-27B3-4828-A63A-B8A7DBE7A4CB}"/>
    <cellStyle name="Millares 5" xfId="32" xr:uid="{AE7382F7-AF86-4223-82F8-82E97027225B}"/>
    <cellStyle name="Millares 7" xfId="6" xr:uid="{00000000-0005-0000-0000-000008000000}"/>
    <cellStyle name="Millares 8" xfId="10" xr:uid="{00000000-0005-0000-0000-000009000000}"/>
    <cellStyle name="Millares 8 2" xfId="18" xr:uid="{00000000-0005-0000-0000-00000A000000}"/>
    <cellStyle name="Millares 8 3" xfId="3" xr:uid="{00000000-0005-0000-0000-00000B000000}"/>
    <cellStyle name="Normal" xfId="0" builtinId="0"/>
    <cellStyle name="Normal 10" xfId="15" xr:uid="{00000000-0005-0000-0000-00000D000000}"/>
    <cellStyle name="Normal 12 2" xfId="14" xr:uid="{00000000-0005-0000-0000-00000E000000}"/>
    <cellStyle name="Normal 2" xfId="25" xr:uid="{00000000-0005-0000-0000-00000F000000}"/>
    <cellStyle name="Normal 2 2" xfId="8" xr:uid="{00000000-0005-0000-0000-000010000000}"/>
    <cellStyle name="Normal 2 2 2" xfId="12" xr:uid="{00000000-0005-0000-0000-000011000000}"/>
    <cellStyle name="Normal 2 7 2" xfId="17" xr:uid="{00000000-0005-0000-0000-000012000000}"/>
    <cellStyle name="Normal 3" xfId="21" xr:uid="{00000000-0005-0000-0000-000013000000}"/>
    <cellStyle name="Normal 3 2" xfId="22" xr:uid="{00000000-0005-0000-0000-000014000000}"/>
    <cellStyle name="Normal 3 2 3" xfId="2" xr:uid="{00000000-0005-0000-0000-000015000000}"/>
    <cellStyle name="Normal 39" xfId="30" xr:uid="{15268BDD-5A79-467E-9F34-7AD10D978169}"/>
    <cellStyle name="Normal 39 2" xfId="31" xr:uid="{E27ADAA8-413C-4DDB-9FA2-345197C35B1D}"/>
    <cellStyle name="Normal 4" xfId="26" xr:uid="{00000000-0005-0000-0000-000016000000}"/>
    <cellStyle name="Normal 4 3" xfId="7" xr:uid="{00000000-0005-0000-0000-000017000000}"/>
    <cellStyle name="Normal 6" xfId="5" xr:uid="{00000000-0005-0000-0000-000018000000}"/>
    <cellStyle name="Normal 65 3 4" xfId="23" xr:uid="{00000000-0005-0000-0000-000019000000}"/>
    <cellStyle name="Porcentaje" xfId="1" builtinId="5"/>
    <cellStyle name="Porcentaje 2" xfId="11" xr:uid="{00000000-0005-0000-0000-00001B000000}"/>
    <cellStyle name="TEXTO NORMAL" xfId="9" xr:uid="{00000000-0005-0000-0000-00001C000000}"/>
  </cellStyles>
  <dxfs count="4">
    <dxf>
      <font>
        <condense val="0"/>
        <extend val="0"/>
        <color indexed="9"/>
      </font>
    </dxf>
    <dxf>
      <font>
        <condense val="0"/>
        <extend val="0"/>
        <color indexed="9"/>
      </font>
    </dxf>
    <dxf>
      <font>
        <condense val="0"/>
        <extend val="0"/>
        <color indexed="9"/>
      </font>
    </dxf>
    <dxf>
      <fill>
        <patternFill patternType="none"/>
      </fill>
    </dxf>
  </dxfs>
  <tableStyles count="0" defaultTableStyle="TableStyleMedium2" defaultPivotStyle="PivotStyleLight16"/>
  <colors>
    <mruColors>
      <color rgb="FF93B7FF"/>
      <color rgb="FF002060"/>
      <color rgb="FFFF7575"/>
      <color rgb="FF002B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7575"/>
            </a:solidFill>
          </c:spPr>
          <c:invertIfNegative val="0"/>
          <c:dPt>
            <c:idx val="7"/>
            <c:invertIfNegative val="0"/>
            <c:bubble3D val="0"/>
            <c:extLst>
              <c:ext xmlns:c16="http://schemas.microsoft.com/office/drawing/2014/chart" uri="{C3380CC4-5D6E-409C-BE32-E72D297353CC}">
                <c16:uniqueId val="{00000000-4D96-4D95-A161-C66E5BD251E9}"/>
              </c:ext>
            </c:extLst>
          </c:dPt>
          <c:dPt>
            <c:idx val="9"/>
            <c:invertIfNegative val="0"/>
            <c:bubble3D val="0"/>
            <c:spPr>
              <a:solidFill>
                <a:srgbClr val="C00000"/>
              </a:solidFill>
            </c:spPr>
            <c:extLst>
              <c:ext xmlns:c16="http://schemas.microsoft.com/office/drawing/2014/chart" uri="{C3380CC4-5D6E-409C-BE32-E72D297353CC}">
                <c16:uniqueId val="{00000002-4D96-4D95-A161-C66E5BD251E9}"/>
              </c:ext>
            </c:extLst>
          </c:dPt>
          <c:dLbls>
            <c:spPr>
              <a:noFill/>
              <a:ln>
                <a:noFill/>
              </a:ln>
              <a:effectLst/>
            </c:spPr>
            <c:txPr>
              <a:bodyPr wrap="square" lIns="38100" tIns="19050" rIns="38100" bIns="19050" anchor="ctr">
                <a:spAutoFit/>
              </a:bodyPr>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'1. PRODUCCIÓN METÁLICA'!$A$22:$A$31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 PRODUCCIÓN METÁLICA'!$O$22:$O$31</c:f>
              <c:numCache>
                <c:formatCode>#,##0</c:formatCode>
                <c:ptCount val="10"/>
                <c:pt idx="0">
                  <c:v>2352.9595047380653</c:v>
                </c:pt>
                <c:pt idx="1">
                  <c:v>2440.1811105834286</c:v>
                </c:pt>
                <c:pt idx="2">
                  <c:v>2416.8811002070697</c:v>
                </c:pt>
                <c:pt idx="3">
                  <c:v>2437.9253739027731</c:v>
                </c:pt>
                <c:pt idx="4">
                  <c:v>2150.1259121219628</c:v>
                </c:pt>
                <c:pt idx="5">
                  <c:v>2326.0353089323735</c:v>
                </c:pt>
                <c:pt idx="6">
                  <c:v>2445.2708303173977</c:v>
                </c:pt>
                <c:pt idx="7">
                  <c:v>2755.2443167853276</c:v>
                </c:pt>
                <c:pt idx="8">
                  <c:v>2736.2371072517244</c:v>
                </c:pt>
                <c:pt idx="9">
                  <c:v>2769.7937213370205</c:v>
                </c:pt>
              </c:numCache>
            </c:numRef>
          </c:val>
          <c:extLst>
            <c:ext xmlns:c16="http://schemas.microsoft.com/office/drawing/2014/chart" uri="{C3380CC4-5D6E-409C-BE32-E72D297353CC}">
              <c16:uniqueId val="{00000003-4D96-4D95-A161-C66E5BD251E9}"/>
            </c:ext>
          </c:extLst>
        </c:ser>
        <c:dLbls>
          <c:dLblPos val="outEnd"/>
          <c:showLegendKey val="0"/>
          <c:showVal val="1"/>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txPr>
          <a:bodyPr/>
          <a:lstStyle/>
          <a:p>
            <a:pPr>
              <a:defRPr sz="900"/>
            </a:pPr>
            <a:endParaRPr lang="es-PE"/>
          </a:p>
        </c:txPr>
        <c:crossAx val="173301760"/>
        <c:crosses val="autoZero"/>
        <c:auto val="1"/>
        <c:lblAlgn val="ctr"/>
        <c:lblOffset val="100"/>
        <c:noMultiLvlLbl val="0"/>
      </c:catAx>
      <c:valAx>
        <c:axId val="173301760"/>
        <c:scaling>
          <c:orientation val="minMax"/>
        </c:scaling>
        <c:delete val="0"/>
        <c:axPos val="l"/>
        <c:numFmt formatCode="#,##0" sourceLinked="1"/>
        <c:majorTickMark val="out"/>
        <c:minorTickMark val="none"/>
        <c:tickLblPos val="nextTo"/>
        <c:crossAx val="173291776"/>
        <c:crosses val="autoZero"/>
        <c:crossBetween val="between"/>
        <c:majorUnit val="1000"/>
      </c:valAx>
    </c:plotArea>
    <c:plotVisOnly val="1"/>
    <c:dispBlanksAs val="gap"/>
    <c:showDLblsOverMax val="0"/>
  </c:chart>
  <c:spPr>
    <a:ln>
      <a:noFill/>
    </a:ln>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2060"/>
            </a:solidFill>
          </c:spPr>
          <c:invertIfNegative val="0"/>
          <c:dLbls>
            <c:dLbl>
              <c:idx val="4"/>
              <c:layout>
                <c:manualLayout>
                  <c:x val="1.7890771066875985E-3"/>
                  <c:y val="1.39500755720629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732-46E1-A5D9-ACF3836BB8FA}"/>
                </c:ext>
              </c:extLst>
            </c:dLbl>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'6. EXPORTACIONES'!$B$64:$I$64</c:f>
              <c:strCache>
                <c:ptCount val="8"/>
                <c:pt idx="0">
                  <c:v>COBRE</c:v>
                </c:pt>
                <c:pt idx="1">
                  <c:v>ORO</c:v>
                </c:pt>
                <c:pt idx="2">
                  <c:v>ZINC</c:v>
                </c:pt>
                <c:pt idx="3">
                  <c:v>PLATA</c:v>
                </c:pt>
                <c:pt idx="4">
                  <c:v>PLOMO</c:v>
                </c:pt>
                <c:pt idx="5">
                  <c:v>ESTAÑO</c:v>
                </c:pt>
                <c:pt idx="6">
                  <c:v>HIERRO</c:v>
                </c:pt>
                <c:pt idx="7">
                  <c:v>MOLIBDENO</c:v>
                </c:pt>
              </c:strCache>
            </c:strRef>
          </c:cat>
          <c:val>
            <c:numRef>
              <c:f>'6. EXPORTACIONES'!$B$92:$I$92</c:f>
              <c:numCache>
                <c:formatCode>0.0%</c:formatCode>
                <c:ptCount val="8"/>
                <c:pt idx="0">
                  <c:v>-0.3082384090624577</c:v>
                </c:pt>
                <c:pt idx="1">
                  <c:v>3.7652886370777461E-2</c:v>
                </c:pt>
                <c:pt idx="2">
                  <c:v>0.10231893629533895</c:v>
                </c:pt>
                <c:pt idx="3">
                  <c:v>-0.41151456505377704</c:v>
                </c:pt>
                <c:pt idx="4">
                  <c:v>-0.23770082490277022</c:v>
                </c:pt>
                <c:pt idx="5">
                  <c:v>-0.18824200837625293</c:v>
                </c:pt>
                <c:pt idx="6">
                  <c:v>0.38615863863646549</c:v>
                </c:pt>
                <c:pt idx="7">
                  <c:v>-0.11718065033398695</c:v>
                </c:pt>
              </c:numCache>
            </c:numRef>
          </c:val>
          <c:extLst>
            <c:ext xmlns:c16="http://schemas.microsoft.com/office/drawing/2014/chart" uri="{C3380CC4-5D6E-409C-BE32-E72D297353CC}">
              <c16:uniqueId val="{00000001-1732-46E1-A5D9-ACF3836BB8FA}"/>
            </c:ext>
          </c:extLst>
        </c:ser>
        <c:dLbls>
          <c:showLegendKey val="0"/>
          <c:showVal val="0"/>
          <c:showCatName val="0"/>
          <c:showSerName val="0"/>
          <c:showPercent val="0"/>
          <c:showBubbleSize val="0"/>
        </c:dLbls>
        <c:gapWidth val="75"/>
        <c:axId val="417940080"/>
        <c:axId val="417940640"/>
      </c:barChart>
      <c:catAx>
        <c:axId val="417940080"/>
        <c:scaling>
          <c:orientation val="minMax"/>
        </c:scaling>
        <c:delete val="0"/>
        <c:axPos val="b"/>
        <c:numFmt formatCode="General" sourceLinked="1"/>
        <c:majorTickMark val="none"/>
        <c:minorTickMark val="out"/>
        <c:tickLblPos val="low"/>
        <c:txPr>
          <a:bodyPr rot="0" vert="horz"/>
          <a:lstStyle/>
          <a:p>
            <a:pPr>
              <a:defRPr sz="1000" b="0" i="0" u="none" strike="noStrike" baseline="0">
                <a:solidFill>
                  <a:srgbClr val="808080"/>
                </a:solidFill>
                <a:latin typeface="Calibri"/>
                <a:ea typeface="Calibri"/>
                <a:cs typeface="Calibri"/>
              </a:defRPr>
            </a:pPr>
            <a:endParaRPr lang="es-MX"/>
          </a:p>
        </c:txPr>
        <c:crossAx val="417940640"/>
        <c:crossesAt val="0"/>
        <c:auto val="1"/>
        <c:lblAlgn val="ctr"/>
        <c:lblOffset val="100"/>
        <c:noMultiLvlLbl val="0"/>
      </c:catAx>
      <c:valAx>
        <c:axId val="417940640"/>
        <c:scaling>
          <c:orientation val="minMax"/>
        </c:scaling>
        <c:delete val="0"/>
        <c:axPos val="l"/>
        <c:numFmt formatCode="0%" sourceLinked="0"/>
        <c:majorTickMark val="none"/>
        <c:minorTickMark val="none"/>
        <c:tickLblPos val="nextTo"/>
        <c:txPr>
          <a:bodyPr rot="0" vert="horz"/>
          <a:lstStyle/>
          <a:p>
            <a:pPr>
              <a:defRPr sz="1000" b="0" i="0" u="none" strike="noStrike" baseline="0">
                <a:solidFill>
                  <a:srgbClr val="808080"/>
                </a:solidFill>
                <a:latin typeface="Calibri"/>
                <a:ea typeface="Calibri"/>
                <a:cs typeface="Calibri"/>
              </a:defRPr>
            </a:pPr>
            <a:endParaRPr lang="es-MX"/>
          </a:p>
        </c:txPr>
        <c:crossAx val="417940080"/>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MX"/>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spPr>
            <a:solidFill>
              <a:srgbClr val="002060"/>
            </a:solidFill>
          </c:spPr>
          <c:invertIfNegative val="0"/>
          <c:dPt>
            <c:idx val="4"/>
            <c:invertIfNegative val="0"/>
            <c:bubble3D val="0"/>
            <c:extLst>
              <c:ext xmlns:c16="http://schemas.microsoft.com/office/drawing/2014/chart" uri="{C3380CC4-5D6E-409C-BE32-E72D297353CC}">
                <c16:uniqueId val="{00000000-2533-4CC6-B5FF-B568E9B44723}"/>
              </c:ext>
            </c:extLst>
          </c:dPt>
          <c:dPt>
            <c:idx val="5"/>
            <c:invertIfNegative val="0"/>
            <c:bubble3D val="0"/>
            <c:extLst>
              <c:ext xmlns:c16="http://schemas.microsoft.com/office/drawing/2014/chart" uri="{C3380CC4-5D6E-409C-BE32-E72D297353CC}">
                <c16:uniqueId val="{00000001-2533-4CC6-B5FF-B568E9B44723}"/>
              </c:ext>
            </c:extLst>
          </c:dPt>
          <c:dPt>
            <c:idx val="6"/>
            <c:invertIfNegative val="0"/>
            <c:bubble3D val="0"/>
            <c:extLst>
              <c:ext xmlns:c16="http://schemas.microsoft.com/office/drawing/2014/chart" uri="{C3380CC4-5D6E-409C-BE32-E72D297353CC}">
                <c16:uniqueId val="{00000002-2533-4CC6-B5FF-B568E9B44723}"/>
              </c:ext>
            </c:extLst>
          </c:dPt>
          <c:dPt>
            <c:idx val="10"/>
            <c:invertIfNegative val="0"/>
            <c:bubble3D val="0"/>
            <c:spPr>
              <a:solidFill>
                <a:schemeClr val="accent5">
                  <a:lumMod val="60000"/>
                  <a:lumOff val="40000"/>
                </a:schemeClr>
              </a:solidFill>
            </c:spPr>
            <c:extLst>
              <c:ext xmlns:c16="http://schemas.microsoft.com/office/drawing/2014/chart" uri="{C3380CC4-5D6E-409C-BE32-E72D297353CC}">
                <c16:uniqueId val="{00000004-2533-4CC6-B5FF-B568E9B44723}"/>
              </c:ext>
            </c:extLst>
          </c:dPt>
          <c:dLbls>
            <c:dLbl>
              <c:idx val="6"/>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MX"/>
                </a:p>
              </c:txPr>
              <c:showLegendKey val="0"/>
              <c:showVal val="1"/>
              <c:showCatName val="0"/>
              <c:showSerName val="0"/>
              <c:showPercent val="0"/>
              <c:showBubbleSize val="0"/>
              <c:extLst>
                <c:ext xmlns:c16="http://schemas.microsoft.com/office/drawing/2014/chart" uri="{C3380CC4-5D6E-409C-BE32-E72D297353CC}">
                  <c16:uniqueId val="{00000002-2533-4CC6-B5FF-B568E9B44723}"/>
                </c:ext>
              </c:extLst>
            </c:dLbl>
            <c:dLbl>
              <c:idx val="10"/>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MX"/>
                </a:p>
              </c:txPr>
              <c:showLegendKey val="0"/>
              <c:showVal val="1"/>
              <c:showCatName val="0"/>
              <c:showSerName val="0"/>
              <c:showPercent val="0"/>
              <c:showBubbleSize val="0"/>
              <c:extLst>
                <c:ext xmlns:c16="http://schemas.microsoft.com/office/drawing/2014/chart" uri="{C3380CC4-5D6E-409C-BE32-E72D297353CC}">
                  <c16:uniqueId val="{00000004-2533-4CC6-B5FF-B568E9B44723}"/>
                </c:ext>
              </c:extLst>
            </c:dLbl>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 EXPORTACIONES'!$A$6:$A$16</c:f>
              <c:strCache>
                <c:ptCount val="11"/>
                <c:pt idx="0">
                  <c:v>2015</c:v>
                </c:pt>
                <c:pt idx="1">
                  <c:v>2016</c:v>
                </c:pt>
                <c:pt idx="2">
                  <c:v>2017</c:v>
                </c:pt>
                <c:pt idx="3">
                  <c:v>2018</c:v>
                </c:pt>
                <c:pt idx="4">
                  <c:v>2019</c:v>
                </c:pt>
                <c:pt idx="5">
                  <c:v>2020</c:v>
                </c:pt>
                <c:pt idx="6">
                  <c:v>2021</c:v>
                </c:pt>
                <c:pt idx="7">
                  <c:v>2022</c:v>
                </c:pt>
                <c:pt idx="8">
                  <c:v>2023</c:v>
                </c:pt>
                <c:pt idx="9">
                  <c:v>2024</c:v>
                </c:pt>
                <c:pt idx="10">
                  <c:v>2025 
(Ene - Nov)</c:v>
                </c:pt>
              </c:strCache>
            </c:strRef>
          </c:cat>
          <c:val>
            <c:numRef>
              <c:f>'6. EXPORTACIONES'!$K$6:$K$16</c:f>
              <c:numCache>
                <c:formatCode>_-* #,##0_-;\-* #,##0_-;_-* "-"??_-;_-@_-</c:formatCode>
                <c:ptCount val="11"/>
                <c:pt idx="0">
                  <c:v>18949.83056080811</c:v>
                </c:pt>
                <c:pt idx="1">
                  <c:v>21825.521895734943</c:v>
                </c:pt>
                <c:pt idx="2">
                  <c:v>27564.080812126464</c:v>
                </c:pt>
                <c:pt idx="3">
                  <c:v>28904.416009361157</c:v>
                </c:pt>
                <c:pt idx="4">
                  <c:v>28350.684823899443</c:v>
                </c:pt>
                <c:pt idx="5">
                  <c:v>26123.679105276184</c:v>
                </c:pt>
                <c:pt idx="6">
                  <c:v>39900.752947377376</c:v>
                </c:pt>
                <c:pt idx="7">
                  <c:v>38278.00956854003</c:v>
                </c:pt>
                <c:pt idx="8">
                  <c:v>42397.759463426621</c:v>
                </c:pt>
                <c:pt idx="9">
                  <c:v>48368.181899483701</c:v>
                </c:pt>
                <c:pt idx="10" formatCode="_-* #,##0.0_-;\-* #,##0.0_-;_-* &quot;-&quot;??_-;_-@_-">
                  <c:v>54535.049723669727</c:v>
                </c:pt>
              </c:numCache>
            </c:numRef>
          </c:val>
          <c:extLst>
            <c:ext xmlns:c16="http://schemas.microsoft.com/office/drawing/2014/chart" uri="{C3380CC4-5D6E-409C-BE32-E72D297353CC}">
              <c16:uniqueId val="{00000005-2533-4CC6-B5FF-B568E9B44723}"/>
            </c:ext>
          </c:extLst>
        </c:ser>
        <c:dLbls>
          <c:showLegendKey val="0"/>
          <c:showVal val="0"/>
          <c:showCatName val="0"/>
          <c:showSerName val="0"/>
          <c:showPercent val="0"/>
          <c:showBubbleSize val="0"/>
        </c:dLbls>
        <c:gapWidth val="150"/>
        <c:axId val="417942880"/>
        <c:axId val="417943440"/>
      </c:barChart>
      <c:catAx>
        <c:axId val="417942880"/>
        <c:scaling>
          <c:orientation val="minMax"/>
        </c:scaling>
        <c:delete val="0"/>
        <c:axPos val="b"/>
        <c:numFmt formatCode="General" sourceLinked="1"/>
        <c:majorTickMark val="out"/>
        <c:minorTickMark val="none"/>
        <c:tickLblPos val="nextTo"/>
        <c:spPr>
          <a:noFill/>
          <a:ln>
            <a:noFill/>
          </a:ln>
          <a:effectLst/>
        </c:spPr>
        <c:txPr>
          <a:bodyPr rot="0" vert="horz"/>
          <a:lstStyle/>
          <a:p>
            <a:pPr>
              <a:defRPr sz="1000" b="0" i="0" u="none" strike="noStrike" baseline="0">
                <a:ln>
                  <a:noFill/>
                </a:ln>
                <a:solidFill>
                  <a:sysClr val="windowText" lastClr="000000"/>
                </a:solidFill>
                <a:effectLst/>
                <a:latin typeface="Calibri"/>
                <a:ea typeface="Calibri"/>
                <a:cs typeface="Calibri"/>
              </a:defRPr>
            </a:pPr>
            <a:endParaRPr lang="es-MX"/>
          </a:p>
        </c:txPr>
        <c:crossAx val="417943440"/>
        <c:crosses val="autoZero"/>
        <c:auto val="1"/>
        <c:lblAlgn val="ctr"/>
        <c:lblOffset val="100"/>
        <c:tickMarkSkip val="1"/>
        <c:noMultiLvlLbl val="0"/>
      </c:catAx>
      <c:valAx>
        <c:axId val="417943440"/>
        <c:scaling>
          <c:orientation val="minMax"/>
        </c:scaling>
        <c:delete val="0"/>
        <c:axPos val="l"/>
        <c:numFmt formatCode="_-* #,##0_-;\-* #,##0_-;_-* &quot;-&quot;??_-;_-@_-" sourceLinked="1"/>
        <c:majorTickMark val="out"/>
        <c:minorTickMark val="none"/>
        <c:tickLblPos val="nextTo"/>
        <c:txPr>
          <a:bodyPr rot="0" vert="horz"/>
          <a:lstStyle/>
          <a:p>
            <a:pPr>
              <a:defRPr sz="1000" b="0" i="0" u="none" strike="noStrike" baseline="0">
                <a:solidFill>
                  <a:srgbClr val="808080"/>
                </a:solidFill>
                <a:latin typeface="Calibri"/>
                <a:ea typeface="Calibri"/>
                <a:cs typeface="Calibri"/>
              </a:defRPr>
            </a:pPr>
            <a:endParaRPr lang="es-MX"/>
          </a:p>
        </c:txPr>
        <c:crossAx val="417942880"/>
        <c:crosses val="autoZero"/>
        <c:crossBetween val="between"/>
        <c:majorUnit val="10000"/>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MX"/>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50000"/>
              </a:schemeClr>
            </a:solidFill>
          </c:spPr>
          <c:invertIfNegative val="0"/>
          <c:dPt>
            <c:idx val="8"/>
            <c:invertIfNegative val="0"/>
            <c:bubble3D val="0"/>
            <c:extLst>
              <c:ext xmlns:c16="http://schemas.microsoft.com/office/drawing/2014/chart" uri="{C3380CC4-5D6E-409C-BE32-E72D297353CC}">
                <c16:uniqueId val="{00000000-D957-4713-9EE3-F7F3365DE290}"/>
              </c:ext>
            </c:extLst>
          </c:dPt>
          <c:dPt>
            <c:idx val="9"/>
            <c:invertIfNegative val="0"/>
            <c:bubble3D val="0"/>
            <c:spPr>
              <a:solidFill>
                <a:srgbClr val="5B9BD5"/>
              </a:solidFill>
            </c:spPr>
            <c:extLst>
              <c:ext xmlns:c16="http://schemas.microsoft.com/office/drawing/2014/chart" uri="{C3380CC4-5D6E-409C-BE32-E72D297353CC}">
                <c16:uniqueId val="{00000002-D957-4713-9EE3-F7F3365DE290}"/>
              </c:ext>
            </c:extLst>
          </c:dPt>
          <c:dLbls>
            <c:spPr>
              <a:noFill/>
              <a:ln>
                <a:noFill/>
              </a:ln>
              <a:effectLst/>
            </c:spPr>
            <c:txPr>
              <a:bodyPr/>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INVERSIONES'!$A$21:$A$30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'7. INVERSIONES'!$I$21:$I$30</c:f>
              <c:numCache>
                <c:formatCode>_ * #,##0_ ;_ * \-#,##0_ ;_ * "-"??_ ;_ @_ </c:formatCode>
                <c:ptCount val="10"/>
                <c:pt idx="0">
                  <c:v>3334.1488452199983</c:v>
                </c:pt>
                <c:pt idx="1">
                  <c:v>3974.7368350199986</c:v>
                </c:pt>
                <c:pt idx="2">
                  <c:v>4954.6334482999991</c:v>
                </c:pt>
                <c:pt idx="3">
                  <c:v>5902.6203698999998</c:v>
                </c:pt>
                <c:pt idx="4">
                  <c:v>4309.1731239999999</c:v>
                </c:pt>
                <c:pt idx="5">
                  <c:v>5155.3422629999995</c:v>
                </c:pt>
                <c:pt idx="6">
                  <c:v>5243.9973179999997</c:v>
                </c:pt>
                <c:pt idx="7">
                  <c:v>4936.0891089999996</c:v>
                </c:pt>
                <c:pt idx="8">
                  <c:v>5010.8194979999998</c:v>
                </c:pt>
                <c:pt idx="9">
                  <c:v>6228.3573630000001</c:v>
                </c:pt>
              </c:numCache>
            </c:numRef>
          </c:val>
          <c:extLst>
            <c:ext xmlns:c16="http://schemas.microsoft.com/office/drawing/2014/chart" uri="{C3380CC4-5D6E-409C-BE32-E72D297353CC}">
              <c16:uniqueId val="{00000003-D957-4713-9EE3-F7F3365DE290}"/>
            </c:ext>
          </c:extLst>
        </c:ser>
        <c:dLbls>
          <c:showLegendKey val="0"/>
          <c:showVal val="0"/>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crossAx val="173301760"/>
        <c:crosses val="autoZero"/>
        <c:auto val="1"/>
        <c:lblAlgn val="ctr"/>
        <c:lblOffset val="100"/>
        <c:noMultiLvlLbl val="0"/>
      </c:catAx>
      <c:valAx>
        <c:axId val="173301760"/>
        <c:scaling>
          <c:orientation val="minMax"/>
        </c:scaling>
        <c:delete val="0"/>
        <c:axPos val="l"/>
        <c:numFmt formatCode="_ * #,##0_ ;_ * \-#,##0_ ;_ * &quot;-&quot;??_ ;_ @_ " sourceLinked="1"/>
        <c:majorTickMark val="out"/>
        <c:minorTickMark val="none"/>
        <c:tickLblPos val="nextTo"/>
        <c:crossAx val="173291776"/>
        <c:crosses val="autoZero"/>
        <c:crossBetween val="between"/>
      </c:valAx>
    </c:plotArea>
    <c:plotVisOnly val="1"/>
    <c:dispBlanksAs val="gap"/>
    <c:showDLblsOverMax val="0"/>
  </c:chart>
  <c:spPr>
    <a:ln>
      <a:noFill/>
    </a:ln>
  </c:sp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3906996957844416E-2"/>
          <c:y val="9.8845734179087513E-2"/>
          <c:w val="0.96175575836592786"/>
          <c:h val="0.70252708006868358"/>
        </c:manualLayout>
      </c:layout>
      <c:barChart>
        <c:barDir val="col"/>
        <c:grouping val="clustered"/>
        <c:varyColors val="0"/>
        <c:ser>
          <c:idx val="0"/>
          <c:order val="0"/>
          <c:spPr>
            <a:solidFill>
              <a:srgbClr val="93B7FF"/>
            </a:solidFill>
            <a:ln>
              <a:noFill/>
            </a:ln>
            <a:effectLst/>
          </c:spPr>
          <c:invertIfNegative val="0"/>
          <c:dPt>
            <c:idx val="8"/>
            <c:invertIfNegative val="0"/>
            <c:bubble3D val="0"/>
            <c:spPr>
              <a:solidFill>
                <a:srgbClr val="93B7FF"/>
              </a:solidFill>
              <a:ln>
                <a:noFill/>
              </a:ln>
              <a:effectLst/>
            </c:spPr>
            <c:extLst>
              <c:ext xmlns:c16="http://schemas.microsoft.com/office/drawing/2014/chart" uri="{C3380CC4-5D6E-409C-BE32-E72D297353CC}">
                <c16:uniqueId val="{00000001-7EF8-42D8-BEB8-AB8A6237E07A}"/>
              </c:ext>
            </c:extLst>
          </c:dPt>
          <c:dPt>
            <c:idx val="9"/>
            <c:invertIfNegative val="0"/>
            <c:bubble3D val="0"/>
            <c:spPr>
              <a:solidFill>
                <a:srgbClr val="002060"/>
              </a:solidFill>
              <a:ln>
                <a:noFill/>
              </a:ln>
              <a:effectLst/>
            </c:spPr>
            <c:extLst>
              <c:ext xmlns:c16="http://schemas.microsoft.com/office/drawing/2014/chart" uri="{C3380CC4-5D6E-409C-BE32-E72D297353CC}">
                <c16:uniqueId val="{00000003-7EF8-42D8-BEB8-AB8A6237E07A}"/>
              </c:ext>
            </c:extLst>
          </c:dPt>
          <c:dLbls>
            <c:dLbl>
              <c:idx val="4"/>
              <c:layout>
                <c:manualLayout>
                  <c:x val="-8.6918730986527588E-3"/>
                  <c:y val="-3.29218021653732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EF8-42D8-BEB8-AB8A6237E07A}"/>
                </c:ext>
              </c:extLst>
            </c:dLbl>
            <c:dLbl>
              <c:idx val="8"/>
              <c:layout>
                <c:manualLayout>
                  <c:x val="4.5433501959589283E-4"/>
                  <c:y val="-3.24076555188033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EF8-42D8-BEB8-AB8A6237E07A}"/>
                </c:ext>
              </c:extLst>
            </c:dLbl>
            <c:dLbl>
              <c:idx val="9"/>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extLst>
                <c:ext xmlns:c16="http://schemas.microsoft.com/office/drawing/2014/chart" uri="{C3380CC4-5D6E-409C-BE32-E72D297353CC}">
                  <c16:uniqueId val="{00000003-7EF8-42D8-BEB8-AB8A6237E07A}"/>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'15. RECAUDACIÓN'!$A$11:$A$20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'15. RECAUDACIÓN'!$G$11:$G$20</c:f>
              <c:numCache>
                <c:formatCode>_ * #,##0.0_ ;_ * \-#,##0.0_ ;_ * "-"??_ ;_ @_ </c:formatCode>
                <c:ptCount val="10"/>
                <c:pt idx="0">
                  <c:v>5997.20368478</c:v>
                </c:pt>
                <c:pt idx="1">
                  <c:v>9080.0895316599999</c:v>
                </c:pt>
                <c:pt idx="2">
                  <c:v>12248.277471096666</c:v>
                </c:pt>
                <c:pt idx="3">
                  <c:v>10513.433204446665</c:v>
                </c:pt>
                <c:pt idx="4">
                  <c:v>8016.9140878100006</c:v>
                </c:pt>
                <c:pt idx="5">
                  <c:v>24484.571917260004</c:v>
                </c:pt>
                <c:pt idx="6">
                  <c:v>23585.966682310001</c:v>
                </c:pt>
                <c:pt idx="7">
                  <c:v>16111.600872479999</c:v>
                </c:pt>
                <c:pt idx="8">
                  <c:v>18383.583112369997</c:v>
                </c:pt>
                <c:pt idx="9">
                  <c:v>26011.491608840002</c:v>
                </c:pt>
              </c:numCache>
            </c:numRef>
          </c:val>
          <c:extLst>
            <c:ext xmlns:c16="http://schemas.microsoft.com/office/drawing/2014/chart" uri="{C3380CC4-5D6E-409C-BE32-E72D297353CC}">
              <c16:uniqueId val="{00000005-7EF8-42D8-BEB8-AB8A6237E07A}"/>
            </c:ext>
          </c:extLst>
        </c:ser>
        <c:dLbls>
          <c:showLegendKey val="0"/>
          <c:showVal val="0"/>
          <c:showCatName val="0"/>
          <c:showSerName val="0"/>
          <c:showPercent val="0"/>
          <c:showBubbleSize val="0"/>
        </c:dLbls>
        <c:gapWidth val="150"/>
        <c:overlap val="-27"/>
        <c:axId val="313296399"/>
        <c:axId val="313285583"/>
      </c:barChart>
      <c:catAx>
        <c:axId val="313296399"/>
        <c:scaling>
          <c:orientation val="minMax"/>
        </c:scaling>
        <c:delete val="0"/>
        <c:axPos val="b"/>
        <c:numFmt formatCode="General" sourceLinked="1"/>
        <c:majorTickMark val="out"/>
        <c:minorTickMark val="none"/>
        <c:tickLblPos val="nextTo"/>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85583"/>
        <c:crosses val="autoZero"/>
        <c:auto val="1"/>
        <c:lblAlgn val="ctr"/>
        <c:lblOffset val="100"/>
        <c:noMultiLvlLbl val="0"/>
      </c:catAx>
      <c:valAx>
        <c:axId val="313285583"/>
        <c:scaling>
          <c:orientation val="minMax"/>
          <c:max val="27000"/>
        </c:scaling>
        <c:delete val="0"/>
        <c:axPos val="l"/>
        <c:numFmt formatCode="#,##0" sourceLinked="0"/>
        <c:majorTickMark val="out"/>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96399"/>
        <c:crosses val="autoZero"/>
        <c:crossBetween val="between"/>
        <c:majorUnit val="90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P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9.xml.rels><?xml version="1.0" encoding="UTF-8" standalone="yes"?>
<Relationships xmlns="http://schemas.openxmlformats.org/package/2006/relationships"><Relationship Id="rId3" Type="http://schemas.openxmlformats.org/officeDocument/2006/relationships/hyperlink" Target="#CONTENIDO!A1"/><Relationship Id="rId2" Type="http://schemas.openxmlformats.org/officeDocument/2006/relationships/chart" Target="../charts/chart3.xml"/><Relationship Id="rId1" Type="http://schemas.openxmlformats.org/officeDocument/2006/relationships/chart" Target="../charts/chart2.xml"/></Relationships>
</file>

<file path=xl/drawings/_rels/drawing1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9.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5.xml"/></Relationships>
</file>

<file path=xl/drawings/_rels/drawing2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4.xml.rels><?xml version="1.0" encoding="UTF-8" standalone="yes"?>
<Relationships xmlns="http://schemas.openxmlformats.org/package/2006/relationships"><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editAs="oneCell">
    <xdr:from>
      <xdr:col>2</xdr:col>
      <xdr:colOff>565785</xdr:colOff>
      <xdr:row>1</xdr:row>
      <xdr:rowOff>19050</xdr:rowOff>
    </xdr:from>
    <xdr:to>
      <xdr:col>9</xdr:col>
      <xdr:colOff>408829</xdr:colOff>
      <xdr:row>8</xdr:row>
      <xdr:rowOff>9348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35505" y="194310"/>
          <a:ext cx="6131449" cy="12171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63207</xdr:colOff>
      <xdr:row>63</xdr:row>
      <xdr:rowOff>19050</xdr:rowOff>
    </xdr:from>
    <xdr:to>
      <xdr:col>13</xdr:col>
      <xdr:colOff>542924</xdr:colOff>
      <xdr:row>70</xdr:row>
      <xdr:rowOff>1</xdr:rowOff>
    </xdr:to>
    <xdr:graphicFrame macro="">
      <xdr:nvGraphicFramePr>
        <xdr:cNvPr id="2" name="2 Gráfico">
          <a:extLst>
            <a:ext uri="{FF2B5EF4-FFF2-40B4-BE49-F238E27FC236}">
              <a16:creationId xmlns:a16="http://schemas.microsoft.com/office/drawing/2014/main" id="{F3D45F34-8947-4DBE-9E4C-D5967BD248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9524</xdr:colOff>
      <xdr:row>0</xdr:row>
      <xdr:rowOff>85725</xdr:rowOff>
    </xdr:from>
    <xdr:to>
      <xdr:col>13</xdr:col>
      <xdr:colOff>828562</xdr:colOff>
      <xdr:row>2</xdr:row>
      <xdr:rowOff>76327</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FF8DDAB9-CF5C-4801-8BF8-CE046AB36C48}"/>
            </a:ext>
          </a:extLst>
        </xdr:cNvPr>
        <xdr:cNvSpPr/>
      </xdr:nvSpPr>
      <xdr:spPr>
        <a:xfrm>
          <a:off x="10153649" y="85725"/>
          <a:ext cx="1647713" cy="371602"/>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28575</xdr:colOff>
      <xdr:row>0</xdr:row>
      <xdr:rowOff>66675</xdr:rowOff>
    </xdr:from>
    <xdr:to>
      <xdr:col>7</xdr:col>
      <xdr:colOff>723900</xdr:colOff>
      <xdr:row>2</xdr:row>
      <xdr:rowOff>95377</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DE7E6595-3874-444C-99CC-82CAE78FFC1B}"/>
            </a:ext>
          </a:extLst>
        </xdr:cNvPr>
        <xdr:cNvSpPr/>
      </xdr:nvSpPr>
      <xdr:spPr>
        <a:xfrm>
          <a:off x="8010525" y="66675"/>
          <a:ext cx="1333500" cy="419227"/>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733424</xdr:colOff>
      <xdr:row>0</xdr:row>
      <xdr:rowOff>85726</xdr:rowOff>
    </xdr:from>
    <xdr:to>
      <xdr:col>7</xdr:col>
      <xdr:colOff>609599</xdr:colOff>
      <xdr:row>2</xdr:row>
      <xdr:rowOff>78009</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02682AC-8335-4BAE-ADEA-ACE5D7752D8B}"/>
            </a:ext>
          </a:extLst>
        </xdr:cNvPr>
        <xdr:cNvSpPr/>
      </xdr:nvSpPr>
      <xdr:spPr>
        <a:xfrm>
          <a:off x="7372349" y="85726"/>
          <a:ext cx="1400175" cy="38280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762000</xdr:colOff>
      <xdr:row>0</xdr:row>
      <xdr:rowOff>47625</xdr:rowOff>
    </xdr:from>
    <xdr:to>
      <xdr:col>8</xdr:col>
      <xdr:colOff>681429</xdr:colOff>
      <xdr:row>2</xdr:row>
      <xdr:rowOff>108488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7D25F8F-EE78-4EB6-869C-08469AA0AE99}"/>
            </a:ext>
          </a:extLst>
        </xdr:cNvPr>
        <xdr:cNvSpPr/>
      </xdr:nvSpPr>
      <xdr:spPr>
        <a:xfrm>
          <a:off x="6477000" y="4762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419100</xdr:colOff>
      <xdr:row>0</xdr:row>
      <xdr:rowOff>66675</xdr:rowOff>
    </xdr:from>
    <xdr:to>
      <xdr:col>8</xdr:col>
      <xdr:colOff>490929</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DD21056-BDC3-467F-930A-6CB5BFBD2517}"/>
            </a:ext>
          </a:extLst>
        </xdr:cNvPr>
        <xdr:cNvSpPr/>
      </xdr:nvSpPr>
      <xdr:spPr>
        <a:xfrm>
          <a:off x="6200775" y="6667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114300</xdr:colOff>
      <xdr:row>0</xdr:row>
      <xdr:rowOff>66675</xdr:rowOff>
    </xdr:from>
    <xdr:to>
      <xdr:col>8</xdr:col>
      <xdr:colOff>500454</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D14D24A0-4194-4751-A064-F0FCD8DE0A32}"/>
            </a:ext>
          </a:extLst>
        </xdr:cNvPr>
        <xdr:cNvSpPr/>
      </xdr:nvSpPr>
      <xdr:spPr>
        <a:xfrm>
          <a:off x="5276850" y="6667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1295400</xdr:colOff>
      <xdr:row>0</xdr:row>
      <xdr:rowOff>57150</xdr:rowOff>
    </xdr:from>
    <xdr:to>
      <xdr:col>10</xdr:col>
      <xdr:colOff>90879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37913A24-8BC6-4370-9EC5-69E94215DA10}"/>
            </a:ext>
          </a:extLst>
        </xdr:cNvPr>
        <xdr:cNvSpPr/>
      </xdr:nvSpPr>
      <xdr:spPr>
        <a:xfrm>
          <a:off x="9934575" y="57150"/>
          <a:ext cx="149105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483268</xdr:colOff>
      <xdr:row>106</xdr:row>
      <xdr:rowOff>20554</xdr:rowOff>
    </xdr:from>
    <xdr:to>
      <xdr:col>8</xdr:col>
      <xdr:colOff>0</xdr:colOff>
      <xdr:row>120</xdr:row>
      <xdr:rowOff>84722</xdr:rowOff>
    </xdr:to>
    <xdr:graphicFrame macro="">
      <xdr:nvGraphicFramePr>
        <xdr:cNvPr id="2" name="3 Gráfico">
          <a:extLst>
            <a:ext uri="{FF2B5EF4-FFF2-40B4-BE49-F238E27FC236}">
              <a16:creationId xmlns:a16="http://schemas.microsoft.com/office/drawing/2014/main" id="{921DDB88-2C28-434A-9FA0-05DB27CE57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314324</xdr:colOff>
      <xdr:row>47</xdr:row>
      <xdr:rowOff>63567</xdr:rowOff>
    </xdr:from>
    <xdr:to>
      <xdr:col>9</xdr:col>
      <xdr:colOff>152399</xdr:colOff>
      <xdr:row>61</xdr:row>
      <xdr:rowOff>94553</xdr:rowOff>
    </xdr:to>
    <xdr:graphicFrame macro="">
      <xdr:nvGraphicFramePr>
        <xdr:cNvPr id="3" name="2 Gráfico">
          <a:extLst>
            <a:ext uri="{FF2B5EF4-FFF2-40B4-BE49-F238E27FC236}">
              <a16:creationId xmlns:a16="http://schemas.microsoft.com/office/drawing/2014/main" id="{A60731D1-78CA-4992-B96D-8A941A77D0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590550</xdr:colOff>
      <xdr:row>0</xdr:row>
      <xdr:rowOff>95250</xdr:rowOff>
    </xdr:from>
    <xdr:to>
      <xdr:col>10</xdr:col>
      <xdr:colOff>889635</xdr:colOff>
      <xdr:row>2</xdr:row>
      <xdr:rowOff>76200</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384E2823-0F52-43D2-9340-39A8825D0CD5}"/>
            </a:ext>
          </a:extLst>
        </xdr:cNvPr>
        <xdr:cNvSpPr/>
      </xdr:nvSpPr>
      <xdr:spPr>
        <a:xfrm>
          <a:off x="10458450" y="95250"/>
          <a:ext cx="1470660" cy="3714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20</xdr:col>
      <xdr:colOff>457200</xdr:colOff>
      <xdr:row>0</xdr:row>
      <xdr:rowOff>76200</xdr:rowOff>
    </xdr:from>
    <xdr:to>
      <xdr:col>23</xdr:col>
      <xdr:colOff>470535</xdr:colOff>
      <xdr:row>2</xdr:row>
      <xdr:rowOff>85725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5A11BA3A-B765-491F-8CAD-68A788AC7A63}"/>
            </a:ext>
          </a:extLst>
        </xdr:cNvPr>
        <xdr:cNvSpPr/>
      </xdr:nvSpPr>
      <xdr:spPr>
        <a:xfrm>
          <a:off x="11249025" y="76200"/>
          <a:ext cx="1470660" cy="3714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1285875</xdr:colOff>
      <xdr:row>0</xdr:row>
      <xdr:rowOff>76200</xdr:rowOff>
    </xdr:from>
    <xdr:to>
      <xdr:col>2</xdr:col>
      <xdr:colOff>2756535</xdr:colOff>
      <xdr:row>2</xdr:row>
      <xdr:rowOff>38100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F5D8AC79-5138-4B89-8402-EBE06D5044A9}"/>
            </a:ext>
          </a:extLst>
        </xdr:cNvPr>
        <xdr:cNvSpPr/>
      </xdr:nvSpPr>
      <xdr:spPr>
        <a:xfrm>
          <a:off x="5667375" y="76200"/>
          <a:ext cx="1470660" cy="3714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95595</xdr:colOff>
      <xdr:row>58</xdr:row>
      <xdr:rowOff>76200</xdr:rowOff>
    </xdr:from>
    <xdr:to>
      <xdr:col>7</xdr:col>
      <xdr:colOff>866774</xdr:colOff>
      <xdr:row>64</xdr:row>
      <xdr:rowOff>152400</xdr:rowOff>
    </xdr:to>
    <xdr:graphicFrame macro="">
      <xdr:nvGraphicFramePr>
        <xdr:cNvPr id="2" name="2 Gráfico">
          <a:extLst>
            <a:ext uri="{FF2B5EF4-FFF2-40B4-BE49-F238E27FC236}">
              <a16:creationId xmlns:a16="http://schemas.microsoft.com/office/drawing/2014/main" id="{987E1BF6-F3BD-44E7-953C-53A807CB7A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352425</xdr:colOff>
      <xdr:row>0</xdr:row>
      <xdr:rowOff>57150</xdr:rowOff>
    </xdr:from>
    <xdr:to>
      <xdr:col>8</xdr:col>
      <xdr:colOff>3810</xdr:colOff>
      <xdr:row>2</xdr:row>
      <xdr:rowOff>66675</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77439F3E-5705-4662-A607-DC04F3DD02BF}"/>
            </a:ext>
          </a:extLst>
        </xdr:cNvPr>
        <xdr:cNvSpPr/>
      </xdr:nvSpPr>
      <xdr:spPr>
        <a:xfrm>
          <a:off x="5972175" y="57150"/>
          <a:ext cx="1470660" cy="3714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990599</xdr:colOff>
      <xdr:row>0</xdr:row>
      <xdr:rowOff>104775</xdr:rowOff>
    </xdr:from>
    <xdr:to>
      <xdr:col>7</xdr:col>
      <xdr:colOff>746759</xdr:colOff>
      <xdr:row>2</xdr:row>
      <xdr:rowOff>133350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C234061-DE56-4FBB-B7F7-0C680BE2E5AE}"/>
            </a:ext>
          </a:extLst>
        </xdr:cNvPr>
        <xdr:cNvSpPr/>
      </xdr:nvSpPr>
      <xdr:spPr>
        <a:xfrm>
          <a:off x="8248649" y="104775"/>
          <a:ext cx="1575435" cy="39052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419100</xdr:colOff>
      <xdr:row>0</xdr:row>
      <xdr:rowOff>76200</xdr:rowOff>
    </xdr:from>
    <xdr:to>
      <xdr:col>7</xdr:col>
      <xdr:colOff>499110</xdr:colOff>
      <xdr:row>2</xdr:row>
      <xdr:rowOff>104775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5362F9C7-5F8B-4BA4-894C-1FB424DA5CA0}"/>
            </a:ext>
          </a:extLst>
        </xdr:cNvPr>
        <xdr:cNvSpPr/>
      </xdr:nvSpPr>
      <xdr:spPr>
        <a:xfrm>
          <a:off x="7572375" y="76200"/>
          <a:ext cx="1575435" cy="39052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228600</xdr:colOff>
      <xdr:row>0</xdr:row>
      <xdr:rowOff>76200</xdr:rowOff>
    </xdr:from>
    <xdr:to>
      <xdr:col>14</xdr:col>
      <xdr:colOff>24204</xdr:colOff>
      <xdr:row>2</xdr:row>
      <xdr:rowOff>137063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A3C73530-64D4-4EF3-B790-E91F5AD5DF0B}"/>
            </a:ext>
          </a:extLst>
        </xdr:cNvPr>
        <xdr:cNvSpPr/>
      </xdr:nvSpPr>
      <xdr:spPr>
        <a:xfrm>
          <a:off x="11125200" y="76200"/>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22</xdr:col>
      <xdr:colOff>361950</xdr:colOff>
      <xdr:row>0</xdr:row>
      <xdr:rowOff>116205</xdr:rowOff>
    </xdr:from>
    <xdr:to>
      <xdr:col>24</xdr:col>
      <xdr:colOff>643890</xdr:colOff>
      <xdr:row>2</xdr:row>
      <xdr:rowOff>177068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DE8AE1F1-C0EA-4B7C-A62A-E025F6480568}"/>
            </a:ext>
          </a:extLst>
        </xdr:cNvPr>
        <xdr:cNvSpPr/>
      </xdr:nvSpPr>
      <xdr:spPr>
        <a:xfrm>
          <a:off x="15230475" y="116205"/>
          <a:ext cx="1577340"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371475</xdr:colOff>
      <xdr:row>0</xdr:row>
      <xdr:rowOff>114300</xdr:rowOff>
    </xdr:from>
    <xdr:to>
      <xdr:col>12</xdr:col>
      <xdr:colOff>5154</xdr:colOff>
      <xdr:row>1</xdr:row>
      <xdr:rowOff>375188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553C1B05-59FA-4063-8B8F-FCD9DA457000}"/>
            </a:ext>
          </a:extLst>
        </xdr:cNvPr>
        <xdr:cNvSpPr/>
      </xdr:nvSpPr>
      <xdr:spPr>
        <a:xfrm>
          <a:off x="10934700" y="114300"/>
          <a:ext cx="17291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606701</xdr:colOff>
      <xdr:row>0</xdr:row>
      <xdr:rowOff>116784</xdr:rowOff>
    </xdr:from>
    <xdr:to>
      <xdr:col>12</xdr:col>
      <xdr:colOff>7639</xdr:colOff>
      <xdr:row>1</xdr:row>
      <xdr:rowOff>377672</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B785D6DC-0AC6-4683-AE56-977D6607739A}"/>
            </a:ext>
          </a:extLst>
        </xdr:cNvPr>
        <xdr:cNvSpPr/>
      </xdr:nvSpPr>
      <xdr:spPr>
        <a:xfrm>
          <a:off x="11417576" y="116784"/>
          <a:ext cx="1496438"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609600</xdr:colOff>
      <xdr:row>0</xdr:row>
      <xdr:rowOff>85725</xdr:rowOff>
    </xdr:from>
    <xdr:to>
      <xdr:col>13</xdr:col>
      <xdr:colOff>700479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693AEBE3-509D-479C-8600-74387E71EAB3}"/>
            </a:ext>
          </a:extLst>
        </xdr:cNvPr>
        <xdr:cNvSpPr/>
      </xdr:nvSpPr>
      <xdr:spPr>
        <a:xfrm>
          <a:off x="8420100" y="85725"/>
          <a:ext cx="15005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28575</xdr:colOff>
      <xdr:row>0</xdr:row>
      <xdr:rowOff>76200</xdr:rowOff>
    </xdr:from>
    <xdr:to>
      <xdr:col>3</xdr:col>
      <xdr:colOff>1691079</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C55DC3C6-E5A7-4348-B0C0-DB4C3C0F37A3}"/>
            </a:ext>
          </a:extLst>
        </xdr:cNvPr>
        <xdr:cNvSpPr/>
      </xdr:nvSpPr>
      <xdr:spPr>
        <a:xfrm>
          <a:off x="5210175" y="76200"/>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285750</xdr:colOff>
      <xdr:row>0</xdr:row>
      <xdr:rowOff>57150</xdr:rowOff>
    </xdr:from>
    <xdr:to>
      <xdr:col>5</xdr:col>
      <xdr:colOff>14679</xdr:colOff>
      <xdr:row>2</xdr:row>
      <xdr:rowOff>137063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BA0305A0-30FA-4213-A589-7F75258D582B}"/>
            </a:ext>
          </a:extLst>
        </xdr:cNvPr>
        <xdr:cNvSpPr/>
      </xdr:nvSpPr>
      <xdr:spPr>
        <a:xfrm>
          <a:off x="4781550" y="57150"/>
          <a:ext cx="15005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190501</xdr:colOff>
      <xdr:row>49</xdr:row>
      <xdr:rowOff>22860</xdr:rowOff>
    </xdr:from>
    <xdr:to>
      <xdr:col>6</xdr:col>
      <xdr:colOff>1152525</xdr:colOff>
      <xdr:row>61</xdr:row>
      <xdr:rowOff>114300</xdr:rowOff>
    </xdr:to>
    <xdr:graphicFrame macro="">
      <xdr:nvGraphicFramePr>
        <xdr:cNvPr id="2" name="Gráfico 1">
          <a:extLst>
            <a:ext uri="{FF2B5EF4-FFF2-40B4-BE49-F238E27FC236}">
              <a16:creationId xmlns:a16="http://schemas.microsoft.com/office/drawing/2014/main" id="{A2798982-EAE6-4C83-A7F4-DB2AB1874B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942975</xdr:colOff>
      <xdr:row>0</xdr:row>
      <xdr:rowOff>66675</xdr:rowOff>
    </xdr:from>
    <xdr:to>
      <xdr:col>7</xdr:col>
      <xdr:colOff>14679</xdr:colOff>
      <xdr:row>2</xdr:row>
      <xdr:rowOff>127538</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AA7F1FF2-744F-4AC7-9D13-1ACC56CFCC7E}"/>
            </a:ext>
          </a:extLst>
        </xdr:cNvPr>
        <xdr:cNvSpPr/>
      </xdr:nvSpPr>
      <xdr:spPr>
        <a:xfrm>
          <a:off x="7153275" y="6667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8</xdr:col>
      <xdr:colOff>219075</xdr:colOff>
      <xdr:row>0</xdr:row>
      <xdr:rowOff>171450</xdr:rowOff>
    </xdr:from>
    <xdr:to>
      <xdr:col>8</xdr:col>
      <xdr:colOff>1866900</xdr:colOff>
      <xdr:row>2</xdr:row>
      <xdr:rowOff>28575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BECC65D-072B-4BF0-83A5-A06D53433002}"/>
            </a:ext>
          </a:extLst>
        </xdr:cNvPr>
        <xdr:cNvSpPr/>
      </xdr:nvSpPr>
      <xdr:spPr>
        <a:xfrm>
          <a:off x="12306300" y="171450"/>
          <a:ext cx="1647825" cy="4095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2124075</xdr:colOff>
      <xdr:row>0</xdr:row>
      <xdr:rowOff>142875</xdr:rowOff>
    </xdr:from>
    <xdr:to>
      <xdr:col>12</xdr:col>
      <xdr:colOff>9525</xdr:colOff>
      <xdr:row>2</xdr:row>
      <xdr:rowOff>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4C2C53B-F86D-4437-B7BE-3F0CF9877F7C}"/>
            </a:ext>
          </a:extLst>
        </xdr:cNvPr>
        <xdr:cNvSpPr/>
      </xdr:nvSpPr>
      <xdr:spPr>
        <a:xfrm>
          <a:off x="15630525" y="142875"/>
          <a:ext cx="1647825" cy="4095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002060"/>
  </sheetPr>
  <dimension ref="B10:Q57"/>
  <sheetViews>
    <sheetView tabSelected="1" view="pageBreakPreview" zoomScaleNormal="100" zoomScaleSheetLayoutView="100" workbookViewId="0"/>
  </sheetViews>
  <sheetFormatPr baseColWidth="10" defaultColWidth="11.42578125" defaultRowHeight="16.5" x14ac:dyDescent="0.3"/>
  <cols>
    <col min="1" max="1" width="5.28515625" style="11" customWidth="1"/>
    <col min="2" max="8" width="11.42578125" style="11"/>
    <col min="9" max="9" width="23" style="11" customWidth="1"/>
    <col min="10" max="11" width="11.42578125" style="419"/>
    <col min="12" max="12" width="11.42578125" style="11"/>
    <col min="13" max="13" width="8.5703125" style="11" customWidth="1"/>
    <col min="14" max="16384" width="11.42578125" style="11"/>
  </cols>
  <sheetData>
    <row r="10" spans="2:17" ht="22.5" customHeight="1" x14ac:dyDescent="0.3">
      <c r="B10" s="1043" t="s">
        <v>62</v>
      </c>
      <c r="C10" s="1043"/>
      <c r="D10" s="1043"/>
      <c r="E10" s="1043"/>
      <c r="F10" s="1043"/>
      <c r="G10" s="1043"/>
      <c r="H10" s="1043"/>
      <c r="I10" s="1043"/>
      <c r="J10" s="1043"/>
      <c r="K10" s="1043"/>
      <c r="L10" s="1043"/>
      <c r="M10" s="13"/>
      <c r="N10" s="13"/>
      <c r="O10" s="13"/>
      <c r="P10" s="13"/>
      <c r="Q10" s="13"/>
    </row>
    <row r="11" spans="2:17" ht="18" customHeight="1" x14ac:dyDescent="0.3">
      <c r="B11" s="1044" t="s">
        <v>890</v>
      </c>
      <c r="C11" s="1044"/>
      <c r="D11" s="1044"/>
      <c r="E11" s="1044"/>
      <c r="F11" s="1044"/>
      <c r="G11" s="1044"/>
      <c r="H11" s="1044"/>
      <c r="I11" s="1044"/>
      <c r="J11" s="1044"/>
      <c r="K11" s="1044"/>
      <c r="L11" s="1044"/>
      <c r="M11" s="14"/>
      <c r="N11" s="14"/>
      <c r="O11" s="14"/>
      <c r="P11" s="14"/>
      <c r="Q11" s="14"/>
    </row>
    <row r="12" spans="2:17" ht="18" customHeight="1" x14ac:dyDescent="0.3">
      <c r="B12" s="1044" t="s">
        <v>891</v>
      </c>
      <c r="C12" s="1044"/>
      <c r="D12" s="1044"/>
      <c r="E12" s="1044"/>
      <c r="F12" s="1044"/>
      <c r="G12" s="1044"/>
      <c r="H12" s="1044"/>
      <c r="I12" s="1044"/>
      <c r="J12" s="1044"/>
      <c r="K12" s="1044"/>
      <c r="L12" s="1044"/>
      <c r="M12" s="14"/>
      <c r="N12" s="14"/>
      <c r="O12" s="14"/>
      <c r="P12" s="14"/>
      <c r="Q12" s="14"/>
    </row>
    <row r="14" spans="2:17" ht="18" x14ac:dyDescent="0.3">
      <c r="B14" s="12" t="s">
        <v>63</v>
      </c>
    </row>
    <row r="15" spans="2:17" x14ac:dyDescent="0.3">
      <c r="B15" s="11" t="s">
        <v>64</v>
      </c>
      <c r="J15" s="418" t="s">
        <v>65</v>
      </c>
    </row>
    <row r="16" spans="2:17" x14ac:dyDescent="0.3">
      <c r="B16" s="11" t="s">
        <v>66</v>
      </c>
      <c r="J16" s="418" t="s">
        <v>67</v>
      </c>
    </row>
    <row r="17" spans="2:10" x14ac:dyDescent="0.3">
      <c r="B17" s="11" t="s">
        <v>210</v>
      </c>
      <c r="I17" s="23"/>
      <c r="J17" s="461" t="s">
        <v>208</v>
      </c>
    </row>
    <row r="19" spans="2:10" ht="18" x14ac:dyDescent="0.3">
      <c r="B19" s="12" t="s">
        <v>391</v>
      </c>
    </row>
    <row r="20" spans="2:10" x14ac:dyDescent="0.3">
      <c r="B20" s="11" t="s">
        <v>381</v>
      </c>
      <c r="J20" s="418" t="s">
        <v>68</v>
      </c>
    </row>
    <row r="21" spans="2:10" x14ac:dyDescent="0.3">
      <c r="B21" s="11" t="s">
        <v>382</v>
      </c>
      <c r="I21" s="23"/>
      <c r="J21" s="418" t="s">
        <v>209</v>
      </c>
    </row>
    <row r="22" spans="2:10" x14ac:dyDescent="0.3">
      <c r="B22" s="11" t="s">
        <v>383</v>
      </c>
      <c r="J22" s="418" t="s">
        <v>69</v>
      </c>
    </row>
    <row r="24" spans="2:10" ht="18" x14ac:dyDescent="0.3">
      <c r="B24" s="12" t="s">
        <v>70</v>
      </c>
      <c r="J24" s="418" t="s">
        <v>71</v>
      </c>
    </row>
    <row r="26" spans="2:10" ht="18" x14ac:dyDescent="0.3">
      <c r="B26" s="12" t="s">
        <v>72</v>
      </c>
    </row>
    <row r="27" spans="2:10" x14ac:dyDescent="0.3">
      <c r="B27" s="11" t="s">
        <v>73</v>
      </c>
      <c r="J27" s="418" t="s">
        <v>76</v>
      </c>
    </row>
    <row r="28" spans="2:10" x14ac:dyDescent="0.3">
      <c r="B28" s="11" t="s">
        <v>74</v>
      </c>
      <c r="J28" s="418" t="s">
        <v>77</v>
      </c>
    </row>
    <row r="29" spans="2:10" x14ac:dyDescent="0.3">
      <c r="B29" s="11" t="s">
        <v>75</v>
      </c>
      <c r="J29" s="418" t="s">
        <v>78</v>
      </c>
    </row>
    <row r="31" spans="2:10" ht="18" x14ac:dyDescent="0.3">
      <c r="B31" s="12" t="s">
        <v>79</v>
      </c>
    </row>
    <row r="32" spans="2:10" x14ac:dyDescent="0.3">
      <c r="B32" s="11" t="s">
        <v>81</v>
      </c>
      <c r="J32" s="418" t="s">
        <v>83</v>
      </c>
    </row>
    <row r="33" spans="2:10" x14ac:dyDescent="0.3">
      <c r="B33" s="11" t="s">
        <v>211</v>
      </c>
      <c r="J33" s="418" t="s">
        <v>84</v>
      </c>
    </row>
    <row r="34" spans="2:10" x14ac:dyDescent="0.3">
      <c r="B34" s="11" t="s">
        <v>80</v>
      </c>
      <c r="J34" s="418" t="s">
        <v>84</v>
      </c>
    </row>
    <row r="35" spans="2:10" x14ac:dyDescent="0.3">
      <c r="B35" s="11" t="s">
        <v>82</v>
      </c>
      <c r="J35" s="418" t="s">
        <v>85</v>
      </c>
    </row>
    <row r="37" spans="2:10" ht="18" x14ac:dyDescent="0.3">
      <c r="B37" s="12" t="s">
        <v>86</v>
      </c>
    </row>
    <row r="38" spans="2:10" x14ac:dyDescent="0.3">
      <c r="B38" s="11" t="s">
        <v>87</v>
      </c>
      <c r="J38" s="418" t="s">
        <v>88</v>
      </c>
    </row>
    <row r="39" spans="2:10" x14ac:dyDescent="0.3">
      <c r="B39" s="11" t="s">
        <v>212</v>
      </c>
      <c r="J39" s="418" t="s">
        <v>88</v>
      </c>
    </row>
    <row r="40" spans="2:10" x14ac:dyDescent="0.3">
      <c r="B40" s="11" t="s">
        <v>172</v>
      </c>
      <c r="J40" s="418" t="s">
        <v>173</v>
      </c>
    </row>
    <row r="42" spans="2:10" ht="18" x14ac:dyDescent="0.3">
      <c r="B42" s="12" t="s">
        <v>89</v>
      </c>
    </row>
    <row r="43" spans="2:10" x14ac:dyDescent="0.3">
      <c r="B43" s="11" t="s">
        <v>213</v>
      </c>
      <c r="J43" s="418" t="s">
        <v>174</v>
      </c>
    </row>
    <row r="44" spans="2:10" ht="36" customHeight="1" x14ac:dyDescent="0.3">
      <c r="B44" s="1042" t="s">
        <v>90</v>
      </c>
      <c r="C44" s="1042"/>
      <c r="D44" s="1042"/>
      <c r="E44" s="1042"/>
      <c r="F44" s="1042"/>
      <c r="G44" s="1042"/>
      <c r="H44" s="1042"/>
      <c r="J44" s="418" t="s">
        <v>175</v>
      </c>
    </row>
    <row r="46" spans="2:10" ht="18" x14ac:dyDescent="0.3">
      <c r="B46" s="12" t="s">
        <v>91</v>
      </c>
    </row>
    <row r="47" spans="2:10" x14ac:dyDescent="0.3">
      <c r="B47" s="11" t="s">
        <v>92</v>
      </c>
      <c r="J47" s="418" t="s">
        <v>176</v>
      </c>
    </row>
    <row r="49" spans="2:10" ht="18" x14ac:dyDescent="0.3">
      <c r="B49" s="12" t="s">
        <v>93</v>
      </c>
      <c r="J49" s="418" t="s">
        <v>177</v>
      </c>
    </row>
    <row r="51" spans="2:10" ht="18" x14ac:dyDescent="0.3">
      <c r="B51" s="12" t="s">
        <v>94</v>
      </c>
      <c r="J51" s="418" t="s">
        <v>178</v>
      </c>
    </row>
    <row r="53" spans="2:10" ht="18" x14ac:dyDescent="0.3">
      <c r="B53" s="12" t="s">
        <v>95</v>
      </c>
      <c r="J53" s="418" t="s">
        <v>179</v>
      </c>
    </row>
    <row r="55" spans="2:10" ht="18" x14ac:dyDescent="0.3">
      <c r="B55" s="12" t="s">
        <v>880</v>
      </c>
      <c r="J55" s="418" t="s">
        <v>881</v>
      </c>
    </row>
    <row r="56" spans="2:10" x14ac:dyDescent="0.3">
      <c r="J56" s="418"/>
    </row>
    <row r="57" spans="2:10" ht="18" x14ac:dyDescent="0.3">
      <c r="B57" s="12" t="s">
        <v>856</v>
      </c>
      <c r="J57" s="418" t="s">
        <v>861</v>
      </c>
    </row>
  </sheetData>
  <mergeCells count="4">
    <mergeCell ref="B44:H44"/>
    <mergeCell ref="B10:L10"/>
    <mergeCell ref="B11:L11"/>
    <mergeCell ref="B12:L12"/>
  </mergeCells>
  <hyperlinks>
    <hyperlink ref="J15" location="'1. PRODUCCIÓN METÁLICA'!A1" display="'1. PRODUCCIÓN METÁLICA'!A1" xr:uid="{00000000-0004-0000-0000-000000000000}"/>
    <hyperlink ref="J16" location="'2. PRODUCCIÓN EMPRESAS'!A1" display="'2. PRODUCCIÓN EMPRESAS'!A1" xr:uid="{00000000-0004-0000-0000-000001000000}"/>
    <hyperlink ref="J20" location="'4. NO METÁLICA'!A1" display="'4. NO METÁLICA'!A1" xr:uid="{00000000-0004-0000-0000-000002000000}"/>
    <hyperlink ref="J22" location="'4.2. CARBONÍFERA'!A1" display="'4.2. CARBONÍFERA'!A1" xr:uid="{00000000-0004-0000-0000-000003000000}"/>
    <hyperlink ref="J27" location="'6. EXPORTACIONES'!A1" display="'6. EXPORTACIONES'!A1" xr:uid="{00000000-0004-0000-0000-000004000000}"/>
    <hyperlink ref="J28" location="'6.1 EXPORTACIONES PART'!A1" display="'6.1 EXPORTACIONES PART'!A1" xr:uid="{00000000-0004-0000-0000-000005000000}"/>
    <hyperlink ref="J29" location="'6.2 EXPORT PRODUCTOS'!A1" display="'6.2 EXPORT PRODUCTOS'!A1" xr:uid="{00000000-0004-0000-0000-000006000000}"/>
    <hyperlink ref="J32" location="'7. INVERSIONES'!A1" display="'7. INVERSIONES'!A1" xr:uid="{00000000-0004-0000-0000-000007000000}"/>
    <hyperlink ref="J33" location="'8. INVERSIONES TIPO'!A1" display="'8. INVERSIONES TIPO'!A1" xr:uid="{00000000-0004-0000-0000-000008000000}"/>
    <hyperlink ref="J34" location="'8. INVERSIONES TIPO'!A1" display="'8. INVERSIONES TIPO'!A1" xr:uid="{00000000-0004-0000-0000-000009000000}"/>
    <hyperlink ref="J35" location="'9. INVERSIONES RUBRO'!A1" display="'9. INVERSIONES RUBRO'!A1" xr:uid="{00000000-0004-0000-0000-00000A000000}"/>
    <hyperlink ref="J38" location="'10. EMPLEO'!A1" display="'10. EMPLEO'!A1" xr:uid="{00000000-0004-0000-0000-00000B000000}"/>
    <hyperlink ref="J39" location="'10. EMPLEO'!A1" display="'10. EMPLEO'!A1" xr:uid="{00000000-0004-0000-0000-00000C000000}"/>
    <hyperlink ref="J24" location="'5. MACROECONÓMICAS'!A1" display="'5. MACROECONÓMICAS'!A1" xr:uid="{00000000-0004-0000-0000-00000D000000}"/>
    <hyperlink ref="J40" location="'11. EMPLEO-GÉNERO'!A1" display="'11. EMPLEO-GÉNERO'!A1" xr:uid="{00000000-0004-0000-0000-00000E000000}"/>
    <hyperlink ref="J44" location="'13. TRANSFERENCIAS 2'!A1" display="'13. TRANSFERENCIAS 2'!A1" xr:uid="{00000000-0004-0000-0000-000010000000}"/>
    <hyperlink ref="J47" location="'14. CATASTRO ACTIVIDAD'!A1" display="'14. CATASTRO ACTIVIDAD'!A1" xr:uid="{00000000-0004-0000-0000-000011000000}"/>
    <hyperlink ref="J49" location="'14.1 ACTIVIDAD MINERA'!A1" display="'14.1 ACTIVIDAD MINERA'!A1" xr:uid="{00000000-0004-0000-0000-000012000000}"/>
    <hyperlink ref="J51" location="'14.2 ÁREAS RESTRINGIDAS'!A1" display="'14.2 ÁREAS RESTRINGIDAS'!A1" xr:uid="{00000000-0004-0000-0000-000013000000}"/>
    <hyperlink ref="J53" location="'15. RECAUDACIÓN'!A1" display="'15. RECAUDACIÓN'!A1" xr:uid="{00000000-0004-0000-0000-000014000000}"/>
    <hyperlink ref="J55" location="'CPIM, OCT 2025'!Área_de_impresión" display="CPIM, OCT 2025'!A1" xr:uid="{00000000-0004-0000-0000-000015000000}"/>
    <hyperlink ref="J21" location="'4.1. NO METÁLICA DEPARTAMENTOS'!A1" display="'4.1. NO METÁLICA DEPARTAMENTOS'!A1" xr:uid="{00000000-0004-0000-0000-000017000000}"/>
    <hyperlink ref="J17" location="'3. PRODUCCIÓN DEPARTAMENTOS '!A1" display="3. PRODUCCIÓN DEPARTAMENTOS'!A1" xr:uid="{00000000-0004-0000-0000-000018000000}"/>
    <hyperlink ref="J43" location="'12. TRANSFERENCIAS'!A1" display="'12. TRANSFERENCIAS'!A1" xr:uid="{BDEA50F2-3C4C-42AC-ACCE-83210D3AD50A}"/>
    <hyperlink ref="J57" location="'CPEM, AGO 2025'!Área_de_impresión" display="CPEM, AGO 2025'!A1" xr:uid="{242FEC00-29EF-48E6-9A9A-B86D7D4FA31C}"/>
  </hyperlinks>
  <pageMargins left="0.7" right="0.7" top="0.75" bottom="0.75" header="0.3" footer="0.3"/>
  <pageSetup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36FEB-D5F3-4C17-8491-441E1CE9B65A}">
  <sheetPr codeName="Hoja2">
    <tabColor rgb="FF002060"/>
  </sheetPr>
  <dimension ref="A1:AH72"/>
  <sheetViews>
    <sheetView showGridLines="0" view="pageBreakPreview" zoomScaleNormal="100" zoomScaleSheetLayoutView="100" workbookViewId="0">
      <pane ySplit="4" topLeftCell="A5" activePane="bottomLeft" state="frozen"/>
      <selection pane="bottomLeft"/>
    </sheetView>
  </sheetViews>
  <sheetFormatPr baseColWidth="10" defaultColWidth="11.42578125" defaultRowHeight="12.75" x14ac:dyDescent="0.2"/>
  <cols>
    <col min="1" max="1" width="13.42578125" style="7" customWidth="1"/>
    <col min="2" max="2" width="12.42578125" style="6" customWidth="1"/>
    <col min="3" max="3" width="14.42578125" style="6" bestFit="1" customWidth="1"/>
    <col min="4" max="14" width="12.42578125" style="6" customWidth="1"/>
    <col min="15" max="15" width="2" style="758" customWidth="1"/>
    <col min="16" max="16" width="11.42578125" style="6"/>
    <col min="17" max="17" width="12.42578125" style="6" bestFit="1" customWidth="1"/>
    <col min="18" max="18" width="14.42578125" style="6" bestFit="1" customWidth="1"/>
    <col min="19" max="20" width="12.42578125" style="6" bestFit="1" customWidth="1"/>
    <col min="21" max="21" width="11.5703125" style="6" bestFit="1" customWidth="1"/>
    <col min="22" max="22" width="13.42578125" style="6" bestFit="1" customWidth="1"/>
    <col min="23" max="24" width="11.5703125" style="6" bestFit="1" customWidth="1"/>
    <col min="25" max="25" width="11.42578125" style="6"/>
    <col min="26" max="26" width="11.5703125" style="6" bestFit="1" customWidth="1"/>
    <col min="27" max="27" width="13.42578125" style="6" bestFit="1" customWidth="1"/>
    <col min="28" max="30" width="11.5703125" style="6" bestFit="1" customWidth="1"/>
    <col min="31" max="31" width="12.42578125" style="6" bestFit="1" customWidth="1"/>
    <col min="32" max="33" width="11.5703125" style="6" bestFit="1" customWidth="1"/>
    <col min="34" max="16384" width="11.42578125" style="6"/>
  </cols>
  <sheetData>
    <row r="1" spans="1:15" ht="15.75" customHeight="1" x14ac:dyDescent="0.35">
      <c r="A1" s="754" t="s">
        <v>788</v>
      </c>
      <c r="B1" s="755"/>
      <c r="C1" s="755"/>
      <c r="D1" s="755"/>
      <c r="E1" s="755"/>
      <c r="F1" s="756"/>
      <c r="G1" s="757"/>
      <c r="H1" s="756"/>
      <c r="I1" s="755"/>
      <c r="J1" s="755"/>
      <c r="K1" s="755"/>
      <c r="L1" s="755"/>
      <c r="M1" s="755"/>
      <c r="N1" s="755"/>
    </row>
    <row r="2" spans="1:15" ht="14.45" customHeight="1" x14ac:dyDescent="0.25">
      <c r="A2" s="1045" t="s">
        <v>789</v>
      </c>
      <c r="B2" s="1045"/>
      <c r="C2" s="1045"/>
      <c r="D2" s="1045"/>
      <c r="E2" s="1045"/>
      <c r="F2" s="1045"/>
      <c r="G2" s="1045"/>
      <c r="H2" s="1045"/>
      <c r="I2" s="1045"/>
      <c r="J2" s="759"/>
      <c r="K2" s="759"/>
      <c r="L2" s="759"/>
      <c r="M2" s="759"/>
      <c r="N2" s="759"/>
    </row>
    <row r="3" spans="1:15" ht="13.5" thickBot="1" x14ac:dyDescent="0.25">
      <c r="A3" s="755"/>
      <c r="B3" s="755"/>
      <c r="C3" s="755"/>
      <c r="D3" s="755"/>
      <c r="E3" s="755"/>
      <c r="F3" s="755"/>
      <c r="G3" s="755"/>
      <c r="H3" s="755"/>
      <c r="I3" s="755"/>
      <c r="J3" s="755"/>
      <c r="K3" s="755"/>
      <c r="L3" s="755"/>
      <c r="M3" s="755"/>
      <c r="N3" s="755"/>
    </row>
    <row r="4" spans="1:15" s="171" customFormat="1" x14ac:dyDescent="0.2">
      <c r="A4" s="760" t="s">
        <v>205</v>
      </c>
      <c r="B4" s="761" t="s">
        <v>674</v>
      </c>
      <c r="C4" s="761" t="s">
        <v>790</v>
      </c>
      <c r="D4" s="761" t="s">
        <v>676</v>
      </c>
      <c r="E4" s="761" t="s">
        <v>677</v>
      </c>
      <c r="F4" s="761" t="s">
        <v>678</v>
      </c>
      <c r="G4" s="761" t="s">
        <v>265</v>
      </c>
      <c r="H4" s="761" t="s">
        <v>679</v>
      </c>
      <c r="I4" s="761" t="s">
        <v>680</v>
      </c>
      <c r="J4" s="761" t="s">
        <v>791</v>
      </c>
      <c r="K4" s="761" t="s">
        <v>792</v>
      </c>
      <c r="L4" s="761" t="s">
        <v>793</v>
      </c>
      <c r="M4" s="761" t="s">
        <v>794</v>
      </c>
      <c r="N4" s="762" t="s">
        <v>795</v>
      </c>
      <c r="O4" s="763"/>
    </row>
    <row r="5" spans="1:15" ht="13.5" thickBot="1" x14ac:dyDescent="0.25">
      <c r="A5" s="764"/>
      <c r="B5" s="765" t="s">
        <v>796</v>
      </c>
      <c r="C5" s="765" t="s">
        <v>797</v>
      </c>
      <c r="D5" s="765" t="s">
        <v>796</v>
      </c>
      <c r="E5" s="765" t="s">
        <v>798</v>
      </c>
      <c r="F5" s="765" t="s">
        <v>796</v>
      </c>
      <c r="G5" s="765" t="s">
        <v>796</v>
      </c>
      <c r="H5" s="765" t="s">
        <v>796</v>
      </c>
      <c r="I5" s="765" t="s">
        <v>796</v>
      </c>
      <c r="J5" s="765" t="s">
        <v>796</v>
      </c>
      <c r="K5" s="765" t="s">
        <v>796</v>
      </c>
      <c r="L5" s="765" t="s">
        <v>796</v>
      </c>
      <c r="M5" s="765" t="s">
        <v>796</v>
      </c>
      <c r="N5" s="766" t="s">
        <v>796</v>
      </c>
      <c r="O5" s="767"/>
    </row>
    <row r="6" spans="1:15" x14ac:dyDescent="0.2">
      <c r="A6" s="768">
        <v>2000</v>
      </c>
      <c r="B6" s="769">
        <v>553924</v>
      </c>
      <c r="C6" s="769">
        <v>132585078.00000001</v>
      </c>
      <c r="D6" s="769">
        <v>910303</v>
      </c>
      <c r="E6" s="769">
        <v>2437706</v>
      </c>
      <c r="F6" s="769">
        <v>270576</v>
      </c>
      <c r="G6" s="769">
        <v>2812784.7804642497</v>
      </c>
      <c r="H6" s="769">
        <v>37410</v>
      </c>
      <c r="I6" s="769">
        <v>7193</v>
      </c>
      <c r="J6" s="770" t="s">
        <v>799</v>
      </c>
      <c r="K6" s="770" t="s">
        <v>799</v>
      </c>
      <c r="L6" s="770" t="s">
        <v>799</v>
      </c>
      <c r="M6" s="770" t="s">
        <v>799</v>
      </c>
      <c r="N6" s="771" t="s">
        <v>799</v>
      </c>
    </row>
    <row r="7" spans="1:15" x14ac:dyDescent="0.2">
      <c r="A7" s="772">
        <v>2001</v>
      </c>
      <c r="B7" s="770">
        <v>722355.34555900015</v>
      </c>
      <c r="C7" s="770">
        <v>138522109.261338</v>
      </c>
      <c r="D7" s="770">
        <v>1056629.375614</v>
      </c>
      <c r="E7" s="770">
        <v>2571113.7884550001</v>
      </c>
      <c r="F7" s="770">
        <v>289546.06610700005</v>
      </c>
      <c r="G7" s="770">
        <v>3038401.494655</v>
      </c>
      <c r="H7" s="770">
        <v>38182.076774000001</v>
      </c>
      <c r="I7" s="770">
        <v>9499.2289039999996</v>
      </c>
      <c r="J7" s="770" t="s">
        <v>799</v>
      </c>
      <c r="K7" s="770" t="s">
        <v>799</v>
      </c>
      <c r="L7" s="770" t="s">
        <v>799</v>
      </c>
      <c r="M7" s="770" t="s">
        <v>799</v>
      </c>
      <c r="N7" s="771" t="s">
        <v>799</v>
      </c>
    </row>
    <row r="8" spans="1:15" x14ac:dyDescent="0.2">
      <c r="A8" s="772">
        <v>2002</v>
      </c>
      <c r="B8" s="770">
        <v>844552.87496099994</v>
      </c>
      <c r="C8" s="770">
        <v>157529918.53579301</v>
      </c>
      <c r="D8" s="770">
        <v>1232996.9204689998</v>
      </c>
      <c r="E8" s="770">
        <v>2869638.9847490001</v>
      </c>
      <c r="F8" s="770">
        <v>305650.71951300005</v>
      </c>
      <c r="G8" s="770">
        <v>3056055.2522</v>
      </c>
      <c r="H8" s="770">
        <v>38815.044966000001</v>
      </c>
      <c r="I8" s="770">
        <v>8612.8507310000005</v>
      </c>
      <c r="J8" s="770" t="s">
        <v>799</v>
      </c>
      <c r="K8" s="770" t="s">
        <v>799</v>
      </c>
      <c r="L8" s="770" t="s">
        <v>799</v>
      </c>
      <c r="M8" s="770" t="s">
        <v>799</v>
      </c>
      <c r="N8" s="771" t="s">
        <v>799</v>
      </c>
    </row>
    <row r="9" spans="1:15" x14ac:dyDescent="0.2">
      <c r="A9" s="772">
        <v>2003</v>
      </c>
      <c r="B9" s="770">
        <v>842605.07863000024</v>
      </c>
      <c r="C9" s="770">
        <v>172624629.84419996</v>
      </c>
      <c r="D9" s="770">
        <v>1373792.267121</v>
      </c>
      <c r="E9" s="770">
        <v>2923686.4022500003</v>
      </c>
      <c r="F9" s="770">
        <v>309163.88219000009</v>
      </c>
      <c r="G9" s="770">
        <v>3484900.3702520002</v>
      </c>
      <c r="H9" s="770">
        <v>40202.178839999993</v>
      </c>
      <c r="I9" s="770">
        <v>9589.5781260000003</v>
      </c>
      <c r="J9" s="770" t="s">
        <v>799</v>
      </c>
      <c r="K9" s="770" t="s">
        <v>799</v>
      </c>
      <c r="L9" s="770" t="s">
        <v>799</v>
      </c>
      <c r="M9" s="770" t="s">
        <v>799</v>
      </c>
      <c r="N9" s="771" t="s">
        <v>799</v>
      </c>
    </row>
    <row r="10" spans="1:15" x14ac:dyDescent="0.2">
      <c r="A10" s="772">
        <v>2004</v>
      </c>
      <c r="B10" s="770">
        <v>1035574.04973</v>
      </c>
      <c r="C10" s="770">
        <v>173223817.38585296</v>
      </c>
      <c r="D10" s="770">
        <v>1209005.7091610003</v>
      </c>
      <c r="E10" s="770">
        <v>3059961.8968920005</v>
      </c>
      <c r="F10" s="770">
        <v>306210.77793799998</v>
      </c>
      <c r="G10" s="770">
        <v>4247173.7726000007</v>
      </c>
      <c r="H10" s="770">
        <v>41613.363517999998</v>
      </c>
      <c r="I10" s="770">
        <v>14246.326868</v>
      </c>
      <c r="J10" s="770" t="s">
        <v>799</v>
      </c>
      <c r="K10" s="770" t="s">
        <v>799</v>
      </c>
      <c r="L10" s="770" t="s">
        <v>799</v>
      </c>
      <c r="M10" s="770" t="s">
        <v>799</v>
      </c>
      <c r="N10" s="771" t="s">
        <v>799</v>
      </c>
    </row>
    <row r="11" spans="1:15" x14ac:dyDescent="0.2">
      <c r="A11" s="772">
        <v>2005</v>
      </c>
      <c r="B11" s="770">
        <v>1009897.918423</v>
      </c>
      <c r="C11" s="770">
        <v>208001717.81876829</v>
      </c>
      <c r="D11" s="770">
        <v>1201670.9143999997</v>
      </c>
      <c r="E11" s="770">
        <v>3193145.5305729993</v>
      </c>
      <c r="F11" s="770">
        <v>319344.80289899989</v>
      </c>
      <c r="G11" s="770">
        <v>4564989.1370999999</v>
      </c>
      <c r="H11" s="770">
        <v>42144.586211000002</v>
      </c>
      <c r="I11" s="770">
        <v>17325.373315000004</v>
      </c>
      <c r="J11" s="770" t="s">
        <v>799</v>
      </c>
      <c r="K11" s="770" t="s">
        <v>799</v>
      </c>
      <c r="L11" s="770" t="s">
        <v>799</v>
      </c>
      <c r="M11" s="770" t="s">
        <v>799</v>
      </c>
      <c r="N11" s="771" t="s">
        <v>799</v>
      </c>
    </row>
    <row r="12" spans="1:15" x14ac:dyDescent="0.2">
      <c r="A12" s="772">
        <v>2006</v>
      </c>
      <c r="B12" s="770">
        <v>1048472.4635900002</v>
      </c>
      <c r="C12" s="770">
        <v>202825998.65453294</v>
      </c>
      <c r="D12" s="770">
        <v>1203364.0679980002</v>
      </c>
      <c r="E12" s="770">
        <v>3470661.2430209992</v>
      </c>
      <c r="F12" s="770">
        <v>313332.28608800005</v>
      </c>
      <c r="G12" s="770">
        <v>4784600.5820000004</v>
      </c>
      <c r="H12" s="770">
        <v>38469.547186000011</v>
      </c>
      <c r="I12" s="770">
        <v>17209.346067999999</v>
      </c>
      <c r="J12" s="770" t="s">
        <v>799</v>
      </c>
      <c r="K12" s="770" t="s">
        <v>799</v>
      </c>
      <c r="L12" s="770" t="s">
        <v>799</v>
      </c>
      <c r="M12" s="770" t="s">
        <v>799</v>
      </c>
      <c r="N12" s="771" t="s">
        <v>799</v>
      </c>
    </row>
    <row r="13" spans="1:15" x14ac:dyDescent="0.2">
      <c r="A13" s="772">
        <v>2007</v>
      </c>
      <c r="B13" s="770">
        <v>1190273.6039159999</v>
      </c>
      <c r="C13" s="770">
        <v>170127538.95581597</v>
      </c>
      <c r="D13" s="770">
        <v>1444361.4378260002</v>
      </c>
      <c r="E13" s="770">
        <v>3501461.9256330007</v>
      </c>
      <c r="F13" s="770">
        <v>329164.77903499996</v>
      </c>
      <c r="G13" s="770">
        <v>5103597.2635999992</v>
      </c>
      <c r="H13" s="770">
        <v>39018.915689000001</v>
      </c>
      <c r="I13" s="770">
        <v>16786.886077000003</v>
      </c>
      <c r="J13" s="770" t="s">
        <v>799</v>
      </c>
      <c r="K13" s="770" t="s">
        <v>799</v>
      </c>
      <c r="L13" s="770" t="s">
        <v>799</v>
      </c>
      <c r="M13" s="770" t="s">
        <v>799</v>
      </c>
      <c r="N13" s="771" t="s">
        <v>799</v>
      </c>
    </row>
    <row r="14" spans="1:15" x14ac:dyDescent="0.2">
      <c r="A14" s="772">
        <v>2008</v>
      </c>
      <c r="B14" s="770">
        <v>1267866.5800789997</v>
      </c>
      <c r="C14" s="770">
        <v>179870472.99560794</v>
      </c>
      <c r="D14" s="770">
        <v>1602597.0080210003</v>
      </c>
      <c r="E14" s="770">
        <v>3685931.0012759985</v>
      </c>
      <c r="F14" s="770">
        <v>345109.27027199999</v>
      </c>
      <c r="G14" s="770">
        <v>5160707.0164000001</v>
      </c>
      <c r="H14" s="770">
        <v>39037.065935000006</v>
      </c>
      <c r="I14" s="770">
        <v>16720.528117000002</v>
      </c>
      <c r="J14" s="770" t="s">
        <v>799</v>
      </c>
      <c r="K14" s="770" t="s">
        <v>799</v>
      </c>
      <c r="L14" s="770" t="s">
        <v>799</v>
      </c>
      <c r="M14" s="770" t="s">
        <v>799</v>
      </c>
      <c r="N14" s="771" t="s">
        <v>799</v>
      </c>
    </row>
    <row r="15" spans="1:15" x14ac:dyDescent="0.2">
      <c r="A15" s="772">
        <v>2009</v>
      </c>
      <c r="B15" s="770">
        <v>1276249.2028349997</v>
      </c>
      <c r="C15" s="770">
        <v>183994691.50778204</v>
      </c>
      <c r="D15" s="770">
        <v>1512931.0674320005</v>
      </c>
      <c r="E15" s="770">
        <v>3922708.3963299985</v>
      </c>
      <c r="F15" s="770">
        <v>302459.11290999997</v>
      </c>
      <c r="G15" s="770">
        <v>4418768.325600001</v>
      </c>
      <c r="H15" s="770">
        <v>37502.627191</v>
      </c>
      <c r="I15" s="770">
        <v>12297.103142</v>
      </c>
      <c r="J15" s="770" t="s">
        <v>799</v>
      </c>
      <c r="K15" s="770" t="s">
        <v>799</v>
      </c>
      <c r="L15" s="770" t="s">
        <v>799</v>
      </c>
      <c r="M15" s="770" t="s">
        <v>799</v>
      </c>
      <c r="N15" s="771" t="s">
        <v>799</v>
      </c>
    </row>
    <row r="16" spans="1:15" x14ac:dyDescent="0.2">
      <c r="A16" s="772">
        <v>2010</v>
      </c>
      <c r="B16" s="770">
        <v>1247184.0293920001</v>
      </c>
      <c r="C16" s="770">
        <v>164084388.90122896</v>
      </c>
      <c r="D16" s="770">
        <v>1470449.7064990005</v>
      </c>
      <c r="E16" s="770">
        <v>3640465.4641499999</v>
      </c>
      <c r="F16" s="770">
        <v>261989.60579399997</v>
      </c>
      <c r="G16" s="770">
        <v>6042644.2223000005</v>
      </c>
      <c r="H16" s="770">
        <v>33847.813441999999</v>
      </c>
      <c r="I16" s="770">
        <v>16963.268973000002</v>
      </c>
      <c r="J16" s="770" t="s">
        <v>799</v>
      </c>
      <c r="K16" s="770" t="s">
        <v>799</v>
      </c>
      <c r="L16" s="770" t="s">
        <v>799</v>
      </c>
      <c r="M16" s="770" t="s">
        <v>799</v>
      </c>
      <c r="N16" s="771" t="s">
        <v>799</v>
      </c>
    </row>
    <row r="17" spans="1:34" x14ac:dyDescent="0.2">
      <c r="A17" s="772">
        <v>2011</v>
      </c>
      <c r="B17" s="770">
        <v>1235345.068018001</v>
      </c>
      <c r="C17" s="770">
        <v>166186716.98165271</v>
      </c>
      <c r="D17" s="770">
        <v>1256382.6002109998</v>
      </c>
      <c r="E17" s="770">
        <v>3418862.1174220056</v>
      </c>
      <c r="F17" s="770">
        <v>230199.08238500016</v>
      </c>
      <c r="G17" s="770">
        <v>7010937.8915999997</v>
      </c>
      <c r="H17" s="770">
        <v>28881.790965999993</v>
      </c>
      <c r="I17" s="770">
        <v>19141.078052000001</v>
      </c>
      <c r="J17" s="770" t="s">
        <v>799</v>
      </c>
      <c r="K17" s="770" t="s">
        <v>799</v>
      </c>
      <c r="L17" s="770" t="s">
        <v>799</v>
      </c>
      <c r="M17" s="770" t="s">
        <v>799</v>
      </c>
      <c r="N17" s="771" t="s">
        <v>799</v>
      </c>
      <c r="O17" s="773">
        <f t="shared" ref="O17:O31" si="0">B17/1000</f>
        <v>1235.345068018001</v>
      </c>
      <c r="Q17" s="17"/>
      <c r="R17" s="17"/>
      <c r="Z17" s="774"/>
      <c r="AA17" s="774"/>
      <c r="AB17" s="774"/>
      <c r="AC17" s="774"/>
      <c r="AD17" s="774"/>
      <c r="AE17" s="774"/>
      <c r="AF17" s="774"/>
      <c r="AG17" s="774"/>
      <c r="AH17" s="68"/>
    </row>
    <row r="18" spans="1:34" x14ac:dyDescent="0.2">
      <c r="A18" s="772">
        <v>2012</v>
      </c>
      <c r="B18" s="770">
        <v>1289916.9346156276</v>
      </c>
      <c r="C18" s="770">
        <v>153780960.26084191</v>
      </c>
      <c r="D18" s="770">
        <v>1281282.431485241</v>
      </c>
      <c r="E18" s="770">
        <v>3452004.3609873233</v>
      </c>
      <c r="F18" s="770">
        <v>249236.15747171015</v>
      </c>
      <c r="G18" s="770">
        <v>6684539.3918000003</v>
      </c>
      <c r="H18" s="770">
        <v>26104.854505400006</v>
      </c>
      <c r="I18" s="770">
        <v>16790.374244900002</v>
      </c>
      <c r="J18" s="770" t="s">
        <v>799</v>
      </c>
      <c r="K18" s="770" t="s">
        <v>799</v>
      </c>
      <c r="L18" s="770" t="s">
        <v>799</v>
      </c>
      <c r="M18" s="770" t="s">
        <v>799</v>
      </c>
      <c r="N18" s="771" t="s">
        <v>799</v>
      </c>
      <c r="O18" s="773">
        <f t="shared" si="0"/>
        <v>1289.9169346156277</v>
      </c>
      <c r="P18" s="68"/>
      <c r="Q18" s="17"/>
      <c r="R18" s="17"/>
      <c r="Z18" s="774"/>
      <c r="AA18" s="774"/>
      <c r="AB18" s="774"/>
      <c r="AC18" s="774"/>
      <c r="AD18" s="774"/>
      <c r="AE18" s="774"/>
      <c r="AF18" s="774"/>
      <c r="AG18" s="774"/>
    </row>
    <row r="19" spans="1:34" x14ac:dyDescent="0.2">
      <c r="A19" s="772">
        <v>2013</v>
      </c>
      <c r="B19" s="770">
        <v>1363452.9126998207</v>
      </c>
      <c r="C19" s="770">
        <v>143716837.41998193</v>
      </c>
      <c r="D19" s="770">
        <v>1351048.7423302194</v>
      </c>
      <c r="E19" s="770">
        <v>3648503.3400407191</v>
      </c>
      <c r="F19" s="770">
        <v>266312.71547875</v>
      </c>
      <c r="G19" s="770">
        <v>6680658.79</v>
      </c>
      <c r="H19" s="770">
        <v>23667.787451500008</v>
      </c>
      <c r="I19" s="770">
        <v>18139.597244000001</v>
      </c>
      <c r="J19" s="770" t="s">
        <v>799</v>
      </c>
      <c r="K19" s="770" t="s">
        <v>799</v>
      </c>
      <c r="L19" s="770" t="s">
        <v>799</v>
      </c>
      <c r="M19" s="770" t="s">
        <v>799</v>
      </c>
      <c r="N19" s="771" t="s">
        <v>799</v>
      </c>
      <c r="O19" s="773">
        <f t="shared" si="0"/>
        <v>1363.4529126998207</v>
      </c>
      <c r="P19" s="68"/>
      <c r="Q19" s="17"/>
      <c r="R19" s="17"/>
      <c r="Z19" s="774"/>
      <c r="AA19" s="774"/>
      <c r="AB19" s="774"/>
      <c r="AC19" s="774"/>
      <c r="AD19" s="774"/>
      <c r="AE19" s="774"/>
      <c r="AF19" s="774"/>
      <c r="AG19" s="774"/>
    </row>
    <row r="20" spans="1:34" x14ac:dyDescent="0.2">
      <c r="A20" s="772">
        <v>2014</v>
      </c>
      <c r="B20" s="770">
        <v>1377373.7760182077</v>
      </c>
      <c r="C20" s="770">
        <v>129946243.44281495</v>
      </c>
      <c r="D20" s="770">
        <v>1315221.0230463955</v>
      </c>
      <c r="E20" s="770">
        <v>3738279.9180184668</v>
      </c>
      <c r="F20" s="770">
        <v>277116.52714844397</v>
      </c>
      <c r="G20" s="770">
        <v>7192591.9308000002</v>
      </c>
      <c r="H20" s="770">
        <v>23105.261867800007</v>
      </c>
      <c r="I20" s="770">
        <v>17017.692464999996</v>
      </c>
      <c r="J20" s="770" t="s">
        <v>799</v>
      </c>
      <c r="K20" s="770" t="s">
        <v>799</v>
      </c>
      <c r="L20" s="770" t="s">
        <v>799</v>
      </c>
      <c r="M20" s="770" t="s">
        <v>799</v>
      </c>
      <c r="N20" s="771" t="s">
        <v>799</v>
      </c>
      <c r="O20" s="773">
        <f t="shared" si="0"/>
        <v>1377.3737760182078</v>
      </c>
      <c r="P20" s="68"/>
      <c r="Q20" s="17"/>
      <c r="R20" s="17"/>
      <c r="Z20" s="774"/>
      <c r="AA20" s="774"/>
      <c r="AB20" s="774"/>
      <c r="AC20" s="774"/>
      <c r="AD20" s="774"/>
      <c r="AE20" s="774"/>
      <c r="AF20" s="774"/>
      <c r="AG20" s="774"/>
    </row>
    <row r="21" spans="1:34" x14ac:dyDescent="0.2">
      <c r="A21" s="772">
        <v>2015</v>
      </c>
      <c r="B21" s="770">
        <v>1699939.7432781935</v>
      </c>
      <c r="C21" s="770">
        <v>137378305.7952458</v>
      </c>
      <c r="D21" s="770">
        <v>1415823.5863843861</v>
      </c>
      <c r="E21" s="770">
        <v>4071094.9244271382</v>
      </c>
      <c r="F21" s="770">
        <v>314011.10750861233</v>
      </c>
      <c r="G21" s="770">
        <v>7320806.8477000007</v>
      </c>
      <c r="H21" s="770">
        <v>19510.729779199999</v>
      </c>
      <c r="I21" s="770">
        <v>20153.237616000009</v>
      </c>
      <c r="J21" s="770" t="s">
        <v>799</v>
      </c>
      <c r="K21" s="770" t="s">
        <v>799</v>
      </c>
      <c r="L21" s="770" t="s">
        <v>799</v>
      </c>
      <c r="M21" s="770" t="s">
        <v>799</v>
      </c>
      <c r="N21" s="771" t="s">
        <v>799</v>
      </c>
      <c r="O21" s="773">
        <f t="shared" si="0"/>
        <v>1699.9397432781934</v>
      </c>
      <c r="P21" s="68"/>
      <c r="Q21" s="17"/>
      <c r="R21" s="17"/>
      <c r="Z21" s="774"/>
      <c r="AA21" s="774"/>
      <c r="AB21" s="774"/>
      <c r="AC21" s="774"/>
      <c r="AD21" s="774"/>
      <c r="AE21" s="774"/>
      <c r="AF21" s="774"/>
      <c r="AG21" s="774"/>
    </row>
    <row r="22" spans="1:34" x14ac:dyDescent="0.2">
      <c r="A22" s="772">
        <v>2016</v>
      </c>
      <c r="B22" s="770">
        <v>2352959.5047380654</v>
      </c>
      <c r="C22" s="770">
        <v>142230636.69316867</v>
      </c>
      <c r="D22" s="770">
        <v>1329178.0227656392</v>
      </c>
      <c r="E22" s="770">
        <v>4329179.7629066529</v>
      </c>
      <c r="F22" s="770">
        <v>312806.40109176951</v>
      </c>
      <c r="G22" s="770">
        <v>7663123.9877000004</v>
      </c>
      <c r="H22" s="770">
        <v>18789.0047614</v>
      </c>
      <c r="I22" s="770">
        <v>25756.505005499999</v>
      </c>
      <c r="J22" s="770">
        <v>23251.82108854</v>
      </c>
      <c r="K22" s="770">
        <v>187.59719447999996</v>
      </c>
      <c r="L22" s="770" t="s">
        <v>799</v>
      </c>
      <c r="M22" s="770">
        <v>1194.0643193499998</v>
      </c>
      <c r="N22" s="771" t="s">
        <v>799</v>
      </c>
      <c r="O22" s="773">
        <f t="shared" si="0"/>
        <v>2352.9595047380653</v>
      </c>
      <c r="P22" s="68"/>
      <c r="Q22" s="17"/>
      <c r="R22" s="17"/>
      <c r="Z22" s="774"/>
      <c r="AA22" s="774"/>
      <c r="AB22" s="774"/>
      <c r="AC22" s="774"/>
      <c r="AD22" s="774"/>
      <c r="AE22" s="774"/>
      <c r="AF22" s="774"/>
      <c r="AG22" s="774"/>
    </row>
    <row r="23" spans="1:34" x14ac:dyDescent="0.2">
      <c r="A23" s="772">
        <v>2017</v>
      </c>
      <c r="B23" s="770">
        <v>2440181.1105834288</v>
      </c>
      <c r="C23" s="770">
        <v>138425832.76156646</v>
      </c>
      <c r="D23" s="770">
        <v>1466521.468671351</v>
      </c>
      <c r="E23" s="770">
        <v>4318324.2784375055</v>
      </c>
      <c r="F23" s="770">
        <v>305279.59941443987</v>
      </c>
      <c r="G23" s="770">
        <v>8668091.618999999</v>
      </c>
      <c r="H23" s="770">
        <v>17790.363566100001</v>
      </c>
      <c r="I23" s="770">
        <v>28141.125214199987</v>
      </c>
      <c r="J23" s="770">
        <v>22403.407244680002</v>
      </c>
      <c r="K23" s="770">
        <v>123.17674860000001</v>
      </c>
      <c r="L23" s="770" t="s">
        <v>799</v>
      </c>
      <c r="M23" s="770">
        <v>1133.2781170000001</v>
      </c>
      <c r="N23" s="771" t="s">
        <v>799</v>
      </c>
      <c r="O23" s="773">
        <f t="shared" si="0"/>
        <v>2440.1811105834286</v>
      </c>
      <c r="P23" s="68"/>
      <c r="Q23" s="17"/>
      <c r="R23" s="17"/>
      <c r="Z23" s="774"/>
      <c r="AA23" s="774"/>
      <c r="AB23" s="774"/>
      <c r="AC23" s="774"/>
      <c r="AD23" s="774"/>
      <c r="AE23" s="774"/>
      <c r="AF23" s="774"/>
      <c r="AG23" s="774"/>
    </row>
    <row r="24" spans="1:34" ht="12" customHeight="1" x14ac:dyDescent="0.2">
      <c r="A24" s="772">
        <v>2018</v>
      </c>
      <c r="B24" s="770">
        <v>2416881.1002070699</v>
      </c>
      <c r="C24" s="770">
        <v>125933914.4370804</v>
      </c>
      <c r="D24" s="770">
        <v>1471845.936649523</v>
      </c>
      <c r="E24" s="770">
        <v>3999990.1319625694</v>
      </c>
      <c r="F24" s="770">
        <v>288796.22529555805</v>
      </c>
      <c r="G24" s="770">
        <v>9096993.8719999995</v>
      </c>
      <c r="H24" s="770">
        <v>18601.344508400005</v>
      </c>
      <c r="I24" s="770">
        <v>27604.218841510006</v>
      </c>
      <c r="J24" s="770">
        <v>20407.598393799999</v>
      </c>
      <c r="K24" s="770">
        <v>145.236144</v>
      </c>
      <c r="L24" s="770" t="s">
        <v>799</v>
      </c>
      <c r="M24" s="770">
        <v>20879.636489500001</v>
      </c>
      <c r="N24" s="771" t="s">
        <v>799</v>
      </c>
      <c r="O24" s="773">
        <f t="shared" si="0"/>
        <v>2416.8811002070697</v>
      </c>
      <c r="P24" s="68"/>
      <c r="Q24" s="17"/>
      <c r="R24" s="17"/>
      <c r="Z24" s="774"/>
      <c r="AA24" s="774"/>
      <c r="AB24" s="774"/>
      <c r="AC24" s="774"/>
      <c r="AD24" s="774"/>
      <c r="AE24" s="774"/>
      <c r="AF24" s="774"/>
      <c r="AG24" s="774"/>
    </row>
    <row r="25" spans="1:34" x14ac:dyDescent="0.2">
      <c r="A25" s="772">
        <v>2019</v>
      </c>
      <c r="B25" s="770">
        <v>2437925.373902773</v>
      </c>
      <c r="C25" s="770">
        <v>113586028.97131993</v>
      </c>
      <c r="D25" s="770">
        <v>1382753.4838439696</v>
      </c>
      <c r="E25" s="770">
        <v>3706760.2491151234</v>
      </c>
      <c r="F25" s="770">
        <v>307020.88310454384</v>
      </c>
      <c r="G25" s="770">
        <v>9666411.8718999997</v>
      </c>
      <c r="H25" s="770">
        <v>19853.168399999995</v>
      </c>
      <c r="I25" s="770">
        <v>30441.359039579998</v>
      </c>
      <c r="J25" s="770">
        <v>24914.734069159997</v>
      </c>
      <c r="K25" s="770">
        <v>72.514848099999995</v>
      </c>
      <c r="L25" s="770" t="s">
        <v>799</v>
      </c>
      <c r="M25" s="770">
        <v>18814.2028421</v>
      </c>
      <c r="N25" s="771" t="s">
        <v>799</v>
      </c>
      <c r="O25" s="773">
        <f t="shared" si="0"/>
        <v>2437.9253739027731</v>
      </c>
      <c r="P25" s="68"/>
      <c r="Q25" s="17"/>
      <c r="R25" s="17"/>
      <c r="Z25" s="774"/>
      <c r="AA25" s="774"/>
      <c r="AB25" s="774"/>
      <c r="AC25" s="774"/>
      <c r="AD25" s="774"/>
      <c r="AE25" s="774"/>
      <c r="AF25" s="774"/>
      <c r="AG25" s="774"/>
    </row>
    <row r="26" spans="1:34" x14ac:dyDescent="0.2">
      <c r="A26" s="772">
        <v>2020</v>
      </c>
      <c r="B26" s="770">
        <v>2150125.9121219628</v>
      </c>
      <c r="C26" s="770">
        <v>85368457.367976174</v>
      </c>
      <c r="D26" s="770">
        <v>1334570.4777680759</v>
      </c>
      <c r="E26" s="770">
        <v>2721461.1368655483</v>
      </c>
      <c r="F26" s="770">
        <v>241547.91303967001</v>
      </c>
      <c r="G26" s="770">
        <v>8893971.5276180003</v>
      </c>
      <c r="H26" s="770">
        <v>20646.581029499997</v>
      </c>
      <c r="I26" s="770">
        <v>32184.625879069805</v>
      </c>
      <c r="J26" s="770">
        <v>19013.894022044497</v>
      </c>
      <c r="K26" s="770">
        <v>73.906293489500015</v>
      </c>
      <c r="L26" s="770">
        <v>235.52044689999997</v>
      </c>
      <c r="M26" s="770">
        <v>10119.873510295998</v>
      </c>
      <c r="N26" s="771" t="s">
        <v>799</v>
      </c>
      <c r="O26" s="773">
        <f t="shared" si="0"/>
        <v>2150.1259121219628</v>
      </c>
      <c r="P26" s="68"/>
      <c r="Q26" s="17"/>
      <c r="R26" s="17"/>
      <c r="Z26" s="774"/>
      <c r="AA26" s="774"/>
      <c r="AB26" s="774"/>
      <c r="AC26" s="774"/>
      <c r="AD26" s="774"/>
      <c r="AE26" s="774"/>
      <c r="AF26" s="774"/>
      <c r="AG26" s="774"/>
    </row>
    <row r="27" spans="1:34" x14ac:dyDescent="0.2">
      <c r="A27" s="772">
        <v>2021</v>
      </c>
      <c r="B27" s="770">
        <v>2326035.3089323733</v>
      </c>
      <c r="C27" s="770">
        <v>97492951.121057257</v>
      </c>
      <c r="D27" s="770">
        <v>1533134.9989912319</v>
      </c>
      <c r="E27" s="770">
        <v>3333632.4494976597</v>
      </c>
      <c r="F27" s="770">
        <v>264426.50705023162</v>
      </c>
      <c r="G27" s="770">
        <v>12149273.526027001</v>
      </c>
      <c r="H27" s="770">
        <v>26995.267701000004</v>
      </c>
      <c r="I27" s="770">
        <v>34148.029036760017</v>
      </c>
      <c r="J27" s="770">
        <v>21876.501141209999</v>
      </c>
      <c r="K27" s="770">
        <v>247.486251065</v>
      </c>
      <c r="L27" s="770">
        <v>278.81457949999998</v>
      </c>
      <c r="M27" s="770">
        <v>11390.682832689996</v>
      </c>
      <c r="N27" s="771" t="s">
        <v>799</v>
      </c>
      <c r="O27" s="773">
        <f t="shared" si="0"/>
        <v>2326.0353089323735</v>
      </c>
      <c r="P27" s="68"/>
      <c r="Q27" s="17"/>
      <c r="R27" s="17"/>
      <c r="Z27" s="774"/>
      <c r="AA27" s="774"/>
      <c r="AB27" s="774"/>
      <c r="AC27" s="774"/>
      <c r="AD27" s="774"/>
      <c r="AE27" s="774"/>
      <c r="AF27" s="774"/>
      <c r="AG27" s="774"/>
    </row>
    <row r="28" spans="1:34" x14ac:dyDescent="0.2">
      <c r="A28" s="772">
        <v>2022</v>
      </c>
      <c r="B28" s="775">
        <v>2445270.8303173976</v>
      </c>
      <c r="C28" s="775">
        <v>96965977.163885579</v>
      </c>
      <c r="D28" s="775">
        <v>1369649.1117797941</v>
      </c>
      <c r="E28" s="775">
        <v>3084038.7076613051</v>
      </c>
      <c r="F28" s="775">
        <v>255442.99715858512</v>
      </c>
      <c r="G28" s="775">
        <v>12936826.381839</v>
      </c>
      <c r="H28" s="775">
        <v>28231.359913</v>
      </c>
      <c r="I28" s="775">
        <v>31587.568951759989</v>
      </c>
      <c r="J28" s="775">
        <v>25378.500620530005</v>
      </c>
      <c r="K28" s="775">
        <v>251.24793746000006</v>
      </c>
      <c r="L28" s="775">
        <v>263.99886950000001</v>
      </c>
      <c r="M28" s="775">
        <v>1169.1241914</v>
      </c>
      <c r="N28" s="771" t="s">
        <v>799</v>
      </c>
      <c r="O28" s="773">
        <f t="shared" si="0"/>
        <v>2445.2708303173977</v>
      </c>
      <c r="P28" s="68"/>
      <c r="Q28" s="17"/>
      <c r="R28" s="17"/>
      <c r="Z28" s="774"/>
      <c r="AA28" s="774"/>
      <c r="AB28" s="774"/>
      <c r="AC28" s="774"/>
      <c r="AD28" s="774"/>
      <c r="AE28" s="774"/>
      <c r="AF28" s="774"/>
      <c r="AG28" s="774"/>
    </row>
    <row r="29" spans="1:34" x14ac:dyDescent="0.2">
      <c r="A29" s="772">
        <v>2023</v>
      </c>
      <c r="B29" s="775">
        <v>2755244.3167853276</v>
      </c>
      <c r="C29" s="775">
        <v>100985631.43873213</v>
      </c>
      <c r="D29" s="775">
        <v>1469127.1631768667</v>
      </c>
      <c r="E29" s="775">
        <v>3041393.6459926581</v>
      </c>
      <c r="F29" s="775">
        <v>273335.49825696991</v>
      </c>
      <c r="G29" s="775">
        <v>12986023.244491</v>
      </c>
      <c r="H29" s="775">
        <v>26230.046980000003</v>
      </c>
      <c r="I29" s="775">
        <v>33475.6190292315</v>
      </c>
      <c r="J29" s="775">
        <v>31161.763995300007</v>
      </c>
      <c r="K29" s="775">
        <v>303.74941249999995</v>
      </c>
      <c r="L29" s="775">
        <v>331.35815600000001</v>
      </c>
      <c r="M29" s="775">
        <v>1326.7171017999999</v>
      </c>
      <c r="N29" s="771">
        <v>22.705695600000002</v>
      </c>
      <c r="O29" s="773">
        <f t="shared" si="0"/>
        <v>2755.2443167853276</v>
      </c>
      <c r="P29" s="68"/>
      <c r="Q29" s="17"/>
      <c r="R29" s="17"/>
      <c r="Z29" s="774"/>
      <c r="AA29" s="774"/>
      <c r="AB29" s="774"/>
      <c r="AC29" s="774"/>
      <c r="AD29" s="774"/>
      <c r="AE29" s="774"/>
      <c r="AF29" s="774"/>
      <c r="AG29" s="774"/>
    </row>
    <row r="30" spans="1:34" x14ac:dyDescent="0.2">
      <c r="A30" s="970">
        <v>2024</v>
      </c>
      <c r="B30" s="886">
        <v>2736237.1072517242</v>
      </c>
      <c r="C30" s="886">
        <v>109624691.96159829</v>
      </c>
      <c r="D30" s="886">
        <v>1270646.954794979</v>
      </c>
      <c r="E30" s="886">
        <v>3512301.3933015401</v>
      </c>
      <c r="F30" s="886">
        <v>291319.62661629292</v>
      </c>
      <c r="G30" s="886">
        <v>13309265.480335999</v>
      </c>
      <c r="H30" s="886">
        <v>32317.234399999998</v>
      </c>
      <c r="I30" s="886">
        <v>41941.797900007798</v>
      </c>
      <c r="J30" s="886">
        <v>32027.784417279996</v>
      </c>
      <c r="K30" s="886">
        <v>265.34277630000003</v>
      </c>
      <c r="L30" s="886">
        <v>317.31784800000003</v>
      </c>
      <c r="M30" s="886">
        <v>24159.249493900003</v>
      </c>
      <c r="N30" s="887">
        <v>40.573911600000002</v>
      </c>
      <c r="O30" s="773">
        <f t="shared" si="0"/>
        <v>2736.2371072517244</v>
      </c>
      <c r="P30" s="68"/>
      <c r="Q30" s="17"/>
      <c r="R30" s="17"/>
      <c r="Z30" s="774"/>
      <c r="AA30" s="774"/>
      <c r="AB30" s="774"/>
      <c r="AC30" s="774"/>
      <c r="AD30" s="774"/>
      <c r="AE30" s="774"/>
      <c r="AF30" s="774"/>
      <c r="AG30" s="774"/>
    </row>
    <row r="31" spans="1:34" x14ac:dyDescent="0.2">
      <c r="A31" s="776">
        <v>2025</v>
      </c>
      <c r="B31" s="777">
        <f>SUM(B32:B43)</f>
        <v>2769793.7213370204</v>
      </c>
      <c r="C31" s="777">
        <f t="shared" ref="C31:N31" si="1">SUM(C32:C43)</f>
        <v>108906740.08143118</v>
      </c>
      <c r="D31" s="777">
        <f t="shared" si="1"/>
        <v>1506412.8563966351</v>
      </c>
      <c r="E31" s="777">
        <f t="shared" si="1"/>
        <v>3762107.6960177491</v>
      </c>
      <c r="F31" s="777">
        <f t="shared" si="1"/>
        <v>312222.99845976051</v>
      </c>
      <c r="G31" s="777">
        <f t="shared" si="1"/>
        <v>11892474.643507</v>
      </c>
      <c r="H31" s="777">
        <f t="shared" si="1"/>
        <v>33816.185040000004</v>
      </c>
      <c r="I31" s="777">
        <f t="shared" si="1"/>
        <v>38009.426725496101</v>
      </c>
      <c r="J31" s="777">
        <f t="shared" si="1"/>
        <v>28040.647535969994</v>
      </c>
      <c r="K31" s="777">
        <f t="shared" si="1"/>
        <v>283.76478187999999</v>
      </c>
      <c r="L31" s="777">
        <f t="shared" si="1"/>
        <v>311.762111</v>
      </c>
      <c r="M31" s="777">
        <f t="shared" si="1"/>
        <v>37327.145479799998</v>
      </c>
      <c r="N31" s="777">
        <f t="shared" si="1"/>
        <v>35.532075999999996</v>
      </c>
      <c r="O31" s="773">
        <f t="shared" si="0"/>
        <v>2769.7937213370205</v>
      </c>
      <c r="P31" s="778"/>
      <c r="Q31" s="17"/>
      <c r="R31" s="17"/>
      <c r="Z31" s="774"/>
      <c r="AA31" s="774"/>
      <c r="AB31" s="774"/>
      <c r="AC31" s="774"/>
      <c r="AD31" s="774"/>
      <c r="AE31" s="774"/>
      <c r="AF31" s="774"/>
      <c r="AG31" s="774"/>
    </row>
    <row r="32" spans="1:34" x14ac:dyDescent="0.2">
      <c r="A32" s="779" t="s">
        <v>269</v>
      </c>
      <c r="B32" s="775">
        <v>219671.15839866945</v>
      </c>
      <c r="C32" s="775">
        <v>8491921.4536920041</v>
      </c>
      <c r="D32" s="775">
        <v>91855.694164931963</v>
      </c>
      <c r="E32" s="775">
        <v>273693.56498974899</v>
      </c>
      <c r="F32" s="775">
        <v>21568.800301891904</v>
      </c>
      <c r="G32" s="775">
        <v>1161378.8055939998</v>
      </c>
      <c r="H32" s="775">
        <v>2537.2527399999999</v>
      </c>
      <c r="I32" s="775">
        <v>3231.3934248973001</v>
      </c>
      <c r="J32" s="775">
        <v>2338.8900573999999</v>
      </c>
      <c r="K32" s="1010">
        <v>20.011532799999998</v>
      </c>
      <c r="L32" s="1010">
        <v>30.094110000000001</v>
      </c>
      <c r="M32" s="775">
        <v>2581.9835498000002</v>
      </c>
      <c r="N32" s="1011">
        <v>2.2356600000000002</v>
      </c>
      <c r="O32" s="780">
        <v>11138766.849174995</v>
      </c>
      <c r="Q32" s="17"/>
      <c r="R32" s="17"/>
      <c r="S32" s="781"/>
      <c r="T32" s="781"/>
      <c r="U32" s="781"/>
      <c r="V32" s="781"/>
      <c r="W32" s="781"/>
      <c r="X32" s="781"/>
      <c r="Y32" s="17"/>
      <c r="Z32" s="774"/>
      <c r="AA32" s="774"/>
      <c r="AB32" s="774"/>
      <c r="AC32" s="774"/>
      <c r="AD32" s="774"/>
      <c r="AE32" s="774"/>
      <c r="AF32" s="774"/>
      <c r="AG32" s="774"/>
    </row>
    <row r="33" spans="1:33" x14ac:dyDescent="0.2">
      <c r="A33" s="779" t="s">
        <v>671</v>
      </c>
      <c r="B33" s="775">
        <v>217002.48869369697</v>
      </c>
      <c r="C33" s="775">
        <v>8071657.8982516732</v>
      </c>
      <c r="D33" s="775">
        <v>109459.79120289112</v>
      </c>
      <c r="E33" s="775">
        <v>297567.20122953266</v>
      </c>
      <c r="F33" s="775">
        <v>23230.586675680905</v>
      </c>
      <c r="G33" s="775">
        <v>1122169.9234620002</v>
      </c>
      <c r="H33" s="775">
        <v>2597.7712999999999</v>
      </c>
      <c r="I33" s="775">
        <v>3448.2970789000001</v>
      </c>
      <c r="J33" s="775">
        <v>2295.3407548999994</v>
      </c>
      <c r="K33" s="1010">
        <v>16.554153000000003</v>
      </c>
      <c r="L33" s="1010">
        <v>26.565791999999998</v>
      </c>
      <c r="M33" s="775">
        <v>3577.7138660000001</v>
      </c>
      <c r="N33" s="1011">
        <v>2.8617279999999998</v>
      </c>
      <c r="O33" s="780"/>
      <c r="Q33" s="17"/>
      <c r="R33" s="17"/>
      <c r="S33" s="781"/>
      <c r="T33" s="781"/>
      <c r="U33" s="781"/>
      <c r="V33" s="781"/>
      <c r="W33" s="781"/>
      <c r="X33" s="781"/>
      <c r="Y33" s="17"/>
      <c r="Z33" s="774"/>
      <c r="AA33" s="774"/>
      <c r="AB33" s="774"/>
      <c r="AC33" s="774"/>
      <c r="AD33" s="774"/>
      <c r="AE33" s="774"/>
      <c r="AF33" s="774"/>
      <c r="AG33" s="774"/>
    </row>
    <row r="34" spans="1:33" x14ac:dyDescent="0.2">
      <c r="A34" s="779" t="s">
        <v>721</v>
      </c>
      <c r="B34" s="775">
        <v>229827.04957684444</v>
      </c>
      <c r="C34" s="775">
        <v>8878715.5501130968</v>
      </c>
      <c r="D34" s="775">
        <v>119229.05424405822</v>
      </c>
      <c r="E34" s="775">
        <v>288522.97324460326</v>
      </c>
      <c r="F34" s="775">
        <v>25091.882432795606</v>
      </c>
      <c r="G34" s="775">
        <v>1218023.8837799998</v>
      </c>
      <c r="H34" s="775">
        <v>2922.6831999999999</v>
      </c>
      <c r="I34" s="775">
        <v>4034.7399693068</v>
      </c>
      <c r="J34" s="775">
        <v>1854.5507202000001</v>
      </c>
      <c r="K34" s="1010">
        <v>25.131314000000003</v>
      </c>
      <c r="L34" s="1010">
        <v>28.990872000000003</v>
      </c>
      <c r="M34" s="775">
        <v>2962.1689506000002</v>
      </c>
      <c r="N34" s="1011">
        <v>2.6791360000000002</v>
      </c>
      <c r="O34" s="780"/>
      <c r="Q34" s="17"/>
      <c r="R34" s="17"/>
      <c r="S34" s="781"/>
      <c r="T34" s="781"/>
      <c r="U34" s="781"/>
      <c r="V34" s="781"/>
      <c r="W34" s="781"/>
      <c r="X34" s="781"/>
      <c r="Y34" s="17"/>
      <c r="Z34" s="774"/>
      <c r="AA34" s="774"/>
      <c r="AB34" s="774"/>
      <c r="AC34" s="774"/>
      <c r="AD34" s="774"/>
      <c r="AE34" s="774"/>
      <c r="AF34" s="774"/>
      <c r="AG34" s="774"/>
    </row>
    <row r="35" spans="1:33" x14ac:dyDescent="0.2">
      <c r="A35" s="779" t="s">
        <v>774</v>
      </c>
      <c r="B35" s="775">
        <v>220272.94308459305</v>
      </c>
      <c r="C35" s="775">
        <v>8951055.8166257273</v>
      </c>
      <c r="D35" s="775">
        <v>137534.53403235637</v>
      </c>
      <c r="E35" s="775">
        <v>316538.58724715566</v>
      </c>
      <c r="F35" s="775">
        <v>28510.146509205995</v>
      </c>
      <c r="G35" s="775">
        <v>1091388.6164500001</v>
      </c>
      <c r="H35" s="775">
        <v>2723.0601999999999</v>
      </c>
      <c r="I35" s="775">
        <v>3212.9077212199995</v>
      </c>
      <c r="J35" s="775">
        <v>2378.2725716999998</v>
      </c>
      <c r="K35" s="1010">
        <v>22.589572999999998</v>
      </c>
      <c r="L35" s="1010">
        <v>27.547941999999999</v>
      </c>
      <c r="M35" s="775">
        <v>1961.1031353999997</v>
      </c>
      <c r="N35" s="1011">
        <v>2.5161519999999999</v>
      </c>
      <c r="O35" s="780"/>
      <c r="Q35" s="17"/>
      <c r="R35" s="17"/>
      <c r="S35" s="781"/>
      <c r="T35" s="781"/>
      <c r="U35" s="781"/>
      <c r="V35" s="781"/>
      <c r="W35" s="781"/>
      <c r="X35" s="781"/>
      <c r="Y35" s="17"/>
      <c r="Z35" s="774"/>
      <c r="AA35" s="774"/>
      <c r="AB35" s="774"/>
      <c r="AC35" s="774"/>
      <c r="AD35" s="774"/>
      <c r="AE35" s="774"/>
      <c r="AF35" s="774"/>
      <c r="AG35" s="774"/>
    </row>
    <row r="36" spans="1:33" x14ac:dyDescent="0.2">
      <c r="A36" s="881" t="s">
        <v>777</v>
      </c>
      <c r="B36" s="775">
        <v>220911.28287911677</v>
      </c>
      <c r="C36" s="775">
        <v>8818120.4278776105</v>
      </c>
      <c r="D36" s="775">
        <v>120957.44109830898</v>
      </c>
      <c r="E36" s="775">
        <v>314249.0301286208</v>
      </c>
      <c r="F36" s="775">
        <v>26039.422963922007</v>
      </c>
      <c r="G36" s="775">
        <v>441193.98143799999</v>
      </c>
      <c r="H36" s="775">
        <v>2871.1295</v>
      </c>
      <c r="I36" s="775">
        <v>2855.7800881120002</v>
      </c>
      <c r="J36" s="775">
        <v>2487.8129531</v>
      </c>
      <c r="K36" s="1010">
        <v>22.439415</v>
      </c>
      <c r="L36" s="1010">
        <v>27.668381</v>
      </c>
      <c r="M36" s="775">
        <v>3840.2648920000001</v>
      </c>
      <c r="N36" s="1011">
        <v>3.6912739999999999</v>
      </c>
      <c r="O36" s="780"/>
      <c r="Q36" s="17"/>
      <c r="R36" s="17"/>
      <c r="S36" s="781"/>
      <c r="T36" s="781"/>
      <c r="U36" s="781"/>
      <c r="V36" s="781"/>
      <c r="W36" s="781"/>
      <c r="X36" s="781"/>
      <c r="Y36" s="17"/>
      <c r="Z36" s="774"/>
      <c r="AA36" s="774"/>
      <c r="AB36" s="774"/>
      <c r="AC36" s="774"/>
      <c r="AD36" s="774"/>
      <c r="AE36" s="774"/>
      <c r="AF36" s="774"/>
      <c r="AG36" s="774"/>
    </row>
    <row r="37" spans="1:33" ht="13.5" customHeight="1" x14ac:dyDescent="0.2">
      <c r="A37" s="779" t="s">
        <v>844</v>
      </c>
      <c r="B37" s="775">
        <v>228931.7258901911</v>
      </c>
      <c r="C37" s="775">
        <v>9028567.4716402646</v>
      </c>
      <c r="D37" s="775">
        <v>136087.19809166002</v>
      </c>
      <c r="E37" s="775">
        <v>310553.19050132699</v>
      </c>
      <c r="F37" s="775">
        <v>27426.236299163</v>
      </c>
      <c r="G37" s="775">
        <v>17858.91534</v>
      </c>
      <c r="H37" s="775">
        <v>2794.1680000000001</v>
      </c>
      <c r="I37" s="775">
        <v>2874.2517345399997</v>
      </c>
      <c r="J37" s="775">
        <v>2331.0077547000001</v>
      </c>
      <c r="K37" s="1010">
        <v>20.607745000000001</v>
      </c>
      <c r="L37" s="1010">
        <v>25.639190000000003</v>
      </c>
      <c r="M37" s="775">
        <v>2300.5616680000003</v>
      </c>
      <c r="N37" s="1011">
        <v>3.5141680000000002</v>
      </c>
      <c r="O37" s="780"/>
      <c r="Q37" s="17"/>
      <c r="R37" s="17"/>
      <c r="S37" s="781"/>
      <c r="T37" s="781"/>
      <c r="U37" s="781"/>
      <c r="V37" s="781"/>
      <c r="W37" s="781"/>
      <c r="X37" s="781"/>
      <c r="Y37" s="17"/>
      <c r="Z37" s="774"/>
      <c r="AA37" s="774"/>
      <c r="AB37" s="774"/>
      <c r="AC37" s="774"/>
      <c r="AD37" s="774"/>
      <c r="AE37" s="774"/>
      <c r="AF37" s="774"/>
      <c r="AG37" s="774"/>
    </row>
    <row r="38" spans="1:33" x14ac:dyDescent="0.2">
      <c r="A38" s="9" t="s">
        <v>848</v>
      </c>
      <c r="B38" s="775">
        <v>228180.18486820653</v>
      </c>
      <c r="C38" s="775">
        <v>9240018.4483134449</v>
      </c>
      <c r="D38" s="775">
        <v>131143.55451395558</v>
      </c>
      <c r="E38" s="775">
        <v>301405.95186508261</v>
      </c>
      <c r="F38" s="775">
        <v>26658.365266064819</v>
      </c>
      <c r="G38" s="775">
        <v>1040961.796982</v>
      </c>
      <c r="H38" s="775">
        <v>3033.0752000000002</v>
      </c>
      <c r="I38" s="775">
        <v>3136.8209697599991</v>
      </c>
      <c r="J38" s="775">
        <v>2570.5636897999998</v>
      </c>
      <c r="K38" s="1010">
        <v>24.658781080000001</v>
      </c>
      <c r="L38" s="1010">
        <v>27.761948999999998</v>
      </c>
      <c r="M38" s="775">
        <v>3634.8462650000001</v>
      </c>
      <c r="N38" s="1011">
        <v>3.8380540000000001</v>
      </c>
      <c r="O38" s="780"/>
      <c r="Q38" s="17"/>
      <c r="R38" s="17"/>
      <c r="S38" s="781"/>
      <c r="T38" s="781"/>
      <c r="U38" s="781"/>
      <c r="V38" s="781"/>
      <c r="W38" s="781"/>
      <c r="X38" s="781"/>
      <c r="Y38" s="17"/>
      <c r="Z38" s="774"/>
      <c r="AA38" s="774"/>
      <c r="AB38" s="774"/>
      <c r="AC38" s="774"/>
      <c r="AD38" s="774"/>
      <c r="AE38" s="774"/>
      <c r="AF38" s="774"/>
      <c r="AG38" s="774"/>
    </row>
    <row r="39" spans="1:33" x14ac:dyDescent="0.2">
      <c r="A39" s="9" t="s">
        <v>862</v>
      </c>
      <c r="B39" s="775">
        <v>242739.66001355689</v>
      </c>
      <c r="C39" s="775">
        <v>9826933.7753187865</v>
      </c>
      <c r="D39" s="775">
        <v>146692.12300226261</v>
      </c>
      <c r="E39" s="775">
        <v>348691.61350582563</v>
      </c>
      <c r="F39" s="775">
        <v>27044.400187529594</v>
      </c>
      <c r="G39" s="775">
        <v>1148061.4364120001</v>
      </c>
      <c r="H39" s="775">
        <v>2934.8496</v>
      </c>
      <c r="I39" s="775">
        <v>2874.9100077799999</v>
      </c>
      <c r="J39" s="775">
        <v>2570.0481631999996</v>
      </c>
      <c r="K39" s="1010">
        <v>28.906147000000001</v>
      </c>
      <c r="L39" s="1010">
        <v>24.351747</v>
      </c>
      <c r="M39" s="775">
        <v>3892.888876</v>
      </c>
      <c r="N39" s="1011">
        <v>2.8652799999999998</v>
      </c>
      <c r="O39" s="780"/>
      <c r="Q39" s="17"/>
      <c r="R39" s="17"/>
      <c r="S39" s="781"/>
      <c r="T39" s="781"/>
      <c r="U39" s="781"/>
      <c r="V39" s="781"/>
      <c r="W39" s="781"/>
      <c r="X39" s="781"/>
      <c r="Y39" s="17"/>
      <c r="Z39" s="774"/>
      <c r="AA39" s="774"/>
      <c r="AB39" s="774"/>
      <c r="AC39" s="774"/>
      <c r="AD39" s="774"/>
      <c r="AE39" s="774"/>
      <c r="AF39" s="774"/>
      <c r="AG39" s="774"/>
    </row>
    <row r="40" spans="1:33" x14ac:dyDescent="0.2">
      <c r="A40" s="9" t="s">
        <v>863</v>
      </c>
      <c r="B40" s="775">
        <v>240995.04587404698</v>
      </c>
      <c r="C40" s="775">
        <v>9339280.84938691</v>
      </c>
      <c r="D40" s="775">
        <v>128019.02365333909</v>
      </c>
      <c r="E40" s="775">
        <v>328803.16682874417</v>
      </c>
      <c r="F40" s="775">
        <v>27845.864127002715</v>
      </c>
      <c r="G40" s="775">
        <v>1123268.1765320001</v>
      </c>
      <c r="H40" s="775">
        <v>3008.8197999999998</v>
      </c>
      <c r="I40" s="775">
        <v>2971.9247022499994</v>
      </c>
      <c r="J40" s="775">
        <v>1481.8825199999999</v>
      </c>
      <c r="K40" s="1010">
        <v>23.366099999999996</v>
      </c>
      <c r="L40" s="1010">
        <v>20.976871000000003</v>
      </c>
      <c r="M40" s="775">
        <v>3350.4782869999999</v>
      </c>
      <c r="N40" s="1011">
        <v>2.8038280000000002</v>
      </c>
      <c r="O40" s="780"/>
      <c r="Q40" s="17"/>
      <c r="R40" s="17"/>
      <c r="S40" s="781"/>
      <c r="T40" s="781"/>
      <c r="U40" s="781"/>
      <c r="V40" s="781"/>
      <c r="W40" s="781"/>
      <c r="X40" s="781"/>
      <c r="Y40" s="17"/>
      <c r="Z40" s="774"/>
      <c r="AA40" s="774"/>
      <c r="AB40" s="774"/>
      <c r="AC40" s="774"/>
      <c r="AD40" s="774"/>
      <c r="AE40" s="774"/>
      <c r="AF40" s="774"/>
      <c r="AG40" s="774"/>
    </row>
    <row r="41" spans="1:33" x14ac:dyDescent="0.2">
      <c r="A41" s="9" t="s">
        <v>875</v>
      </c>
      <c r="B41" s="775">
        <v>248220.24922013312</v>
      </c>
      <c r="C41" s="775">
        <v>10107953.604475031</v>
      </c>
      <c r="D41" s="775">
        <v>134033.05870116004</v>
      </c>
      <c r="E41" s="775">
        <v>347480.67805704143</v>
      </c>
      <c r="F41" s="775">
        <v>26958.06405658901</v>
      </c>
      <c r="G41" s="775">
        <v>1162917.4198079999</v>
      </c>
      <c r="H41" s="775">
        <v>3076.0790999999999</v>
      </c>
      <c r="I41" s="775">
        <v>3380.8528640200007</v>
      </c>
      <c r="J41" s="775">
        <v>2505.5542983700002</v>
      </c>
      <c r="K41" s="1010">
        <v>25.781646999999996</v>
      </c>
      <c r="L41" s="1010">
        <v>25.450904999999999</v>
      </c>
      <c r="M41" s="775">
        <v>3352.4926890000002</v>
      </c>
      <c r="N41" s="1012">
        <v>2.758362</v>
      </c>
      <c r="O41" s="780"/>
      <c r="Q41" s="17"/>
      <c r="R41" s="17"/>
      <c r="S41" s="781"/>
      <c r="T41" s="781"/>
      <c r="U41" s="781"/>
      <c r="V41" s="781"/>
      <c r="W41" s="781"/>
      <c r="X41" s="781"/>
      <c r="Y41" s="17"/>
      <c r="Z41" s="774"/>
      <c r="AA41" s="774"/>
      <c r="AB41" s="774"/>
      <c r="AC41" s="774"/>
      <c r="AD41" s="774"/>
      <c r="AE41" s="774"/>
      <c r="AF41" s="774"/>
      <c r="AG41" s="774"/>
    </row>
    <row r="42" spans="1:33" x14ac:dyDescent="0.2">
      <c r="A42" s="6" t="s">
        <v>882</v>
      </c>
      <c r="B42" s="1013">
        <v>216395.10578872394</v>
      </c>
      <c r="C42" s="1013">
        <v>9243374.2853866462</v>
      </c>
      <c r="D42" s="1013">
        <v>120867.22361042105</v>
      </c>
      <c r="E42" s="1013">
        <v>297487.51302037929</v>
      </c>
      <c r="F42" s="1013">
        <v>25860.776132325991</v>
      </c>
      <c r="G42" s="1013">
        <v>1150038.4875200002</v>
      </c>
      <c r="H42" s="1013">
        <v>2358.6851999999999</v>
      </c>
      <c r="I42" s="1013">
        <v>2772.5384823900004</v>
      </c>
      <c r="J42" s="1013">
        <v>2254.1758209</v>
      </c>
      <c r="K42" s="1014">
        <v>27.510525999999999</v>
      </c>
      <c r="L42" s="1015">
        <v>23.065466999999998</v>
      </c>
      <c r="M42" s="1013">
        <v>3598.0783139999994</v>
      </c>
      <c r="N42" s="1016">
        <v>2.7624939999999998</v>
      </c>
      <c r="O42" s="780"/>
      <c r="Q42" s="17"/>
      <c r="R42" s="17"/>
      <c r="S42" s="781"/>
      <c r="T42" s="781"/>
      <c r="U42" s="781"/>
      <c r="V42" s="781"/>
      <c r="W42" s="781"/>
      <c r="X42" s="781"/>
      <c r="Y42" s="17"/>
      <c r="Z42" s="774"/>
      <c r="AA42" s="774"/>
      <c r="AB42" s="774"/>
      <c r="AC42" s="774"/>
      <c r="AD42" s="774"/>
      <c r="AE42" s="774"/>
      <c r="AF42" s="774"/>
      <c r="AG42" s="774"/>
    </row>
    <row r="43" spans="1:33" ht="13.5" thickBot="1" x14ac:dyDescent="0.25">
      <c r="A43" s="999" t="s">
        <v>892</v>
      </c>
      <c r="B43" s="1017">
        <v>256646.82704924102</v>
      </c>
      <c r="C43" s="1017">
        <v>8909140.5003499705</v>
      </c>
      <c r="D43" s="1017">
        <v>130534.16008129</v>
      </c>
      <c r="E43" s="1017">
        <v>337114.22539968783</v>
      </c>
      <c r="F43" s="1017">
        <v>25988.453507588998</v>
      </c>
      <c r="G43" s="1017">
        <v>1215213.200189</v>
      </c>
      <c r="H43" s="1017">
        <v>2958.6111999999998</v>
      </c>
      <c r="I43" s="1017">
        <v>3215.0096823199997</v>
      </c>
      <c r="J43" s="1017">
        <v>2972.5482317000001</v>
      </c>
      <c r="K43" s="1018">
        <v>26.207847999999998</v>
      </c>
      <c r="L43" s="1019">
        <v>23.648885</v>
      </c>
      <c r="M43" s="1017">
        <v>2274.5649870000007</v>
      </c>
      <c r="N43" s="1020">
        <v>3.0059399999999998</v>
      </c>
      <c r="O43" s="1021"/>
      <c r="Q43" s="17"/>
      <c r="R43" s="17"/>
      <c r="S43" s="781"/>
      <c r="T43" s="781"/>
      <c r="U43" s="781"/>
      <c r="V43" s="781"/>
      <c r="W43" s="781"/>
      <c r="X43" s="781"/>
      <c r="Y43" s="17"/>
      <c r="Z43" s="774"/>
      <c r="AA43" s="774"/>
      <c r="AB43" s="774"/>
      <c r="AC43" s="774"/>
      <c r="AD43" s="774"/>
      <c r="AE43" s="774"/>
      <c r="AF43" s="774"/>
      <c r="AG43" s="774"/>
    </row>
    <row r="44" spans="1:33" x14ac:dyDescent="0.2">
      <c r="A44" s="1000"/>
      <c r="B44" s="770"/>
      <c r="C44" s="770"/>
      <c r="D44" s="770"/>
      <c r="E44" s="770"/>
      <c r="F44" s="770"/>
      <c r="G44" s="770"/>
      <c r="H44" s="770"/>
      <c r="I44" s="770"/>
      <c r="J44" s="770"/>
      <c r="K44" s="770"/>
      <c r="L44" s="770"/>
      <c r="M44" s="770"/>
      <c r="N44" s="782"/>
      <c r="O44" s="780"/>
      <c r="R44" s="781"/>
      <c r="S44" s="781"/>
      <c r="T44" s="781"/>
      <c r="U44" s="781"/>
      <c r="V44" s="781"/>
      <c r="W44" s="781"/>
      <c r="X44" s="781"/>
      <c r="Y44" s="17"/>
      <c r="Z44" s="774"/>
      <c r="AA44" s="774"/>
      <c r="AB44" s="774"/>
      <c r="AC44" s="774"/>
      <c r="AD44" s="774"/>
      <c r="AE44" s="774"/>
      <c r="AF44" s="774"/>
      <c r="AG44" s="774"/>
    </row>
    <row r="45" spans="1:33" x14ac:dyDescent="0.2">
      <c r="A45" s="783" t="s">
        <v>893</v>
      </c>
      <c r="B45" s="784"/>
      <c r="C45" s="784"/>
      <c r="D45" s="785"/>
      <c r="E45" s="784"/>
      <c r="F45" s="784"/>
      <c r="G45" s="784"/>
      <c r="H45" s="784"/>
      <c r="I45" s="784"/>
      <c r="J45" s="784"/>
      <c r="K45" s="784"/>
      <c r="L45" s="784"/>
      <c r="M45" s="784"/>
      <c r="N45" s="882"/>
      <c r="P45" s="778"/>
      <c r="Q45" s="7"/>
    </row>
    <row r="46" spans="1:33" s="893" customFormat="1" x14ac:dyDescent="0.2">
      <c r="A46" s="888" t="s">
        <v>894</v>
      </c>
      <c r="B46" s="889">
        <v>262479.6684325909</v>
      </c>
      <c r="C46" s="889">
        <v>10027815.784007827</v>
      </c>
      <c r="D46" s="889">
        <v>111391.21880736301</v>
      </c>
      <c r="E46" s="889">
        <v>346427.52439517068</v>
      </c>
      <c r="F46" s="889">
        <v>25616.09644076999</v>
      </c>
      <c r="G46" s="889">
        <v>1065597.1664139999</v>
      </c>
      <c r="H46" s="889">
        <v>2423.1167999999998</v>
      </c>
      <c r="I46" s="889">
        <v>3974.3798816428002</v>
      </c>
      <c r="J46" s="889">
        <v>3148.8168875000001</v>
      </c>
      <c r="K46" s="889">
        <v>22.705434200000003</v>
      </c>
      <c r="L46" s="889">
        <v>28.019353000000002</v>
      </c>
      <c r="M46" s="889">
        <v>5339.3882457999998</v>
      </c>
      <c r="N46" s="1022">
        <v>2.2173579999999999</v>
      </c>
      <c r="O46" s="890"/>
      <c r="P46" s="891"/>
      <c r="Q46" s="892"/>
    </row>
    <row r="47" spans="1:33" s="9" customFormat="1" x14ac:dyDescent="0.2">
      <c r="A47" s="894" t="s">
        <v>895</v>
      </c>
      <c r="B47" s="886">
        <v>256646.82704924102</v>
      </c>
      <c r="C47" s="886">
        <v>8909140.5003499705</v>
      </c>
      <c r="D47" s="886">
        <v>130534.16008129</v>
      </c>
      <c r="E47" s="886">
        <v>337114.22539968783</v>
      </c>
      <c r="F47" s="886">
        <v>25988.453507588998</v>
      </c>
      <c r="G47" s="886">
        <v>1215213.200189</v>
      </c>
      <c r="H47" s="886">
        <v>2958.6111999999998</v>
      </c>
      <c r="I47" s="886">
        <v>3215.0096823199997</v>
      </c>
      <c r="J47" s="895">
        <v>2972.5482317000001</v>
      </c>
      <c r="K47" s="895">
        <v>26.207847999999998</v>
      </c>
      <c r="L47" s="895">
        <v>23.648885</v>
      </c>
      <c r="M47" s="895">
        <v>2274.5649870000007</v>
      </c>
      <c r="N47" s="1023">
        <v>3.0059399999999998</v>
      </c>
      <c r="O47" s="896"/>
      <c r="P47" s="962"/>
      <c r="Q47" s="963"/>
      <c r="R47" s="963"/>
      <c r="S47" s="963"/>
      <c r="T47" s="963"/>
      <c r="U47" s="963"/>
      <c r="V47" s="963"/>
      <c r="W47" s="963"/>
      <c r="X47" s="963"/>
    </row>
    <row r="48" spans="1:33" x14ac:dyDescent="0.2">
      <c r="A48" s="787" t="s">
        <v>270</v>
      </c>
      <c r="B48" s="788">
        <f t="shared" ref="B48:N48" si="2">+B47/B46-1</f>
        <v>-2.2222069306095049E-2</v>
      </c>
      <c r="C48" s="788">
        <f>+C47/C46-1</f>
        <v>-0.1115572232032721</v>
      </c>
      <c r="D48" s="789">
        <f>+D47/D46-1</f>
        <v>0.17185323474224923</v>
      </c>
      <c r="E48" s="789">
        <f>+E47/E46-1</f>
        <v>-2.6883830930417463E-2</v>
      </c>
      <c r="F48" s="789">
        <f t="shared" si="2"/>
        <v>1.453605812579517E-2</v>
      </c>
      <c r="G48" s="788">
        <f t="shared" si="2"/>
        <v>0.14040581046071599</v>
      </c>
      <c r="H48" s="788">
        <f t="shared" si="2"/>
        <v>0.22099405195820521</v>
      </c>
      <c r="I48" s="788">
        <f t="shared" si="2"/>
        <v>-0.19106633536221418</v>
      </c>
      <c r="J48" s="788">
        <f t="shared" si="2"/>
        <v>-5.597932877575118E-2</v>
      </c>
      <c r="K48" s="788">
        <f t="shared" si="2"/>
        <v>0.1542544295409245</v>
      </c>
      <c r="L48" s="788">
        <f t="shared" si="2"/>
        <v>-0.15598033259368982</v>
      </c>
      <c r="M48" s="788">
        <f t="shared" si="2"/>
        <v>-0.57400269800773729</v>
      </c>
      <c r="N48" s="883">
        <f t="shared" si="2"/>
        <v>0.35564036118660125</v>
      </c>
      <c r="P48" s="778"/>
      <c r="Q48" s="786"/>
      <c r="R48" s="786"/>
      <c r="S48" s="786"/>
      <c r="T48" s="786"/>
      <c r="U48" s="786"/>
      <c r="V48" s="786"/>
      <c r="W48" s="786"/>
      <c r="X48" s="786"/>
    </row>
    <row r="49" spans="1:33" x14ac:dyDescent="0.2">
      <c r="A49" s="779"/>
      <c r="B49" s="770"/>
      <c r="C49" s="770"/>
      <c r="D49" s="770"/>
      <c r="E49" s="770"/>
      <c r="F49" s="770"/>
      <c r="G49" s="770"/>
      <c r="H49" s="770"/>
      <c r="I49" s="770"/>
      <c r="J49" s="770"/>
      <c r="K49" s="770"/>
      <c r="L49" s="770"/>
      <c r="M49" s="770"/>
      <c r="N49" s="782"/>
      <c r="O49" s="780"/>
      <c r="R49" s="781"/>
      <c r="S49" s="781"/>
      <c r="T49" s="781"/>
      <c r="U49" s="781"/>
      <c r="V49" s="781"/>
      <c r="W49" s="781"/>
      <c r="X49" s="781"/>
      <c r="Y49" s="17"/>
      <c r="Z49" s="774"/>
      <c r="AA49" s="774"/>
      <c r="AB49" s="774"/>
      <c r="AC49" s="774"/>
      <c r="AD49" s="774"/>
      <c r="AE49" s="774"/>
      <c r="AF49" s="774"/>
      <c r="AG49" s="774"/>
    </row>
    <row r="50" spans="1:33" x14ac:dyDescent="0.2">
      <c r="A50" s="783" t="s">
        <v>896</v>
      </c>
      <c r="B50" s="784"/>
      <c r="C50" s="784"/>
      <c r="D50" s="785"/>
      <c r="E50" s="784"/>
      <c r="F50" s="784"/>
      <c r="G50" s="784"/>
      <c r="H50" s="784"/>
      <c r="I50" s="784"/>
      <c r="J50" s="784"/>
      <c r="K50" s="784"/>
      <c r="L50" s="784"/>
      <c r="M50" s="784"/>
      <c r="N50" s="882"/>
      <c r="P50" s="778"/>
      <c r="Q50" s="786"/>
      <c r="R50" s="786"/>
      <c r="S50" s="786"/>
      <c r="T50" s="786"/>
      <c r="U50" s="786"/>
      <c r="V50" s="786"/>
      <c r="W50" s="786"/>
      <c r="X50" s="786"/>
    </row>
    <row r="51" spans="1:33" s="893" customFormat="1" x14ac:dyDescent="0.2">
      <c r="A51" s="898" t="s">
        <v>897</v>
      </c>
      <c r="B51" s="889">
        <v>2736237.1072517242</v>
      </c>
      <c r="C51" s="889">
        <v>109624691.96159829</v>
      </c>
      <c r="D51" s="889">
        <v>1270646.954794979</v>
      </c>
      <c r="E51" s="889">
        <v>3512301.3933015401</v>
      </c>
      <c r="F51" s="889">
        <v>291319.62661629292</v>
      </c>
      <c r="G51" s="889">
        <v>13309265.480335999</v>
      </c>
      <c r="H51" s="889">
        <v>32317.234399999998</v>
      </c>
      <c r="I51" s="889">
        <v>41941.797900007798</v>
      </c>
      <c r="J51" s="889">
        <v>32027.784417279996</v>
      </c>
      <c r="K51" s="889">
        <v>265.34277630000003</v>
      </c>
      <c r="L51" s="889">
        <v>317.31784800000003</v>
      </c>
      <c r="M51" s="889">
        <v>24159.249493900003</v>
      </c>
      <c r="N51" s="971">
        <v>40.573911600000002</v>
      </c>
      <c r="O51" s="890"/>
      <c r="P51" s="891"/>
      <c r="Q51" s="897"/>
      <c r="R51" s="897"/>
      <c r="S51" s="897"/>
      <c r="T51" s="897"/>
      <c r="U51" s="897"/>
      <c r="V51" s="897"/>
      <c r="W51" s="897"/>
      <c r="X51" s="897"/>
    </row>
    <row r="52" spans="1:33" s="893" customFormat="1" x14ac:dyDescent="0.2">
      <c r="A52" s="898" t="s">
        <v>898</v>
      </c>
      <c r="B52" s="889">
        <v>2769793.7213370204</v>
      </c>
      <c r="C52" s="889">
        <v>108906740.08143118</v>
      </c>
      <c r="D52" s="889">
        <v>1506412.8563966351</v>
      </c>
      <c r="E52" s="889">
        <v>3762107.6960177491</v>
      </c>
      <c r="F52" s="889">
        <v>312222.99845976051</v>
      </c>
      <c r="G52" s="889">
        <v>11892474.643507</v>
      </c>
      <c r="H52" s="889">
        <v>33816.185040000004</v>
      </c>
      <c r="I52" s="889">
        <v>38009.426725496101</v>
      </c>
      <c r="J52" s="889">
        <v>28040.647535969994</v>
      </c>
      <c r="K52" s="889">
        <v>283.76478187999999</v>
      </c>
      <c r="L52" s="889">
        <v>311.762111</v>
      </c>
      <c r="M52" s="889">
        <v>37327.145479799998</v>
      </c>
      <c r="N52" s="971">
        <v>35.532075999999996</v>
      </c>
      <c r="O52" s="890"/>
      <c r="P52" s="891"/>
      <c r="Q52" s="897"/>
      <c r="R52" s="897"/>
      <c r="S52" s="897"/>
      <c r="T52" s="897"/>
      <c r="U52" s="897"/>
      <c r="V52" s="897"/>
      <c r="W52" s="897"/>
      <c r="X52" s="897"/>
    </row>
    <row r="53" spans="1:33" x14ac:dyDescent="0.2">
      <c r="A53" s="790" t="s">
        <v>270</v>
      </c>
      <c r="B53" s="791">
        <f t="shared" ref="B53:N53" si="3">+B52/B51-1</f>
        <v>1.226378152549823E-2</v>
      </c>
      <c r="C53" s="792">
        <f t="shared" si="3"/>
        <v>-6.5491803654837977E-3</v>
      </c>
      <c r="D53" s="791">
        <f t="shared" si="3"/>
        <v>0.18554792164098588</v>
      </c>
      <c r="E53" s="791">
        <f t="shared" si="3"/>
        <v>7.1123253600225089E-2</v>
      </c>
      <c r="F53" s="791">
        <f t="shared" si="3"/>
        <v>7.1754080170506773E-2</v>
      </c>
      <c r="G53" s="792">
        <f t="shared" si="3"/>
        <v>-0.10645146713184594</v>
      </c>
      <c r="H53" s="792">
        <f t="shared" si="3"/>
        <v>4.6382392176479215E-2</v>
      </c>
      <c r="I53" s="791">
        <f t="shared" si="3"/>
        <v>-9.3757811333857077E-2</v>
      </c>
      <c r="J53" s="792">
        <f t="shared" si="3"/>
        <v>-0.12448993752932891</v>
      </c>
      <c r="K53" s="792">
        <f>+K52/K51-1</f>
        <v>6.9427198421907699E-2</v>
      </c>
      <c r="L53" s="792">
        <f>+L52/L51-1</f>
        <v>-1.7508428961739431E-2</v>
      </c>
      <c r="M53" s="791">
        <f>+M52/M51-1</f>
        <v>0.54504573866107764</v>
      </c>
      <c r="N53" s="884">
        <f t="shared" si="3"/>
        <v>-0.12426299070459856</v>
      </c>
      <c r="P53" s="778"/>
      <c r="Q53" s="786"/>
      <c r="R53" s="786"/>
      <c r="S53" s="786"/>
      <c r="T53" s="786"/>
      <c r="U53" s="786"/>
      <c r="V53" s="786"/>
      <c r="W53" s="786"/>
      <c r="X53" s="786"/>
    </row>
    <row r="54" spans="1:33" x14ac:dyDescent="0.2">
      <c r="A54" s="779"/>
      <c r="B54" s="770"/>
      <c r="C54" s="770"/>
      <c r="D54" s="770"/>
      <c r="E54" s="770"/>
      <c r="F54" s="770"/>
      <c r="G54" s="770"/>
      <c r="H54" s="770"/>
      <c r="I54" s="770"/>
      <c r="J54" s="770"/>
      <c r="K54" s="770"/>
      <c r="L54" s="770"/>
      <c r="M54" s="770"/>
      <c r="N54" s="782"/>
      <c r="O54" s="780"/>
      <c r="R54" s="781"/>
      <c r="S54" s="781"/>
      <c r="T54" s="781"/>
      <c r="U54" s="781"/>
      <c r="V54" s="781"/>
      <c r="W54" s="781"/>
      <c r="X54" s="781"/>
      <c r="Y54" s="17"/>
      <c r="Z54" s="774"/>
      <c r="AA54" s="774"/>
      <c r="AB54" s="774"/>
      <c r="AC54" s="774"/>
      <c r="AD54" s="774"/>
      <c r="AE54" s="774"/>
      <c r="AF54" s="774"/>
      <c r="AG54" s="774"/>
    </row>
    <row r="55" spans="1:33" x14ac:dyDescent="0.2">
      <c r="A55" s="783" t="s">
        <v>271</v>
      </c>
      <c r="B55" s="784"/>
      <c r="C55" s="784"/>
      <c r="D55" s="785"/>
      <c r="E55" s="784"/>
      <c r="F55" s="784"/>
      <c r="G55" s="784"/>
      <c r="H55" s="784"/>
      <c r="I55" s="784"/>
      <c r="J55" s="784"/>
      <c r="K55" s="784"/>
      <c r="L55" s="784"/>
      <c r="M55" s="784"/>
      <c r="N55" s="882"/>
      <c r="O55" s="780"/>
      <c r="R55" s="781"/>
      <c r="S55" s="781"/>
      <c r="T55" s="781"/>
      <c r="U55" s="781"/>
      <c r="V55" s="781"/>
      <c r="W55" s="781"/>
      <c r="X55" s="781"/>
      <c r="Y55" s="17"/>
      <c r="Z55" s="774"/>
      <c r="AA55" s="774"/>
      <c r="AB55" s="774"/>
      <c r="AC55" s="774"/>
      <c r="AD55" s="774"/>
      <c r="AE55" s="774"/>
      <c r="AF55" s="774"/>
      <c r="AG55" s="774"/>
    </row>
    <row r="56" spans="1:33" x14ac:dyDescent="0.2">
      <c r="A56" s="899" t="s">
        <v>884</v>
      </c>
      <c r="B56" s="900">
        <v>216395.10578872394</v>
      </c>
      <c r="C56" s="900">
        <v>9243374.2853866462</v>
      </c>
      <c r="D56" s="900">
        <v>120867.22361042105</v>
      </c>
      <c r="E56" s="900">
        <v>297487.51302037929</v>
      </c>
      <c r="F56" s="900">
        <v>25860.776132325991</v>
      </c>
      <c r="G56" s="900">
        <v>1150038.4875200002</v>
      </c>
      <c r="H56" s="900">
        <v>2358.6851999999999</v>
      </c>
      <c r="I56" s="900">
        <v>2772.5384823900004</v>
      </c>
      <c r="J56" s="900">
        <v>2254.1758209</v>
      </c>
      <c r="K56" s="900">
        <v>27.510525999999999</v>
      </c>
      <c r="L56" s="900">
        <v>23.065466999999998</v>
      </c>
      <c r="M56" s="900">
        <v>3598.0783139999994</v>
      </c>
      <c r="N56" s="1024">
        <v>2.7624939999999998</v>
      </c>
      <c r="O56" s="780"/>
      <c r="R56" s="781"/>
      <c r="S56" s="781"/>
      <c r="T56" s="781"/>
      <c r="U56" s="781"/>
      <c r="V56" s="781"/>
      <c r="W56" s="781"/>
      <c r="X56" s="781"/>
      <c r="Y56" s="17"/>
      <c r="Z56" s="774"/>
      <c r="AA56" s="774"/>
      <c r="AB56" s="774"/>
      <c r="AC56" s="774"/>
      <c r="AD56" s="774"/>
      <c r="AE56" s="774"/>
      <c r="AF56" s="774"/>
      <c r="AG56" s="774"/>
    </row>
    <row r="57" spans="1:33" ht="12" customHeight="1" x14ac:dyDescent="0.2">
      <c r="A57" s="901" t="s">
        <v>895</v>
      </c>
      <c r="B57" s="895">
        <v>256646.82704924102</v>
      </c>
      <c r="C57" s="895">
        <v>8909140.5003499705</v>
      </c>
      <c r="D57" s="895">
        <v>130534.16008129</v>
      </c>
      <c r="E57" s="895">
        <v>337114.22539968783</v>
      </c>
      <c r="F57" s="895">
        <v>25988.453507588998</v>
      </c>
      <c r="G57" s="895">
        <v>1215213.200189</v>
      </c>
      <c r="H57" s="895">
        <v>2958.6111999999998</v>
      </c>
      <c r="I57" s="895">
        <v>3215.0096823199997</v>
      </c>
      <c r="J57" s="895">
        <v>2972.5482317000001</v>
      </c>
      <c r="K57" s="895">
        <v>26.207847999999998</v>
      </c>
      <c r="L57" s="895">
        <v>23.648885</v>
      </c>
      <c r="M57" s="895">
        <v>2274.5649870000007</v>
      </c>
      <c r="N57" s="1025">
        <v>3.0059399999999998</v>
      </c>
      <c r="O57" s="780"/>
      <c r="R57" s="781"/>
      <c r="S57" s="781"/>
      <c r="T57" s="781"/>
      <c r="U57" s="781"/>
      <c r="V57" s="781"/>
      <c r="W57" s="781"/>
      <c r="X57" s="781"/>
      <c r="Y57" s="17"/>
      <c r="Z57" s="774"/>
      <c r="AA57" s="774"/>
      <c r="AB57" s="774"/>
      <c r="AC57" s="774"/>
      <c r="AD57" s="774"/>
      <c r="AE57" s="774"/>
      <c r="AF57" s="774"/>
      <c r="AG57" s="774"/>
    </row>
    <row r="58" spans="1:33" x14ac:dyDescent="0.2">
      <c r="A58" s="794" t="s">
        <v>270</v>
      </c>
      <c r="B58" s="792">
        <f t="shared" ref="B58:K58" si="4">+B57/B56-1</f>
        <v>0.18601031254291223</v>
      </c>
      <c r="C58" s="792">
        <f t="shared" si="4"/>
        <v>-3.6159282824355987E-2</v>
      </c>
      <c r="D58" s="792">
        <f t="shared" si="4"/>
        <v>7.9979800826958769E-2</v>
      </c>
      <c r="E58" s="792">
        <f t="shared" si="4"/>
        <v>0.13320462421087886</v>
      </c>
      <c r="F58" s="792">
        <f t="shared" si="4"/>
        <v>4.9371053138429488E-3</v>
      </c>
      <c r="G58" s="792">
        <f t="shared" si="4"/>
        <v>5.6671766533262558E-2</v>
      </c>
      <c r="H58" s="792">
        <f t="shared" si="4"/>
        <v>0.2543476340123727</v>
      </c>
      <c r="I58" s="792">
        <f t="shared" si="4"/>
        <v>0.15959064328246142</v>
      </c>
      <c r="J58" s="792">
        <f t="shared" si="4"/>
        <v>0.31868517270901409</v>
      </c>
      <c r="K58" s="792">
        <f t="shared" si="4"/>
        <v>-4.7351984473143149E-2</v>
      </c>
      <c r="L58" s="792">
        <f>+L57/L56-1</f>
        <v>2.5294003368759199E-2</v>
      </c>
      <c r="M58" s="792">
        <f>+M57/M56-1</f>
        <v>-0.36783894387463822</v>
      </c>
      <c r="N58" s="884">
        <f>+N57/N56-1</f>
        <v>8.8125440272449396E-2</v>
      </c>
      <c r="O58" s="780"/>
      <c r="R58" s="781"/>
      <c r="S58" s="781"/>
      <c r="T58" s="781"/>
      <c r="U58" s="781"/>
      <c r="V58" s="781"/>
      <c r="W58" s="781"/>
      <c r="X58" s="781"/>
      <c r="Y58" s="17"/>
      <c r="Z58" s="774"/>
      <c r="AA58" s="774"/>
      <c r="AB58" s="774"/>
      <c r="AC58" s="774"/>
      <c r="AD58" s="774"/>
      <c r="AE58" s="774"/>
      <c r="AF58" s="774"/>
      <c r="AG58" s="774"/>
    </row>
    <row r="59" spans="1:33" x14ac:dyDescent="0.2">
      <c r="A59" s="795"/>
      <c r="B59" s="796"/>
      <c r="C59" s="797"/>
      <c r="D59" s="796"/>
      <c r="E59" s="796"/>
      <c r="F59" s="796"/>
      <c r="G59" s="796"/>
      <c r="H59" s="796"/>
      <c r="I59" s="796"/>
      <c r="J59" s="796"/>
      <c r="K59" s="796"/>
      <c r="L59" s="796"/>
      <c r="M59" s="796"/>
      <c r="N59" s="796"/>
      <c r="P59" s="778"/>
      <c r="Q59" s="786"/>
      <c r="R59" s="786"/>
      <c r="S59" s="786"/>
      <c r="T59" s="786"/>
      <c r="U59" s="786"/>
      <c r="V59" s="786"/>
      <c r="W59" s="786"/>
      <c r="X59" s="786"/>
    </row>
    <row r="60" spans="1:33" customFormat="1" ht="60" customHeight="1" x14ac:dyDescent="0.25">
      <c r="A60" s="1046" t="s">
        <v>899</v>
      </c>
      <c r="B60" s="1047"/>
      <c r="C60" s="1047"/>
      <c r="D60" s="1047"/>
      <c r="E60" s="1047"/>
      <c r="F60" s="1047"/>
      <c r="G60" s="1047"/>
      <c r="H60" s="1047"/>
      <c r="I60" s="1047"/>
      <c r="J60" s="798"/>
      <c r="K60" s="798"/>
      <c r="L60" s="798"/>
      <c r="M60" s="798"/>
      <c r="N60" s="798"/>
      <c r="O60" s="799"/>
    </row>
    <row r="61" spans="1:33" customFormat="1" ht="15" x14ac:dyDescent="0.25">
      <c r="O61" s="799"/>
    </row>
    <row r="62" spans="1:33" customFormat="1" ht="15" x14ac:dyDescent="0.25">
      <c r="J62" s="800"/>
      <c r="K62" s="800"/>
      <c r="L62" s="800"/>
      <c r="M62" s="800"/>
      <c r="N62" s="800"/>
      <c r="O62" s="799"/>
    </row>
    <row r="63" spans="1:33" ht="36.6" customHeight="1" x14ac:dyDescent="0.2">
      <c r="A63" s="1048" t="s">
        <v>800</v>
      </c>
      <c r="B63" s="1048"/>
      <c r="C63" s="1048"/>
      <c r="D63" s="1048"/>
      <c r="E63" s="1048"/>
      <c r="F63" s="1048"/>
      <c r="G63" s="1048"/>
      <c r="H63" s="1048"/>
      <c r="I63" s="1048"/>
      <c r="J63" s="1048"/>
      <c r="K63" s="1048"/>
      <c r="L63" s="1048"/>
      <c r="M63" s="1048"/>
      <c r="N63" s="1048"/>
    </row>
    <row r="64" spans="1:33" ht="36.75" customHeight="1" x14ac:dyDescent="0.2"/>
    <row r="65" spans="1:34" ht="36.75" customHeight="1" x14ac:dyDescent="0.2"/>
    <row r="66" spans="1:34" ht="36.75" customHeight="1" x14ac:dyDescent="0.2"/>
    <row r="67" spans="1:34" s="758" customFormat="1" ht="36.75" customHeight="1" x14ac:dyDescent="0.2">
      <c r="A67" s="7"/>
      <c r="B67" s="6"/>
      <c r="C67" s="6"/>
      <c r="D67" s="6"/>
      <c r="E67" s="6"/>
      <c r="F67" s="6"/>
      <c r="G67" s="6"/>
      <c r="H67" s="6"/>
      <c r="I67" s="6"/>
      <c r="J67" s="6"/>
      <c r="K67" s="6"/>
      <c r="L67" s="6"/>
      <c r="M67" s="6"/>
      <c r="N67" s="6"/>
      <c r="P67" s="6"/>
      <c r="Q67" s="6"/>
      <c r="R67" s="6"/>
      <c r="S67" s="6"/>
      <c r="T67" s="6"/>
      <c r="U67" s="6"/>
      <c r="V67" s="6"/>
      <c r="W67" s="6"/>
      <c r="X67" s="6"/>
      <c r="Y67" s="6"/>
      <c r="Z67" s="6"/>
      <c r="AA67" s="6"/>
      <c r="AB67" s="6"/>
      <c r="AC67" s="6"/>
      <c r="AD67" s="6"/>
      <c r="AE67" s="6"/>
      <c r="AF67" s="6"/>
      <c r="AG67" s="6"/>
      <c r="AH67" s="6"/>
    </row>
    <row r="68" spans="1:34" s="758" customFormat="1" ht="36.75" customHeight="1" x14ac:dyDescent="0.2">
      <c r="A68" s="7"/>
      <c r="B68" s="6"/>
      <c r="C68" s="6"/>
      <c r="D68" s="6"/>
      <c r="E68" s="6"/>
      <c r="F68" s="6"/>
      <c r="G68" s="6"/>
      <c r="H68" s="6"/>
      <c r="I68" s="6"/>
      <c r="J68" s="6"/>
      <c r="K68" s="6"/>
      <c r="L68" s="6"/>
      <c r="M68" s="6"/>
      <c r="N68" s="6"/>
      <c r="P68" s="6"/>
      <c r="Q68" s="6"/>
      <c r="R68" s="6"/>
      <c r="S68" s="6"/>
      <c r="T68" s="6"/>
      <c r="U68" s="6"/>
      <c r="V68" s="6"/>
      <c r="W68" s="6"/>
      <c r="X68" s="6"/>
      <c r="Y68" s="6"/>
      <c r="Z68" s="6"/>
      <c r="AA68" s="6"/>
      <c r="AB68" s="6"/>
      <c r="AC68" s="6"/>
      <c r="AD68" s="6"/>
      <c r="AE68" s="6"/>
      <c r="AF68" s="6"/>
      <c r="AG68" s="6"/>
      <c r="AH68" s="6"/>
    </row>
    <row r="69" spans="1:34" ht="36.75" customHeight="1" x14ac:dyDescent="0.2"/>
    <row r="70" spans="1:34" s="758" customFormat="1" ht="36.75" customHeight="1" x14ac:dyDescent="0.2">
      <c r="A70" s="6"/>
      <c r="B70" s="6"/>
      <c r="C70" s="6"/>
      <c r="D70" s="6"/>
      <c r="E70" s="6"/>
      <c r="F70" s="6"/>
      <c r="G70" s="6"/>
      <c r="H70" s="6"/>
      <c r="I70" s="6"/>
      <c r="J70" s="6"/>
      <c r="K70" s="6"/>
      <c r="L70" s="6"/>
      <c r="M70" s="6"/>
      <c r="N70" s="6"/>
      <c r="P70" s="6"/>
      <c r="Q70" s="6"/>
      <c r="R70" s="6"/>
      <c r="S70" s="6"/>
      <c r="T70" s="6"/>
      <c r="U70" s="6"/>
      <c r="V70" s="6"/>
      <c r="W70" s="6"/>
      <c r="X70" s="6"/>
      <c r="Y70" s="6"/>
      <c r="Z70" s="6"/>
      <c r="AA70" s="6"/>
      <c r="AB70" s="6"/>
      <c r="AC70" s="6"/>
      <c r="AD70" s="6"/>
      <c r="AE70" s="6"/>
      <c r="AF70" s="6"/>
      <c r="AG70" s="6"/>
      <c r="AH70" s="6"/>
    </row>
    <row r="71" spans="1:34" s="758" customFormat="1" x14ac:dyDescent="0.2">
      <c r="A71" s="7"/>
      <c r="B71" s="6"/>
      <c r="C71" s="6"/>
      <c r="D71" s="6"/>
      <c r="E71" s="6"/>
      <c r="F71" s="6"/>
      <c r="G71" s="6"/>
      <c r="H71" s="6"/>
      <c r="I71" s="801"/>
      <c r="J71" s="801"/>
      <c r="K71" s="801"/>
      <c r="L71" s="801"/>
      <c r="M71" s="801"/>
      <c r="N71" s="801"/>
      <c r="P71" s="6"/>
      <c r="Q71" s="6"/>
      <c r="R71" s="6"/>
      <c r="S71" s="6"/>
      <c r="T71" s="6"/>
      <c r="U71" s="6"/>
      <c r="V71" s="6"/>
      <c r="W71" s="6"/>
      <c r="X71" s="6"/>
      <c r="Y71" s="6"/>
      <c r="Z71" s="6"/>
      <c r="AA71" s="6"/>
      <c r="AB71" s="6"/>
      <c r="AC71" s="6"/>
      <c r="AD71" s="6"/>
      <c r="AE71" s="6"/>
      <c r="AF71" s="6"/>
      <c r="AG71" s="6"/>
      <c r="AH71" s="6"/>
    </row>
    <row r="72" spans="1:34" s="758" customFormat="1" ht="45.75" customHeight="1" x14ac:dyDescent="0.2">
      <c r="A72" s="1049" t="s">
        <v>900</v>
      </c>
      <c r="B72" s="1049"/>
      <c r="C72" s="1049"/>
      <c r="D72" s="1049"/>
      <c r="E72" s="1049"/>
      <c r="F72" s="1049"/>
      <c r="G72" s="1049"/>
      <c r="H72" s="1049"/>
      <c r="I72" s="1049"/>
      <c r="J72" s="802"/>
      <c r="K72" s="802"/>
      <c r="L72" s="802"/>
      <c r="M72" s="802"/>
      <c r="N72" s="802"/>
      <c r="P72" s="6"/>
      <c r="Q72" s="6"/>
      <c r="R72" s="6"/>
      <c r="S72" s="6"/>
      <c r="T72" s="6"/>
      <c r="U72" s="6"/>
      <c r="V72" s="6"/>
      <c r="W72" s="6"/>
      <c r="X72" s="6"/>
      <c r="Y72" s="6"/>
      <c r="Z72" s="6"/>
      <c r="AA72" s="6"/>
      <c r="AB72" s="6"/>
      <c r="AC72" s="6"/>
      <c r="AD72" s="6"/>
      <c r="AE72" s="6"/>
      <c r="AF72" s="6"/>
      <c r="AG72" s="6"/>
      <c r="AH72" s="6"/>
    </row>
  </sheetData>
  <mergeCells count="4">
    <mergeCell ref="A2:I2"/>
    <mergeCell ref="A60:I60"/>
    <mergeCell ref="A63:N63"/>
    <mergeCell ref="A72:I72"/>
  </mergeCells>
  <conditionalFormatting sqref="D48 F48 B53 D53:F53 M53 B59:N59">
    <cfRule type="cellIs" dxfId="3" priority="1" operator="lessThan">
      <formula>0</formula>
    </cfRule>
  </conditionalFormatting>
  <pageMargins left="0.7" right="0.7" top="0.75" bottom="0.75" header="0" footer="0"/>
  <pageSetup scale="3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6A73C-6206-46B5-B514-8F1D5F257017}">
  <sheetPr codeName="Hoja3">
    <tabColor rgb="FF002060"/>
  </sheetPr>
  <dimension ref="A1:I105"/>
  <sheetViews>
    <sheetView showGridLines="0" view="pageBreakPreview" zoomScaleNormal="100" zoomScaleSheetLayoutView="100" workbookViewId="0"/>
  </sheetViews>
  <sheetFormatPr baseColWidth="10" defaultColWidth="11.5703125" defaultRowHeight="15" x14ac:dyDescent="0.25"/>
  <cols>
    <col min="1" max="1" width="55.140625" customWidth="1"/>
    <col min="2" max="2" width="13.7109375" style="4" customWidth="1"/>
    <col min="3" max="3" width="12.42578125" style="4" customWidth="1"/>
    <col min="4" max="4" width="11.7109375" style="844" customWidth="1"/>
    <col min="5" max="5" width="13.140625" customWidth="1"/>
    <col min="6" max="6" width="13.5703125" bestFit="1" customWidth="1"/>
    <col min="7" max="7" width="11.7109375" bestFit="1" customWidth="1"/>
    <col min="8" max="8" width="8.7109375" customWidth="1"/>
    <col min="9" max="9" width="3.7109375" customWidth="1"/>
  </cols>
  <sheetData>
    <row r="1" spans="1:9" x14ac:dyDescent="0.25">
      <c r="A1" s="104" t="s">
        <v>801</v>
      </c>
      <c r="B1" s="803"/>
      <c r="C1" s="803"/>
      <c r="D1" s="61"/>
    </row>
    <row r="2" spans="1:9" ht="15.75" x14ac:dyDescent="0.25">
      <c r="A2" s="1045" t="s">
        <v>802</v>
      </c>
      <c r="B2" s="1045"/>
      <c r="C2" s="1045"/>
      <c r="D2" s="1045"/>
      <c r="E2" s="1045"/>
      <c r="F2" s="1045"/>
      <c r="G2" s="1045"/>
      <c r="H2" s="1045"/>
      <c r="I2" s="1045"/>
    </row>
    <row r="3" spans="1:9" ht="15.75" thickBot="1" x14ac:dyDescent="0.3">
      <c r="A3" s="148"/>
      <c r="B3" s="804"/>
      <c r="C3" s="804"/>
      <c r="D3" s="805"/>
    </row>
    <row r="4" spans="1:9" ht="15.75" thickBot="1" x14ac:dyDescent="0.3">
      <c r="A4" s="806"/>
      <c r="B4" s="1050" t="s">
        <v>901</v>
      </c>
      <c r="C4" s="1051"/>
      <c r="D4" s="1051"/>
      <c r="E4" s="1050" t="s">
        <v>902</v>
      </c>
      <c r="F4" s="1051"/>
      <c r="G4" s="1051"/>
      <c r="H4" s="1052"/>
    </row>
    <row r="5" spans="1:9" x14ac:dyDescent="0.25">
      <c r="A5" s="807" t="s">
        <v>803</v>
      </c>
      <c r="B5" s="808">
        <v>2024</v>
      </c>
      <c r="C5" s="808">
        <v>2025</v>
      </c>
      <c r="D5" s="809" t="s">
        <v>270</v>
      </c>
      <c r="E5" s="810">
        <v>2024</v>
      </c>
      <c r="F5" s="808">
        <v>2025</v>
      </c>
      <c r="G5" s="811" t="s">
        <v>270</v>
      </c>
      <c r="H5" s="812" t="s">
        <v>272</v>
      </c>
    </row>
    <row r="6" spans="1:9" x14ac:dyDescent="0.25">
      <c r="A6" s="813" t="s">
        <v>804</v>
      </c>
      <c r="B6" s="814">
        <f>SUM(B7:B17)</f>
        <v>262479.66843259102</v>
      </c>
      <c r="C6" s="814">
        <f>SUM(C7:C17)</f>
        <v>256646.82704924096</v>
      </c>
      <c r="D6" s="815">
        <f t="shared" ref="D6:D69" si="0">(C6-B6)/B6</f>
        <v>-2.2222069306095681E-2</v>
      </c>
      <c r="E6" s="816">
        <f>SUM(E7:E17)</f>
        <v>2736237.1072517242</v>
      </c>
      <c r="F6" s="814">
        <f>SUM(F7:F17)</f>
        <v>2769793.7213370204</v>
      </c>
      <c r="G6" s="817">
        <f t="shared" ref="G6:G69" si="1">(F6-E6)/E6</f>
        <v>1.2263781525498139E-2</v>
      </c>
      <c r="H6" s="172">
        <f>SUM(H7:H17)</f>
        <v>0.99999999999999989</v>
      </c>
    </row>
    <row r="7" spans="1:9" x14ac:dyDescent="0.25">
      <c r="A7" s="819" t="s">
        <v>275</v>
      </c>
      <c r="B7" s="174">
        <v>35612.322483516</v>
      </c>
      <c r="C7" s="174">
        <v>35158.765656835996</v>
      </c>
      <c r="D7" s="818">
        <f t="shared" si="0"/>
        <v>-1.2735951913553045E-2</v>
      </c>
      <c r="E7" s="173">
        <v>415257.70701140404</v>
      </c>
      <c r="F7" s="174">
        <v>411163.37722569302</v>
      </c>
      <c r="G7" s="175">
        <f t="shared" si="1"/>
        <v>-9.8597322014268469E-3</v>
      </c>
      <c r="H7" s="824">
        <f>(F7/$F$6)</f>
        <v>0.14844548677336822</v>
      </c>
    </row>
    <row r="8" spans="1:9" x14ac:dyDescent="0.25">
      <c r="A8" s="819" t="s">
        <v>277</v>
      </c>
      <c r="B8" s="174">
        <v>30584.334989999999</v>
      </c>
      <c r="C8" s="174">
        <v>31743.453924000001</v>
      </c>
      <c r="D8" s="818">
        <f t="shared" si="0"/>
        <v>3.7899105355045093E-2</v>
      </c>
      <c r="E8" s="173">
        <v>321425.27713200002</v>
      </c>
      <c r="F8" s="174">
        <v>410828.64804500004</v>
      </c>
      <c r="G8" s="175">
        <f t="shared" si="1"/>
        <v>0.27814667132194665</v>
      </c>
      <c r="H8" s="824">
        <f t="shared" ref="H8:H17" si="2">(F8/$F$6)</f>
        <v>0.14832463691436451</v>
      </c>
    </row>
    <row r="9" spans="1:9" x14ac:dyDescent="0.25">
      <c r="A9" s="819" t="s">
        <v>273</v>
      </c>
      <c r="B9" s="174">
        <v>39088.166057399998</v>
      </c>
      <c r="C9" s="174">
        <v>34184.127928100002</v>
      </c>
      <c r="D9" s="818">
        <f t="shared" si="0"/>
        <v>-0.12546094186405515</v>
      </c>
      <c r="E9" s="173">
        <v>449096.38402829994</v>
      </c>
      <c r="F9" s="174">
        <v>408052.0787516</v>
      </c>
      <c r="G9" s="175">
        <f t="shared" si="1"/>
        <v>-9.1393087845734078E-2</v>
      </c>
      <c r="H9" s="176">
        <f t="shared" si="2"/>
        <v>0.14732219067729968</v>
      </c>
    </row>
    <row r="10" spans="1:9" x14ac:dyDescent="0.25">
      <c r="A10" s="819" t="s">
        <v>274</v>
      </c>
      <c r="B10" s="174">
        <v>36127.250727799998</v>
      </c>
      <c r="C10" s="174">
        <v>51005.165007300006</v>
      </c>
      <c r="D10" s="818">
        <f t="shared" si="0"/>
        <v>0.41181972001128281</v>
      </c>
      <c r="E10" s="173">
        <v>434237.73076680006</v>
      </c>
      <c r="F10" s="174">
        <v>395120.95565380994</v>
      </c>
      <c r="G10" s="175">
        <f t="shared" si="1"/>
        <v>-9.0081474596681491E-2</v>
      </c>
      <c r="H10" s="176">
        <f t="shared" si="2"/>
        <v>0.14265356752382238</v>
      </c>
    </row>
    <row r="11" spans="1:9" x14ac:dyDescent="0.25">
      <c r="A11" s="819" t="s">
        <v>276</v>
      </c>
      <c r="B11" s="174">
        <v>31704.168020255998</v>
      </c>
      <c r="C11" s="174">
        <v>20771.65136</v>
      </c>
      <c r="D11" s="818">
        <f t="shared" si="0"/>
        <v>-0.34482900334338196</v>
      </c>
      <c r="E11" s="173">
        <v>306299.39720805932</v>
      </c>
      <c r="F11" s="174">
        <v>310215.67625003529</v>
      </c>
      <c r="G11" s="175">
        <f t="shared" si="1"/>
        <v>1.2785787623720875E-2</v>
      </c>
      <c r="H11" s="176">
        <f t="shared" si="2"/>
        <v>0.11199955933912999</v>
      </c>
    </row>
    <row r="12" spans="1:9" x14ac:dyDescent="0.25">
      <c r="A12" s="819" t="s">
        <v>278</v>
      </c>
      <c r="B12" s="174">
        <v>29558.777622000001</v>
      </c>
      <c r="C12" s="174">
        <v>26837.286525</v>
      </c>
      <c r="D12" s="818">
        <f t="shared" si="0"/>
        <v>-9.2070488563588335E-2</v>
      </c>
      <c r="E12" s="173">
        <v>206392.33843</v>
      </c>
      <c r="F12" s="174">
        <v>247835.741606</v>
      </c>
      <c r="G12" s="175">
        <f t="shared" si="1"/>
        <v>0.2007991357201272</v>
      </c>
      <c r="H12" s="176">
        <f t="shared" si="2"/>
        <v>8.9478050187205282E-2</v>
      </c>
    </row>
    <row r="13" spans="1:9" x14ac:dyDescent="0.25">
      <c r="A13" s="819" t="s">
        <v>279</v>
      </c>
      <c r="B13" s="174">
        <v>12145.288200000001</v>
      </c>
      <c r="C13" s="174">
        <v>17141.162039999999</v>
      </c>
      <c r="D13" s="818">
        <f t="shared" si="0"/>
        <v>0.41134255175599688</v>
      </c>
      <c r="E13" s="173">
        <v>145841.09657940001</v>
      </c>
      <c r="F13" s="174">
        <v>135937.80482399999</v>
      </c>
      <c r="G13" s="175">
        <f t="shared" si="1"/>
        <v>-6.7904671506692799E-2</v>
      </c>
      <c r="H13" s="176">
        <f t="shared" si="2"/>
        <v>4.9078674623603664E-2</v>
      </c>
    </row>
    <row r="14" spans="1:9" x14ac:dyDescent="0.25">
      <c r="A14" s="819" t="s">
        <v>280</v>
      </c>
      <c r="B14" s="820">
        <v>13928.365215099999</v>
      </c>
      <c r="C14" s="820">
        <v>9667.6584173699994</v>
      </c>
      <c r="D14" s="818">
        <f t="shared" si="0"/>
        <v>-0.30590142719052832</v>
      </c>
      <c r="E14" s="173">
        <v>123763.34449045001</v>
      </c>
      <c r="F14" s="174">
        <v>130961.97099118997</v>
      </c>
      <c r="G14" s="175">
        <f t="shared" si="1"/>
        <v>5.8164447077425525E-2</v>
      </c>
      <c r="H14" s="176">
        <f t="shared" si="2"/>
        <v>4.7282210939510932E-2</v>
      </c>
    </row>
    <row r="15" spans="1:9" x14ac:dyDescent="0.25">
      <c r="A15" s="819" t="s">
        <v>281</v>
      </c>
      <c r="B15" s="820">
        <v>13600.625301509999</v>
      </c>
      <c r="C15" s="820">
        <v>8602.6953990000002</v>
      </c>
      <c r="D15" s="818">
        <f t="shared" si="0"/>
        <v>-0.36747794985243126</v>
      </c>
      <c r="E15" s="173">
        <v>99000.667436310003</v>
      </c>
      <c r="F15" s="174">
        <v>85154.579540600011</v>
      </c>
      <c r="G15" s="175">
        <f t="shared" si="1"/>
        <v>-0.13985853079846741</v>
      </c>
      <c r="H15" s="176">
        <f t="shared" si="2"/>
        <v>3.0744014936785486E-2</v>
      </c>
    </row>
    <row r="16" spans="1:9" x14ac:dyDescent="0.25">
      <c r="A16" s="819" t="s">
        <v>282</v>
      </c>
      <c r="B16" s="820">
        <v>5377.9952676000003</v>
      </c>
      <c r="C16" s="820">
        <v>5361.5628527999997</v>
      </c>
      <c r="D16" s="818">
        <f t="shared" si="0"/>
        <v>-3.0554907511723588E-3</v>
      </c>
      <c r="E16" s="173">
        <v>56618.628817600002</v>
      </c>
      <c r="F16" s="174">
        <v>52096.858675900003</v>
      </c>
      <c r="G16" s="175">
        <f t="shared" si="1"/>
        <v>-7.9863646226176338E-2</v>
      </c>
      <c r="H16" s="176">
        <f t="shared" si="2"/>
        <v>1.8808930887009186E-2</v>
      </c>
    </row>
    <row r="17" spans="1:8" x14ac:dyDescent="0.25">
      <c r="A17" s="821" t="s">
        <v>903</v>
      </c>
      <c r="B17" s="822">
        <v>14752.374547408999</v>
      </c>
      <c r="C17" s="820">
        <v>16173.297938835003</v>
      </c>
      <c r="D17" s="818">
        <f t="shared" si="0"/>
        <v>9.6318283328534704E-2</v>
      </c>
      <c r="E17" s="823">
        <v>178304.53535140096</v>
      </c>
      <c r="F17" s="174">
        <v>182426.02977319201</v>
      </c>
      <c r="G17" s="175">
        <f t="shared" si="1"/>
        <v>2.3114916362999116E-2</v>
      </c>
      <c r="H17" s="829">
        <f t="shared" si="2"/>
        <v>6.5862677197900593E-2</v>
      </c>
    </row>
    <row r="18" spans="1:8" x14ac:dyDescent="0.25">
      <c r="A18" s="813" t="s">
        <v>805</v>
      </c>
      <c r="B18" s="814">
        <f>SUM(B19:B29)</f>
        <v>10027815.784007825</v>
      </c>
      <c r="C18" s="814">
        <f>SUM(C19:C29)</f>
        <v>8909140.5003499612</v>
      </c>
      <c r="D18" s="815">
        <f t="shared" si="0"/>
        <v>-0.11155722320327288</v>
      </c>
      <c r="E18" s="816">
        <f>SUM(E19:E29)</f>
        <v>109624691.96159825</v>
      </c>
      <c r="F18" s="814">
        <f>SUM(F19:F29)</f>
        <v>108906740.0814312</v>
      </c>
      <c r="G18" s="817">
        <f t="shared" si="1"/>
        <v>-6.5491803654832816E-3</v>
      </c>
      <c r="H18" s="172">
        <f>SUM(H19:H29)</f>
        <v>1</v>
      </c>
    </row>
    <row r="19" spans="1:8" x14ac:dyDescent="0.25">
      <c r="A19" s="819" t="s">
        <v>283</v>
      </c>
      <c r="B19" s="174">
        <v>1003809.2185</v>
      </c>
      <c r="C19" s="174">
        <v>939135.22560000001</v>
      </c>
      <c r="D19" s="818">
        <f t="shared" si="0"/>
        <v>-6.4428570397712437E-2</v>
      </c>
      <c r="E19" s="173">
        <v>11024314.898399999</v>
      </c>
      <c r="F19" s="174">
        <v>16026939.4068</v>
      </c>
      <c r="G19" s="175">
        <f t="shared" si="1"/>
        <v>0.45378098816154555</v>
      </c>
      <c r="H19" s="176">
        <f>(F19/$F$18)</f>
        <v>0.14716205254896453</v>
      </c>
    </row>
    <row r="20" spans="1:8" x14ac:dyDescent="0.25">
      <c r="A20" s="819" t="s">
        <v>284</v>
      </c>
      <c r="B20" s="174">
        <v>859894.14214999997</v>
      </c>
      <c r="C20" s="174">
        <v>744574.86314999999</v>
      </c>
      <c r="D20" s="818">
        <f t="shared" si="0"/>
        <v>-0.13410869239284071</v>
      </c>
      <c r="E20" s="173">
        <v>9097000.4821400009</v>
      </c>
      <c r="F20" s="174">
        <v>8631186.9719799981</v>
      </c>
      <c r="G20" s="175">
        <f t="shared" si="1"/>
        <v>-5.120517593403752E-2</v>
      </c>
      <c r="H20" s="176">
        <f t="shared" ref="H20:H29" si="3">(F20/$F$18)</f>
        <v>7.9253010103197755E-2</v>
      </c>
    </row>
    <row r="21" spans="1:8" x14ac:dyDescent="0.25">
      <c r="A21" s="819" t="s">
        <v>719</v>
      </c>
      <c r="B21" s="174">
        <v>582409.67200000002</v>
      </c>
      <c r="C21" s="174">
        <v>410989.65600000002</v>
      </c>
      <c r="D21" s="818">
        <f t="shared" si="0"/>
        <v>-0.29432893071871924</v>
      </c>
      <c r="E21" s="173">
        <v>7280792.2261130791</v>
      </c>
      <c r="F21" s="174">
        <v>5890194.4870000007</v>
      </c>
      <c r="G21" s="175">
        <f t="shared" si="1"/>
        <v>-0.19099538840369606</v>
      </c>
      <c r="H21" s="176">
        <f t="shared" si="3"/>
        <v>5.4084756210642376E-2</v>
      </c>
    </row>
    <row r="22" spans="1:8" x14ac:dyDescent="0.25">
      <c r="A22" s="819" t="s">
        <v>286</v>
      </c>
      <c r="B22" s="174">
        <v>532062.40500000003</v>
      </c>
      <c r="C22" s="174">
        <v>494760.74400000001</v>
      </c>
      <c r="D22" s="818">
        <f t="shared" si="0"/>
        <v>-7.0107680319942953E-2</v>
      </c>
      <c r="E22" s="173">
        <v>5765509.7190000005</v>
      </c>
      <c r="F22" s="174">
        <v>5542063.3890000004</v>
      </c>
      <c r="G22" s="175">
        <f t="shared" si="1"/>
        <v>-3.875569392653036E-2</v>
      </c>
      <c r="H22" s="176">
        <f t="shared" si="3"/>
        <v>5.0888157930869267E-2</v>
      </c>
    </row>
    <row r="23" spans="1:8" x14ac:dyDescent="0.25">
      <c r="A23" s="819" t="s">
        <v>285</v>
      </c>
      <c r="B23" s="820">
        <v>581926.97191999992</v>
      </c>
      <c r="C23" s="820">
        <v>469750.24385999999</v>
      </c>
      <c r="D23" s="818">
        <f t="shared" si="0"/>
        <v>-0.19276770707136318</v>
      </c>
      <c r="E23" s="173">
        <v>6239557.5524399988</v>
      </c>
      <c r="F23" s="174">
        <v>5332011.4239299996</v>
      </c>
      <c r="G23" s="175">
        <f t="shared" si="1"/>
        <v>-0.14545039786596733</v>
      </c>
      <c r="H23" s="176">
        <f t="shared" si="3"/>
        <v>4.8959425467543838E-2</v>
      </c>
    </row>
    <row r="24" spans="1:8" x14ac:dyDescent="0.25">
      <c r="A24" s="819" t="s">
        <v>288</v>
      </c>
      <c r="B24" s="820">
        <v>356006.84</v>
      </c>
      <c r="C24" s="820">
        <v>440595.26</v>
      </c>
      <c r="D24" s="818">
        <f t="shared" si="0"/>
        <v>0.23760335616023551</v>
      </c>
      <c r="E24" s="173">
        <v>4472006.2861599997</v>
      </c>
      <c r="F24" s="174">
        <v>4424184.63</v>
      </c>
      <c r="G24" s="175">
        <f t="shared" si="1"/>
        <v>-1.0693557454961236E-2</v>
      </c>
      <c r="H24" s="176">
        <f t="shared" si="3"/>
        <v>4.0623607195403803E-2</v>
      </c>
    </row>
    <row r="25" spans="1:8" x14ac:dyDescent="0.25">
      <c r="A25" s="819" t="s">
        <v>287</v>
      </c>
      <c r="B25" s="820">
        <v>426688.750245</v>
      </c>
      <c r="C25" s="820">
        <v>363151.42534700001</v>
      </c>
      <c r="D25" s="818">
        <f t="shared" si="0"/>
        <v>-0.14890789799711746</v>
      </c>
      <c r="E25" s="173">
        <v>4279932.6984890001</v>
      </c>
      <c r="F25" s="174">
        <v>4160409.6759520001</v>
      </c>
      <c r="G25" s="175">
        <f t="shared" si="1"/>
        <v>-2.7926378977687374E-2</v>
      </c>
      <c r="H25" s="176">
        <f t="shared" si="3"/>
        <v>3.820158121380917E-2</v>
      </c>
    </row>
    <row r="26" spans="1:8" x14ac:dyDescent="0.25">
      <c r="A26" s="819" t="s">
        <v>806</v>
      </c>
      <c r="B26" s="820">
        <v>404319.87377036101</v>
      </c>
      <c r="C26" s="820">
        <v>272049.47902184201</v>
      </c>
      <c r="D26" s="818">
        <f t="shared" si="0"/>
        <v>-0.32714294628921403</v>
      </c>
      <c r="E26" s="173">
        <v>3205932.960001749</v>
      </c>
      <c r="F26" s="174">
        <v>3624068.7764984462</v>
      </c>
      <c r="G26" s="175">
        <f t="shared" si="1"/>
        <v>0.13042562702136765</v>
      </c>
      <c r="H26" s="176">
        <f t="shared" si="3"/>
        <v>3.3276808889777403E-2</v>
      </c>
    </row>
    <row r="27" spans="1:8" x14ac:dyDescent="0.25">
      <c r="A27" s="819" t="s">
        <v>808</v>
      </c>
      <c r="B27" s="820">
        <v>343907.75896007702</v>
      </c>
      <c r="C27" s="820">
        <v>335773.97474347998</v>
      </c>
      <c r="D27" s="818">
        <f t="shared" si="0"/>
        <v>-2.3651063416517036E-2</v>
      </c>
      <c r="E27" s="173">
        <v>3593862.0874470645</v>
      </c>
      <c r="F27" s="174">
        <v>3474986.623473105</v>
      </c>
      <c r="G27" s="175">
        <f t="shared" si="1"/>
        <v>-3.3077358307425704E-2</v>
      </c>
      <c r="H27" s="176">
        <f t="shared" si="3"/>
        <v>3.1907911492666162E-2</v>
      </c>
    </row>
    <row r="28" spans="1:8" x14ac:dyDescent="0.25">
      <c r="A28" s="819" t="s">
        <v>807</v>
      </c>
      <c r="B28" s="820">
        <v>348959.66</v>
      </c>
      <c r="C28" s="820">
        <v>167444.05499999999</v>
      </c>
      <c r="D28" s="818">
        <f t="shared" si="0"/>
        <v>-0.5201621442432629</v>
      </c>
      <c r="E28" s="173">
        <v>2846603.5238000005</v>
      </c>
      <c r="F28" s="174">
        <v>3221597.9951000004</v>
      </c>
      <c r="G28" s="175">
        <f t="shared" si="1"/>
        <v>0.13173400094699897</v>
      </c>
      <c r="H28" s="176">
        <f t="shared" si="3"/>
        <v>2.9581254499869921E-2</v>
      </c>
    </row>
    <row r="29" spans="1:8" x14ac:dyDescent="0.25">
      <c r="A29" s="821" t="s">
        <v>904</v>
      </c>
      <c r="B29" s="822">
        <v>4587830.4914623881</v>
      </c>
      <c r="C29" s="820">
        <v>4270915.5736276396</v>
      </c>
      <c r="D29" s="825">
        <f t="shared" si="0"/>
        <v>-6.9077294469467351E-2</v>
      </c>
      <c r="E29" s="826">
        <v>51819179.527607359</v>
      </c>
      <c r="F29" s="820">
        <v>48579096.70169764</v>
      </c>
      <c r="G29" s="827">
        <f t="shared" si="1"/>
        <v>-6.2526710292344967E-2</v>
      </c>
      <c r="H29" s="829">
        <f t="shared" si="3"/>
        <v>0.44606143444725571</v>
      </c>
    </row>
    <row r="30" spans="1:8" x14ac:dyDescent="0.25">
      <c r="A30" s="813" t="s">
        <v>809</v>
      </c>
      <c r="B30" s="814">
        <f>SUM(B31:B41)</f>
        <v>111391.21880736298</v>
      </c>
      <c r="C30" s="814">
        <f>SUM(C31:C41)</f>
        <v>130534.16008129</v>
      </c>
      <c r="D30" s="815">
        <f t="shared" si="0"/>
        <v>0.17185323474224942</v>
      </c>
      <c r="E30" s="816">
        <f>SUM(E31:E41)</f>
        <v>1270646.954794979</v>
      </c>
      <c r="F30" s="814">
        <f>SUM(F31:F41)</f>
        <v>1506412.8563966353</v>
      </c>
      <c r="G30" s="817">
        <f t="shared" si="1"/>
        <v>0.18554792164098607</v>
      </c>
      <c r="H30" s="172">
        <f>SUM(H31:H41)</f>
        <v>1</v>
      </c>
    </row>
    <row r="31" spans="1:8" x14ac:dyDescent="0.25">
      <c r="A31" s="819" t="s">
        <v>274</v>
      </c>
      <c r="B31" s="174">
        <v>32214.636514899998</v>
      </c>
      <c r="C31" s="174">
        <v>35908.118888500001</v>
      </c>
      <c r="D31" s="818">
        <f t="shared" si="0"/>
        <v>0.11465230631708927</v>
      </c>
      <c r="E31" s="828">
        <v>319068.81433700002</v>
      </c>
      <c r="F31" s="820">
        <v>518234.03156785003</v>
      </c>
      <c r="G31" s="827">
        <f t="shared" si="1"/>
        <v>0.62420772034615701</v>
      </c>
      <c r="H31" s="829">
        <f>(F31/$F$30)</f>
        <v>0.34401859315478395</v>
      </c>
    </row>
    <row r="32" spans="1:8" x14ac:dyDescent="0.25">
      <c r="A32" s="819" t="s">
        <v>290</v>
      </c>
      <c r="B32" s="174">
        <v>16227.625627029</v>
      </c>
      <c r="C32" s="174">
        <v>15273.998475164</v>
      </c>
      <c r="D32" s="818">
        <f t="shared" si="0"/>
        <v>-5.8765661334744014E-2</v>
      </c>
      <c r="E32" s="828">
        <v>163045.83413545298</v>
      </c>
      <c r="F32" s="820">
        <v>166045.71232389702</v>
      </c>
      <c r="G32" s="827">
        <f t="shared" si="1"/>
        <v>1.839898703546048E-2</v>
      </c>
      <c r="H32" s="829">
        <f t="shared" ref="H32:H41" si="4">(F32/$F$30)</f>
        <v>0.11022589963888196</v>
      </c>
    </row>
    <row r="33" spans="1:8" x14ac:dyDescent="0.25">
      <c r="A33" s="819" t="s">
        <v>291</v>
      </c>
      <c r="B33" s="174">
        <v>6274.0145000000002</v>
      </c>
      <c r="C33" s="174">
        <v>9300.3492000000006</v>
      </c>
      <c r="D33" s="818">
        <f t="shared" si="0"/>
        <v>0.48236016987209707</v>
      </c>
      <c r="E33" s="828">
        <v>93247.276100000017</v>
      </c>
      <c r="F33" s="820">
        <v>92864.892699999997</v>
      </c>
      <c r="G33" s="827">
        <f t="shared" si="1"/>
        <v>-4.1007460592194234E-3</v>
      </c>
      <c r="H33" s="829">
        <f t="shared" si="4"/>
        <v>6.1646375564089625E-2</v>
      </c>
    </row>
    <row r="34" spans="1:8" x14ac:dyDescent="0.25">
      <c r="A34" s="819" t="s">
        <v>294</v>
      </c>
      <c r="B34" s="174">
        <v>2681.2408800000003</v>
      </c>
      <c r="C34" s="174">
        <v>7982.9250319999992</v>
      </c>
      <c r="D34" s="818">
        <f t="shared" si="0"/>
        <v>1.97732482431791</v>
      </c>
      <c r="E34" s="828">
        <v>91991.114176999967</v>
      </c>
      <c r="F34" s="820">
        <v>76876.958954000002</v>
      </c>
      <c r="G34" s="827">
        <f t="shared" si="1"/>
        <v>-0.16430016483895218</v>
      </c>
      <c r="H34" s="829">
        <f t="shared" si="4"/>
        <v>5.1033127225089521E-2</v>
      </c>
    </row>
    <row r="35" spans="1:8" x14ac:dyDescent="0.25">
      <c r="A35" s="819" t="s">
        <v>292</v>
      </c>
      <c r="B35" s="820">
        <v>4529.9726500000006</v>
      </c>
      <c r="C35" s="820">
        <v>4923.1322460000001</v>
      </c>
      <c r="D35" s="825">
        <f t="shared" si="0"/>
        <v>8.679072179387208E-2</v>
      </c>
      <c r="E35" s="828">
        <v>54106.194078000008</v>
      </c>
      <c r="F35" s="820">
        <v>56351.675829000014</v>
      </c>
      <c r="G35" s="827">
        <f t="shared" si="1"/>
        <v>4.1501380558442137E-2</v>
      </c>
      <c r="H35" s="829">
        <f t="shared" si="4"/>
        <v>3.7407856411816723E-2</v>
      </c>
    </row>
    <row r="36" spans="1:8" x14ac:dyDescent="0.25">
      <c r="A36" s="819" t="s">
        <v>315</v>
      </c>
      <c r="B36" s="820">
        <v>5271.9239432000004</v>
      </c>
      <c r="C36" s="820">
        <v>5132.0158532000005</v>
      </c>
      <c r="D36" s="825">
        <f t="shared" si="0"/>
        <v>-2.6538336195168478E-2</v>
      </c>
      <c r="E36" s="828">
        <v>53607.869778599998</v>
      </c>
      <c r="F36" s="820">
        <v>52435.450528809997</v>
      </c>
      <c r="G36" s="827">
        <f t="shared" si="1"/>
        <v>-2.1870282378913412E-2</v>
      </c>
      <c r="H36" s="829">
        <f t="shared" si="4"/>
        <v>3.4808153890983427E-2</v>
      </c>
    </row>
    <row r="37" spans="1:8" x14ac:dyDescent="0.25">
      <c r="A37" s="819" t="s">
        <v>905</v>
      </c>
      <c r="B37" s="820">
        <v>1890.2591077000002</v>
      </c>
      <c r="C37" s="820">
        <v>6159.9872892000003</v>
      </c>
      <c r="D37" s="825">
        <f t="shared" si="0"/>
        <v>2.2588057711808904</v>
      </c>
      <c r="E37" s="828">
        <v>26422.675115400001</v>
      </c>
      <c r="F37" s="820">
        <v>49957.128471600008</v>
      </c>
      <c r="G37" s="827">
        <f t="shared" si="1"/>
        <v>0.89069154631066694</v>
      </c>
      <c r="H37" s="830">
        <f t="shared" si="4"/>
        <v>3.3162972726546093E-2</v>
      </c>
    </row>
    <row r="38" spans="1:8" x14ac:dyDescent="0.25">
      <c r="A38" s="819" t="s">
        <v>293</v>
      </c>
      <c r="B38" s="820">
        <v>4720.003162811</v>
      </c>
      <c r="C38" s="820">
        <v>4650.9169027099997</v>
      </c>
      <c r="D38" s="825">
        <f t="shared" si="0"/>
        <v>-1.463690970491977E-2</v>
      </c>
      <c r="E38" s="828">
        <v>50751.116220830998</v>
      </c>
      <c r="F38" s="820">
        <v>49582.136987264996</v>
      </c>
      <c r="G38" s="827">
        <f t="shared" si="1"/>
        <v>-2.3033566956034555E-2</v>
      </c>
      <c r="H38" s="830">
        <f t="shared" si="4"/>
        <v>3.2914042638925889E-2</v>
      </c>
    </row>
    <row r="39" spans="1:8" x14ac:dyDescent="0.25">
      <c r="A39" s="819" t="s">
        <v>295</v>
      </c>
      <c r="B39" s="820">
        <v>4873.1903599500001</v>
      </c>
      <c r="C39" s="820">
        <v>4654.2199688199998</v>
      </c>
      <c r="D39" s="825">
        <f t="shared" si="0"/>
        <v>-4.4933683061017742E-2</v>
      </c>
      <c r="E39" s="828">
        <v>46581.991466259999</v>
      </c>
      <c r="F39" s="820">
        <v>47850.689843609995</v>
      </c>
      <c r="G39" s="827">
        <f t="shared" si="1"/>
        <v>2.7235812326077392E-2</v>
      </c>
      <c r="H39" s="830">
        <f t="shared" si="4"/>
        <v>3.1764658433724231E-2</v>
      </c>
    </row>
    <row r="40" spans="1:8" x14ac:dyDescent="0.25">
      <c r="A40" s="819" t="s">
        <v>278</v>
      </c>
      <c r="B40" s="820">
        <v>5095.2239740000005</v>
      </c>
      <c r="C40" s="820">
        <v>4376.4573780000001</v>
      </c>
      <c r="D40" s="825">
        <f t="shared" si="0"/>
        <v>-0.14106673223154376</v>
      </c>
      <c r="E40" s="828">
        <v>56177.688520000003</v>
      </c>
      <c r="F40" s="820">
        <v>47779.661393000002</v>
      </c>
      <c r="G40" s="827">
        <f t="shared" si="1"/>
        <v>-0.14949043558476408</v>
      </c>
      <c r="H40" s="830">
        <f t="shared" si="4"/>
        <v>3.1717507713847952E-2</v>
      </c>
    </row>
    <row r="41" spans="1:8" x14ac:dyDescent="0.25">
      <c r="A41" s="821" t="s">
        <v>906</v>
      </c>
      <c r="B41" s="822">
        <v>27613.128087772995</v>
      </c>
      <c r="C41" s="820">
        <v>32172.038847695996</v>
      </c>
      <c r="D41" s="825">
        <f t="shared" si="0"/>
        <v>0.16509939567265733</v>
      </c>
      <c r="E41" s="826">
        <v>315646.38086643501</v>
      </c>
      <c r="F41" s="820">
        <v>348434.51779760298</v>
      </c>
      <c r="G41" s="175">
        <f t="shared" si="1"/>
        <v>0.10387616940566853</v>
      </c>
      <c r="H41" s="829">
        <f t="shared" si="4"/>
        <v>0.2313008126013105</v>
      </c>
    </row>
    <row r="42" spans="1:8" x14ac:dyDescent="0.25">
      <c r="A42" s="813" t="s">
        <v>810</v>
      </c>
      <c r="B42" s="814">
        <f>SUM(B43:B53)</f>
        <v>346427.52439517068</v>
      </c>
      <c r="C42" s="814">
        <f>SUM(C43:C53)</f>
        <v>337114.22539968777</v>
      </c>
      <c r="D42" s="815">
        <f t="shared" si="0"/>
        <v>-2.6883830930417664E-2</v>
      </c>
      <c r="E42" s="816">
        <f>SUM(E43:E53)</f>
        <v>3512301.3933015401</v>
      </c>
      <c r="F42" s="814">
        <f>SUM(F43:F53)</f>
        <v>3762107.6960177491</v>
      </c>
      <c r="G42" s="817">
        <f t="shared" si="1"/>
        <v>7.1123253600225006E-2</v>
      </c>
      <c r="H42" s="172">
        <f>SUM(H43:H53)</f>
        <v>0.99999999999999989</v>
      </c>
    </row>
    <row r="43" spans="1:8" x14ac:dyDescent="0.25">
      <c r="A43" s="819" t="s">
        <v>274</v>
      </c>
      <c r="B43" s="820">
        <v>41184.478004466902</v>
      </c>
      <c r="C43" s="820">
        <v>60231.483705512503</v>
      </c>
      <c r="D43" s="825">
        <f t="shared" si="0"/>
        <v>0.46248020186099592</v>
      </c>
      <c r="E43" s="828">
        <v>367928.6636584464</v>
      </c>
      <c r="F43" s="820">
        <v>580188.26958333887</v>
      </c>
      <c r="G43" s="827">
        <f t="shared" si="1"/>
        <v>0.5769042395727455</v>
      </c>
      <c r="H43" s="829">
        <f>(F43/$F$42)</f>
        <v>0.15421894226937666</v>
      </c>
    </row>
    <row r="44" spans="1:8" x14ac:dyDescent="0.25">
      <c r="A44" s="819" t="s">
        <v>289</v>
      </c>
      <c r="B44" s="820">
        <v>41079.122466699802</v>
      </c>
      <c r="C44" s="820">
        <v>32757.50579180778</v>
      </c>
      <c r="D44" s="825">
        <f t="shared" si="0"/>
        <v>-0.20257532720271279</v>
      </c>
      <c r="E44" s="828">
        <v>387947.51156149164</v>
      </c>
      <c r="F44" s="820">
        <v>412093.47393865208</v>
      </c>
      <c r="G44" s="827">
        <f t="shared" si="1"/>
        <v>6.2240281629782235E-2</v>
      </c>
      <c r="H44" s="829">
        <f t="shared" ref="H44:H53" si="5">(F44/$F$42)</f>
        <v>0.10953792587459939</v>
      </c>
    </row>
    <row r="45" spans="1:8" x14ac:dyDescent="0.25">
      <c r="A45" s="819" t="s">
        <v>278</v>
      </c>
      <c r="B45" s="820">
        <v>29956.0465627995</v>
      </c>
      <c r="C45" s="820">
        <v>23098.813869526701</v>
      </c>
      <c r="D45" s="825">
        <f t="shared" si="0"/>
        <v>-0.22890980219627374</v>
      </c>
      <c r="E45" s="828">
        <v>258153.8334825061</v>
      </c>
      <c r="F45" s="820">
        <v>234777.52519354402</v>
      </c>
      <c r="G45" s="827">
        <f t="shared" si="1"/>
        <v>-9.0551854193349365E-2</v>
      </c>
      <c r="H45" s="829">
        <f t="shared" si="5"/>
        <v>6.2405849104761081E-2</v>
      </c>
    </row>
    <row r="46" spans="1:8" x14ac:dyDescent="0.25">
      <c r="A46" s="819" t="s">
        <v>290</v>
      </c>
      <c r="B46" s="820">
        <v>22770.891458342499</v>
      </c>
      <c r="C46" s="820">
        <v>15751.706945677799</v>
      </c>
      <c r="D46" s="825">
        <f t="shared" si="0"/>
        <v>-0.30825251288495797</v>
      </c>
      <c r="E46" s="828">
        <v>217777.3744497594</v>
      </c>
      <c r="F46" s="820">
        <v>206733.52826661422</v>
      </c>
      <c r="G46" s="827">
        <f t="shared" si="1"/>
        <v>-5.0711632514850474E-2</v>
      </c>
      <c r="H46" s="829">
        <f t="shared" si="5"/>
        <v>5.49515178646919E-2</v>
      </c>
    </row>
    <row r="47" spans="1:8" x14ac:dyDescent="0.25">
      <c r="A47" s="819" t="s">
        <v>275</v>
      </c>
      <c r="B47" s="820">
        <v>14876.0950559628</v>
      </c>
      <c r="C47" s="820">
        <v>15737.917173109901</v>
      </c>
      <c r="D47" s="825">
        <f t="shared" si="0"/>
        <v>5.793335642888732E-2</v>
      </c>
      <c r="E47" s="828">
        <v>177777.93573688899</v>
      </c>
      <c r="F47" s="820">
        <v>177778.86547299847</v>
      </c>
      <c r="G47" s="1026">
        <f t="shared" si="1"/>
        <v>5.2297609690753246E-6</v>
      </c>
      <c r="H47" s="829">
        <f t="shared" si="5"/>
        <v>4.725512394586158E-2</v>
      </c>
    </row>
    <row r="48" spans="1:8" x14ac:dyDescent="0.25">
      <c r="A48" s="819" t="s">
        <v>288</v>
      </c>
      <c r="B48" s="820">
        <v>17361.515216026401</v>
      </c>
      <c r="C48" s="820">
        <v>14381.7522161624</v>
      </c>
      <c r="D48" s="825">
        <f t="shared" si="0"/>
        <v>-0.1716303538479973</v>
      </c>
      <c r="E48" s="828">
        <v>195078.213283105</v>
      </c>
      <c r="F48" s="820">
        <v>174742.07213766658</v>
      </c>
      <c r="G48" s="827">
        <f t="shared" si="1"/>
        <v>-0.1042460908534457</v>
      </c>
      <c r="H48" s="829">
        <f t="shared" si="5"/>
        <v>4.6447918628866963E-2</v>
      </c>
    </row>
    <row r="49" spans="1:8" x14ac:dyDescent="0.25">
      <c r="A49" s="819" t="s">
        <v>277</v>
      </c>
      <c r="B49" s="820">
        <v>10686.949856932501</v>
      </c>
      <c r="C49" s="820">
        <v>13961.9419480385</v>
      </c>
      <c r="D49" s="825">
        <f t="shared" si="0"/>
        <v>0.30644778303900722</v>
      </c>
      <c r="E49" s="828">
        <v>118666.50216854658</v>
      </c>
      <c r="F49" s="820">
        <v>159957.72640725979</v>
      </c>
      <c r="G49" s="827">
        <f t="shared" si="1"/>
        <v>0.34796023717009628</v>
      </c>
      <c r="H49" s="829">
        <f t="shared" si="5"/>
        <v>4.2518114666567783E-2</v>
      </c>
    </row>
    <row r="50" spans="1:8" x14ac:dyDescent="0.25">
      <c r="A50" s="819" t="s">
        <v>393</v>
      </c>
      <c r="B50" s="820">
        <v>10918.3266626028</v>
      </c>
      <c r="C50" s="820">
        <v>11482.947537579899</v>
      </c>
      <c r="D50" s="825">
        <f t="shared" si="0"/>
        <v>5.1713132646143099E-2</v>
      </c>
      <c r="E50" s="828">
        <v>136323.95739330101</v>
      </c>
      <c r="F50" s="820">
        <v>137830.53607121779</v>
      </c>
      <c r="G50" s="827">
        <f t="shared" si="1"/>
        <v>1.1051459381935582E-2</v>
      </c>
      <c r="H50" s="829">
        <f t="shared" si="5"/>
        <v>3.6636520591133953E-2</v>
      </c>
    </row>
    <row r="51" spans="1:8" ht="15.75" customHeight="1" x14ac:dyDescent="0.25">
      <c r="A51" s="819" t="s">
        <v>292</v>
      </c>
      <c r="B51" s="820">
        <v>13976.328998106101</v>
      </c>
      <c r="C51" s="820">
        <v>10709.176124661501</v>
      </c>
      <c r="D51" s="825">
        <f t="shared" si="0"/>
        <v>-0.23376330607896567</v>
      </c>
      <c r="E51" s="828">
        <v>144370.96622504212</v>
      </c>
      <c r="F51" s="820">
        <v>136991.01814829503</v>
      </c>
      <c r="G51" s="827">
        <f t="shared" si="1"/>
        <v>-5.1117951688730845E-2</v>
      </c>
      <c r="H51" s="829">
        <f t="shared" si="5"/>
        <v>3.6413369636733736E-2</v>
      </c>
    </row>
    <row r="52" spans="1:8" x14ac:dyDescent="0.25">
      <c r="A52" s="819" t="s">
        <v>291</v>
      </c>
      <c r="B52" s="820">
        <v>9671.6267454675999</v>
      </c>
      <c r="C52" s="820">
        <v>10393.6768533959</v>
      </c>
      <c r="D52" s="825">
        <f t="shared" si="0"/>
        <v>7.4656531618806907E-2</v>
      </c>
      <c r="E52" s="828">
        <v>132744.34036480519</v>
      </c>
      <c r="F52" s="820">
        <v>122352.68243809139</v>
      </c>
      <c r="G52" s="827">
        <f t="shared" si="1"/>
        <v>-7.8283246563700309E-2</v>
      </c>
      <c r="H52" s="829">
        <f t="shared" si="5"/>
        <v>3.2522376370991091E-2</v>
      </c>
    </row>
    <row r="53" spans="1:8" x14ac:dyDescent="0.25">
      <c r="A53" s="821" t="s">
        <v>907</v>
      </c>
      <c r="B53" s="822">
        <v>133946.14336776378</v>
      </c>
      <c r="C53" s="820">
        <v>128607.30323421487</v>
      </c>
      <c r="D53" s="825">
        <f t="shared" si="0"/>
        <v>-3.9858110127818674E-2</v>
      </c>
      <c r="E53" s="826">
        <v>1375532.0949776471</v>
      </c>
      <c r="F53" s="820">
        <v>1418661.9983600709</v>
      </c>
      <c r="G53" s="827">
        <f t="shared" si="1"/>
        <v>3.1355068732965244E-2</v>
      </c>
      <c r="H53" s="829">
        <f t="shared" si="5"/>
        <v>0.37709234104641587</v>
      </c>
    </row>
    <row r="54" spans="1:8" x14ac:dyDescent="0.25">
      <c r="A54" s="813" t="s">
        <v>811</v>
      </c>
      <c r="B54" s="814">
        <f>SUM(B55:B65)</f>
        <v>25616.096440769994</v>
      </c>
      <c r="C54" s="814">
        <f>SUM(C55:C65)</f>
        <v>25988.453507589002</v>
      </c>
      <c r="D54" s="817">
        <f>(C54-B54)/B54</f>
        <v>1.4536058125795183E-2</v>
      </c>
      <c r="E54" s="816">
        <f>SUM(E55:E65)</f>
        <v>291319.62661629298</v>
      </c>
      <c r="F54" s="814">
        <f>SUM(F55:F65)</f>
        <v>312222.99845976051</v>
      </c>
      <c r="G54" s="817">
        <f t="shared" si="1"/>
        <v>7.1754080170506565E-2</v>
      </c>
      <c r="H54" s="172">
        <f>SUM(H55:H65)</f>
        <v>1</v>
      </c>
    </row>
    <row r="55" spans="1:8" x14ac:dyDescent="0.25">
      <c r="A55" s="819" t="s">
        <v>290</v>
      </c>
      <c r="B55" s="174">
        <v>2743.9933073890002</v>
      </c>
      <c r="C55" s="174">
        <v>2435.7354341340001</v>
      </c>
      <c r="D55" s="818">
        <f t="shared" si="0"/>
        <v>-0.11233914908790997</v>
      </c>
      <c r="E55" s="173">
        <v>26889.289492045995</v>
      </c>
      <c r="F55" s="174">
        <v>27604.020044460005</v>
      </c>
      <c r="G55" s="175">
        <f t="shared" si="1"/>
        <v>2.65804923043962E-2</v>
      </c>
      <c r="H55" s="176">
        <f>(F55/$F$54)</f>
        <v>8.841123229433602E-2</v>
      </c>
    </row>
    <row r="56" spans="1:8" x14ac:dyDescent="0.25">
      <c r="A56" s="819" t="s">
        <v>292</v>
      </c>
      <c r="B56" s="174">
        <v>2676.3646920000001</v>
      </c>
      <c r="C56" s="174">
        <v>2091.4730789999999</v>
      </c>
      <c r="D56" s="818">
        <f t="shared" si="0"/>
        <v>-0.21853957898500037</v>
      </c>
      <c r="E56" s="173">
        <v>28698.875656999997</v>
      </c>
      <c r="F56" s="174">
        <v>27143.907058000001</v>
      </c>
      <c r="G56" s="175">
        <f t="shared" si="1"/>
        <v>-5.4182213184394243E-2</v>
      </c>
      <c r="H56" s="176">
        <f t="shared" ref="H56:H65" si="6">(F56/$F$54)</f>
        <v>8.6937564471242262E-2</v>
      </c>
    </row>
    <row r="57" spans="1:8" x14ac:dyDescent="0.25">
      <c r="A57" s="819" t="s">
        <v>293</v>
      </c>
      <c r="B57" s="174">
        <v>2150.279795082</v>
      </c>
      <c r="C57" s="174">
        <v>2304.311038799</v>
      </c>
      <c r="D57" s="818">
        <f t="shared" si="0"/>
        <v>7.1633116801493327E-2</v>
      </c>
      <c r="E57" s="173">
        <v>21451.835166141002</v>
      </c>
      <c r="F57" s="174">
        <v>25547.476674692</v>
      </c>
      <c r="G57" s="175">
        <f t="shared" si="1"/>
        <v>0.1909226635777739</v>
      </c>
      <c r="H57" s="176">
        <f t="shared" si="6"/>
        <v>8.1824454959183848E-2</v>
      </c>
    </row>
    <row r="58" spans="1:8" x14ac:dyDescent="0.25">
      <c r="A58" s="819" t="s">
        <v>289</v>
      </c>
      <c r="B58" s="174">
        <v>1591.3472480999999</v>
      </c>
      <c r="C58" s="174">
        <v>1819.5321765000001</v>
      </c>
      <c r="D58" s="818">
        <f t="shared" si="0"/>
        <v>0.14339103465471989</v>
      </c>
      <c r="E58" s="173">
        <v>21542.33984298</v>
      </c>
      <c r="F58" s="174">
        <v>22846.204415099997</v>
      </c>
      <c r="G58" s="175">
        <f t="shared" si="1"/>
        <v>6.052567091707485E-2</v>
      </c>
      <c r="H58" s="176">
        <f t="shared" si="6"/>
        <v>7.3172714783355172E-2</v>
      </c>
    </row>
    <row r="59" spans="1:8" x14ac:dyDescent="0.25">
      <c r="A59" s="819" t="s">
        <v>296</v>
      </c>
      <c r="B59" s="820">
        <v>1903.8298328999999</v>
      </c>
      <c r="C59" s="820">
        <v>1974.2298724</v>
      </c>
      <c r="D59" s="818">
        <f t="shared" si="0"/>
        <v>3.6978115524518025E-2</v>
      </c>
      <c r="E59" s="173">
        <v>20528.0622172</v>
      </c>
      <c r="F59" s="174">
        <v>22528.304202900003</v>
      </c>
      <c r="G59" s="175">
        <f t="shared" si="1"/>
        <v>9.7439396107443815E-2</v>
      </c>
      <c r="H59" s="176">
        <f t="shared" si="6"/>
        <v>7.2154531581706857E-2</v>
      </c>
    </row>
    <row r="60" spans="1:8" x14ac:dyDescent="0.25">
      <c r="A60" s="819" t="s">
        <v>812</v>
      </c>
      <c r="B60" s="820">
        <v>1397.7688900000001</v>
      </c>
      <c r="C60" s="820">
        <v>1273.0347159999999</v>
      </c>
      <c r="D60" s="818">
        <f t="shared" si="0"/>
        <v>-8.9238052794264264E-2</v>
      </c>
      <c r="E60" s="173">
        <v>18183.812098999999</v>
      </c>
      <c r="F60" s="174">
        <v>15888.687949000001</v>
      </c>
      <c r="G60" s="175">
        <f t="shared" si="1"/>
        <v>-0.12621798649834354</v>
      </c>
      <c r="H60" s="176">
        <f t="shared" si="6"/>
        <v>5.0888909617104149E-2</v>
      </c>
    </row>
    <row r="61" spans="1:8" x14ac:dyDescent="0.25">
      <c r="A61" s="819" t="s">
        <v>297</v>
      </c>
      <c r="B61" s="820">
        <v>1430.0122464000001</v>
      </c>
      <c r="C61" s="820">
        <v>918.46622660000003</v>
      </c>
      <c r="D61" s="818">
        <f t="shared" si="0"/>
        <v>-0.35772142587435679</v>
      </c>
      <c r="E61" s="173">
        <v>13740.7921355</v>
      </c>
      <c r="F61" s="174">
        <v>15370.028300399999</v>
      </c>
      <c r="G61" s="175">
        <f t="shared" si="1"/>
        <v>0.11856930436279502</v>
      </c>
      <c r="H61" s="824">
        <f t="shared" si="6"/>
        <v>4.9227726260469243E-2</v>
      </c>
    </row>
    <row r="62" spans="1:8" x14ac:dyDescent="0.25">
      <c r="A62" s="819" t="s">
        <v>393</v>
      </c>
      <c r="B62" s="820">
        <v>1174.487833469</v>
      </c>
      <c r="C62" s="820">
        <v>1090.032528966</v>
      </c>
      <c r="D62" s="818">
        <f t="shared" si="0"/>
        <v>-7.1908198702706386E-2</v>
      </c>
      <c r="E62" s="173">
        <v>11192.407627326</v>
      </c>
      <c r="F62" s="174">
        <v>15152.955533017001</v>
      </c>
      <c r="G62" s="175">
        <f t="shared" si="1"/>
        <v>0.35386022717948695</v>
      </c>
      <c r="H62" s="824">
        <f t="shared" si="6"/>
        <v>4.8532477132589971E-2</v>
      </c>
    </row>
    <row r="63" spans="1:8" x14ac:dyDescent="0.25">
      <c r="A63" s="819" t="s">
        <v>299</v>
      </c>
      <c r="B63" s="820">
        <v>972.54684199999997</v>
      </c>
      <c r="C63" s="820">
        <v>1506.584732</v>
      </c>
      <c r="D63" s="818">
        <f t="shared" si="0"/>
        <v>0.54911276962431399</v>
      </c>
      <c r="E63" s="173">
        <v>12514.533206</v>
      </c>
      <c r="F63" s="174">
        <v>13977.754607999997</v>
      </c>
      <c r="G63" s="175">
        <f t="shared" si="1"/>
        <v>0.11692177230377772</v>
      </c>
      <c r="H63" s="824">
        <f t="shared" si="6"/>
        <v>4.4768497762670292E-2</v>
      </c>
    </row>
    <row r="64" spans="1:8" x14ac:dyDescent="0.25">
      <c r="A64" s="819" t="s">
        <v>294</v>
      </c>
      <c r="B64" s="820">
        <v>804.66278399999999</v>
      </c>
      <c r="C64" s="820">
        <v>1421.5654400000001</v>
      </c>
      <c r="D64" s="818">
        <f t="shared" si="0"/>
        <v>0.76665985834881123</v>
      </c>
      <c r="E64" s="173">
        <v>16105.893942000001</v>
      </c>
      <c r="F64" s="174">
        <v>13894.932277999998</v>
      </c>
      <c r="G64" s="175">
        <f t="shared" si="1"/>
        <v>-0.1372765567662399</v>
      </c>
      <c r="H64" s="824">
        <f t="shared" si="6"/>
        <v>4.4503231173057822E-2</v>
      </c>
    </row>
    <row r="65" spans="1:8" x14ac:dyDescent="0.25">
      <c r="A65" s="821" t="s">
        <v>908</v>
      </c>
      <c r="B65" s="822">
        <v>8770.8029694300003</v>
      </c>
      <c r="C65" s="820">
        <v>9153.4882631900018</v>
      </c>
      <c r="D65" s="825">
        <f t="shared" si="0"/>
        <v>4.3631728485273635E-2</v>
      </c>
      <c r="E65" s="826">
        <v>100471.78523110005</v>
      </c>
      <c r="F65" s="820">
        <v>112268.72739619152</v>
      </c>
      <c r="G65" s="175">
        <f t="shared" si="1"/>
        <v>0.11741547279125929</v>
      </c>
      <c r="H65" s="829">
        <f t="shared" si="6"/>
        <v>0.3595786599642844</v>
      </c>
    </row>
    <row r="66" spans="1:8" x14ac:dyDescent="0.25">
      <c r="A66" s="831" t="s">
        <v>813</v>
      </c>
      <c r="B66" s="814">
        <f>SUM(B67:B68)</f>
        <v>1065597.1664139999</v>
      </c>
      <c r="C66" s="814">
        <f>SUM(C67:C68)</f>
        <v>1215213.200189</v>
      </c>
      <c r="D66" s="815">
        <f t="shared" si="0"/>
        <v>0.14040581046071601</v>
      </c>
      <c r="E66" s="816">
        <f>SUM(E67:E68)</f>
        <v>13309265.480335997</v>
      </c>
      <c r="F66" s="814">
        <f>SUM(F67:F68)</f>
        <v>11892474.643507</v>
      </c>
      <c r="G66" s="817">
        <f>(F66-E66)/E66</f>
        <v>-0.10645146713184581</v>
      </c>
      <c r="H66" s="172">
        <f>SUM(H67:H68)</f>
        <v>1</v>
      </c>
    </row>
    <row r="67" spans="1:8" x14ac:dyDescent="0.25">
      <c r="A67" s="819" t="s">
        <v>300</v>
      </c>
      <c r="B67" s="174">
        <v>1054287.8459999999</v>
      </c>
      <c r="C67" s="902">
        <v>1199829.7080000001</v>
      </c>
      <c r="D67" s="818">
        <f t="shared" si="0"/>
        <v>0.13804755745993891</v>
      </c>
      <c r="E67" s="173">
        <v>13094608.666899998</v>
      </c>
      <c r="F67" s="174">
        <v>11658352.56628</v>
      </c>
      <c r="G67" s="175">
        <f t="shared" si="1"/>
        <v>-0.10968301055460372</v>
      </c>
      <c r="H67" s="176">
        <f>(F67/$F$66)</f>
        <v>0.98031342641080799</v>
      </c>
    </row>
    <row r="68" spans="1:8" x14ac:dyDescent="0.25">
      <c r="A68" s="819" t="s">
        <v>294</v>
      </c>
      <c r="B68" s="174">
        <v>11309.320414</v>
      </c>
      <c r="C68" s="174">
        <v>15383.492189000001</v>
      </c>
      <c r="D68" s="818">
        <f t="shared" si="0"/>
        <v>0.36024903582681361</v>
      </c>
      <c r="E68" s="832">
        <v>214656.813436</v>
      </c>
      <c r="F68" s="833">
        <v>234122.077227</v>
      </c>
      <c r="G68" s="175">
        <f t="shared" si="1"/>
        <v>9.0680856942859545E-2</v>
      </c>
      <c r="H68" s="829">
        <f>(F68/$F$66)</f>
        <v>1.9686573589191961E-2</v>
      </c>
    </row>
    <row r="69" spans="1:8" x14ac:dyDescent="0.25">
      <c r="A69" s="831" t="s">
        <v>814</v>
      </c>
      <c r="B69" s="814">
        <f>SUM(B70:B70)</f>
        <v>2423.1167999999998</v>
      </c>
      <c r="C69" s="814">
        <f>SUM(C70:C70)</f>
        <v>2958.6111999999998</v>
      </c>
      <c r="D69" s="815">
        <f t="shared" si="0"/>
        <v>0.22099405195820526</v>
      </c>
      <c r="E69" s="816">
        <f>SUM(E70:E70)</f>
        <v>32317.234399999998</v>
      </c>
      <c r="F69" s="814">
        <f>SUM(F70:F70)</f>
        <v>33816.185040000004</v>
      </c>
      <c r="G69" s="817">
        <f t="shared" si="1"/>
        <v>4.6382392176479263E-2</v>
      </c>
      <c r="H69" s="172">
        <f>SUM(H70)</f>
        <v>1</v>
      </c>
    </row>
    <row r="70" spans="1:8" x14ac:dyDescent="0.25">
      <c r="A70" s="819" t="s">
        <v>301</v>
      </c>
      <c r="B70" s="872">
        <v>2423.1167999999998</v>
      </c>
      <c r="C70" s="820">
        <v>2958.6111999999998</v>
      </c>
      <c r="D70" s="825">
        <f t="shared" ref="D70:D84" si="7">(C70-B70)/B70</f>
        <v>0.22099405195820526</v>
      </c>
      <c r="E70" s="872">
        <v>32317.234399999998</v>
      </c>
      <c r="F70" s="820">
        <v>33816.185040000004</v>
      </c>
      <c r="G70" s="827">
        <f t="shared" ref="G70:G102" si="8">(F70-E70)/E70</f>
        <v>4.6382392176479263E-2</v>
      </c>
      <c r="H70" s="829">
        <f>(F70/$F$69)</f>
        <v>1</v>
      </c>
    </row>
    <row r="71" spans="1:8" x14ac:dyDescent="0.25">
      <c r="A71" s="831" t="s">
        <v>815</v>
      </c>
      <c r="B71" s="814">
        <f>SUM(B72:B76)</f>
        <v>3974.3798816427998</v>
      </c>
      <c r="C71" s="814">
        <f>SUM(C72:C76)</f>
        <v>3215.0096823200001</v>
      </c>
      <c r="D71" s="815">
        <f t="shared" si="7"/>
        <v>-0.19106633536221401</v>
      </c>
      <c r="E71" s="816">
        <f>SUM(E72:E76)</f>
        <v>41941.797900007798</v>
      </c>
      <c r="F71" s="814">
        <f>SUM(F72:F76)</f>
        <v>38009.426725496101</v>
      </c>
      <c r="G71" s="817">
        <f t="shared" si="8"/>
        <v>-9.3757811333857133E-2</v>
      </c>
      <c r="H71" s="172">
        <f>SUM(H72:H76)</f>
        <v>1</v>
      </c>
    </row>
    <row r="72" spans="1:8" x14ac:dyDescent="0.25">
      <c r="A72" s="819" t="s">
        <v>275</v>
      </c>
      <c r="B72" s="174">
        <v>1222.4164054999999</v>
      </c>
      <c r="C72" s="174">
        <v>1455.1899195999999</v>
      </c>
      <c r="D72" s="818">
        <f t="shared" si="7"/>
        <v>0.19042080346164011</v>
      </c>
      <c r="E72" s="173">
        <v>13386.342076100002</v>
      </c>
      <c r="F72" s="174">
        <v>14990.0253837</v>
      </c>
      <c r="G72" s="175">
        <f t="shared" si="8"/>
        <v>0.11979996465675395</v>
      </c>
      <c r="H72" s="176">
        <f>(F72/$F$71)</f>
        <v>0.39437651853993727</v>
      </c>
    </row>
    <row r="73" spans="1:8" x14ac:dyDescent="0.25">
      <c r="A73" s="819" t="s">
        <v>273</v>
      </c>
      <c r="B73" s="174">
        <v>1084.5943847999999</v>
      </c>
      <c r="C73" s="174">
        <v>801.68168879999996</v>
      </c>
      <c r="D73" s="818">
        <f t="shared" si="7"/>
        <v>-0.26084654315462763</v>
      </c>
      <c r="E73" s="173">
        <v>9146.254227200001</v>
      </c>
      <c r="F73" s="174">
        <v>9787.6326317999992</v>
      </c>
      <c r="G73" s="175">
        <f t="shared" si="8"/>
        <v>7.0124707740203213E-2</v>
      </c>
      <c r="H73" s="176">
        <f t="shared" ref="H73:H76" si="9">(F73/$F$71)</f>
        <v>0.25750539997580696</v>
      </c>
    </row>
    <row r="74" spans="1:8" x14ac:dyDescent="0.25">
      <c r="A74" s="819" t="s">
        <v>276</v>
      </c>
      <c r="B74" s="174">
        <v>564.77384549279998</v>
      </c>
      <c r="C74" s="174">
        <v>334.33957700000002</v>
      </c>
      <c r="D74" s="818">
        <f t="shared" si="7"/>
        <v>-0.40801157902723323</v>
      </c>
      <c r="E74" s="832">
        <v>5667.5781050777996</v>
      </c>
      <c r="F74" s="833">
        <v>4758.7709753661002</v>
      </c>
      <c r="G74" s="175">
        <f t="shared" si="8"/>
        <v>-0.16035193743469797</v>
      </c>
      <c r="H74" s="176">
        <f t="shared" si="9"/>
        <v>0.125199756621796</v>
      </c>
    </row>
    <row r="75" spans="1:8" x14ac:dyDescent="0.25">
      <c r="A75" s="819" t="s">
        <v>277</v>
      </c>
      <c r="B75" s="820">
        <v>157.327134</v>
      </c>
      <c r="C75" s="820">
        <v>341.95801699999998</v>
      </c>
      <c r="D75" s="818">
        <f t="shared" si="7"/>
        <v>1.1735476157596565</v>
      </c>
      <c r="E75" s="832">
        <v>3132.1309079999996</v>
      </c>
      <c r="F75" s="833">
        <v>2910.053124</v>
      </c>
      <c r="G75" s="175">
        <f t="shared" si="8"/>
        <v>-7.0903097770522575E-2</v>
      </c>
      <c r="H75" s="176">
        <f t="shared" si="9"/>
        <v>7.6561352661706522E-2</v>
      </c>
    </row>
    <row r="76" spans="1:8" x14ac:dyDescent="0.25">
      <c r="A76" s="819" t="s">
        <v>850</v>
      </c>
      <c r="B76" s="834">
        <v>945.26811184999997</v>
      </c>
      <c r="C76" s="820">
        <v>281.84047992000001</v>
      </c>
      <c r="D76" s="825">
        <f t="shared" si="7"/>
        <v>-0.70184069854170228</v>
      </c>
      <c r="E76" s="828">
        <v>10609.492583630001</v>
      </c>
      <c r="F76" s="820">
        <v>5562.9446106299993</v>
      </c>
      <c r="G76" s="827">
        <f t="shared" si="8"/>
        <v>-0.4756634620572347</v>
      </c>
      <c r="H76" s="829">
        <f t="shared" si="9"/>
        <v>0.14635697220075322</v>
      </c>
    </row>
    <row r="77" spans="1:8" x14ac:dyDescent="0.25">
      <c r="A77" s="831" t="s">
        <v>816</v>
      </c>
      <c r="B77" s="814">
        <f>SUM(B78:B85)</f>
        <v>3148.8168875000001</v>
      </c>
      <c r="C77" s="814">
        <f>SUM(C78:C85)</f>
        <v>2972.5482317000001</v>
      </c>
      <c r="D77" s="815">
        <f t="shared" si="7"/>
        <v>-5.597932877575118E-2</v>
      </c>
      <c r="E77" s="816">
        <f>SUM(E78:E85)</f>
        <v>32027.78441728</v>
      </c>
      <c r="F77" s="814">
        <f>SUM(F78:F85)</f>
        <v>28040.647535970005</v>
      </c>
      <c r="G77" s="817">
        <f t="shared" si="8"/>
        <v>-0.1244899375293287</v>
      </c>
      <c r="H77" s="172">
        <f>SUM(H78:H85)</f>
        <v>0.99999999999999989</v>
      </c>
    </row>
    <row r="78" spans="1:8" x14ac:dyDescent="0.25">
      <c r="A78" s="819" t="s">
        <v>282</v>
      </c>
      <c r="B78" s="835">
        <v>1955.4262418000001</v>
      </c>
      <c r="C78" s="820">
        <v>1881.0636767999999</v>
      </c>
      <c r="D78" s="818">
        <f t="shared" si="7"/>
        <v>-3.8028826355295427E-2</v>
      </c>
      <c r="E78" s="836">
        <v>18343.691767100001</v>
      </c>
      <c r="F78" s="174">
        <v>17974.932739600001</v>
      </c>
      <c r="G78" s="175">
        <f t="shared" si="8"/>
        <v>-2.0102770597213226E-2</v>
      </c>
      <c r="H78" s="176">
        <f>(F78/$F$77)</f>
        <v>0.64103129988500096</v>
      </c>
    </row>
    <row r="79" spans="1:8" x14ac:dyDescent="0.25">
      <c r="A79" s="819" t="s">
        <v>278</v>
      </c>
      <c r="B79" s="820">
        <v>1035.2701489999999</v>
      </c>
      <c r="C79" s="820">
        <v>929.43725400000005</v>
      </c>
      <c r="D79" s="818">
        <f t="shared" si="7"/>
        <v>-0.10222732211706019</v>
      </c>
      <c r="E79" s="173">
        <v>12054.603731999998</v>
      </c>
      <c r="F79" s="174">
        <v>8083.6682130000008</v>
      </c>
      <c r="G79" s="175">
        <f t="shared" si="8"/>
        <v>-0.32941236454407885</v>
      </c>
      <c r="H79" s="176">
        <f t="shared" ref="H79:H85" si="10">(F79/$F$77)</f>
        <v>0.28828393504930394</v>
      </c>
    </row>
    <row r="80" spans="1:8" x14ac:dyDescent="0.25">
      <c r="A80" s="819" t="s">
        <v>298</v>
      </c>
      <c r="B80" s="820">
        <v>105.25167</v>
      </c>
      <c r="C80" s="820">
        <v>93.466121999999999</v>
      </c>
      <c r="D80" s="818">
        <f t="shared" si="7"/>
        <v>-0.11197492638359093</v>
      </c>
      <c r="E80" s="173">
        <v>1130.325857</v>
      </c>
      <c r="F80" s="174">
        <v>1207.7333810000002</v>
      </c>
      <c r="G80" s="175">
        <f t="shared" si="8"/>
        <v>6.8482485400668133E-2</v>
      </c>
      <c r="H80" s="176">
        <f t="shared" si="10"/>
        <v>4.3070809240433661E-2</v>
      </c>
    </row>
    <row r="81" spans="1:9" x14ac:dyDescent="0.25">
      <c r="A81" s="819" t="s">
        <v>289</v>
      </c>
      <c r="B81" s="820">
        <v>50.658940200000004</v>
      </c>
      <c r="C81" s="820">
        <v>67.904378899999998</v>
      </c>
      <c r="D81" s="818">
        <f t="shared" si="7"/>
        <v>0.34042241373221604</v>
      </c>
      <c r="E81" s="173">
        <v>466.6055432</v>
      </c>
      <c r="F81" s="174">
        <v>720.01178420000008</v>
      </c>
      <c r="G81" s="175">
        <f t="shared" si="8"/>
        <v>0.54308450615937753</v>
      </c>
      <c r="H81" s="176">
        <f t="shared" si="10"/>
        <v>2.5677430711126867E-2</v>
      </c>
    </row>
    <row r="82" spans="1:9" x14ac:dyDescent="0.25">
      <c r="A82" s="819" t="s">
        <v>768</v>
      </c>
      <c r="B82" s="837">
        <v>0</v>
      </c>
      <c r="C82" s="820">
        <v>0</v>
      </c>
      <c r="D82" s="818" t="s">
        <v>242</v>
      </c>
      <c r="E82" s="173">
        <v>4.0247039999999998</v>
      </c>
      <c r="F82" s="174">
        <v>23.57432</v>
      </c>
      <c r="G82" s="175">
        <f t="shared" si="8"/>
        <v>4.8574046687657031</v>
      </c>
      <c r="H82" s="1001">
        <f t="shared" si="10"/>
        <v>8.4071952938174176E-4</v>
      </c>
    </row>
    <row r="83" spans="1:9" x14ac:dyDescent="0.25">
      <c r="A83" s="819" t="s">
        <v>818</v>
      </c>
      <c r="B83" s="837">
        <v>0</v>
      </c>
      <c r="C83" s="837">
        <v>0</v>
      </c>
      <c r="D83" s="818" t="s">
        <v>242</v>
      </c>
      <c r="E83" s="173">
        <v>16.869692800000003</v>
      </c>
      <c r="F83" s="174">
        <v>23.132018599999999</v>
      </c>
      <c r="G83" s="175">
        <f t="shared" si="8"/>
        <v>0.37121753633830218</v>
      </c>
      <c r="H83" s="1001">
        <f t="shared" si="10"/>
        <v>8.249459492804754E-4</v>
      </c>
    </row>
    <row r="84" spans="1:9" x14ac:dyDescent="0.25">
      <c r="A84" s="819" t="s">
        <v>817</v>
      </c>
      <c r="B84" s="837">
        <v>1.2949999999999999</v>
      </c>
      <c r="C84" s="837">
        <v>0.67679999999999996</v>
      </c>
      <c r="D84" s="818">
        <f t="shared" si="7"/>
        <v>-0.47737451737451736</v>
      </c>
      <c r="E84" s="173">
        <v>9.6160600000000009</v>
      </c>
      <c r="F84" s="174">
        <v>7.4007300000000003</v>
      </c>
      <c r="G84" s="175">
        <f t="shared" si="8"/>
        <v>-0.2303781382395701</v>
      </c>
      <c r="H84" s="824">
        <f t="shared" si="10"/>
        <v>2.6392864110953522E-4</v>
      </c>
    </row>
    <row r="85" spans="1:9" x14ac:dyDescent="0.25">
      <c r="A85" s="819" t="s">
        <v>819</v>
      </c>
      <c r="B85" s="837">
        <v>0.91488650000000005</v>
      </c>
      <c r="C85" s="837">
        <v>0</v>
      </c>
      <c r="D85" s="818" t="s">
        <v>242</v>
      </c>
      <c r="E85" s="173">
        <v>2.04706118</v>
      </c>
      <c r="F85" s="838">
        <v>0.19434957</v>
      </c>
      <c r="G85" s="175">
        <f t="shared" si="8"/>
        <v>-0.90505922739446409</v>
      </c>
      <c r="H85" s="1001">
        <f t="shared" si="10"/>
        <v>6.9309943627618476E-6</v>
      </c>
      <c r="I85" s="903"/>
    </row>
    <row r="86" spans="1:9" x14ac:dyDescent="0.25">
      <c r="A86" s="831" t="s">
        <v>820</v>
      </c>
      <c r="B86" s="814">
        <f>SUM(B87:B92)</f>
        <v>22.705434200000003</v>
      </c>
      <c r="C86" s="814">
        <f>SUM(C87:C92)</f>
        <v>26.207848000000002</v>
      </c>
      <c r="D86" s="815">
        <f>(C86-B86)/B86</f>
        <v>0.15425442954092455</v>
      </c>
      <c r="E86" s="816">
        <f>SUM(E87:E92)</f>
        <v>265.34277629999997</v>
      </c>
      <c r="F86" s="814">
        <f>SUM(F87:F92)</f>
        <v>283.76478187999999</v>
      </c>
      <c r="G86" s="817">
        <f t="shared" si="8"/>
        <v>6.9427198421907893E-2</v>
      </c>
      <c r="H86" s="172">
        <f>SUM(H87:H92)</f>
        <v>1</v>
      </c>
    </row>
    <row r="87" spans="1:9" x14ac:dyDescent="0.25">
      <c r="A87" s="819" t="s">
        <v>292</v>
      </c>
      <c r="B87" s="820">
        <v>14.848710000000001</v>
      </c>
      <c r="C87" s="820">
        <v>19.649422999999999</v>
      </c>
      <c r="D87" s="818">
        <f>(C87-B87)/B87</f>
        <v>0.32330842207841609</v>
      </c>
      <c r="E87" s="173">
        <v>164.95844199999999</v>
      </c>
      <c r="F87" s="174">
        <v>207.42068599999999</v>
      </c>
      <c r="G87" s="175">
        <f t="shared" si="8"/>
        <v>0.25741176677699223</v>
      </c>
      <c r="H87" s="176">
        <f>(F87/$F$86)</f>
        <v>0.73095993317350849</v>
      </c>
    </row>
    <row r="88" spans="1:9" x14ac:dyDescent="0.25">
      <c r="A88" s="819" t="s">
        <v>592</v>
      </c>
      <c r="B88" s="820">
        <v>5.8234539999999999</v>
      </c>
      <c r="C88" s="820">
        <v>5.097855</v>
      </c>
      <c r="D88" s="818">
        <f>(C88-B88)/B88</f>
        <v>-0.12459942158038853</v>
      </c>
      <c r="E88" s="173">
        <v>72.127334000000005</v>
      </c>
      <c r="F88" s="174">
        <v>51.940021800000004</v>
      </c>
      <c r="G88" s="175">
        <f t="shared" si="8"/>
        <v>-0.27988435285851548</v>
      </c>
      <c r="H88" s="176">
        <f t="shared" ref="H88:H92" si="11">(F88/$F$86)</f>
        <v>0.18303899961047557</v>
      </c>
    </row>
    <row r="89" spans="1:9" x14ac:dyDescent="0.25">
      <c r="A89" s="819" t="s">
        <v>299</v>
      </c>
      <c r="B89" s="820">
        <v>1.6353899999999999</v>
      </c>
      <c r="C89" s="820">
        <v>1.0653600000000001</v>
      </c>
      <c r="D89" s="818">
        <f>(C89-B89)/B89</f>
        <v>-0.34855905930695419</v>
      </c>
      <c r="E89" s="173">
        <v>24.848565000000004</v>
      </c>
      <c r="F89" s="174">
        <v>19.443655</v>
      </c>
      <c r="G89" s="175">
        <f t="shared" si="8"/>
        <v>-0.2175139691165266</v>
      </c>
      <c r="H89" s="176">
        <f t="shared" si="11"/>
        <v>6.8520324725224152E-2</v>
      </c>
    </row>
    <row r="90" spans="1:9" x14ac:dyDescent="0.25">
      <c r="A90" s="819" t="s">
        <v>298</v>
      </c>
      <c r="B90" s="1002">
        <v>0</v>
      </c>
      <c r="C90" s="964">
        <v>0.30880999999999997</v>
      </c>
      <c r="D90" s="818" t="s">
        <v>241</v>
      </c>
      <c r="E90" s="839">
        <v>0.93070399999999998</v>
      </c>
      <c r="F90" s="174">
        <v>3.7767220000000004</v>
      </c>
      <c r="G90" s="175">
        <f t="shared" si="8"/>
        <v>3.057919596348571</v>
      </c>
      <c r="H90" s="176">
        <f t="shared" si="11"/>
        <v>1.3309340133678469E-2</v>
      </c>
    </row>
    <row r="91" spans="1:9" x14ac:dyDescent="0.25">
      <c r="A91" s="819" t="s">
        <v>817</v>
      </c>
      <c r="B91" s="964">
        <v>0.16500000000000001</v>
      </c>
      <c r="C91" s="964">
        <v>8.6400000000000005E-2</v>
      </c>
      <c r="D91" s="818">
        <f t="shared" ref="D91" si="12">(C91-B91)/B91</f>
        <v>-0.47636363636363638</v>
      </c>
      <c r="E91" s="173">
        <v>1.6304999999999998</v>
      </c>
      <c r="F91" s="838">
        <v>0.94894000000000012</v>
      </c>
      <c r="G91" s="175">
        <f t="shared" si="8"/>
        <v>-0.41800674639681068</v>
      </c>
      <c r="H91" s="176">
        <f t="shared" si="11"/>
        <v>3.3441077279325422E-3</v>
      </c>
    </row>
    <row r="92" spans="1:9" x14ac:dyDescent="0.25">
      <c r="A92" s="819" t="s">
        <v>819</v>
      </c>
      <c r="B92" s="837">
        <v>0.23288020000000001</v>
      </c>
      <c r="C92" s="837">
        <v>0</v>
      </c>
      <c r="D92" s="818" t="s">
        <v>242</v>
      </c>
      <c r="E92" s="839">
        <v>0.84723129999999991</v>
      </c>
      <c r="F92" s="838">
        <v>0.23475708000000001</v>
      </c>
      <c r="G92" s="175">
        <f t="shared" si="8"/>
        <v>-0.72291264498844654</v>
      </c>
      <c r="H92" s="176">
        <f t="shared" si="11"/>
        <v>8.2729462918085229E-4</v>
      </c>
    </row>
    <row r="93" spans="1:9" x14ac:dyDescent="0.25">
      <c r="A93" s="831" t="s">
        <v>821</v>
      </c>
      <c r="B93" s="814">
        <f>SUM(B94:B96)</f>
        <v>28.019353000000002</v>
      </c>
      <c r="C93" s="814">
        <f>SUM(C94:C96)</f>
        <v>23.648885</v>
      </c>
      <c r="D93" s="815">
        <f t="shared" ref="D93:D102" si="13">(C93-B93)/B93</f>
        <v>-0.15598033259368987</v>
      </c>
      <c r="E93" s="816">
        <f>SUM(E94:E96)</f>
        <v>317.31784799999997</v>
      </c>
      <c r="F93" s="814">
        <f>SUM(F94:F96)</f>
        <v>311.762111</v>
      </c>
      <c r="G93" s="817">
        <f t="shared" si="8"/>
        <v>-1.7508428961739226E-2</v>
      </c>
      <c r="H93" s="172">
        <f>SUM(H94:H96)</f>
        <v>1</v>
      </c>
    </row>
    <row r="94" spans="1:9" x14ac:dyDescent="0.25">
      <c r="A94" s="819" t="s">
        <v>812</v>
      </c>
      <c r="B94" s="820">
        <v>17.374666000000001</v>
      </c>
      <c r="C94" s="820">
        <v>13.656485</v>
      </c>
      <c r="D94" s="818">
        <f t="shared" si="13"/>
        <v>-0.21400014250633659</v>
      </c>
      <c r="E94" s="173">
        <v>188.57856299999995</v>
      </c>
      <c r="F94" s="174">
        <v>179.669387</v>
      </c>
      <c r="G94" s="175">
        <f t="shared" si="8"/>
        <v>-4.7243842875183795E-2</v>
      </c>
      <c r="H94" s="176">
        <f>(F94/$F$93)</f>
        <v>0.57630283046165287</v>
      </c>
    </row>
    <row r="95" spans="1:9" x14ac:dyDescent="0.25">
      <c r="A95" s="819" t="s">
        <v>298</v>
      </c>
      <c r="B95" s="965">
        <v>7.3186499999999999</v>
      </c>
      <c r="C95" s="965">
        <v>5.4834899999999998</v>
      </c>
      <c r="D95" s="818">
        <f t="shared" si="13"/>
        <v>-0.2507511631243467</v>
      </c>
      <c r="E95" s="173">
        <v>80.998380000000012</v>
      </c>
      <c r="F95" s="174">
        <v>78.794609999999992</v>
      </c>
      <c r="G95" s="175">
        <f t="shared" si="8"/>
        <v>-2.7207581188661054E-2</v>
      </c>
      <c r="H95" s="176">
        <f t="shared" ref="H95:H96" si="14">(F95/$F$93)</f>
        <v>0.25273953190546616</v>
      </c>
    </row>
    <row r="96" spans="1:9" x14ac:dyDescent="0.25">
      <c r="A96" s="819" t="s">
        <v>592</v>
      </c>
      <c r="B96" s="1027">
        <v>3.3260369999999999</v>
      </c>
      <c r="C96" s="1027">
        <v>4.5089100000000002</v>
      </c>
      <c r="D96" s="818">
        <f t="shared" si="13"/>
        <v>0.35564036118660147</v>
      </c>
      <c r="E96" s="173">
        <v>47.740904999999998</v>
      </c>
      <c r="F96" s="174">
        <v>53.298113999999998</v>
      </c>
      <c r="G96" s="175">
        <f t="shared" si="8"/>
        <v>0.1164035118312064</v>
      </c>
      <c r="H96" s="829">
        <f t="shared" si="14"/>
        <v>0.17095763763288091</v>
      </c>
    </row>
    <row r="97" spans="1:8" x14ac:dyDescent="0.25">
      <c r="A97" s="831" t="s">
        <v>822</v>
      </c>
      <c r="B97" s="814">
        <f>SUM(B98:B101)</f>
        <v>5339.3882457999998</v>
      </c>
      <c r="C97" s="814">
        <f>SUM(C98:C101)</f>
        <v>2274.5649870000007</v>
      </c>
      <c r="D97" s="815">
        <f t="shared" si="13"/>
        <v>-0.57400269800773729</v>
      </c>
      <c r="E97" s="816">
        <f>SUM(E98:E101)</f>
        <v>24159.249493900003</v>
      </c>
      <c r="F97" s="814">
        <f>SUM(F98:F101)</f>
        <v>37327.145479799998</v>
      </c>
      <c r="G97" s="817">
        <f t="shared" si="8"/>
        <v>0.54504573866107775</v>
      </c>
      <c r="H97" s="172">
        <f>SUM(H98:H101)</f>
        <v>1.0000000000000002</v>
      </c>
    </row>
    <row r="98" spans="1:8" x14ac:dyDescent="0.25">
      <c r="A98" s="819" t="s">
        <v>289</v>
      </c>
      <c r="B98" s="820">
        <v>5242.2884875999998</v>
      </c>
      <c r="C98" s="820">
        <v>2201.2572460000006</v>
      </c>
      <c r="D98" s="818">
        <f t="shared" si="13"/>
        <v>-0.5800961257269972</v>
      </c>
      <c r="E98" s="173">
        <v>23002.5878299</v>
      </c>
      <c r="F98" s="174">
        <v>36307.099937800005</v>
      </c>
      <c r="G98" s="175">
        <f t="shared" si="8"/>
        <v>0.57839197077670046</v>
      </c>
      <c r="H98" s="176">
        <f>(F98/$F$97)</f>
        <v>0.97267282218105855</v>
      </c>
    </row>
    <row r="99" spans="1:8" x14ac:dyDescent="0.25">
      <c r="A99" s="819" t="s">
        <v>812</v>
      </c>
      <c r="B99" s="820">
        <v>85.080218000000002</v>
      </c>
      <c r="C99" s="820">
        <v>63.315340999999997</v>
      </c>
      <c r="D99" s="818">
        <f t="shared" si="13"/>
        <v>-0.25581595242268895</v>
      </c>
      <c r="E99" s="173">
        <v>995.16738500000019</v>
      </c>
      <c r="F99" s="174">
        <v>887.40402999999992</v>
      </c>
      <c r="G99" s="175">
        <f t="shared" si="8"/>
        <v>-0.10828666275070928</v>
      </c>
      <c r="H99" s="176">
        <f t="shared" ref="H99:H101" si="15">(F99/$F$97)</f>
        <v>2.3773691199618481E-2</v>
      </c>
    </row>
    <row r="100" spans="1:8" x14ac:dyDescent="0.25">
      <c r="A100" s="819" t="s">
        <v>298</v>
      </c>
      <c r="B100" s="820">
        <v>7.8065600000000002</v>
      </c>
      <c r="C100" s="820">
        <v>5.4834899999999998</v>
      </c>
      <c r="D100" s="818">
        <f t="shared" si="13"/>
        <v>-0.29757921542907506</v>
      </c>
      <c r="E100" s="173">
        <v>85.381675000000016</v>
      </c>
      <c r="F100" s="174">
        <v>80.215346999999994</v>
      </c>
      <c r="G100" s="175">
        <f t="shared" si="8"/>
        <v>-6.0508627875946686E-2</v>
      </c>
      <c r="H100" s="176">
        <f t="shared" si="15"/>
        <v>2.148981551332647E-3</v>
      </c>
    </row>
    <row r="101" spans="1:8" x14ac:dyDescent="0.25">
      <c r="A101" s="819" t="s">
        <v>592</v>
      </c>
      <c r="B101" s="820">
        <v>4.2129801999999996</v>
      </c>
      <c r="C101" s="820">
        <v>4.5089100000000002</v>
      </c>
      <c r="D101" s="818">
        <f t="shared" si="13"/>
        <v>7.0242390410474892E-2</v>
      </c>
      <c r="E101" s="173">
        <v>76.112604000000005</v>
      </c>
      <c r="F101" s="174">
        <v>52.426164999999997</v>
      </c>
      <c r="G101" s="175">
        <f t="shared" si="8"/>
        <v>-0.3112025834775014</v>
      </c>
      <c r="H101" s="829">
        <f t="shared" si="15"/>
        <v>1.4045050679905595E-3</v>
      </c>
    </row>
    <row r="102" spans="1:8" x14ac:dyDescent="0.25">
      <c r="A102" s="831" t="s">
        <v>823</v>
      </c>
      <c r="B102" s="814">
        <f>SUM(B103:B103)</f>
        <v>2.2173579999999999</v>
      </c>
      <c r="C102" s="840">
        <f>SUM(C103:C103)</f>
        <v>3.0059399999999998</v>
      </c>
      <c r="D102" s="815">
        <f t="shared" si="13"/>
        <v>0.35564036118660131</v>
      </c>
      <c r="E102" s="972">
        <f>SUM(E103:E103)</f>
        <v>40.573911600000002</v>
      </c>
      <c r="F102" s="840">
        <f>SUM(F103:F103)</f>
        <v>35.532075999999996</v>
      </c>
      <c r="G102" s="817">
        <f t="shared" si="8"/>
        <v>-0.12426299070459861</v>
      </c>
      <c r="H102" s="841">
        <f>SUM(H103:H103)</f>
        <v>1</v>
      </c>
    </row>
    <row r="103" spans="1:8" ht="15.75" thickBot="1" x14ac:dyDescent="0.3">
      <c r="A103" s="973" t="s">
        <v>592</v>
      </c>
      <c r="B103" s="1028">
        <v>2.2173579999999999</v>
      </c>
      <c r="C103" s="1028">
        <v>3.0059399999999998</v>
      </c>
      <c r="D103" s="974">
        <f>(C103-B103)/B103</f>
        <v>0.35564036118660131</v>
      </c>
      <c r="E103" s="975">
        <v>40.573911600000002</v>
      </c>
      <c r="F103" s="976">
        <v>35.532075999999996</v>
      </c>
      <c r="G103" s="977">
        <f>(F103-E103)/E103</f>
        <v>-0.12426299070459861</v>
      </c>
      <c r="H103" s="978">
        <f>F103/F102</f>
        <v>1</v>
      </c>
    </row>
    <row r="104" spans="1:8" ht="15.75" thickBot="1" x14ac:dyDescent="0.3">
      <c r="A104" s="967"/>
      <c r="B104" s="842"/>
      <c r="C104" s="842"/>
      <c r="D104" s="843"/>
      <c r="E104" s="966"/>
      <c r="F104" s="966"/>
      <c r="G104" s="843"/>
      <c r="H104" s="968"/>
    </row>
    <row r="105" spans="1:8" ht="57.75" customHeight="1" thickBot="1" x14ac:dyDescent="0.3">
      <c r="A105" s="1053" t="s">
        <v>909</v>
      </c>
      <c r="B105" s="1054"/>
      <c r="C105" s="1054"/>
      <c r="D105" s="1054"/>
      <c r="E105" s="1054"/>
      <c r="F105" s="1054"/>
      <c r="G105" s="1054"/>
      <c r="H105" s="1055"/>
    </row>
  </sheetData>
  <mergeCells count="4">
    <mergeCell ref="A2:I2"/>
    <mergeCell ref="B4:D4"/>
    <mergeCell ref="E4:H4"/>
    <mergeCell ref="A105:H105"/>
  </mergeCells>
  <printOptions horizontalCentered="1" verticalCentered="1"/>
  <pageMargins left="0" right="0" top="0" bottom="0" header="0.31496062992125984" footer="0.31496062992125984"/>
  <pageSetup paperSize="9" scale="4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E0C34-44C3-4332-AA2F-3797FB9F35CB}">
  <sheetPr codeName="Hoja4">
    <tabColor rgb="FF002060"/>
  </sheetPr>
  <dimension ref="A1:O121"/>
  <sheetViews>
    <sheetView showGridLines="0" view="pageBreakPreview" zoomScaleNormal="100" zoomScaleSheetLayoutView="100" workbookViewId="0"/>
  </sheetViews>
  <sheetFormatPr baseColWidth="10" defaultColWidth="11.42578125" defaultRowHeight="15" x14ac:dyDescent="0.25"/>
  <cols>
    <col min="1" max="1" width="53.140625" customWidth="1"/>
    <col min="2" max="2" width="11.5703125" style="4" bestFit="1" customWidth="1"/>
    <col min="3" max="3" width="11.7109375" style="4" bestFit="1" customWidth="1"/>
    <col min="4" max="4" width="10.7109375" style="874" bestFit="1" customWidth="1"/>
    <col min="5" max="5" width="12.42578125" customWidth="1"/>
    <col min="8" max="8" width="9.140625" customWidth="1"/>
    <col min="9" max="9" width="2.28515625" customWidth="1"/>
    <col min="10" max="10" width="15.42578125" customWidth="1"/>
  </cols>
  <sheetData>
    <row r="1" spans="1:8" x14ac:dyDescent="0.25">
      <c r="A1" s="104" t="s">
        <v>824</v>
      </c>
      <c r="B1" s="793"/>
      <c r="C1" s="793"/>
      <c r="D1" s="845"/>
    </row>
    <row r="2" spans="1:8" ht="15.75" customHeight="1" x14ac:dyDescent="0.25">
      <c r="A2" s="54" t="s">
        <v>825</v>
      </c>
      <c r="B2" s="793"/>
      <c r="C2" s="793"/>
      <c r="D2" s="845"/>
    </row>
    <row r="3" spans="1:8" ht="15.75" thickBot="1" x14ac:dyDescent="0.3">
      <c r="A3" s="72"/>
      <c r="B3" s="846"/>
      <c r="C3" s="846"/>
      <c r="D3" s="845"/>
    </row>
    <row r="4" spans="1:8" ht="15.75" thickBot="1" x14ac:dyDescent="0.3">
      <c r="A4" s="73"/>
      <c r="B4" s="1056" t="s">
        <v>901</v>
      </c>
      <c r="C4" s="1057"/>
      <c r="D4" s="1057"/>
      <c r="E4" s="1056" t="s">
        <v>902</v>
      </c>
      <c r="F4" s="1057"/>
      <c r="G4" s="1057"/>
      <c r="H4" s="1058"/>
    </row>
    <row r="5" spans="1:8" ht="15.75" thickBot="1" x14ac:dyDescent="0.3">
      <c r="A5" s="847" t="s">
        <v>826</v>
      </c>
      <c r="B5" s="810">
        <v>2024</v>
      </c>
      <c r="C5" s="808">
        <v>2025</v>
      </c>
      <c r="D5" s="848" t="s">
        <v>270</v>
      </c>
      <c r="E5" s="810">
        <v>2024</v>
      </c>
      <c r="F5" s="808">
        <v>2025</v>
      </c>
      <c r="G5" s="811" t="s">
        <v>270</v>
      </c>
      <c r="H5" s="849" t="s">
        <v>272</v>
      </c>
    </row>
    <row r="6" spans="1:8" x14ac:dyDescent="0.25">
      <c r="A6" s="850" t="s">
        <v>827</v>
      </c>
      <c r="B6" s="851">
        <f>+SUM(B7:B21)</f>
        <v>262479.66843259108</v>
      </c>
      <c r="C6" s="852">
        <f>+SUM(C7:C21)</f>
        <v>256646.82704924099</v>
      </c>
      <c r="D6" s="853">
        <f>(C6-B6)/B6</f>
        <v>-2.2222069306095788E-2</v>
      </c>
      <c r="E6" s="851">
        <f>+SUM(E7:E21)</f>
        <v>2736237.1072517242</v>
      </c>
      <c r="F6" s="852">
        <f>+SUM(F7:F21)</f>
        <v>2769793.7213370209</v>
      </c>
      <c r="G6" s="853">
        <f>(F6-E6)/E6</f>
        <v>1.2263781525498311E-2</v>
      </c>
      <c r="H6" s="854">
        <f>SUM(H7:H21)</f>
        <v>1</v>
      </c>
    </row>
    <row r="7" spans="1:8" x14ac:dyDescent="0.25">
      <c r="A7" s="326" t="s">
        <v>249</v>
      </c>
      <c r="B7" s="177">
        <v>46285.479823464004</v>
      </c>
      <c r="C7" s="846">
        <v>35235.579175420004</v>
      </c>
      <c r="D7" s="856">
        <f t="shared" ref="D7:D73" si="0">+C7/B7-1</f>
        <v>-0.23873363072369735</v>
      </c>
      <c r="E7" s="177">
        <v>475929.95233204419</v>
      </c>
      <c r="F7" s="846">
        <v>476829.41485744331</v>
      </c>
      <c r="G7" s="856">
        <f t="shared" ref="G7:G74" si="1">+F7/E7-1</f>
        <v>1.8899052707057606E-3</v>
      </c>
      <c r="H7" s="857">
        <f t="shared" ref="H7:H21" si="2">(F7/$F$6)</f>
        <v>0.17215340304377275</v>
      </c>
    </row>
    <row r="8" spans="1:8" x14ac:dyDescent="0.25">
      <c r="A8" s="855" t="s">
        <v>245</v>
      </c>
      <c r="B8" s="177">
        <v>39260.208007000001</v>
      </c>
      <c r="C8" s="846">
        <v>34520.219247600005</v>
      </c>
      <c r="D8" s="856">
        <f t="shared" si="0"/>
        <v>-0.12073264508824988</v>
      </c>
      <c r="E8" s="177">
        <v>453836.33623411</v>
      </c>
      <c r="F8" s="846">
        <v>411681.99520340009</v>
      </c>
      <c r="G8" s="856">
        <f t="shared" si="1"/>
        <v>-9.2884455617861184E-2</v>
      </c>
      <c r="H8" s="857">
        <f t="shared" si="2"/>
        <v>0.14863272742371408</v>
      </c>
    </row>
    <row r="9" spans="1:8" x14ac:dyDescent="0.25">
      <c r="A9" s="855" t="s">
        <v>302</v>
      </c>
      <c r="B9" s="177">
        <v>30611.834989999999</v>
      </c>
      <c r="C9" s="846">
        <v>31743.453924000001</v>
      </c>
      <c r="D9" s="856">
        <f t="shared" si="0"/>
        <v>3.6966713507036397E-2</v>
      </c>
      <c r="E9" s="177">
        <v>322236.45713199995</v>
      </c>
      <c r="F9" s="846">
        <v>411003.99804500001</v>
      </c>
      <c r="G9" s="856">
        <f t="shared" si="1"/>
        <v>0.27547330213054577</v>
      </c>
      <c r="H9" s="857">
        <f t="shared" si="2"/>
        <v>0.148387944877932</v>
      </c>
    </row>
    <row r="10" spans="1:8" x14ac:dyDescent="0.25">
      <c r="A10" s="858" t="s">
        <v>255</v>
      </c>
      <c r="B10" s="859">
        <v>36862.243260959993</v>
      </c>
      <c r="C10" s="860">
        <v>52190.436669299997</v>
      </c>
      <c r="D10" s="856">
        <f t="shared" si="0"/>
        <v>0.41582367355743011</v>
      </c>
      <c r="E10" s="177">
        <v>443686.12390072993</v>
      </c>
      <c r="F10" s="846">
        <v>405656.00707621005</v>
      </c>
      <c r="G10" s="856">
        <f t="shared" si="1"/>
        <v>-8.5714009918030909E-2</v>
      </c>
      <c r="H10" s="857">
        <f t="shared" si="2"/>
        <v>0.14645711843132991</v>
      </c>
    </row>
    <row r="11" spans="1:8" x14ac:dyDescent="0.25">
      <c r="A11" s="326" t="s">
        <v>243</v>
      </c>
      <c r="B11" s="859">
        <v>30096.698649199003</v>
      </c>
      <c r="C11" s="861">
        <v>27637.79355817</v>
      </c>
      <c r="D11" s="856">
        <f t="shared" si="0"/>
        <v>-8.170015986435919E-2</v>
      </c>
      <c r="E11" s="177">
        <v>211200.39668447102</v>
      </c>
      <c r="F11" s="862">
        <v>253939.63120852801</v>
      </c>
      <c r="G11" s="856">
        <f t="shared" si="1"/>
        <v>0.20236341974257033</v>
      </c>
      <c r="H11" s="857">
        <f t="shared" si="2"/>
        <v>9.1681784550348228E-2</v>
      </c>
    </row>
    <row r="12" spans="1:8" x14ac:dyDescent="0.25">
      <c r="A12" s="326" t="s">
        <v>254</v>
      </c>
      <c r="B12" s="859">
        <v>21031.010680307998</v>
      </c>
      <c r="C12" s="861">
        <v>20694.837841416</v>
      </c>
      <c r="D12" s="856">
        <f t="shared" si="0"/>
        <v>-1.598462594129002E-2</v>
      </c>
      <c r="E12" s="177">
        <v>245627.15188741899</v>
      </c>
      <c r="F12" s="862">
        <v>244549.63861828504</v>
      </c>
      <c r="G12" s="856">
        <f t="shared" si="1"/>
        <v>-4.3867840377346257E-3</v>
      </c>
      <c r="H12" s="857">
        <f t="shared" si="2"/>
        <v>8.8291643068725445E-2</v>
      </c>
    </row>
    <row r="13" spans="1:8" x14ac:dyDescent="0.25">
      <c r="A13" s="326" t="s">
        <v>263</v>
      </c>
      <c r="B13" s="859">
        <v>25745.91350151</v>
      </c>
      <c r="C13" s="861">
        <v>25743.857438999999</v>
      </c>
      <c r="D13" s="1029">
        <f t="shared" si="0"/>
        <v>-7.9859761428990872E-5</v>
      </c>
      <c r="E13" s="177">
        <v>244841.76401570998</v>
      </c>
      <c r="F13" s="862">
        <v>221092.3843646</v>
      </c>
      <c r="G13" s="856">
        <f t="shared" si="1"/>
        <v>-9.6998891290401401E-2</v>
      </c>
      <c r="H13" s="857">
        <f t="shared" si="2"/>
        <v>7.982268956038914E-2</v>
      </c>
    </row>
    <row r="14" spans="1:8" x14ac:dyDescent="0.25">
      <c r="A14" s="326" t="s">
        <v>251</v>
      </c>
      <c r="B14" s="859">
        <v>18044.20349738</v>
      </c>
      <c r="C14" s="861">
        <v>15033.50524837</v>
      </c>
      <c r="D14" s="856">
        <f t="shared" si="0"/>
        <v>-0.16685126885468515</v>
      </c>
      <c r="E14" s="177">
        <v>181016.58370394996</v>
      </c>
      <c r="F14" s="862">
        <v>190669.04004129011</v>
      </c>
      <c r="G14" s="856">
        <f t="shared" si="1"/>
        <v>5.3323602400576764E-2</v>
      </c>
      <c r="H14" s="857">
        <f t="shared" si="2"/>
        <v>6.8838714801205958E-2</v>
      </c>
    </row>
    <row r="15" spans="1:8" x14ac:dyDescent="0.25">
      <c r="A15" s="326" t="s">
        <v>264</v>
      </c>
      <c r="B15" s="859">
        <v>6119.0395854600001</v>
      </c>
      <c r="C15" s="861">
        <v>6243.8499194149999</v>
      </c>
      <c r="D15" s="856">
        <f t="shared" si="0"/>
        <v>2.0397046335763669E-2</v>
      </c>
      <c r="E15" s="177">
        <v>67045.787787231005</v>
      </c>
      <c r="F15" s="862">
        <v>60800.210803295005</v>
      </c>
      <c r="G15" s="856">
        <f t="shared" si="1"/>
        <v>-9.315390556310954E-2</v>
      </c>
      <c r="H15" s="857">
        <f t="shared" si="2"/>
        <v>2.1951169263950038E-2</v>
      </c>
    </row>
    <row r="16" spans="1:8" x14ac:dyDescent="0.25">
      <c r="A16" s="326" t="s">
        <v>244</v>
      </c>
      <c r="B16" s="859">
        <v>4307.4565039600002</v>
      </c>
      <c r="C16" s="861">
        <v>4005.0631853800005</v>
      </c>
      <c r="D16" s="856">
        <f t="shared" si="0"/>
        <v>-7.0202291840207431E-2</v>
      </c>
      <c r="E16" s="177">
        <v>47319.994560239997</v>
      </c>
      <c r="F16" s="862">
        <v>48270.454584813997</v>
      </c>
      <c r="G16" s="856">
        <f t="shared" si="1"/>
        <v>2.0085801644884604E-2</v>
      </c>
      <c r="H16" s="857">
        <f t="shared" si="2"/>
        <v>1.7427454692009747E-2</v>
      </c>
    </row>
    <row r="17" spans="1:8" x14ac:dyDescent="0.25">
      <c r="A17" s="326" t="s">
        <v>246</v>
      </c>
      <c r="B17" s="859">
        <v>2331.4315499999998</v>
      </c>
      <c r="C17" s="860">
        <v>1646.9497349999999</v>
      </c>
      <c r="D17" s="856">
        <f t="shared" si="0"/>
        <v>-0.2935886387056913</v>
      </c>
      <c r="E17" s="177">
        <v>23195.209308000001</v>
      </c>
      <c r="F17" s="846">
        <v>23574.407812000001</v>
      </c>
      <c r="G17" s="856">
        <f t="shared" si="1"/>
        <v>1.6348138918031552E-2</v>
      </c>
      <c r="H17" s="857">
        <f t="shared" si="2"/>
        <v>8.5112503614963361E-3</v>
      </c>
    </row>
    <row r="18" spans="1:8" x14ac:dyDescent="0.25">
      <c r="A18" s="326" t="s">
        <v>262</v>
      </c>
      <c r="B18" s="859">
        <v>1567.85759835</v>
      </c>
      <c r="C18" s="861">
        <v>1712.5377962999999</v>
      </c>
      <c r="D18" s="856">
        <f t="shared" si="0"/>
        <v>9.2278914936063217E-2</v>
      </c>
      <c r="E18" s="177">
        <v>16866.255602008998</v>
      </c>
      <c r="F18" s="862">
        <v>18441.020962464998</v>
      </c>
      <c r="G18" s="856">
        <f t="shared" si="1"/>
        <v>9.3367810711253885E-2</v>
      </c>
      <c r="H18" s="857">
        <f t="shared" si="2"/>
        <v>6.6579040960361626E-3</v>
      </c>
    </row>
    <row r="19" spans="1:8" x14ac:dyDescent="0.25">
      <c r="A19" s="326" t="s">
        <v>261</v>
      </c>
      <c r="B19" s="859">
        <v>179.02444539999999</v>
      </c>
      <c r="C19" s="861">
        <v>193.5249565</v>
      </c>
      <c r="D19" s="856">
        <f t="shared" si="0"/>
        <v>8.0997380372278549E-2</v>
      </c>
      <c r="E19" s="177">
        <v>2134.0256466000001</v>
      </c>
      <c r="F19" s="862">
        <v>1976.20232068</v>
      </c>
      <c r="G19" s="856">
        <f t="shared" si="1"/>
        <v>-7.3955683790140725E-2</v>
      </c>
      <c r="H19" s="857">
        <f t="shared" si="2"/>
        <v>7.1348357296660255E-4</v>
      </c>
    </row>
    <row r="20" spans="1:8" x14ac:dyDescent="0.25">
      <c r="A20" s="326" t="s">
        <v>256</v>
      </c>
      <c r="B20" s="859">
        <v>0</v>
      </c>
      <c r="C20" s="993">
        <v>0</v>
      </c>
      <c r="D20" s="856" t="s">
        <v>242</v>
      </c>
      <c r="E20" s="177">
        <v>915.55997779999996</v>
      </c>
      <c r="F20" s="862">
        <v>795.88156879999997</v>
      </c>
      <c r="G20" s="856">
        <f t="shared" si="1"/>
        <v>-0.13071607748470548</v>
      </c>
      <c r="H20" s="863">
        <f t="shared" si="2"/>
        <v>2.8734326410986881E-4</v>
      </c>
    </row>
    <row r="21" spans="1:8" ht="15.75" thickBot="1" x14ac:dyDescent="0.3">
      <c r="A21" s="326" t="s">
        <v>259</v>
      </c>
      <c r="B21" s="859">
        <v>37.266339600000002</v>
      </c>
      <c r="C21" s="861">
        <v>45.218353370000003</v>
      </c>
      <c r="D21" s="856">
        <f t="shared" si="0"/>
        <v>0.21338327980030547</v>
      </c>
      <c r="E21" s="177">
        <v>385.50847940999995</v>
      </c>
      <c r="F21" s="862">
        <v>513.43387021000001</v>
      </c>
      <c r="G21" s="856">
        <f t="shared" si="1"/>
        <v>0.33183547867943908</v>
      </c>
      <c r="H21" s="994">
        <f t="shared" si="2"/>
        <v>1.8536899201365716E-4</v>
      </c>
    </row>
    <row r="22" spans="1:8" x14ac:dyDescent="0.25">
      <c r="A22" s="850" t="s">
        <v>828</v>
      </c>
      <c r="B22" s="864">
        <f>+SUM(B23:B39)</f>
        <v>10027815.784007831</v>
      </c>
      <c r="C22" s="865">
        <f>+SUM(C23:C39)</f>
        <v>8909140.5003499668</v>
      </c>
      <c r="D22" s="853">
        <f>+C22/B22-1</f>
        <v>-0.11155722320327277</v>
      </c>
      <c r="E22" s="864">
        <f>+SUM(E23:E39)</f>
        <v>109624691.96159829</v>
      </c>
      <c r="F22" s="865">
        <f>+SUM(F23:F39)</f>
        <v>108906740.08143115</v>
      </c>
      <c r="G22" s="853">
        <f>+F22/E22-1</f>
        <v>-6.5491803654841307E-3</v>
      </c>
      <c r="H22" s="854">
        <f>SUM(H23:H39)</f>
        <v>1</v>
      </c>
    </row>
    <row r="23" spans="1:8" x14ac:dyDescent="0.25">
      <c r="A23" s="326" t="s">
        <v>258</v>
      </c>
      <c r="B23" s="866">
        <v>3115737.1219086605</v>
      </c>
      <c r="C23" s="862">
        <v>2545075.7817919399</v>
      </c>
      <c r="D23" s="856">
        <f t="shared" si="0"/>
        <v>-0.18315452099731089</v>
      </c>
      <c r="E23" s="866">
        <v>35505957.485615999</v>
      </c>
      <c r="F23" s="862">
        <v>30371024.08115821</v>
      </c>
      <c r="G23" s="856">
        <f t="shared" si="1"/>
        <v>-0.14462174147924411</v>
      </c>
      <c r="H23" s="857">
        <f t="shared" ref="H23:H39" si="3">(F23/$F$22)</f>
        <v>0.27887184997410952</v>
      </c>
    </row>
    <row r="24" spans="1:8" x14ac:dyDescent="0.25">
      <c r="A24" s="855" t="s">
        <v>246</v>
      </c>
      <c r="B24" s="866">
        <v>2013605.219425</v>
      </c>
      <c r="C24" s="862">
        <v>1798373.5617469999</v>
      </c>
      <c r="D24" s="856">
        <f t="shared" si="0"/>
        <v>-0.10688870668474981</v>
      </c>
      <c r="E24" s="866">
        <v>20129524.245409001</v>
      </c>
      <c r="F24" s="862">
        <v>25992221.519501999</v>
      </c>
      <c r="G24" s="856">
        <f t="shared" si="1"/>
        <v>0.29124867545889077</v>
      </c>
      <c r="H24" s="857">
        <f t="shared" si="3"/>
        <v>0.23866494856119316</v>
      </c>
    </row>
    <row r="25" spans="1:8" x14ac:dyDescent="0.25">
      <c r="A25" s="855" t="s">
        <v>245</v>
      </c>
      <c r="B25" s="866">
        <v>1976909.9193885678</v>
      </c>
      <c r="C25" s="862">
        <v>1988846.5768653783</v>
      </c>
      <c r="D25" s="856">
        <f t="shared" si="0"/>
        <v>6.0380381320066512E-3</v>
      </c>
      <c r="E25" s="866">
        <v>23171680.846050557</v>
      </c>
      <c r="F25" s="861">
        <v>23441271.63805151</v>
      </c>
      <c r="G25" s="856">
        <f t="shared" si="1"/>
        <v>1.1634494441386423E-2</v>
      </c>
      <c r="H25" s="857">
        <f t="shared" si="3"/>
        <v>0.21524169780974189</v>
      </c>
    </row>
    <row r="26" spans="1:8" x14ac:dyDescent="0.25">
      <c r="A26" s="855" t="s">
        <v>259</v>
      </c>
      <c r="B26" s="867">
        <v>714817.72106184799</v>
      </c>
      <c r="C26" s="861">
        <v>771350.37273223896</v>
      </c>
      <c r="D26" s="856">
        <f t="shared" si="0"/>
        <v>7.9086807733883324E-2</v>
      </c>
      <c r="E26" s="866">
        <v>8674838.9336847477</v>
      </c>
      <c r="F26" s="862">
        <v>8541190.912104819</v>
      </c>
      <c r="G26" s="856">
        <f t="shared" si="1"/>
        <v>-1.5406398043999237E-2</v>
      </c>
      <c r="H26" s="857">
        <f t="shared" si="3"/>
        <v>7.8426651148665788E-2</v>
      </c>
    </row>
    <row r="27" spans="1:8" x14ac:dyDescent="0.25">
      <c r="A27" s="855" t="s">
        <v>244</v>
      </c>
      <c r="B27" s="867">
        <v>528955.32547056105</v>
      </c>
      <c r="C27" s="861">
        <v>400409.06715854205</v>
      </c>
      <c r="D27" s="856">
        <f t="shared" si="0"/>
        <v>-0.24301912112835555</v>
      </c>
      <c r="E27" s="866">
        <v>4607432.9574718373</v>
      </c>
      <c r="F27" s="861">
        <v>4885572.9650892457</v>
      </c>
      <c r="G27" s="856">
        <f t="shared" si="1"/>
        <v>6.0367673319337456E-2</v>
      </c>
      <c r="H27" s="857">
        <f t="shared" si="3"/>
        <v>4.4860152470234914E-2</v>
      </c>
    </row>
    <row r="28" spans="1:8" x14ac:dyDescent="0.25">
      <c r="A28" s="855" t="s">
        <v>263</v>
      </c>
      <c r="B28" s="867">
        <v>576202.35916500003</v>
      </c>
      <c r="C28" s="861">
        <v>478045.85739800002</v>
      </c>
      <c r="D28" s="856">
        <f t="shared" si="0"/>
        <v>-0.17035074606296796</v>
      </c>
      <c r="E28" s="866">
        <v>5570001.1139819995</v>
      </c>
      <c r="F28" s="862">
        <v>3861071.6776939998</v>
      </c>
      <c r="G28" s="856">
        <f t="shared" si="1"/>
        <v>-0.30680953222759488</v>
      </c>
      <c r="H28" s="857">
        <f t="shared" si="3"/>
        <v>3.5453009380383808E-2</v>
      </c>
    </row>
    <row r="29" spans="1:8" x14ac:dyDescent="0.25">
      <c r="A29" s="855" t="s">
        <v>256</v>
      </c>
      <c r="B29" s="867">
        <v>251359.40555498682</v>
      </c>
      <c r="C29" s="861">
        <v>212054.36485498719</v>
      </c>
      <c r="D29" s="856">
        <f t="shared" si="0"/>
        <v>-0.15636988245264349</v>
      </c>
      <c r="E29" s="866">
        <v>3539664.3305342863</v>
      </c>
      <c r="F29" s="862">
        <v>2824463.2891254146</v>
      </c>
      <c r="G29" s="856">
        <f t="shared" si="1"/>
        <v>-0.20205335156763793</v>
      </c>
      <c r="H29" s="857">
        <f t="shared" si="3"/>
        <v>2.5934696851760711E-2</v>
      </c>
    </row>
    <row r="30" spans="1:8" x14ac:dyDescent="0.25">
      <c r="A30" s="855" t="s">
        <v>302</v>
      </c>
      <c r="B30" s="867">
        <v>200300.502622</v>
      </c>
      <c r="C30" s="861">
        <v>226761.77160000001</v>
      </c>
      <c r="D30" s="856">
        <f t="shared" si="0"/>
        <v>0.13210785111177059</v>
      </c>
      <c r="E30" s="866">
        <v>1926995.32532752</v>
      </c>
      <c r="F30" s="862">
        <v>2686837.5949812504</v>
      </c>
      <c r="G30" s="856">
        <f t="shared" si="1"/>
        <v>0.39431453707578901</v>
      </c>
      <c r="H30" s="857">
        <f t="shared" si="3"/>
        <v>2.46709945864899E-2</v>
      </c>
    </row>
    <row r="31" spans="1:8" x14ac:dyDescent="0.25">
      <c r="A31" s="855" t="s">
        <v>264</v>
      </c>
      <c r="B31" s="867">
        <v>163264.75627369998</v>
      </c>
      <c r="C31" s="861">
        <v>157726.01594739998</v>
      </c>
      <c r="D31" s="856">
        <f t="shared" si="0"/>
        <v>-3.3924898751661714E-2</v>
      </c>
      <c r="E31" s="866">
        <v>1547225.7233640996</v>
      </c>
      <c r="F31" s="862">
        <v>1690599.980019009</v>
      </c>
      <c r="G31" s="856">
        <f t="shared" si="1"/>
        <v>9.2665378095688533E-2</v>
      </c>
      <c r="H31" s="857">
        <f t="shared" si="3"/>
        <v>1.552337328943023E-2</v>
      </c>
    </row>
    <row r="32" spans="1:8" x14ac:dyDescent="0.25">
      <c r="A32" s="855" t="s">
        <v>254</v>
      </c>
      <c r="B32" s="867">
        <v>147445.84950000001</v>
      </c>
      <c r="C32" s="861">
        <v>113310.414346701</v>
      </c>
      <c r="D32" s="856">
        <f t="shared" si="0"/>
        <v>-0.23151167204132805</v>
      </c>
      <c r="E32" s="866">
        <v>1873502.2713310625</v>
      </c>
      <c r="F32" s="862">
        <v>1648516.9995785377</v>
      </c>
      <c r="G32" s="856">
        <f t="shared" si="1"/>
        <v>-0.1200880699187411</v>
      </c>
      <c r="H32" s="857">
        <f t="shared" si="3"/>
        <v>1.5136960286809775E-2</v>
      </c>
    </row>
    <row r="33" spans="1:8" x14ac:dyDescent="0.25">
      <c r="A33" s="855" t="s">
        <v>303</v>
      </c>
      <c r="B33" s="867">
        <v>95205.16248363565</v>
      </c>
      <c r="C33" s="861">
        <v>109643.38246098519</v>
      </c>
      <c r="D33" s="856">
        <f t="shared" si="0"/>
        <v>0.15165375070738674</v>
      </c>
      <c r="E33" s="866">
        <v>1230459.7245988501</v>
      </c>
      <c r="F33" s="862">
        <v>1290918.9659729239</v>
      </c>
      <c r="G33" s="856">
        <f t="shared" si="1"/>
        <v>4.9135489902998986E-2</v>
      </c>
      <c r="H33" s="857">
        <f t="shared" si="3"/>
        <v>1.1853435012449046E-2</v>
      </c>
    </row>
    <row r="34" spans="1:8" x14ac:dyDescent="0.25">
      <c r="A34" s="855" t="s">
        <v>262</v>
      </c>
      <c r="B34" s="867">
        <v>45878.102479499998</v>
      </c>
      <c r="C34" s="861">
        <v>24697.047849999999</v>
      </c>
      <c r="D34" s="856">
        <f t="shared" si="0"/>
        <v>-0.46168113947093747</v>
      </c>
      <c r="E34" s="866">
        <v>660670.01868158998</v>
      </c>
      <c r="F34" s="862">
        <v>544549.59558985301</v>
      </c>
      <c r="G34" s="856">
        <f t="shared" si="1"/>
        <v>-0.17576160535249175</v>
      </c>
      <c r="H34" s="863">
        <f t="shared" si="3"/>
        <v>5.0001459522402867E-3</v>
      </c>
    </row>
    <row r="35" spans="1:8" x14ac:dyDescent="0.25">
      <c r="A35" s="855" t="s">
        <v>251</v>
      </c>
      <c r="B35" s="867">
        <v>47913.913460000003</v>
      </c>
      <c r="C35" s="861">
        <v>45899.224349999997</v>
      </c>
      <c r="D35" s="856">
        <f t="shared" si="0"/>
        <v>-4.2048101783252023E-2</v>
      </c>
      <c r="E35" s="866">
        <v>501974.81869000004</v>
      </c>
      <c r="F35" s="862">
        <v>520009.43028000003</v>
      </c>
      <c r="G35" s="856">
        <f t="shared" si="1"/>
        <v>3.5927323281006007E-2</v>
      </c>
      <c r="H35" s="863">
        <f t="shared" si="3"/>
        <v>4.7748140279580626E-3</v>
      </c>
    </row>
    <row r="36" spans="1:8" x14ac:dyDescent="0.25">
      <c r="A36" s="855" t="s">
        <v>248</v>
      </c>
      <c r="B36" s="867">
        <v>135531.66289436709</v>
      </c>
      <c r="C36" s="861">
        <v>16538.179986796102</v>
      </c>
      <c r="D36" s="856">
        <f t="shared" si="0"/>
        <v>-0.87797552517535404</v>
      </c>
      <c r="E36" s="866">
        <v>503921.16677673988</v>
      </c>
      <c r="F36" s="862">
        <v>426978.64887969568</v>
      </c>
      <c r="G36" s="856">
        <f t="shared" si="1"/>
        <v>-0.15268760863766861</v>
      </c>
      <c r="H36" s="857">
        <f t="shared" si="3"/>
        <v>3.9205897500966197E-3</v>
      </c>
    </row>
    <row r="37" spans="1:8" x14ac:dyDescent="0.25">
      <c r="A37" s="855" t="s">
        <v>249</v>
      </c>
      <c r="B37" s="867">
        <v>12925.442940000001</v>
      </c>
      <c r="C37" s="861">
        <v>12320.73084</v>
      </c>
      <c r="D37" s="856">
        <f t="shared" si="0"/>
        <v>-4.6784632666522774E-2</v>
      </c>
      <c r="E37" s="866">
        <v>147001.97067000001</v>
      </c>
      <c r="F37" s="862">
        <v>143700.00142000002</v>
      </c>
      <c r="G37" s="856">
        <f t="shared" si="1"/>
        <v>-2.2462074725599912E-2</v>
      </c>
      <c r="H37" s="857">
        <f t="shared" si="3"/>
        <v>1.319477576066949E-3</v>
      </c>
    </row>
    <row r="38" spans="1:8" x14ac:dyDescent="0.25">
      <c r="A38" s="855" t="s">
        <v>243</v>
      </c>
      <c r="B38" s="969">
        <v>0</v>
      </c>
      <c r="C38" s="861">
        <v>7011.3269799999998</v>
      </c>
      <c r="D38" s="856" t="s">
        <v>241</v>
      </c>
      <c r="E38" s="1003">
        <v>0</v>
      </c>
      <c r="F38" s="862">
        <v>22246.262159999998</v>
      </c>
      <c r="G38" s="856" t="s">
        <v>241</v>
      </c>
      <c r="H38" s="863">
        <f t="shared" si="3"/>
        <v>2.0426891984248307E-4</v>
      </c>
    </row>
    <row r="39" spans="1:8" ht="15.75" thickBot="1" x14ac:dyDescent="0.3">
      <c r="A39" s="326" t="s">
        <v>255</v>
      </c>
      <c r="B39" s="859">
        <v>1763.3193799999999</v>
      </c>
      <c r="C39" s="861">
        <v>1076.8234400000001</v>
      </c>
      <c r="D39" s="856">
        <f t="shared" si="0"/>
        <v>-0.38932024895002282</v>
      </c>
      <c r="E39" s="177">
        <v>33841.029409999996</v>
      </c>
      <c r="F39" s="862">
        <v>15566.519824699999</v>
      </c>
      <c r="G39" s="856">
        <f t="shared" si="1"/>
        <v>-0.54001045192496111</v>
      </c>
      <c r="H39" s="994">
        <f t="shared" si="3"/>
        <v>1.429344025269757E-4</v>
      </c>
    </row>
    <row r="40" spans="1:8" x14ac:dyDescent="0.25">
      <c r="A40" s="850" t="s">
        <v>829</v>
      </c>
      <c r="B40" s="864">
        <f>+SUM(B41:B52)</f>
        <v>111391.21880736299</v>
      </c>
      <c r="C40" s="865">
        <f>+SUM(C41:C52)</f>
        <v>130534.16008129003</v>
      </c>
      <c r="D40" s="853">
        <f t="shared" si="0"/>
        <v>0.17185323474224945</v>
      </c>
      <c r="E40" s="864">
        <f>+SUM(E41:E52)</f>
        <v>1270646.954794979</v>
      </c>
      <c r="F40" s="865">
        <f>+SUM(F41:F52)</f>
        <v>1506412.8563966348</v>
      </c>
      <c r="G40" s="853">
        <f t="shared" si="1"/>
        <v>0.18554792164098566</v>
      </c>
      <c r="H40" s="854">
        <f>SUM(H41:H52)</f>
        <v>1.0000000000000002</v>
      </c>
    </row>
    <row r="41" spans="1:8" x14ac:dyDescent="0.25">
      <c r="A41" s="326" t="s">
        <v>255</v>
      </c>
      <c r="B41" s="866">
        <v>37376.059899899992</v>
      </c>
      <c r="C41" s="862">
        <v>41808.142510600002</v>
      </c>
      <c r="D41" s="856">
        <f t="shared" si="0"/>
        <v>0.11858078734275224</v>
      </c>
      <c r="E41" s="866">
        <v>381031.95389438997</v>
      </c>
      <c r="F41" s="862">
        <v>581444.60617459996</v>
      </c>
      <c r="G41" s="856">
        <f t="shared" si="1"/>
        <v>0.52597334746302682</v>
      </c>
      <c r="H41" s="868">
        <f t="shared" ref="H41:H52" si="4">(F41/$F$40)</f>
        <v>0.38597958302442092</v>
      </c>
    </row>
    <row r="42" spans="1:8" x14ac:dyDescent="0.25">
      <c r="A42" s="326" t="s">
        <v>243</v>
      </c>
      <c r="B42" s="866">
        <v>21481.712687856001</v>
      </c>
      <c r="C42" s="862">
        <v>22800.680384526</v>
      </c>
      <c r="D42" s="856">
        <f t="shared" si="0"/>
        <v>6.1399559515365576E-2</v>
      </c>
      <c r="E42" s="866">
        <v>225096.10678607901</v>
      </c>
      <c r="F42" s="862">
        <v>234839.18877855799</v>
      </c>
      <c r="G42" s="856">
        <f t="shared" si="1"/>
        <v>4.3284098208496991E-2</v>
      </c>
      <c r="H42" s="868">
        <f t="shared" si="4"/>
        <v>0.15589297965784579</v>
      </c>
    </row>
    <row r="43" spans="1:8" x14ac:dyDescent="0.25">
      <c r="A43" s="855" t="s">
        <v>244</v>
      </c>
      <c r="B43" s="866">
        <v>13483.3025284</v>
      </c>
      <c r="C43" s="862">
        <v>19673.976398250001</v>
      </c>
      <c r="D43" s="856">
        <f t="shared" si="0"/>
        <v>0.45913631744229799</v>
      </c>
      <c r="E43" s="866">
        <v>161146.39453066001</v>
      </c>
      <c r="F43" s="862">
        <v>201494.3958646</v>
      </c>
      <c r="G43" s="856">
        <f t="shared" si="1"/>
        <v>0.2503810367675543</v>
      </c>
      <c r="H43" s="868">
        <f t="shared" si="4"/>
        <v>0.13375775107667232</v>
      </c>
    </row>
    <row r="44" spans="1:8" x14ac:dyDescent="0.25">
      <c r="A44" s="326" t="s">
        <v>251</v>
      </c>
      <c r="B44" s="867">
        <v>8955.2553800000005</v>
      </c>
      <c r="C44" s="861">
        <v>17283.274232</v>
      </c>
      <c r="D44" s="856">
        <f t="shared" si="0"/>
        <v>0.92995883407179836</v>
      </c>
      <c r="E44" s="866">
        <v>185238.39027699997</v>
      </c>
      <c r="F44" s="862">
        <v>169741.851654</v>
      </c>
      <c r="G44" s="856">
        <f t="shared" si="1"/>
        <v>-8.365727320253058E-2</v>
      </c>
      <c r="H44" s="868">
        <f t="shared" si="4"/>
        <v>0.11267950278917918</v>
      </c>
    </row>
    <row r="45" spans="1:8" x14ac:dyDescent="0.25">
      <c r="A45" s="326" t="s">
        <v>264</v>
      </c>
      <c r="B45" s="867">
        <v>14757.736733657001</v>
      </c>
      <c r="C45" s="861">
        <v>15285.304315894</v>
      </c>
      <c r="D45" s="856">
        <f t="shared" si="0"/>
        <v>3.5748542731068644E-2</v>
      </c>
      <c r="E45" s="866">
        <v>164521.71819998999</v>
      </c>
      <c r="F45" s="862">
        <v>169207.92254793501</v>
      </c>
      <c r="G45" s="856">
        <f t="shared" si="1"/>
        <v>2.8483803835847032E-2</v>
      </c>
      <c r="H45" s="868">
        <f t="shared" si="4"/>
        <v>0.11232506535604272</v>
      </c>
    </row>
    <row r="46" spans="1:8" x14ac:dyDescent="0.25">
      <c r="A46" s="326" t="s">
        <v>261</v>
      </c>
      <c r="B46" s="867">
        <v>5271.9239432000004</v>
      </c>
      <c r="C46" s="861">
        <v>5132.0158532000005</v>
      </c>
      <c r="D46" s="856">
        <f t="shared" si="0"/>
        <v>-2.6538336195168433E-2</v>
      </c>
      <c r="E46" s="866">
        <v>53607.869778599998</v>
      </c>
      <c r="F46" s="862">
        <v>52435.450528809997</v>
      </c>
      <c r="G46" s="856">
        <f t="shared" si="1"/>
        <v>-2.1870282378913419E-2</v>
      </c>
      <c r="H46" s="868">
        <f t="shared" si="4"/>
        <v>3.4808153890983434E-2</v>
      </c>
    </row>
    <row r="47" spans="1:8" x14ac:dyDescent="0.25">
      <c r="A47" s="326" t="s">
        <v>259</v>
      </c>
      <c r="B47" s="867">
        <v>5071.2082799500004</v>
      </c>
      <c r="C47" s="861">
        <v>4791.7397688199999</v>
      </c>
      <c r="D47" s="856">
        <f t="shared" si="0"/>
        <v>-5.5108860788647407E-2</v>
      </c>
      <c r="E47" s="866">
        <v>48425.855696259998</v>
      </c>
      <c r="F47" s="862">
        <v>49597.911063609994</v>
      </c>
      <c r="G47" s="856">
        <f t="shared" si="1"/>
        <v>2.4203090487475265E-2</v>
      </c>
      <c r="H47" s="868">
        <f t="shared" si="4"/>
        <v>3.2924513922596918E-2</v>
      </c>
    </row>
    <row r="48" spans="1:8" x14ac:dyDescent="0.25">
      <c r="A48" s="326" t="s">
        <v>245</v>
      </c>
      <c r="B48" s="867">
        <v>2862.0216482999999</v>
      </c>
      <c r="C48" s="861">
        <v>2297.7445808000002</v>
      </c>
      <c r="D48" s="856">
        <f t="shared" si="0"/>
        <v>-0.197160307237778</v>
      </c>
      <c r="E48" s="866">
        <v>30998.340330799998</v>
      </c>
      <c r="F48" s="862">
        <v>27932.194443700002</v>
      </c>
      <c r="G48" s="856">
        <f t="shared" si="1"/>
        <v>-9.8913227430226902E-2</v>
      </c>
      <c r="H48" s="868">
        <f t="shared" si="4"/>
        <v>1.8542190691676841E-2</v>
      </c>
    </row>
    <row r="49" spans="1:9" x14ac:dyDescent="0.25">
      <c r="A49" s="326" t="s">
        <v>262</v>
      </c>
      <c r="B49" s="867">
        <v>1428.4605429000001</v>
      </c>
      <c r="C49" s="861">
        <v>1199.6156937000001</v>
      </c>
      <c r="D49" s="856">
        <f t="shared" si="0"/>
        <v>-0.1602038294564363</v>
      </c>
      <c r="E49" s="866">
        <v>16562.072194699998</v>
      </c>
      <c r="F49" s="862">
        <v>13939.661987126998</v>
      </c>
      <c r="G49" s="856">
        <f t="shared" si="1"/>
        <v>-0.15833829105105546</v>
      </c>
      <c r="H49" s="868">
        <f t="shared" si="4"/>
        <v>9.2535468798845139E-3</v>
      </c>
    </row>
    <row r="50" spans="1:9" x14ac:dyDescent="0.25">
      <c r="A50" s="326" t="s">
        <v>256</v>
      </c>
      <c r="B50" s="995">
        <v>702.86216319999994</v>
      </c>
      <c r="C50" s="861">
        <v>259.17514349999999</v>
      </c>
      <c r="D50" s="856">
        <f t="shared" si="0"/>
        <v>-0.6312575109748062</v>
      </c>
      <c r="E50" s="866">
        <v>4012.2854565000002</v>
      </c>
      <c r="F50" s="862">
        <v>5638.1997477999994</v>
      </c>
      <c r="G50" s="856">
        <f t="shared" si="1"/>
        <v>0.40523395180319954</v>
      </c>
      <c r="H50" s="868">
        <f t="shared" si="4"/>
        <v>3.742798479088043E-3</v>
      </c>
    </row>
    <row r="51" spans="1:9" x14ac:dyDescent="0.25">
      <c r="A51" s="326" t="s">
        <v>302</v>
      </c>
      <c r="B51" s="982">
        <v>0</v>
      </c>
      <c r="C51" s="979">
        <v>0</v>
      </c>
      <c r="D51" s="856" t="s">
        <v>242</v>
      </c>
      <c r="E51" s="983">
        <v>0</v>
      </c>
      <c r="F51" s="862">
        <v>127.96574589499998</v>
      </c>
      <c r="G51" s="856" t="s">
        <v>241</v>
      </c>
      <c r="H51" s="396">
        <f t="shared" si="4"/>
        <v>8.4947327256019455E-5</v>
      </c>
    </row>
    <row r="52" spans="1:9" ht="15.75" thickBot="1" x14ac:dyDescent="0.3">
      <c r="A52" s="326" t="s">
        <v>263</v>
      </c>
      <c r="B52" s="867">
        <v>0.67500000000000004</v>
      </c>
      <c r="C52" s="861">
        <v>2.4912000000000001</v>
      </c>
      <c r="D52" s="856">
        <f t="shared" si="0"/>
        <v>2.6906666666666665</v>
      </c>
      <c r="E52" s="866">
        <v>5.967649999999999</v>
      </c>
      <c r="F52" s="862">
        <v>13.507860000000001</v>
      </c>
      <c r="G52" s="856">
        <f t="shared" si="1"/>
        <v>1.2635141135958046</v>
      </c>
      <c r="H52" s="996">
        <f t="shared" si="4"/>
        <v>8.9669043533729737E-6</v>
      </c>
      <c r="I52" s="1"/>
    </row>
    <row r="53" spans="1:9" x14ac:dyDescent="0.25">
      <c r="A53" s="850" t="s">
        <v>830</v>
      </c>
      <c r="B53" s="864">
        <f>+SUM(B54:B71)</f>
        <v>346427.52439517074</v>
      </c>
      <c r="C53" s="865">
        <f>+SUM(C54:C71)</f>
        <v>337114.22539968765</v>
      </c>
      <c r="D53" s="853">
        <f t="shared" si="0"/>
        <v>-2.6883830930418129E-2</v>
      </c>
      <c r="E53" s="864">
        <f>+SUM(E54:E71)</f>
        <v>3512301.3933015391</v>
      </c>
      <c r="F53" s="865">
        <f>+SUM(F54:F71)</f>
        <v>3762107.6960177487</v>
      </c>
      <c r="G53" s="853">
        <f t="shared" si="1"/>
        <v>7.1123253600225089E-2</v>
      </c>
      <c r="H53" s="854">
        <f>SUM(H54:H71)</f>
        <v>1</v>
      </c>
    </row>
    <row r="54" spans="1:9" x14ac:dyDescent="0.25">
      <c r="A54" s="326" t="s">
        <v>255</v>
      </c>
      <c r="B54" s="866">
        <v>54553.943266160401</v>
      </c>
      <c r="C54" s="862">
        <v>74470.198057216607</v>
      </c>
      <c r="D54" s="856">
        <f t="shared" si="0"/>
        <v>0.36507452254895356</v>
      </c>
      <c r="E54" s="866">
        <v>533257.01120971295</v>
      </c>
      <c r="F54" s="862">
        <v>743879.17156029074</v>
      </c>
      <c r="G54" s="856">
        <f t="shared" si="1"/>
        <v>0.39497307287676109</v>
      </c>
      <c r="H54" s="868">
        <f t="shared" ref="H54:H70" si="5">(F54/$F$53)</f>
        <v>0.19772936653240916</v>
      </c>
    </row>
    <row r="55" spans="1:9" x14ac:dyDescent="0.25">
      <c r="A55" s="855" t="s">
        <v>244</v>
      </c>
      <c r="B55" s="866">
        <v>72114.2666088923</v>
      </c>
      <c r="C55" s="862">
        <v>52931.735741458593</v>
      </c>
      <c r="D55" s="856">
        <f t="shared" si="0"/>
        <v>-0.26600188519518742</v>
      </c>
      <c r="E55" s="866">
        <v>693331.86765572755</v>
      </c>
      <c r="F55" s="862">
        <v>725960.15889592154</v>
      </c>
      <c r="G55" s="856">
        <f t="shared" si="1"/>
        <v>4.7060134925740238E-2</v>
      </c>
      <c r="H55" s="868">
        <f t="shared" si="5"/>
        <v>0.19296634162396839</v>
      </c>
    </row>
    <row r="56" spans="1:9" ht="15" customHeight="1" x14ac:dyDescent="0.25">
      <c r="A56" s="855" t="s">
        <v>264</v>
      </c>
      <c r="B56" s="866">
        <v>48744.3250174735</v>
      </c>
      <c r="C56" s="862">
        <v>45458.021597864201</v>
      </c>
      <c r="D56" s="856">
        <f t="shared" si="0"/>
        <v>-6.7419200459361117E-2</v>
      </c>
      <c r="E56" s="866">
        <v>555676.25402815465</v>
      </c>
      <c r="F56" s="862">
        <v>524193.13739091303</v>
      </c>
      <c r="G56" s="856">
        <f t="shared" si="1"/>
        <v>-5.6657300737645744E-2</v>
      </c>
      <c r="H56" s="868">
        <f t="shared" si="5"/>
        <v>0.13933496320314803</v>
      </c>
    </row>
    <row r="57" spans="1:9" x14ac:dyDescent="0.25">
      <c r="A57" s="855" t="s">
        <v>243</v>
      </c>
      <c r="B57" s="866">
        <v>53281.8463655675</v>
      </c>
      <c r="C57" s="862">
        <v>47816.179341528397</v>
      </c>
      <c r="D57" s="856">
        <f t="shared" si="0"/>
        <v>-0.10258028572319144</v>
      </c>
      <c r="E57" s="866">
        <v>499380.76952253713</v>
      </c>
      <c r="F57" s="862">
        <v>509899.61397062306</v>
      </c>
      <c r="G57" s="856">
        <f t="shared" si="1"/>
        <v>2.1063775559766018E-2</v>
      </c>
      <c r="H57" s="868">
        <f t="shared" si="5"/>
        <v>0.13553562395631577</v>
      </c>
    </row>
    <row r="58" spans="1:9" x14ac:dyDescent="0.25">
      <c r="A58" s="326" t="s">
        <v>251</v>
      </c>
      <c r="B58" s="867">
        <v>22209.839001221699</v>
      </c>
      <c r="C58" s="861">
        <v>15651.736157510501</v>
      </c>
      <c r="D58" s="856">
        <f t="shared" si="0"/>
        <v>-0.29527917079229871</v>
      </c>
      <c r="E58" s="866">
        <v>218088.88627728348</v>
      </c>
      <c r="F58" s="862">
        <v>224916.14570688212</v>
      </c>
      <c r="G58" s="856">
        <f t="shared" si="1"/>
        <v>3.1304939679128285E-2</v>
      </c>
      <c r="H58" s="868">
        <f t="shared" si="5"/>
        <v>5.978461114894703E-2</v>
      </c>
    </row>
    <row r="59" spans="1:9" x14ac:dyDescent="0.25">
      <c r="A59" s="326" t="s">
        <v>259</v>
      </c>
      <c r="B59" s="867">
        <v>20927.485485603003</v>
      </c>
      <c r="C59" s="861">
        <v>16551.011030711448</v>
      </c>
      <c r="D59" s="856">
        <f t="shared" si="0"/>
        <v>-0.20912567149561934</v>
      </c>
      <c r="E59" s="866">
        <v>223353.96385573436</v>
      </c>
      <c r="F59" s="862">
        <v>200572.78911619252</v>
      </c>
      <c r="G59" s="856">
        <f t="shared" si="1"/>
        <v>-0.10199583811396484</v>
      </c>
      <c r="H59" s="868">
        <f t="shared" si="5"/>
        <v>5.3313941365501584E-2</v>
      </c>
    </row>
    <row r="60" spans="1:9" ht="15" customHeight="1" x14ac:dyDescent="0.25">
      <c r="A60" s="326" t="s">
        <v>302</v>
      </c>
      <c r="B60" s="867">
        <v>10688.249855051201</v>
      </c>
      <c r="C60" s="861">
        <v>13974.5999297203</v>
      </c>
      <c r="D60" s="856">
        <f t="shared" si="0"/>
        <v>0.30747317093415338</v>
      </c>
      <c r="E60" s="866">
        <v>118684.28168889078</v>
      </c>
      <c r="F60" s="862">
        <v>160564.76556846293</v>
      </c>
      <c r="G60" s="856">
        <f t="shared" si="1"/>
        <v>0.3528730450537183</v>
      </c>
      <c r="H60" s="868">
        <f t="shared" si="5"/>
        <v>4.2679470802609747E-2</v>
      </c>
    </row>
    <row r="61" spans="1:9" x14ac:dyDescent="0.25">
      <c r="A61" s="326" t="s">
        <v>262</v>
      </c>
      <c r="B61" s="867">
        <v>12218.063549369801</v>
      </c>
      <c r="C61" s="861">
        <v>14583.439815064499</v>
      </c>
      <c r="D61" s="856">
        <f t="shared" si="0"/>
        <v>0.19359665761573996</v>
      </c>
      <c r="E61" s="866">
        <v>140826.3862598376</v>
      </c>
      <c r="F61" s="862">
        <v>142966.9996914829</v>
      </c>
      <c r="G61" s="856">
        <f t="shared" si="1"/>
        <v>1.5200371808843149E-2</v>
      </c>
      <c r="H61" s="868">
        <f t="shared" si="5"/>
        <v>3.800183600347639E-2</v>
      </c>
    </row>
    <row r="62" spans="1:9" x14ac:dyDescent="0.25">
      <c r="A62" s="326" t="s">
        <v>245</v>
      </c>
      <c r="B62" s="867">
        <v>8139.1856140475002</v>
      </c>
      <c r="C62" s="861">
        <v>13951.589726814002</v>
      </c>
      <c r="D62" s="856">
        <f t="shared" si="0"/>
        <v>0.7141260057682941</v>
      </c>
      <c r="E62" s="866">
        <v>103646.01610606881</v>
      </c>
      <c r="F62" s="862">
        <v>110873.75415100911</v>
      </c>
      <c r="G62" s="856">
        <f t="shared" si="1"/>
        <v>6.9734837058701871E-2</v>
      </c>
      <c r="H62" s="868">
        <f t="shared" si="5"/>
        <v>2.947118028236426E-2</v>
      </c>
    </row>
    <row r="63" spans="1:9" x14ac:dyDescent="0.25">
      <c r="A63" s="326" t="s">
        <v>263</v>
      </c>
      <c r="B63" s="867">
        <v>14761.160391852802</v>
      </c>
      <c r="C63" s="861">
        <v>10403.164650381899</v>
      </c>
      <c r="D63" s="856">
        <f t="shared" si="0"/>
        <v>-0.29523395354990056</v>
      </c>
      <c r="E63" s="866">
        <v>118998.1705065414</v>
      </c>
      <c r="F63" s="862">
        <v>100470.01095125588</v>
      </c>
      <c r="G63" s="856">
        <f t="shared" si="1"/>
        <v>-0.15570121352636268</v>
      </c>
      <c r="H63" s="868">
        <f t="shared" si="5"/>
        <v>2.6705777470858956E-2</v>
      </c>
    </row>
    <row r="64" spans="1:9" x14ac:dyDescent="0.25">
      <c r="A64" s="326" t="s">
        <v>254</v>
      </c>
      <c r="B64" s="867">
        <v>8103.6518328280999</v>
      </c>
      <c r="C64" s="861">
        <v>8156.3919266513003</v>
      </c>
      <c r="D64" s="856">
        <f t="shared" si="0"/>
        <v>6.5081885193474243E-3</v>
      </c>
      <c r="E64" s="866">
        <v>97854.212241353598</v>
      </c>
      <c r="F64" s="862">
        <v>94651.937296808188</v>
      </c>
      <c r="G64" s="856">
        <f t="shared" si="1"/>
        <v>-3.2724957579211011E-2</v>
      </c>
      <c r="H64" s="868">
        <f t="shared" si="5"/>
        <v>2.5159284354618231E-2</v>
      </c>
    </row>
    <row r="65" spans="1:8" x14ac:dyDescent="0.25">
      <c r="A65" s="326" t="s">
        <v>249</v>
      </c>
      <c r="B65" s="867">
        <v>6939.3220611748002</v>
      </c>
      <c r="C65" s="861">
        <v>7751.4462281158003</v>
      </c>
      <c r="D65" s="856">
        <f t="shared" si="0"/>
        <v>0.11703220570850847</v>
      </c>
      <c r="E65" s="866">
        <v>82507.222266179902</v>
      </c>
      <c r="F65" s="862">
        <v>85438.0363006236</v>
      </c>
      <c r="G65" s="856">
        <f t="shared" si="1"/>
        <v>3.5521908918330514E-2</v>
      </c>
      <c r="H65" s="868">
        <f t="shared" si="5"/>
        <v>2.2710151650113881E-2</v>
      </c>
    </row>
    <row r="66" spans="1:8" x14ac:dyDescent="0.25">
      <c r="A66" s="326" t="s">
        <v>261</v>
      </c>
      <c r="B66" s="867">
        <v>4284.1454830022003</v>
      </c>
      <c r="C66" s="861">
        <v>4102.3528544846004</v>
      </c>
      <c r="D66" s="856">
        <f t="shared" si="0"/>
        <v>-4.2433813053007086E-2</v>
      </c>
      <c r="E66" s="866">
        <v>52457.611646712292</v>
      </c>
      <c r="F66" s="862">
        <v>50337.070619643397</v>
      </c>
      <c r="G66" s="856">
        <f t="shared" si="1"/>
        <v>-4.0423895798957887E-2</v>
      </c>
      <c r="H66" s="868">
        <f t="shared" si="5"/>
        <v>1.338001851274114E-2</v>
      </c>
    </row>
    <row r="67" spans="1:8" x14ac:dyDescent="0.25">
      <c r="A67" s="326" t="s">
        <v>256</v>
      </c>
      <c r="B67" s="1030">
        <v>5043.3808568772001</v>
      </c>
      <c r="C67" s="861">
        <v>6762.5542509828001</v>
      </c>
      <c r="D67" s="856">
        <f t="shared" si="0"/>
        <v>0.34087717007556928</v>
      </c>
      <c r="E67" s="866">
        <v>29543.245318476198</v>
      </c>
      <c r="F67" s="862">
        <v>36694.803242570502</v>
      </c>
      <c r="G67" s="856">
        <f t="shared" si="1"/>
        <v>0.24207083030318799</v>
      </c>
      <c r="H67" s="868">
        <f t="shared" si="5"/>
        <v>9.7537886226416477E-3</v>
      </c>
    </row>
    <row r="68" spans="1:8" x14ac:dyDescent="0.25">
      <c r="A68" s="326" t="s">
        <v>246</v>
      </c>
      <c r="B68" s="867">
        <v>2483.7061140164001</v>
      </c>
      <c r="C68" s="861">
        <v>2332.9153425833997</v>
      </c>
      <c r="D68" s="856">
        <f t="shared" si="0"/>
        <v>-6.0712002350856498E-2</v>
      </c>
      <c r="E68" s="866">
        <v>22711.315808465202</v>
      </c>
      <c r="F68" s="862">
        <v>28235.9939197274</v>
      </c>
      <c r="G68" s="856">
        <f t="shared" si="1"/>
        <v>0.24325662845139862</v>
      </c>
      <c r="H68" s="868">
        <f t="shared" si="5"/>
        <v>7.5053656623428541E-3</v>
      </c>
    </row>
    <row r="69" spans="1:8" x14ac:dyDescent="0.25">
      <c r="A69" s="326" t="s">
        <v>258</v>
      </c>
      <c r="B69" s="867">
        <v>1924.8122282152997</v>
      </c>
      <c r="C69" s="861">
        <v>2216.8887485994001</v>
      </c>
      <c r="D69" s="856">
        <f t="shared" si="0"/>
        <v>0.15174286411039484</v>
      </c>
      <c r="E69" s="866">
        <v>21872.428306998099</v>
      </c>
      <c r="F69" s="862">
        <v>22357.621955896997</v>
      </c>
      <c r="G69" s="856">
        <f t="shared" si="1"/>
        <v>2.2182888981908677E-2</v>
      </c>
      <c r="H69" s="868">
        <f t="shared" si="5"/>
        <v>5.9428447461945064E-3</v>
      </c>
    </row>
    <row r="70" spans="1:8" x14ac:dyDescent="0.25">
      <c r="A70" s="326" t="s">
        <v>248</v>
      </c>
      <c r="B70" s="969">
        <v>10.140663817</v>
      </c>
      <c r="C70" s="979">
        <v>0</v>
      </c>
      <c r="D70" s="856" t="s">
        <v>242</v>
      </c>
      <c r="E70" s="866">
        <v>20.5455666927</v>
      </c>
      <c r="F70" s="862">
        <v>95.685679444299993</v>
      </c>
      <c r="G70" s="856">
        <f>+F70/E70-1</f>
        <v>3.6572421620425715</v>
      </c>
      <c r="H70" s="869">
        <f t="shared" si="5"/>
        <v>2.5434061748307955E-5</v>
      </c>
    </row>
    <row r="71" spans="1:8" ht="15" customHeight="1" thickBot="1" x14ac:dyDescent="0.3">
      <c r="A71" s="326" t="s">
        <v>303</v>
      </c>
      <c r="B71" s="984">
        <v>0</v>
      </c>
      <c r="C71" s="979">
        <v>0</v>
      </c>
      <c r="D71" s="856" t="s">
        <v>242</v>
      </c>
      <c r="E71" s="866">
        <v>91.205036172700005</v>
      </c>
      <c r="F71" s="985">
        <v>0</v>
      </c>
      <c r="G71" s="856" t="s">
        <v>242</v>
      </c>
      <c r="H71" s="869" t="s">
        <v>242</v>
      </c>
    </row>
    <row r="72" spans="1:8" x14ac:dyDescent="0.25">
      <c r="A72" s="850" t="s">
        <v>831</v>
      </c>
      <c r="B72" s="864">
        <f>+SUM(B73:B84)</f>
        <v>25616.096440770005</v>
      </c>
      <c r="C72" s="865">
        <f>+SUM(C73:C84)</f>
        <v>25988.453507589002</v>
      </c>
      <c r="D72" s="853">
        <f t="shared" si="0"/>
        <v>1.4536058125794726E-2</v>
      </c>
      <c r="E72" s="864">
        <f>+SUM(E73:E84)</f>
        <v>291319.62661629298</v>
      </c>
      <c r="F72" s="865">
        <f>+SUM(F73:F84)</f>
        <v>312222.99845976045</v>
      </c>
      <c r="G72" s="853">
        <f t="shared" si="1"/>
        <v>7.1754080170506329E-2</v>
      </c>
      <c r="H72" s="854">
        <f>SUM(H73:H84)</f>
        <v>1.0000000000000002</v>
      </c>
    </row>
    <row r="73" spans="1:8" x14ac:dyDescent="0.25">
      <c r="A73" s="326" t="s">
        <v>264</v>
      </c>
      <c r="B73" s="866">
        <v>8324.6283148370003</v>
      </c>
      <c r="C73" s="862">
        <v>7872.1007698519998</v>
      </c>
      <c r="D73" s="856">
        <f t="shared" si="0"/>
        <v>-5.4360090068941602E-2</v>
      </c>
      <c r="E73" s="866">
        <v>85590.74445607599</v>
      </c>
      <c r="F73" s="862">
        <v>94201.929415726016</v>
      </c>
      <c r="G73" s="856">
        <f t="shared" si="1"/>
        <v>0.10060883351784811</v>
      </c>
      <c r="H73" s="868">
        <f t="shared" ref="H73:H84" si="6">(F73/$F$72)</f>
        <v>0.30171361456534995</v>
      </c>
    </row>
    <row r="74" spans="1:8" x14ac:dyDescent="0.25">
      <c r="A74" s="855" t="s">
        <v>244</v>
      </c>
      <c r="B74" s="866">
        <v>4464.0037836599995</v>
      </c>
      <c r="C74" s="862">
        <v>4966.4405749799998</v>
      </c>
      <c r="D74" s="856">
        <f t="shared" ref="D74:D86" si="7">+C74/B74-1</f>
        <v>0.11255294925132353</v>
      </c>
      <c r="E74" s="866">
        <v>50079.12894481</v>
      </c>
      <c r="F74" s="862">
        <v>61073.681918770002</v>
      </c>
      <c r="G74" s="856">
        <f t="shared" si="1"/>
        <v>0.21954361438827363</v>
      </c>
      <c r="H74" s="868">
        <f t="shared" si="6"/>
        <v>0.19560917107341541</v>
      </c>
    </row>
    <row r="75" spans="1:8" x14ac:dyDescent="0.25">
      <c r="A75" s="855" t="s">
        <v>243</v>
      </c>
      <c r="B75" s="866">
        <v>2839.1032757029998</v>
      </c>
      <c r="C75" s="862">
        <v>3219.1822602469997</v>
      </c>
      <c r="D75" s="856">
        <f t="shared" si="7"/>
        <v>0.13387289845942196</v>
      </c>
      <c r="E75" s="866">
        <v>31387.133645336999</v>
      </c>
      <c r="F75" s="862">
        <v>36106.396841043002</v>
      </c>
      <c r="G75" s="856">
        <f t="shared" ref="G75:G89" si="8">+F75/E75-1</f>
        <v>0.15035661583602788</v>
      </c>
      <c r="H75" s="868">
        <f t="shared" si="6"/>
        <v>0.1156429763955919</v>
      </c>
    </row>
    <row r="76" spans="1:8" x14ac:dyDescent="0.25">
      <c r="A76" s="855" t="s">
        <v>255</v>
      </c>
      <c r="B76" s="866">
        <v>2157.0050256999994</v>
      </c>
      <c r="C76" s="862">
        <v>1961.3664654999998</v>
      </c>
      <c r="D76" s="856">
        <f t="shared" si="7"/>
        <v>-9.0699167535091996E-2</v>
      </c>
      <c r="E76" s="866">
        <v>23215.425497559998</v>
      </c>
      <c r="F76" s="862">
        <v>31447.3258948</v>
      </c>
      <c r="G76" s="856">
        <f t="shared" si="8"/>
        <v>0.35458753052384062</v>
      </c>
      <c r="H76" s="868">
        <f t="shared" si="6"/>
        <v>0.10072072220795406</v>
      </c>
    </row>
    <row r="77" spans="1:8" x14ac:dyDescent="0.25">
      <c r="A77" s="326" t="s">
        <v>251</v>
      </c>
      <c r="B77" s="867">
        <v>1620.510984</v>
      </c>
      <c r="C77" s="861">
        <v>2563.8242399999999</v>
      </c>
      <c r="D77" s="856">
        <f t="shared" si="7"/>
        <v>0.58210852336931773</v>
      </c>
      <c r="E77" s="866">
        <v>31991.581642000001</v>
      </c>
      <c r="F77" s="862">
        <v>26331.700077999994</v>
      </c>
      <c r="G77" s="856">
        <f t="shared" si="8"/>
        <v>-0.17691784130389654</v>
      </c>
      <c r="H77" s="868">
        <f t="shared" si="6"/>
        <v>8.4336196269646821E-2</v>
      </c>
    </row>
    <row r="78" spans="1:8" x14ac:dyDescent="0.25">
      <c r="A78" s="326" t="s">
        <v>262</v>
      </c>
      <c r="B78" s="867">
        <v>1986.5145635000001</v>
      </c>
      <c r="C78" s="861">
        <v>2066.8109116000001</v>
      </c>
      <c r="D78" s="856">
        <f t="shared" si="7"/>
        <v>4.0420719573546648E-2</v>
      </c>
      <c r="E78" s="866">
        <v>23685.910422080004</v>
      </c>
      <c r="F78" s="862">
        <v>23380.514707124901</v>
      </c>
      <c r="G78" s="856">
        <f t="shared" si="8"/>
        <v>-1.2893560328186227E-2</v>
      </c>
      <c r="H78" s="868">
        <f t="shared" si="6"/>
        <v>7.4884024631318755E-2</v>
      </c>
    </row>
    <row r="79" spans="1:8" x14ac:dyDescent="0.25">
      <c r="A79" s="326" t="s">
        <v>245</v>
      </c>
      <c r="B79" s="867">
        <v>1856.4392536999999</v>
      </c>
      <c r="C79" s="861">
        <v>1584.6029853</v>
      </c>
      <c r="D79" s="856">
        <f t="shared" si="7"/>
        <v>-0.14642885182384136</v>
      </c>
      <c r="E79" s="866">
        <v>22859.238211799999</v>
      </c>
      <c r="F79" s="862">
        <v>18941.032423299999</v>
      </c>
      <c r="G79" s="856">
        <f t="shared" si="8"/>
        <v>-0.17140579017534419</v>
      </c>
      <c r="H79" s="868">
        <f t="shared" si="6"/>
        <v>6.0665077578329438E-2</v>
      </c>
    </row>
    <row r="80" spans="1:8" x14ac:dyDescent="0.25">
      <c r="A80" s="326" t="s">
        <v>261</v>
      </c>
      <c r="B80" s="867">
        <v>798.88092210000002</v>
      </c>
      <c r="C80" s="861">
        <v>885.53476999999998</v>
      </c>
      <c r="D80" s="856">
        <f t="shared" si="7"/>
        <v>0.10846904150898351</v>
      </c>
      <c r="E80" s="866">
        <v>11439.355088599999</v>
      </c>
      <c r="F80" s="862">
        <v>8369.1698151199998</v>
      </c>
      <c r="G80" s="856">
        <f t="shared" si="8"/>
        <v>-0.26838796852626967</v>
      </c>
      <c r="H80" s="868">
        <f t="shared" si="6"/>
        <v>2.6805103584317237E-2</v>
      </c>
    </row>
    <row r="81" spans="1:15" x14ac:dyDescent="0.25">
      <c r="A81" s="326" t="s">
        <v>259</v>
      </c>
      <c r="B81" s="867">
        <v>683.45222536999995</v>
      </c>
      <c r="C81" s="861">
        <v>458.02297561</v>
      </c>
      <c r="D81" s="856">
        <f t="shared" si="7"/>
        <v>-0.32983907490821252</v>
      </c>
      <c r="E81" s="866">
        <v>5523.1143295299998</v>
      </c>
      <c r="F81" s="862">
        <v>6401.4229690900002</v>
      </c>
      <c r="G81" s="856">
        <f t="shared" si="8"/>
        <v>0.15902416411407905</v>
      </c>
      <c r="H81" s="868">
        <f t="shared" si="6"/>
        <v>2.0502727219548565E-2</v>
      </c>
    </row>
    <row r="82" spans="1:15" x14ac:dyDescent="0.25">
      <c r="A82" s="326" t="s">
        <v>256</v>
      </c>
      <c r="B82" s="969">
        <v>875.23309219999999</v>
      </c>
      <c r="C82" s="861">
        <v>396.57795449999998</v>
      </c>
      <c r="D82" s="856">
        <f t="shared" si="7"/>
        <v>-0.54688875679602655</v>
      </c>
      <c r="E82" s="866">
        <v>5425.0734585000009</v>
      </c>
      <c r="F82" s="862">
        <v>5805.6138222999998</v>
      </c>
      <c r="G82" s="856">
        <f t="shared" si="8"/>
        <v>7.0144739368232623E-2</v>
      </c>
      <c r="H82" s="868">
        <f t="shared" si="6"/>
        <v>1.8594446440332396E-2</v>
      </c>
    </row>
    <row r="83" spans="1:15" x14ac:dyDescent="0.25">
      <c r="A83" s="326" t="s">
        <v>263</v>
      </c>
      <c r="B83" s="867">
        <v>10.324999999999999</v>
      </c>
      <c r="C83" s="861">
        <v>13.989599999999999</v>
      </c>
      <c r="D83" s="856">
        <f t="shared" si="7"/>
        <v>0.35492493946731241</v>
      </c>
      <c r="E83" s="866">
        <v>122.92092000000001</v>
      </c>
      <c r="F83" s="862">
        <v>100.26136999999999</v>
      </c>
      <c r="G83" s="856">
        <f t="shared" si="8"/>
        <v>-0.18434250248045669</v>
      </c>
      <c r="H83" s="396">
        <f t="shared" si="6"/>
        <v>3.2112102726129495E-4</v>
      </c>
    </row>
    <row r="84" spans="1:15" ht="15.75" thickBot="1" x14ac:dyDescent="0.3">
      <c r="A84" s="326" t="s">
        <v>302</v>
      </c>
      <c r="B84" s="980">
        <v>0</v>
      </c>
      <c r="C84" s="979">
        <v>0</v>
      </c>
      <c r="D84" s="856" t="s">
        <v>242</v>
      </c>
      <c r="E84" s="981">
        <v>0</v>
      </c>
      <c r="F84" s="862">
        <v>63.949204486599996</v>
      </c>
      <c r="G84" s="856" t="s">
        <v>241</v>
      </c>
      <c r="H84" s="997">
        <f t="shared" si="6"/>
        <v>2.0481900693437169E-4</v>
      </c>
    </row>
    <row r="85" spans="1:15" x14ac:dyDescent="0.25">
      <c r="A85" s="850" t="s">
        <v>832</v>
      </c>
      <c r="B85" s="864">
        <f>+B86</f>
        <v>1065597.1664139999</v>
      </c>
      <c r="C85" s="865">
        <f>+C86</f>
        <v>1215213.200189</v>
      </c>
      <c r="D85" s="853">
        <f t="shared" si="7"/>
        <v>0.14040581046071599</v>
      </c>
      <c r="E85" s="864">
        <f>+E86</f>
        <v>13309265.480335999</v>
      </c>
      <c r="F85" s="865">
        <f>+F86</f>
        <v>11892474.643507</v>
      </c>
      <c r="G85" s="853">
        <f t="shared" si="8"/>
        <v>-0.10645146713184594</v>
      </c>
      <c r="H85" s="854">
        <f>SUM(H86)</f>
        <v>1</v>
      </c>
    </row>
    <row r="86" spans="1:15" ht="15.75" thickBot="1" x14ac:dyDescent="0.3">
      <c r="A86" s="326" t="s">
        <v>251</v>
      </c>
      <c r="B86" s="867">
        <v>1065597.1664139999</v>
      </c>
      <c r="C86" s="861">
        <v>1215213.200189</v>
      </c>
      <c r="D86" s="856">
        <f t="shared" si="7"/>
        <v>0.14040581046071599</v>
      </c>
      <c r="E86" s="866">
        <v>13309265.480335999</v>
      </c>
      <c r="F86" s="862">
        <v>11892474.643507</v>
      </c>
      <c r="G86" s="856">
        <f t="shared" si="8"/>
        <v>-0.10645146713184594</v>
      </c>
      <c r="H86" s="868">
        <f>(F86/$F$85)</f>
        <v>1</v>
      </c>
    </row>
    <row r="87" spans="1:15" x14ac:dyDescent="0.25">
      <c r="A87" s="850" t="s">
        <v>833</v>
      </c>
      <c r="B87" s="864">
        <f>SUM(B88:B88)</f>
        <v>2423.1167999999998</v>
      </c>
      <c r="C87" s="865">
        <f>SUM(C88:C88)</f>
        <v>2958.6111999999998</v>
      </c>
      <c r="D87" s="853">
        <f>+C87/B87-1</f>
        <v>0.22099405195820521</v>
      </c>
      <c r="E87" s="864">
        <f>SUM(E88:E88)</f>
        <v>32317.234399999998</v>
      </c>
      <c r="F87" s="865">
        <f>SUM(F88:F88)</f>
        <v>33816.185040000004</v>
      </c>
      <c r="G87" s="853">
        <f>+F87/E87-1</f>
        <v>4.6382392176479215E-2</v>
      </c>
      <c r="H87" s="854">
        <f>SUM(H88:H88)</f>
        <v>1</v>
      </c>
    </row>
    <row r="88" spans="1:15" ht="15.75" thickBot="1" x14ac:dyDescent="0.3">
      <c r="A88" s="326" t="s">
        <v>256</v>
      </c>
      <c r="B88" s="867">
        <v>2423.1167999999998</v>
      </c>
      <c r="C88" s="861">
        <v>2958.6111999999998</v>
      </c>
      <c r="D88" s="856">
        <f>+C88/B88-1</f>
        <v>0.22099405195820521</v>
      </c>
      <c r="E88" s="866">
        <v>32317.234399999998</v>
      </c>
      <c r="F88" s="862">
        <v>33816.185040000004</v>
      </c>
      <c r="G88" s="856">
        <f>+F88/E88-1</f>
        <v>4.6382392176479215E-2</v>
      </c>
      <c r="H88" s="868">
        <f>(F88/$F$87)</f>
        <v>1</v>
      </c>
    </row>
    <row r="89" spans="1:15" x14ac:dyDescent="0.25">
      <c r="A89" s="850" t="s">
        <v>834</v>
      </c>
      <c r="B89" s="864">
        <f>SUM(B90:B94)</f>
        <v>3974.3798816428002</v>
      </c>
      <c r="C89" s="865">
        <f>SUM(C90:C94)</f>
        <v>3215.0096823200001</v>
      </c>
      <c r="D89" s="853">
        <f t="shared" ref="D89:D108" si="9">(C89-B89)/B89</f>
        <v>-0.19106633536221412</v>
      </c>
      <c r="E89" s="864">
        <f>SUM(E90:E94)</f>
        <v>41941.797900007805</v>
      </c>
      <c r="F89" s="865">
        <f>SUM(F90:F94)</f>
        <v>38009.426725496101</v>
      </c>
      <c r="G89" s="853">
        <f t="shared" si="8"/>
        <v>-9.3757811333857299E-2</v>
      </c>
      <c r="H89" s="854">
        <f>SUM(H90:H94)</f>
        <v>1</v>
      </c>
    </row>
    <row r="90" spans="1:15" x14ac:dyDescent="0.25">
      <c r="A90" s="326" t="s">
        <v>254</v>
      </c>
      <c r="B90" s="173">
        <v>768.02138449999995</v>
      </c>
      <c r="C90" s="803">
        <v>1034.2183212</v>
      </c>
      <c r="D90" s="856">
        <f t="shared" si="9"/>
        <v>0.34660094376577877</v>
      </c>
      <c r="E90" s="173">
        <v>8967.9493577000012</v>
      </c>
      <c r="F90" s="803">
        <v>10601.222741700001</v>
      </c>
      <c r="G90" s="856">
        <f t="shared" ref="G90:G101" si="10">(F90-E90)/E90</f>
        <v>0.1821233950878246</v>
      </c>
      <c r="H90" s="868">
        <f>(F90/$F$89)</f>
        <v>0.27891035606145764</v>
      </c>
    </row>
    <row r="91" spans="1:15" x14ac:dyDescent="0.25">
      <c r="A91" s="326" t="s">
        <v>245</v>
      </c>
      <c r="B91" s="866">
        <v>1084.5943847999999</v>
      </c>
      <c r="C91" s="862">
        <v>801.68168879999996</v>
      </c>
      <c r="D91" s="856">
        <f t="shared" si="9"/>
        <v>-0.26084654315462763</v>
      </c>
      <c r="E91" s="866">
        <v>9146.254227200001</v>
      </c>
      <c r="F91" s="862">
        <v>9787.6326317999992</v>
      </c>
      <c r="G91" s="856">
        <f t="shared" si="10"/>
        <v>7.0124707740203213E-2</v>
      </c>
      <c r="H91" s="868">
        <f>(F91/$F$89)</f>
        <v>0.25750539997580696</v>
      </c>
    </row>
    <row r="92" spans="1:15" x14ac:dyDescent="0.25">
      <c r="A92" s="326" t="s">
        <v>249</v>
      </c>
      <c r="B92" s="866">
        <v>1019.1688664927999</v>
      </c>
      <c r="C92" s="870">
        <v>755.31117540000002</v>
      </c>
      <c r="D92" s="856">
        <f t="shared" si="9"/>
        <v>-0.25889496801525769</v>
      </c>
      <c r="E92" s="866">
        <v>10085.970823477803</v>
      </c>
      <c r="F92" s="870">
        <v>9147.5736173660989</v>
      </c>
      <c r="G92" s="856">
        <f t="shared" si="10"/>
        <v>-9.3039849364558197E-2</v>
      </c>
      <c r="H92" s="868">
        <f>(F92/$F$89)</f>
        <v>0.24066591910027563</v>
      </c>
    </row>
    <row r="93" spans="1:15" x14ac:dyDescent="0.25">
      <c r="A93" s="326" t="s">
        <v>302</v>
      </c>
      <c r="B93" s="866">
        <v>157.327134</v>
      </c>
      <c r="C93" s="862">
        <v>341.95801699999998</v>
      </c>
      <c r="D93" s="856">
        <f t="shared" si="9"/>
        <v>1.1735476157596565</v>
      </c>
      <c r="E93" s="866">
        <v>3132.1309079999996</v>
      </c>
      <c r="F93" s="862">
        <v>2910.053124</v>
      </c>
      <c r="G93" s="856">
        <f t="shared" si="10"/>
        <v>-7.0903097770522575E-2</v>
      </c>
      <c r="H93" s="868">
        <f>(F93/$F$89)</f>
        <v>7.6561352661706522E-2</v>
      </c>
    </row>
    <row r="94" spans="1:15" ht="15.75" thickBot="1" x14ac:dyDescent="0.3">
      <c r="A94" s="326" t="s">
        <v>851</v>
      </c>
      <c r="B94" s="867">
        <v>945.26811184999997</v>
      </c>
      <c r="C94" s="861">
        <v>281.84047992000001</v>
      </c>
      <c r="D94" s="856">
        <f t="shared" si="9"/>
        <v>-0.70184069854170228</v>
      </c>
      <c r="E94" s="866">
        <v>10609.492583630001</v>
      </c>
      <c r="F94" s="862">
        <v>5562.9446106299993</v>
      </c>
      <c r="G94" s="856">
        <f t="shared" si="10"/>
        <v>-0.4756634620572347</v>
      </c>
      <c r="H94" s="998">
        <f>(F94/$F$89)</f>
        <v>0.14635697220075322</v>
      </c>
      <c r="J94" s="74"/>
      <c r="K94" s="74"/>
      <c r="L94" s="74"/>
      <c r="M94" s="74"/>
      <c r="N94" s="74"/>
      <c r="O94" s="74"/>
    </row>
    <row r="95" spans="1:15" x14ac:dyDescent="0.25">
      <c r="A95" s="850" t="s">
        <v>835</v>
      </c>
      <c r="B95" s="864">
        <f>SUM(B96:B101)</f>
        <v>3148.8168874999997</v>
      </c>
      <c r="C95" s="865">
        <f>SUM(C96:C101)</f>
        <v>2972.5482317000001</v>
      </c>
      <c r="D95" s="853">
        <f t="shared" si="9"/>
        <v>-5.5979328775751049E-2</v>
      </c>
      <c r="E95" s="864">
        <f>SUM(E96:E101)</f>
        <v>32027.78441728</v>
      </c>
      <c r="F95" s="865">
        <f>SUM(F96:F101)</f>
        <v>28040.647535970002</v>
      </c>
      <c r="G95" s="853">
        <f t="shared" si="10"/>
        <v>-0.12448993752932881</v>
      </c>
      <c r="H95" s="854">
        <f>SUM(H96:H101)</f>
        <v>0.99999999999999989</v>
      </c>
    </row>
    <row r="96" spans="1:15" x14ac:dyDescent="0.25">
      <c r="A96" s="871" t="s">
        <v>264</v>
      </c>
      <c r="B96" s="872">
        <v>1955.4262418000001</v>
      </c>
      <c r="C96" s="820">
        <v>1881.0636767999999</v>
      </c>
      <c r="D96" s="175">
        <f t="shared" si="9"/>
        <v>-3.8028826355295427E-2</v>
      </c>
      <c r="E96" s="836">
        <v>18343.691767100001</v>
      </c>
      <c r="F96" s="174">
        <v>17974.932739600001</v>
      </c>
      <c r="G96" s="175">
        <f t="shared" si="10"/>
        <v>-2.0102770597213226E-2</v>
      </c>
      <c r="H96" s="868">
        <f>(F96/$F$95)</f>
        <v>0.64103129988500096</v>
      </c>
    </row>
    <row r="97" spans="1:8" x14ac:dyDescent="0.25">
      <c r="A97" s="871" t="s">
        <v>243</v>
      </c>
      <c r="B97" s="828">
        <v>1035.2701489999999</v>
      </c>
      <c r="C97" s="820">
        <v>929.43725400000005</v>
      </c>
      <c r="D97" s="175">
        <f t="shared" si="9"/>
        <v>-0.10222732211706019</v>
      </c>
      <c r="E97" s="173">
        <v>12054.603731999998</v>
      </c>
      <c r="F97" s="174">
        <v>8083.6682130000008</v>
      </c>
      <c r="G97" s="175">
        <f t="shared" si="10"/>
        <v>-0.32941236454407885</v>
      </c>
      <c r="H97" s="868">
        <f t="shared" ref="H97:H101" si="11">(F97/$F$95)</f>
        <v>0.28828393504930394</v>
      </c>
    </row>
    <row r="98" spans="1:8" x14ac:dyDescent="0.25">
      <c r="A98" s="871" t="s">
        <v>255</v>
      </c>
      <c r="B98" s="828">
        <v>106.1665565</v>
      </c>
      <c r="C98" s="820">
        <v>93.466121999999999</v>
      </c>
      <c r="D98" s="175">
        <f t="shared" si="9"/>
        <v>-0.11962745066521961</v>
      </c>
      <c r="E98" s="173">
        <v>1149.2426109800001</v>
      </c>
      <c r="F98" s="174">
        <v>1231.0597491700003</v>
      </c>
      <c r="G98" s="175">
        <f t="shared" si="10"/>
        <v>7.1192224695037859E-2</v>
      </c>
      <c r="H98" s="868">
        <f t="shared" si="11"/>
        <v>4.3902686184076903E-2</v>
      </c>
    </row>
    <row r="99" spans="1:8" x14ac:dyDescent="0.25">
      <c r="A99" s="871" t="s">
        <v>262</v>
      </c>
      <c r="B99" s="828">
        <v>50.658940200000004</v>
      </c>
      <c r="C99" s="820">
        <v>67.904378899999998</v>
      </c>
      <c r="D99" s="175">
        <f t="shared" si="9"/>
        <v>0.34042241373221604</v>
      </c>
      <c r="E99" s="173">
        <v>466.6055432</v>
      </c>
      <c r="F99" s="174">
        <v>720.01178420000008</v>
      </c>
      <c r="G99" s="175">
        <f t="shared" si="10"/>
        <v>0.54308450615937753</v>
      </c>
      <c r="H99" s="868">
        <f t="shared" si="11"/>
        <v>2.567743071112687E-2</v>
      </c>
    </row>
    <row r="100" spans="1:8" x14ac:dyDescent="0.25">
      <c r="A100" s="871" t="s">
        <v>244</v>
      </c>
      <c r="B100" s="986">
        <v>0</v>
      </c>
      <c r="C100" s="820">
        <v>0</v>
      </c>
      <c r="D100" s="175" t="s">
        <v>242</v>
      </c>
      <c r="E100" s="173">
        <v>4.0247039999999998</v>
      </c>
      <c r="F100" s="174">
        <v>23.57432</v>
      </c>
      <c r="G100" s="175">
        <f t="shared" si="10"/>
        <v>4.8574046687657031</v>
      </c>
      <c r="H100" s="868">
        <f t="shared" si="11"/>
        <v>8.4071952938174186E-4</v>
      </c>
    </row>
    <row r="101" spans="1:8" ht="15.75" thickBot="1" x14ac:dyDescent="0.3">
      <c r="A101" s="871" t="s">
        <v>263</v>
      </c>
      <c r="B101" s="873">
        <v>1.2949999999999999</v>
      </c>
      <c r="C101" s="837">
        <v>0.67679999999999996</v>
      </c>
      <c r="D101" s="175">
        <f t="shared" si="9"/>
        <v>-0.47737451737451736</v>
      </c>
      <c r="E101" s="173">
        <v>9.6160600000000009</v>
      </c>
      <c r="F101" s="174">
        <v>7.4007300000000003</v>
      </c>
      <c r="G101" s="175">
        <f t="shared" si="10"/>
        <v>-0.2303781382395701</v>
      </c>
      <c r="H101" s="997">
        <f t="shared" si="11"/>
        <v>2.6392864110953522E-4</v>
      </c>
    </row>
    <row r="102" spans="1:8" x14ac:dyDescent="0.25">
      <c r="A102" s="850" t="s">
        <v>836</v>
      </c>
      <c r="B102" s="864">
        <f>SUM(B103:B105)</f>
        <v>22.705434199999999</v>
      </c>
      <c r="C102" s="865">
        <f>SUM(C103:C105)</f>
        <v>26.207847999999998</v>
      </c>
      <c r="D102" s="853">
        <f t="shared" si="9"/>
        <v>0.15425442954092458</v>
      </c>
      <c r="E102" s="864">
        <f>SUM(E103:E105)</f>
        <v>265.34277629999997</v>
      </c>
      <c r="F102" s="865">
        <f>SUM(F103:F105)</f>
        <v>283.76478187999999</v>
      </c>
      <c r="G102" s="853">
        <f>(F102-E102)/E102</f>
        <v>6.9427198421907893E-2</v>
      </c>
      <c r="H102" s="854">
        <f>SUM(H103:H105)</f>
        <v>1</v>
      </c>
    </row>
    <row r="103" spans="1:8" x14ac:dyDescent="0.25">
      <c r="A103" s="871" t="s">
        <v>264</v>
      </c>
      <c r="B103" s="828">
        <v>16.484100000000002</v>
      </c>
      <c r="C103" s="820">
        <v>20.714782999999997</v>
      </c>
      <c r="D103" s="175">
        <f t="shared" si="9"/>
        <v>0.25665234984014867</v>
      </c>
      <c r="E103" s="173">
        <v>189.807007</v>
      </c>
      <c r="F103" s="174">
        <v>226.86434100000002</v>
      </c>
      <c r="G103" s="175">
        <f>(F103-E103)/E103</f>
        <v>0.19523691240755947</v>
      </c>
      <c r="H103" s="868">
        <f>(F103/$F$102)</f>
        <v>0.79948025789873267</v>
      </c>
    </row>
    <row r="104" spans="1:8" x14ac:dyDescent="0.25">
      <c r="A104" s="871" t="s">
        <v>255</v>
      </c>
      <c r="B104" s="828">
        <v>6.0563342000000002</v>
      </c>
      <c r="C104" s="820">
        <v>5.4066650000000003</v>
      </c>
      <c r="D104" s="175">
        <f t="shared" si="9"/>
        <v>-0.1072710287355014</v>
      </c>
      <c r="E104" s="173">
        <v>73.9052693</v>
      </c>
      <c r="F104" s="174">
        <v>55.951500879999998</v>
      </c>
      <c r="G104" s="175">
        <f>(F104-E104)/E104</f>
        <v>-0.24292947701903581</v>
      </c>
      <c r="H104" s="868">
        <f>(F104/$F$102)</f>
        <v>0.19717563437333488</v>
      </c>
    </row>
    <row r="105" spans="1:8" ht="15.75" thickBot="1" x14ac:dyDescent="0.3">
      <c r="A105" s="871" t="s">
        <v>263</v>
      </c>
      <c r="B105" s="873">
        <v>0.16500000000000001</v>
      </c>
      <c r="C105" s="837">
        <v>8.6400000000000005E-2</v>
      </c>
      <c r="D105" s="175">
        <f t="shared" si="9"/>
        <v>-0.47636363636363638</v>
      </c>
      <c r="E105" s="173">
        <v>1.6304999999999998</v>
      </c>
      <c r="F105" s="174">
        <v>0.94894000000000012</v>
      </c>
      <c r="G105" s="175">
        <f>(F105-E105)/E105</f>
        <v>-0.41800674639681068</v>
      </c>
      <c r="H105" s="998">
        <f>(F105/$F$102)</f>
        <v>3.3441077279325422E-3</v>
      </c>
    </row>
    <row r="106" spans="1:8" x14ac:dyDescent="0.25">
      <c r="A106" s="850" t="s">
        <v>837</v>
      </c>
      <c r="B106" s="864">
        <f>SUM(B107:B108)</f>
        <v>28.019353000000002</v>
      </c>
      <c r="C106" s="865">
        <f>SUM(C107:C108)</f>
        <v>23.648885</v>
      </c>
      <c r="D106" s="853">
        <f t="shared" si="9"/>
        <v>-0.15598033259368987</v>
      </c>
      <c r="E106" s="864">
        <f>SUM(E107:E108)</f>
        <v>317.31784799999991</v>
      </c>
      <c r="F106" s="865">
        <f>SUM(F107:F108)</f>
        <v>311.762111</v>
      </c>
      <c r="G106" s="853">
        <f t="shared" ref="G106:G114" si="12">(F106-E106)/E106</f>
        <v>-1.7508428961739049E-2</v>
      </c>
      <c r="H106" s="854">
        <f>SUM(H107:H108)</f>
        <v>1</v>
      </c>
    </row>
    <row r="107" spans="1:8" x14ac:dyDescent="0.25">
      <c r="A107" s="871" t="s">
        <v>245</v>
      </c>
      <c r="B107" s="828">
        <v>17.374666000000001</v>
      </c>
      <c r="C107" s="820">
        <v>13.656485</v>
      </c>
      <c r="D107" s="175">
        <f t="shared" si="9"/>
        <v>-0.21400014250633659</v>
      </c>
      <c r="E107" s="173">
        <v>188.57856299999995</v>
      </c>
      <c r="F107" s="174">
        <v>179.669387</v>
      </c>
      <c r="G107" s="175">
        <f t="shared" si="12"/>
        <v>-4.7243842875183795E-2</v>
      </c>
      <c r="H107" s="868">
        <f>(F107/$F$106)</f>
        <v>0.57630283046165287</v>
      </c>
    </row>
    <row r="108" spans="1:8" ht="15.75" thickBot="1" x14ac:dyDescent="0.3">
      <c r="A108" s="871" t="s">
        <v>255</v>
      </c>
      <c r="B108" s="828">
        <v>10.644686999999999</v>
      </c>
      <c r="C108" s="820">
        <v>9.9923999999999999</v>
      </c>
      <c r="D108" s="175">
        <f t="shared" si="9"/>
        <v>-6.127817567580892E-2</v>
      </c>
      <c r="E108" s="173">
        <v>128.739285</v>
      </c>
      <c r="F108" s="174">
        <v>132.092724</v>
      </c>
      <c r="G108" s="175">
        <f t="shared" si="12"/>
        <v>2.6048295980516039E-2</v>
      </c>
      <c r="H108" s="998">
        <f>(F108/$F$106)</f>
        <v>0.42369716953834713</v>
      </c>
    </row>
    <row r="109" spans="1:8" x14ac:dyDescent="0.25">
      <c r="A109" s="850" t="s">
        <v>838</v>
      </c>
      <c r="B109" s="864">
        <f>SUM(B110:B112)</f>
        <v>5339.3882457999998</v>
      </c>
      <c r="C109" s="865">
        <f>SUM(C110:C112)</f>
        <v>2274.5649870000007</v>
      </c>
      <c r="D109" s="853">
        <f>(C109-B109)/B109</f>
        <v>-0.57400269800773729</v>
      </c>
      <c r="E109" s="864">
        <f>SUM(E110:E112)</f>
        <v>24159.249493899999</v>
      </c>
      <c r="F109" s="865">
        <f>SUM(F110:F112)</f>
        <v>37327.145479800005</v>
      </c>
      <c r="G109" s="853">
        <f t="shared" si="12"/>
        <v>0.54504573866107831</v>
      </c>
      <c r="H109" s="854">
        <f>SUM(H110:H112)</f>
        <v>1</v>
      </c>
    </row>
    <row r="110" spans="1:8" x14ac:dyDescent="0.25">
      <c r="A110" s="871" t="s">
        <v>244</v>
      </c>
      <c r="B110" s="828">
        <v>5242.2884875999998</v>
      </c>
      <c r="C110" s="820">
        <v>2201.2572460000006</v>
      </c>
      <c r="D110" s="175">
        <f>(C110-B110)/B110</f>
        <v>-0.5800961257269972</v>
      </c>
      <c r="E110" s="173">
        <v>23002.5878299</v>
      </c>
      <c r="F110" s="174">
        <v>36307.099937800005</v>
      </c>
      <c r="G110" s="175">
        <f t="shared" si="12"/>
        <v>0.57839197077670046</v>
      </c>
      <c r="H110" s="868">
        <f>(F110/$F$109)</f>
        <v>0.97267282218105833</v>
      </c>
    </row>
    <row r="111" spans="1:8" x14ac:dyDescent="0.25">
      <c r="A111" s="871" t="s">
        <v>245</v>
      </c>
      <c r="B111" s="828">
        <v>85.080218000000002</v>
      </c>
      <c r="C111" s="820">
        <v>63.315340999999997</v>
      </c>
      <c r="D111" s="175">
        <f>(C111-B111)/B111</f>
        <v>-0.25581595242268895</v>
      </c>
      <c r="E111" s="173">
        <v>995.16738500000019</v>
      </c>
      <c r="F111" s="174">
        <v>887.40402999999992</v>
      </c>
      <c r="G111" s="175">
        <f t="shared" si="12"/>
        <v>-0.10828666275070928</v>
      </c>
      <c r="H111" s="868">
        <f>(F111/$F$109)</f>
        <v>2.3773691199618474E-2</v>
      </c>
    </row>
    <row r="112" spans="1:8" ht="15.75" thickBot="1" x14ac:dyDescent="0.3">
      <c r="A112" s="871" t="s">
        <v>255</v>
      </c>
      <c r="B112" s="828">
        <v>12.0195402</v>
      </c>
      <c r="C112" s="820">
        <v>9.9923999999999999</v>
      </c>
      <c r="D112" s="175">
        <f>(C112-B112)/B112</f>
        <v>-0.16865372271062415</v>
      </c>
      <c r="E112" s="173">
        <v>161.49427900000001</v>
      </c>
      <c r="F112" s="174">
        <v>132.64151200000001</v>
      </c>
      <c r="G112" s="175">
        <f t="shared" si="12"/>
        <v>-0.17866123294683398</v>
      </c>
      <c r="H112" s="998">
        <f>(F112/$F$109)</f>
        <v>3.5534866193232058E-3</v>
      </c>
    </row>
    <row r="113" spans="1:8" x14ac:dyDescent="0.25">
      <c r="A113" s="850" t="s">
        <v>839</v>
      </c>
      <c r="B113" s="864">
        <f>SUM(B114)</f>
        <v>2.2173579999999999</v>
      </c>
      <c r="C113" s="865">
        <f>SUM(C114)</f>
        <v>3.0059399999999998</v>
      </c>
      <c r="D113" s="853">
        <f t="shared" ref="D113:D114" si="13">(C113-B113)/B113</f>
        <v>0.35564036118660131</v>
      </c>
      <c r="E113" s="865">
        <f>SUM(E114)</f>
        <v>40.573911600000002</v>
      </c>
      <c r="F113" s="865">
        <f>SUM(F114)</f>
        <v>35.532075999999996</v>
      </c>
      <c r="G113" s="853">
        <f t="shared" si="12"/>
        <v>-0.12426299070459861</v>
      </c>
      <c r="H113" s="854">
        <f>SUM(H114)</f>
        <v>1</v>
      </c>
    </row>
    <row r="114" spans="1:8" ht="15.75" thickBot="1" x14ac:dyDescent="0.3">
      <c r="A114" s="871" t="s">
        <v>255</v>
      </c>
      <c r="B114" s="828">
        <v>2.2173579999999999</v>
      </c>
      <c r="C114" s="820">
        <v>3.0059399999999998</v>
      </c>
      <c r="D114" s="175">
        <f t="shared" si="13"/>
        <v>0.35564036118660131</v>
      </c>
      <c r="E114" s="173">
        <v>40.573911600000002</v>
      </c>
      <c r="F114" s="174">
        <v>35.532075999999996</v>
      </c>
      <c r="G114" s="175">
        <f t="shared" si="12"/>
        <v>-0.12426299070459861</v>
      </c>
      <c r="H114" s="868">
        <f>(F114/$F$113)</f>
        <v>1</v>
      </c>
    </row>
    <row r="115" spans="1:8" ht="103.5" customHeight="1" thickBot="1" x14ac:dyDescent="0.3">
      <c r="A115" s="1053" t="s">
        <v>910</v>
      </c>
      <c r="B115" s="1054"/>
      <c r="C115" s="1054"/>
      <c r="D115" s="1054"/>
      <c r="E115" s="1054"/>
      <c r="F115" s="1054"/>
      <c r="G115" s="1054"/>
      <c r="H115" s="1055"/>
    </row>
    <row r="116" spans="1:8" x14ac:dyDescent="0.25">
      <c r="B116"/>
      <c r="C116"/>
      <c r="D116"/>
    </row>
    <row r="117" spans="1:8" x14ac:dyDescent="0.25">
      <c r="B117" s="74"/>
      <c r="C117" s="74"/>
      <c r="D117" s="74"/>
    </row>
    <row r="118" spans="1:8" x14ac:dyDescent="0.25">
      <c r="B118"/>
      <c r="C118"/>
      <c r="D118"/>
    </row>
    <row r="119" spans="1:8" x14ac:dyDescent="0.25">
      <c r="B119"/>
      <c r="C119"/>
      <c r="D119"/>
    </row>
    <row r="120" spans="1:8" x14ac:dyDescent="0.25">
      <c r="B120"/>
      <c r="C120"/>
      <c r="D120"/>
    </row>
    <row r="121" spans="1:8" x14ac:dyDescent="0.25">
      <c r="B121"/>
      <c r="C121"/>
      <c r="D121"/>
    </row>
  </sheetData>
  <mergeCells count="3">
    <mergeCell ref="B4:D4"/>
    <mergeCell ref="E4:H4"/>
    <mergeCell ref="A115:H115"/>
  </mergeCells>
  <printOptions horizontalCentered="1"/>
  <pageMargins left="0" right="0" top="0" bottom="0" header="0.31496062992125984" footer="0.31496062992125984"/>
  <pageSetup paperSize="9" scale="4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A1FFE-0A9D-4EF1-9F5A-A432ACCC0A15}">
  <sheetPr codeName="Hoja5">
    <tabColor rgb="FF002060"/>
    <pageSetUpPr fitToPage="1"/>
  </sheetPr>
  <dimension ref="A1:J46"/>
  <sheetViews>
    <sheetView showGridLines="0" view="pageBreakPreview" zoomScaleNormal="100" zoomScaleSheetLayoutView="100" workbookViewId="0"/>
  </sheetViews>
  <sheetFormatPr baseColWidth="10" defaultColWidth="11.42578125" defaultRowHeight="12.75" x14ac:dyDescent="0.2"/>
  <cols>
    <col min="1" max="1" width="29.42578125" style="598" customWidth="1"/>
    <col min="2" max="2" width="10.5703125" style="598" bestFit="1" customWidth="1"/>
    <col min="3" max="3" width="12.42578125" style="644" bestFit="1" customWidth="1"/>
    <col min="4" max="4" width="12.42578125" style="598" bestFit="1" customWidth="1"/>
    <col min="5" max="5" width="7.42578125" style="598" customWidth="1"/>
    <col min="6" max="7" width="13.42578125" style="598" bestFit="1" customWidth="1"/>
    <col min="8" max="8" width="12.7109375" style="598" customWidth="1"/>
    <col min="9" max="9" width="10.42578125" style="598" customWidth="1"/>
    <col min="10" max="10" width="2.42578125" style="598" customWidth="1"/>
    <col min="11" max="16384" width="11.42578125" style="598"/>
  </cols>
  <sheetData>
    <row r="1" spans="1:10" x14ac:dyDescent="0.2">
      <c r="A1" s="592" t="s">
        <v>520</v>
      </c>
      <c r="B1" s="593"/>
      <c r="C1" s="594"/>
      <c r="D1" s="595"/>
      <c r="E1" s="593"/>
      <c r="F1" s="596"/>
      <c r="G1" s="596"/>
      <c r="H1" s="596"/>
      <c r="I1" s="597"/>
    </row>
    <row r="2" spans="1:10" ht="15.75" x14ac:dyDescent="0.25">
      <c r="A2" s="599" t="s">
        <v>521</v>
      </c>
      <c r="B2" s="593"/>
      <c r="C2" s="600"/>
      <c r="D2" s="601"/>
      <c r="E2" s="601"/>
      <c r="F2" s="601"/>
      <c r="G2" s="601"/>
      <c r="I2" s="597"/>
    </row>
    <row r="3" spans="1:10" x14ac:dyDescent="0.2">
      <c r="A3" s="72"/>
      <c r="B3" s="602"/>
      <c r="C3" s="603"/>
      <c r="D3" s="604"/>
      <c r="E3" s="602"/>
      <c r="F3" s="596"/>
      <c r="G3" s="596"/>
      <c r="H3" s="596"/>
      <c r="I3" s="597"/>
    </row>
    <row r="4" spans="1:10" x14ac:dyDescent="0.2">
      <c r="A4" s="73"/>
      <c r="B4" s="1059" t="s">
        <v>901</v>
      </c>
      <c r="C4" s="1059"/>
      <c r="D4" s="1059"/>
      <c r="E4" s="605"/>
      <c r="F4" s="1059" t="s">
        <v>902</v>
      </c>
      <c r="G4" s="1059"/>
      <c r="H4" s="1059"/>
      <c r="I4" s="1059"/>
    </row>
    <row r="5" spans="1:10" x14ac:dyDescent="0.2">
      <c r="A5" s="606" t="s">
        <v>522</v>
      </c>
      <c r="B5" s="607">
        <v>2024</v>
      </c>
      <c r="C5" s="471">
        <v>2025</v>
      </c>
      <c r="D5" s="608" t="s">
        <v>523</v>
      </c>
      <c r="E5" s="609"/>
      <c r="F5" s="607">
        <v>2024</v>
      </c>
      <c r="G5" s="471">
        <v>2025</v>
      </c>
      <c r="H5" s="610" t="s">
        <v>523</v>
      </c>
      <c r="I5" s="608" t="s">
        <v>511</v>
      </c>
    </row>
    <row r="6" spans="1:10" x14ac:dyDescent="0.2">
      <c r="A6" s="611" t="s">
        <v>524</v>
      </c>
      <c r="B6" s="612">
        <f>SUM(B7:B41)</f>
        <v>6348829.9069999997</v>
      </c>
      <c r="C6" s="613">
        <f>SUM(C7:C41)</f>
        <v>6260448.9845000012</v>
      </c>
      <c r="D6" s="614">
        <f>C6/B6-1</f>
        <v>-1.3920820654299226E-2</v>
      </c>
      <c r="E6" s="615"/>
      <c r="F6" s="612">
        <f>SUM(F7:F41)</f>
        <v>58658954.134999983</v>
      </c>
      <c r="G6" s="613">
        <f>SUM(G7:G41)</f>
        <v>77754716.031399995</v>
      </c>
      <c r="H6" s="616">
        <f t="shared" ref="H6:H39" si="0">G6/F6-1</f>
        <v>0.32553873791292443</v>
      </c>
      <c r="I6" s="614">
        <f>SUM(I7:I41)</f>
        <v>1</v>
      </c>
    </row>
    <row r="7" spans="1:10" x14ac:dyDescent="0.2">
      <c r="A7" s="617" t="s">
        <v>525</v>
      </c>
      <c r="B7" s="618">
        <v>3343197.2259999998</v>
      </c>
      <c r="C7" s="472">
        <v>3388192.5945000001</v>
      </c>
      <c r="D7" s="619">
        <f>+C7/B7-1</f>
        <v>1.3458783750498471E-2</v>
      </c>
      <c r="E7" s="620"/>
      <c r="F7" s="618">
        <v>24379798.535</v>
      </c>
      <c r="G7" s="621">
        <v>44185678.840499997</v>
      </c>
      <c r="H7" s="622">
        <f t="shared" si="0"/>
        <v>0.81238900629414079</v>
      </c>
      <c r="I7" s="619">
        <f t="shared" ref="I7:I39" si="1">G7/$G$6</f>
        <v>0.56827008181286809</v>
      </c>
      <c r="J7" s="623"/>
    </row>
    <row r="8" spans="1:10" x14ac:dyDescent="0.2">
      <c r="A8" s="617" t="s">
        <v>526</v>
      </c>
      <c r="B8" s="618">
        <v>1117073.55</v>
      </c>
      <c r="C8" s="472">
        <v>1126690.8999999999</v>
      </c>
      <c r="D8" s="619">
        <f t="shared" ref="D8:D39" si="2">+C8/B8-1</f>
        <v>8.609415199204884E-3</v>
      </c>
      <c r="E8" s="620"/>
      <c r="F8" s="618">
        <v>13396651.270000001</v>
      </c>
      <c r="G8" s="621">
        <v>13564599.450000003</v>
      </c>
      <c r="H8" s="622">
        <f t="shared" si="0"/>
        <v>1.2536579225294719E-2</v>
      </c>
      <c r="I8" s="619">
        <f t="shared" si="1"/>
        <v>0.17445371988140446</v>
      </c>
      <c r="J8" s="623"/>
    </row>
    <row r="9" spans="1:10" x14ac:dyDescent="0.2">
      <c r="A9" s="617" t="s">
        <v>868</v>
      </c>
      <c r="B9" s="618">
        <v>501813.29</v>
      </c>
      <c r="C9" s="472">
        <v>522097.09</v>
      </c>
      <c r="D9" s="619">
        <f t="shared" si="2"/>
        <v>4.0421009973649946E-2</v>
      </c>
      <c r="E9" s="620"/>
      <c r="F9" s="618">
        <v>6372964.7799999993</v>
      </c>
      <c r="G9" s="621">
        <v>6053550.29</v>
      </c>
      <c r="H9" s="622">
        <f t="shared" si="0"/>
        <v>-5.0120234620220083E-2</v>
      </c>
      <c r="I9" s="619">
        <f t="shared" si="1"/>
        <v>7.7854445350367826E-2</v>
      </c>
      <c r="J9" s="623"/>
    </row>
    <row r="10" spans="1:10" x14ac:dyDescent="0.2">
      <c r="A10" s="617" t="s">
        <v>528</v>
      </c>
      <c r="B10" s="618">
        <v>227867.057</v>
      </c>
      <c r="C10" s="472">
        <v>354176.10499999998</v>
      </c>
      <c r="D10" s="619">
        <f t="shared" si="2"/>
        <v>0.55431026170667574</v>
      </c>
      <c r="E10" s="620"/>
      <c r="F10" s="618">
        <v>2631185.656</v>
      </c>
      <c r="G10" s="621">
        <v>2716735.5700000003</v>
      </c>
      <c r="H10" s="622">
        <f t="shared" si="0"/>
        <v>3.2513826534785739E-2</v>
      </c>
      <c r="I10" s="619">
        <f t="shared" si="1"/>
        <v>3.4939817269770364E-2</v>
      </c>
      <c r="J10" s="623"/>
    </row>
    <row r="11" spans="1:10" x14ac:dyDescent="0.2">
      <c r="A11" s="617" t="s">
        <v>529</v>
      </c>
      <c r="B11" s="618">
        <v>280392.45999999996</v>
      </c>
      <c r="C11" s="472">
        <v>185828.72999999998</v>
      </c>
      <c r="D11" s="619">
        <f t="shared" si="2"/>
        <v>-0.33725489622652471</v>
      </c>
      <c r="E11" s="620"/>
      <c r="F11" s="618">
        <v>2135227.1</v>
      </c>
      <c r="G11" s="621">
        <v>2177278.125</v>
      </c>
      <c r="H11" s="622">
        <f>G11/F11-1</f>
        <v>1.9693935600573864E-2</v>
      </c>
      <c r="I11" s="619">
        <f>G11/$G$6</f>
        <v>2.8001878678596694E-2</v>
      </c>
      <c r="J11" s="623"/>
    </row>
    <row r="12" spans="1:10" x14ac:dyDescent="0.2">
      <c r="A12" s="617" t="s">
        <v>527</v>
      </c>
      <c r="B12" s="618">
        <v>328993.46000000002</v>
      </c>
      <c r="C12" s="472">
        <v>147006.39999999999</v>
      </c>
      <c r="D12" s="619">
        <f t="shared" si="2"/>
        <v>-0.5531631540639137</v>
      </c>
      <c r="E12" s="620"/>
      <c r="F12" s="618">
        <v>2734534.3329999996</v>
      </c>
      <c r="G12" s="621">
        <v>1989578.38</v>
      </c>
      <c r="H12" s="622">
        <f t="shared" si="0"/>
        <v>-0.27242515992941452</v>
      </c>
      <c r="I12" s="619">
        <f t="shared" si="1"/>
        <v>2.558788047269751E-2</v>
      </c>
      <c r="J12" s="623"/>
    </row>
    <row r="13" spans="1:10" x14ac:dyDescent="0.2">
      <c r="A13" s="617" t="s">
        <v>530</v>
      </c>
      <c r="B13" s="618">
        <v>118778.35299999999</v>
      </c>
      <c r="C13" s="472">
        <v>117981.04999999999</v>
      </c>
      <c r="D13" s="619">
        <f t="shared" si="2"/>
        <v>-6.7125278290396384E-3</v>
      </c>
      <c r="E13" s="620"/>
      <c r="F13" s="618">
        <v>1255674.6949999998</v>
      </c>
      <c r="G13" s="621">
        <v>1348055.1569999999</v>
      </c>
      <c r="H13" s="622">
        <f t="shared" si="0"/>
        <v>7.3570378034893968E-2</v>
      </c>
      <c r="I13" s="619">
        <f t="shared" si="1"/>
        <v>1.7337278377502006E-2</v>
      </c>
      <c r="J13" s="623"/>
    </row>
    <row r="14" spans="1:10" x14ac:dyDescent="0.2">
      <c r="A14" s="617" t="s">
        <v>531</v>
      </c>
      <c r="B14" s="618">
        <v>83551.3</v>
      </c>
      <c r="C14" s="472">
        <v>88408.5</v>
      </c>
      <c r="D14" s="619">
        <f t="shared" si="2"/>
        <v>5.8134343810329669E-2</v>
      </c>
      <c r="E14" s="620"/>
      <c r="F14" s="618">
        <v>1026840.3300000002</v>
      </c>
      <c r="G14" s="621">
        <v>996340.62599999993</v>
      </c>
      <c r="H14" s="622">
        <f t="shared" si="0"/>
        <v>-2.9702479644522994E-2</v>
      </c>
      <c r="I14" s="619">
        <f t="shared" si="1"/>
        <v>1.2813893186847261E-2</v>
      </c>
      <c r="J14" s="623"/>
    </row>
    <row r="15" spans="1:10" x14ac:dyDescent="0.2">
      <c r="A15" s="617" t="s">
        <v>533</v>
      </c>
      <c r="B15" s="618">
        <v>879</v>
      </c>
      <c r="C15" s="472">
        <v>374</v>
      </c>
      <c r="D15" s="619">
        <f t="shared" si="2"/>
        <v>-0.57451649601820254</v>
      </c>
      <c r="E15" s="620"/>
      <c r="F15" s="618">
        <v>947365.05</v>
      </c>
      <c r="G15" s="621">
        <v>949913.29999999993</v>
      </c>
      <c r="H15" s="622">
        <f t="shared" si="0"/>
        <v>2.6898290157526539E-3</v>
      </c>
      <c r="I15" s="619">
        <f t="shared" si="1"/>
        <v>1.2216793379020157E-2</v>
      </c>
      <c r="J15" s="623"/>
    </row>
    <row r="16" spans="1:10" x14ac:dyDescent="0.2">
      <c r="A16" s="617" t="s">
        <v>532</v>
      </c>
      <c r="B16" s="618">
        <v>81785.103000000003</v>
      </c>
      <c r="C16" s="472">
        <v>68155.540000000008</v>
      </c>
      <c r="D16" s="619">
        <f t="shared" si="2"/>
        <v>-0.16665092419092498</v>
      </c>
      <c r="E16" s="620"/>
      <c r="F16" s="618">
        <v>998327.58799999987</v>
      </c>
      <c r="G16" s="621">
        <v>867978.89890000003</v>
      </c>
      <c r="H16" s="622">
        <f t="shared" si="0"/>
        <v>-0.13056705100290178</v>
      </c>
      <c r="I16" s="1004">
        <f t="shared" si="1"/>
        <v>1.1163038632273838E-2</v>
      </c>
      <c r="J16" s="623"/>
    </row>
    <row r="17" spans="1:10" x14ac:dyDescent="0.2">
      <c r="A17" s="617" t="s">
        <v>534</v>
      </c>
      <c r="B17" s="618">
        <v>46053.19</v>
      </c>
      <c r="C17" s="472">
        <v>72785.97</v>
      </c>
      <c r="D17" s="619">
        <f t="shared" si="2"/>
        <v>0.58047618416878399</v>
      </c>
      <c r="E17" s="620"/>
      <c r="F17" s="618">
        <v>853593.87999999989</v>
      </c>
      <c r="G17" s="621">
        <v>818471.87999999989</v>
      </c>
      <c r="H17" s="622">
        <f t="shared" si="0"/>
        <v>-4.1146030709592218E-2</v>
      </c>
      <c r="I17" s="1004">
        <f t="shared" si="1"/>
        <v>1.05263310288404E-2</v>
      </c>
      <c r="J17" s="623"/>
    </row>
    <row r="18" spans="1:10" x14ac:dyDescent="0.2">
      <c r="A18" s="617" t="s">
        <v>535</v>
      </c>
      <c r="B18" s="618">
        <v>29029.279999999999</v>
      </c>
      <c r="C18" s="472">
        <v>42835.794999999998</v>
      </c>
      <c r="D18" s="619">
        <f t="shared" si="2"/>
        <v>0.47560652554937644</v>
      </c>
      <c r="E18" s="620"/>
      <c r="F18" s="618">
        <v>258614.92</v>
      </c>
      <c r="G18" s="621">
        <v>460408.28499999997</v>
      </c>
      <c r="H18" s="622">
        <f t="shared" si="0"/>
        <v>0.78028508564007049</v>
      </c>
      <c r="I18" s="619">
        <f t="shared" si="1"/>
        <v>5.9212908039439236E-3</v>
      </c>
      <c r="J18" s="623"/>
    </row>
    <row r="19" spans="1:10" x14ac:dyDescent="0.2">
      <c r="A19" s="617" t="s">
        <v>869</v>
      </c>
      <c r="B19" s="618">
        <v>37539.26</v>
      </c>
      <c r="C19" s="472">
        <v>27947.21</v>
      </c>
      <c r="D19" s="619">
        <f t="shared" si="2"/>
        <v>-0.25552048708472153</v>
      </c>
      <c r="E19" s="620"/>
      <c r="F19" s="618">
        <v>491263.98</v>
      </c>
      <c r="G19" s="621">
        <v>390129.00400000007</v>
      </c>
      <c r="H19" s="622">
        <f t="shared" si="0"/>
        <v>-0.20586686611951466</v>
      </c>
      <c r="I19" s="987">
        <f t="shared" si="1"/>
        <v>5.0174320467256638E-3</v>
      </c>
      <c r="J19" s="623"/>
    </row>
    <row r="20" spans="1:10" x14ac:dyDescent="0.2">
      <c r="A20" s="617" t="s">
        <v>536</v>
      </c>
      <c r="B20" s="618">
        <v>30448.112000000001</v>
      </c>
      <c r="C20" s="472">
        <v>27101.42</v>
      </c>
      <c r="D20" s="619">
        <f t="shared" si="2"/>
        <v>-0.10991459831729478</v>
      </c>
      <c r="E20" s="620"/>
      <c r="F20" s="618">
        <v>362782.95300000004</v>
      </c>
      <c r="G20" s="621">
        <v>353761.473</v>
      </c>
      <c r="H20" s="622">
        <f t="shared" si="0"/>
        <v>-2.4867430857480333E-2</v>
      </c>
      <c r="I20" s="987">
        <f t="shared" si="1"/>
        <v>4.5497108221337866E-3</v>
      </c>
      <c r="J20" s="623"/>
    </row>
    <row r="21" spans="1:10" x14ac:dyDescent="0.2">
      <c r="A21" s="617" t="s">
        <v>852</v>
      </c>
      <c r="B21" s="618">
        <v>69275.335999999996</v>
      </c>
      <c r="C21" s="472">
        <v>0</v>
      </c>
      <c r="D21" s="619" t="s">
        <v>242</v>
      </c>
      <c r="E21" s="620"/>
      <c r="F21" s="618">
        <v>386070.15300000005</v>
      </c>
      <c r="G21" s="621">
        <v>305242.46299999999</v>
      </c>
      <c r="H21" s="622">
        <f t="shared" si="0"/>
        <v>-0.2093601107775872</v>
      </c>
      <c r="I21" s="987">
        <f t="shared" si="1"/>
        <v>3.925709957923745E-3</v>
      </c>
      <c r="J21" s="623"/>
    </row>
    <row r="22" spans="1:10" x14ac:dyDescent="0.2">
      <c r="A22" s="617" t="s">
        <v>538</v>
      </c>
      <c r="B22" s="618">
        <v>20612</v>
      </c>
      <c r="C22" s="472">
        <v>16822</v>
      </c>
      <c r="D22" s="619">
        <f t="shared" si="2"/>
        <v>-0.18387347176402091</v>
      </c>
      <c r="E22" s="620"/>
      <c r="F22" s="618">
        <v>70905</v>
      </c>
      <c r="G22" s="621">
        <v>139132</v>
      </c>
      <c r="H22" s="622">
        <f t="shared" si="0"/>
        <v>0.96223115436146966</v>
      </c>
      <c r="I22" s="987">
        <f t="shared" si="1"/>
        <v>1.7893705629869932E-3</v>
      </c>
      <c r="J22" s="623"/>
    </row>
    <row r="23" spans="1:10" x14ac:dyDescent="0.2">
      <c r="A23" s="617" t="s">
        <v>537</v>
      </c>
      <c r="B23" s="618">
        <v>42</v>
      </c>
      <c r="C23" s="472">
        <v>681.38</v>
      </c>
      <c r="D23" s="619" t="s">
        <v>241</v>
      </c>
      <c r="E23" s="620"/>
      <c r="F23" s="618">
        <v>83641.989999999991</v>
      </c>
      <c r="G23" s="621">
        <v>101605.54499999998</v>
      </c>
      <c r="H23" s="622">
        <f t="shared" si="0"/>
        <v>0.21476718810731299</v>
      </c>
      <c r="I23" s="987">
        <f t="shared" si="1"/>
        <v>1.3067444675506012E-3</v>
      </c>
      <c r="J23" s="623"/>
    </row>
    <row r="24" spans="1:10" x14ac:dyDescent="0.2">
      <c r="A24" s="617" t="s">
        <v>770</v>
      </c>
      <c r="B24" s="618">
        <v>2744</v>
      </c>
      <c r="C24" s="472">
        <v>50562.400000000001</v>
      </c>
      <c r="D24" s="619" t="s">
        <v>241</v>
      </c>
      <c r="E24" s="620"/>
      <c r="F24" s="618">
        <v>73984.399999999994</v>
      </c>
      <c r="G24" s="621">
        <v>81398.899999999994</v>
      </c>
      <c r="H24" s="622">
        <f t="shared" si="0"/>
        <v>0.1002170727883176</v>
      </c>
      <c r="I24" s="875">
        <f t="shared" si="1"/>
        <v>1.0468676905350455E-3</v>
      </c>
      <c r="J24" s="623"/>
    </row>
    <row r="25" spans="1:10" x14ac:dyDescent="0.2">
      <c r="A25" s="617" t="s">
        <v>543</v>
      </c>
      <c r="B25" s="618">
        <v>156</v>
      </c>
      <c r="C25" s="472">
        <v>8020.4</v>
      </c>
      <c r="D25" s="619" t="s">
        <v>241</v>
      </c>
      <c r="E25" s="620"/>
      <c r="F25" s="618">
        <v>10207.855</v>
      </c>
      <c r="G25" s="621">
        <v>76823.154999999999</v>
      </c>
      <c r="H25" s="622">
        <f t="shared" si="0"/>
        <v>6.525886192544859</v>
      </c>
      <c r="I25" s="875">
        <f t="shared" si="1"/>
        <v>9.8801923434427047E-4</v>
      </c>
      <c r="J25" s="623"/>
    </row>
    <row r="26" spans="1:10" x14ac:dyDescent="0.2">
      <c r="A26" s="617" t="s">
        <v>542</v>
      </c>
      <c r="B26" s="618">
        <v>4018</v>
      </c>
      <c r="C26" s="472">
        <v>3345</v>
      </c>
      <c r="D26" s="619">
        <f t="shared" si="2"/>
        <v>-0.16749626679940266</v>
      </c>
      <c r="E26" s="620"/>
      <c r="F26" s="618">
        <v>30129</v>
      </c>
      <c r="G26" s="621">
        <v>44734</v>
      </c>
      <c r="H26" s="622">
        <f t="shared" si="0"/>
        <v>0.48474891300740142</v>
      </c>
      <c r="I26" s="987">
        <f t="shared" si="1"/>
        <v>5.7532201624831212E-4</v>
      </c>
      <c r="J26" s="623"/>
    </row>
    <row r="27" spans="1:10" x14ac:dyDescent="0.2">
      <c r="A27" s="617" t="s">
        <v>540</v>
      </c>
      <c r="B27" s="618">
        <v>4697.13</v>
      </c>
      <c r="C27" s="472">
        <v>3833.41</v>
      </c>
      <c r="D27" s="619">
        <f t="shared" si="2"/>
        <v>-0.18388249846182669</v>
      </c>
      <c r="E27" s="620"/>
      <c r="F27" s="618">
        <v>38422.854999999996</v>
      </c>
      <c r="G27" s="621">
        <v>42250.895000000004</v>
      </c>
      <c r="H27" s="622">
        <f t="shared" si="0"/>
        <v>9.9629244104843639E-2</v>
      </c>
      <c r="I27" s="875">
        <f t="shared" si="1"/>
        <v>5.433869115146361E-4</v>
      </c>
      <c r="J27" s="623"/>
    </row>
    <row r="28" spans="1:10" x14ac:dyDescent="0.2">
      <c r="A28" s="617" t="s">
        <v>539</v>
      </c>
      <c r="B28" s="618">
        <v>16534</v>
      </c>
      <c r="C28" s="472">
        <v>1379.8600000000001</v>
      </c>
      <c r="D28" s="619">
        <f t="shared" si="2"/>
        <v>-0.91654409096407408</v>
      </c>
      <c r="E28" s="620"/>
      <c r="F28" s="618">
        <v>42411.065000000002</v>
      </c>
      <c r="G28" s="621">
        <v>24421.993999999999</v>
      </c>
      <c r="H28" s="622">
        <f t="shared" si="0"/>
        <v>-0.42415985073706597</v>
      </c>
      <c r="I28" s="875">
        <f t="shared" si="1"/>
        <v>3.1409019602280546E-4</v>
      </c>
      <c r="J28" s="623"/>
    </row>
    <row r="29" spans="1:10" x14ac:dyDescent="0.2">
      <c r="A29" s="617" t="s">
        <v>541</v>
      </c>
      <c r="B29" s="618">
        <v>1181.5</v>
      </c>
      <c r="C29" s="472">
        <v>2006.6799999999998</v>
      </c>
      <c r="D29" s="619">
        <f t="shared" si="2"/>
        <v>0.69841726618705025</v>
      </c>
      <c r="E29" s="620"/>
      <c r="F29" s="618">
        <v>35789.701999999997</v>
      </c>
      <c r="G29" s="621">
        <v>23092.97</v>
      </c>
      <c r="H29" s="622">
        <f t="shared" si="0"/>
        <v>-0.35475936625568993</v>
      </c>
      <c r="I29" s="875">
        <f t="shared" si="1"/>
        <v>2.9699767652259545E-4</v>
      </c>
      <c r="J29" s="623"/>
    </row>
    <row r="30" spans="1:10" x14ac:dyDescent="0.2">
      <c r="A30" s="617" t="s">
        <v>545</v>
      </c>
      <c r="B30" s="618">
        <v>0</v>
      </c>
      <c r="C30" s="472">
        <v>1893.845</v>
      </c>
      <c r="D30" s="619" t="s">
        <v>241</v>
      </c>
      <c r="E30" s="620"/>
      <c r="F30" s="618">
        <v>8182.41</v>
      </c>
      <c r="G30" s="621">
        <v>18339.605000000003</v>
      </c>
      <c r="H30" s="622">
        <f t="shared" si="0"/>
        <v>1.2413451538116527</v>
      </c>
      <c r="I30" s="875">
        <f t="shared" si="1"/>
        <v>2.3586485728523333E-4</v>
      </c>
      <c r="J30" s="623"/>
    </row>
    <row r="31" spans="1:10" x14ac:dyDescent="0.2">
      <c r="A31" s="617" t="s">
        <v>546</v>
      </c>
      <c r="B31" s="618">
        <v>750</v>
      </c>
      <c r="C31" s="472">
        <v>750</v>
      </c>
      <c r="D31" s="619">
        <f t="shared" si="2"/>
        <v>0</v>
      </c>
      <c r="E31" s="620"/>
      <c r="F31" s="618">
        <v>8166</v>
      </c>
      <c r="G31" s="621">
        <v>9000</v>
      </c>
      <c r="H31" s="622">
        <f t="shared" si="0"/>
        <v>0.10213078618662741</v>
      </c>
      <c r="I31" s="904">
        <f t="shared" si="1"/>
        <v>1.1574860612140226E-4</v>
      </c>
      <c r="J31" s="623"/>
    </row>
    <row r="32" spans="1:10" x14ac:dyDescent="0.2">
      <c r="A32" s="617" t="s">
        <v>870</v>
      </c>
      <c r="B32" s="618">
        <v>32.090000000000003</v>
      </c>
      <c r="C32" s="472">
        <v>738.245</v>
      </c>
      <c r="D32" s="619" t="s">
        <v>241</v>
      </c>
      <c r="E32" s="620"/>
      <c r="F32" s="618">
        <v>11451.745000000001</v>
      </c>
      <c r="G32" s="621">
        <v>8572.8950000000004</v>
      </c>
      <c r="H32" s="622">
        <f t="shared" si="0"/>
        <v>-0.25138963537871306</v>
      </c>
      <c r="I32" s="904">
        <f t="shared" si="1"/>
        <v>1.1025562740834877E-4</v>
      </c>
      <c r="J32" s="623"/>
    </row>
    <row r="33" spans="1:10" x14ac:dyDescent="0.2">
      <c r="A33" s="617" t="s">
        <v>544</v>
      </c>
      <c r="B33" s="618">
        <v>652.21</v>
      </c>
      <c r="C33" s="472">
        <v>356.93</v>
      </c>
      <c r="D33" s="619">
        <f t="shared" si="2"/>
        <v>-0.4527376151852931</v>
      </c>
      <c r="E33" s="620"/>
      <c r="F33" s="618">
        <v>9129.2949999999983</v>
      </c>
      <c r="G33" s="621">
        <v>4307.0300000000007</v>
      </c>
      <c r="H33" s="622">
        <f t="shared" si="0"/>
        <v>-0.52821877264345152</v>
      </c>
      <c r="I33" s="904">
        <f>G33/$G$6</f>
        <v>5.5392524335895917E-5</v>
      </c>
      <c r="J33" s="623"/>
    </row>
    <row r="34" spans="1:10" x14ac:dyDescent="0.2">
      <c r="A34" s="617" t="s">
        <v>547</v>
      </c>
      <c r="B34" s="618">
        <v>704</v>
      </c>
      <c r="C34" s="472">
        <v>371.53</v>
      </c>
      <c r="D34" s="619">
        <f t="shared" si="2"/>
        <v>-0.47225852272727276</v>
      </c>
      <c r="E34" s="620"/>
      <c r="F34" s="618">
        <v>2943</v>
      </c>
      <c r="G34" s="621">
        <v>2526.3000000000002</v>
      </c>
      <c r="H34" s="622">
        <f t="shared" si="0"/>
        <v>-0.14159021406727823</v>
      </c>
      <c r="I34" s="904">
        <f>G34/$G$6</f>
        <v>3.2490633738277617E-5</v>
      </c>
      <c r="J34" s="623"/>
    </row>
    <row r="35" spans="1:10" x14ac:dyDescent="0.2">
      <c r="A35" s="617" t="s">
        <v>548</v>
      </c>
      <c r="B35" s="618">
        <v>29</v>
      </c>
      <c r="C35" s="472">
        <v>84</v>
      </c>
      <c r="D35" s="619">
        <f t="shared" si="2"/>
        <v>1.896551724137931</v>
      </c>
      <c r="E35" s="620"/>
      <c r="F35" s="618">
        <v>377</v>
      </c>
      <c r="G35" s="621">
        <v>404</v>
      </c>
      <c r="H35" s="622">
        <f t="shared" si="0"/>
        <v>7.1618037135278589E-2</v>
      </c>
      <c r="I35" s="904">
        <f t="shared" si="1"/>
        <v>5.19582631922739E-6</v>
      </c>
      <c r="J35" s="623"/>
    </row>
    <row r="36" spans="1:10" x14ac:dyDescent="0.2">
      <c r="A36" s="617" t="s">
        <v>871</v>
      </c>
      <c r="B36" s="618">
        <v>0</v>
      </c>
      <c r="C36" s="472">
        <v>0</v>
      </c>
      <c r="D36" s="619" t="s">
        <v>242</v>
      </c>
      <c r="E36" s="620"/>
      <c r="F36" s="618">
        <v>454</v>
      </c>
      <c r="G36" s="621">
        <v>225</v>
      </c>
      <c r="H36" s="622">
        <f t="shared" si="0"/>
        <v>-0.50440528634361237</v>
      </c>
      <c r="I36" s="904">
        <f t="shared" si="1"/>
        <v>2.8937151530350567E-6</v>
      </c>
      <c r="J36" s="623"/>
    </row>
    <row r="37" spans="1:10" x14ac:dyDescent="0.2">
      <c r="A37" s="617" t="s">
        <v>549</v>
      </c>
      <c r="B37" s="618">
        <v>0</v>
      </c>
      <c r="C37" s="472">
        <v>20</v>
      </c>
      <c r="D37" s="619" t="s">
        <v>241</v>
      </c>
      <c r="E37" s="620"/>
      <c r="F37" s="618">
        <v>83</v>
      </c>
      <c r="G37" s="621">
        <v>109</v>
      </c>
      <c r="H37" s="622">
        <f t="shared" si="0"/>
        <v>0.31325301204819267</v>
      </c>
      <c r="I37" s="904">
        <f t="shared" si="1"/>
        <v>1.4018442296925385E-6</v>
      </c>
      <c r="J37" s="623"/>
    </row>
    <row r="38" spans="1:10" x14ac:dyDescent="0.2">
      <c r="A38" s="617" t="s">
        <v>605</v>
      </c>
      <c r="B38" s="618">
        <v>0</v>
      </c>
      <c r="C38" s="472">
        <v>0</v>
      </c>
      <c r="D38" s="619" t="s">
        <v>242</v>
      </c>
      <c r="E38" s="620"/>
      <c r="F38" s="618">
        <v>0</v>
      </c>
      <c r="G38" s="621">
        <v>30</v>
      </c>
      <c r="H38" s="622" t="s">
        <v>241</v>
      </c>
      <c r="I38" s="876">
        <f t="shared" si="1"/>
        <v>3.8582868707134088E-7</v>
      </c>
      <c r="J38" s="623"/>
    </row>
    <row r="39" spans="1:10" x14ac:dyDescent="0.2">
      <c r="A39" s="617" t="s">
        <v>872</v>
      </c>
      <c r="B39" s="618">
        <v>2</v>
      </c>
      <c r="C39" s="472">
        <v>2</v>
      </c>
      <c r="D39" s="619">
        <f t="shared" si="2"/>
        <v>0</v>
      </c>
      <c r="E39" s="620"/>
      <c r="F39" s="618">
        <v>23</v>
      </c>
      <c r="G39" s="621">
        <v>21</v>
      </c>
      <c r="H39" s="622">
        <f t="shared" si="0"/>
        <v>-8.6956521739130488E-2</v>
      </c>
      <c r="I39" s="876">
        <f t="shared" si="1"/>
        <v>2.7008008094993863E-7</v>
      </c>
      <c r="J39" s="623"/>
    </row>
    <row r="40" spans="1:10" x14ac:dyDescent="0.2">
      <c r="A40" s="617" t="s">
        <v>864</v>
      </c>
      <c r="B40" s="618">
        <v>0</v>
      </c>
      <c r="C40" s="472">
        <v>0</v>
      </c>
      <c r="D40" s="619" t="s">
        <v>242</v>
      </c>
      <c r="E40" s="620"/>
      <c r="F40" s="618">
        <v>1407</v>
      </c>
      <c r="G40" s="621">
        <v>0</v>
      </c>
      <c r="H40" s="622" t="s">
        <v>242</v>
      </c>
      <c r="I40" s="624" t="s">
        <v>242</v>
      </c>
      <c r="J40" s="623"/>
    </row>
    <row r="41" spans="1:10" x14ac:dyDescent="0.2">
      <c r="A41" s="617" t="s">
        <v>840</v>
      </c>
      <c r="B41" s="618">
        <v>0</v>
      </c>
      <c r="C41" s="472">
        <v>0</v>
      </c>
      <c r="D41" s="619" t="s">
        <v>242</v>
      </c>
      <c r="E41" s="620"/>
      <c r="F41" s="618">
        <v>350.59499999999997</v>
      </c>
      <c r="G41" s="621">
        <v>0</v>
      </c>
      <c r="H41" s="622" t="s">
        <v>242</v>
      </c>
      <c r="I41" s="624" t="s">
        <v>242</v>
      </c>
      <c r="J41" s="623"/>
    </row>
    <row r="42" spans="1:10" x14ac:dyDescent="0.2">
      <c r="A42" s="611" t="s">
        <v>550</v>
      </c>
      <c r="B42" s="625">
        <f>SUM(B43:B44)</f>
        <v>19507.671999999999</v>
      </c>
      <c r="C42" s="473">
        <f>SUM(C43:C44)</f>
        <v>19920.144999999997</v>
      </c>
      <c r="D42" s="614">
        <f>+C42/B42-1</f>
        <v>2.1144142673713118E-2</v>
      </c>
      <c r="E42" s="626"/>
      <c r="F42" s="625">
        <f>SUM(F43:F44)</f>
        <v>224853.23800000001</v>
      </c>
      <c r="G42" s="627">
        <f>SUM(G43:G44)</f>
        <v>193695.66899999999</v>
      </c>
      <c r="H42" s="616">
        <f>+G42/F42-1</f>
        <v>-0.13856846926971988</v>
      </c>
      <c r="I42" s="614">
        <f>SUM(I43:I44)</f>
        <v>1</v>
      </c>
      <c r="J42" s="623"/>
    </row>
    <row r="43" spans="1:10" x14ac:dyDescent="0.2">
      <c r="A43" s="628" t="s">
        <v>551</v>
      </c>
      <c r="B43" s="629">
        <v>11701.36</v>
      </c>
      <c r="C43" s="630">
        <v>17796.78</v>
      </c>
      <c r="D43" s="619">
        <f>+C43/B43-1</f>
        <v>0.52091551751249421</v>
      </c>
      <c r="E43" s="631"/>
      <c r="F43" s="629">
        <v>139135.962</v>
      </c>
      <c r="G43" s="632">
        <v>130398.83900000001</v>
      </c>
      <c r="H43" s="622">
        <f>+G43/F43-1</f>
        <v>-6.279557689046622E-2</v>
      </c>
      <c r="I43" s="619">
        <f>G43/$G$42</f>
        <v>0.67321504746706551</v>
      </c>
      <c r="J43" s="623"/>
    </row>
    <row r="44" spans="1:10" x14ac:dyDescent="0.2">
      <c r="A44" s="628" t="s">
        <v>552</v>
      </c>
      <c r="B44" s="633">
        <v>7806.3119999999999</v>
      </c>
      <c r="C44" s="634">
        <v>2123.3649999999998</v>
      </c>
      <c r="D44" s="635">
        <f>+C44/B44-1</f>
        <v>-0.72799383370790205</v>
      </c>
      <c r="E44" s="631"/>
      <c r="F44" s="633">
        <v>85717.275999999998</v>
      </c>
      <c r="G44" s="636">
        <v>63296.829999999994</v>
      </c>
      <c r="H44" s="637">
        <f>+G44/F44-1</f>
        <v>-0.2615627449477046</v>
      </c>
      <c r="I44" s="635">
        <f>G44/$G$42</f>
        <v>0.32678495253293455</v>
      </c>
      <c r="J44" s="623"/>
    </row>
    <row r="45" spans="1:10" ht="27.75" customHeight="1" x14ac:dyDescent="0.2">
      <c r="A45" s="1060" t="s">
        <v>911</v>
      </c>
      <c r="B45" s="1060"/>
      <c r="C45" s="1060"/>
      <c r="D45" s="1060"/>
      <c r="E45" s="1060"/>
      <c r="F45" s="1060"/>
      <c r="G45" s="1060"/>
      <c r="H45" s="1060"/>
      <c r="I45" s="1060"/>
    </row>
    <row r="46" spans="1:10" x14ac:dyDescent="0.2">
      <c r="A46" s="474" t="s">
        <v>553</v>
      </c>
      <c r="B46" s="638"/>
      <c r="C46" s="639"/>
      <c r="D46" s="640"/>
      <c r="E46" s="638"/>
      <c r="F46" s="641"/>
      <c r="G46" s="642"/>
      <c r="H46" s="642"/>
      <c r="I46" s="643"/>
    </row>
  </sheetData>
  <mergeCells count="3">
    <mergeCell ref="B4:D4"/>
    <mergeCell ref="F4:I4"/>
    <mergeCell ref="A45:I45"/>
  </mergeCells>
  <pageMargins left="0.7" right="0.7" top="0.75" bottom="0.75" header="0.3" footer="0.3"/>
  <pageSetup paperSize="9" scale="7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EA7FD-973C-449C-AB2A-D0F24ACAE9DB}">
  <sheetPr codeName="Hoja6">
    <tabColor rgb="FF002060"/>
    <pageSetUpPr fitToPage="1"/>
  </sheetPr>
  <dimension ref="A1:I147"/>
  <sheetViews>
    <sheetView showGridLines="0" view="pageBreakPreview" zoomScaleNormal="100" zoomScaleSheetLayoutView="100" workbookViewId="0"/>
  </sheetViews>
  <sheetFormatPr baseColWidth="10" defaultColWidth="11.42578125" defaultRowHeight="12.75" x14ac:dyDescent="0.2"/>
  <cols>
    <col min="1" max="1" width="35.42578125" style="476" customWidth="1"/>
    <col min="2" max="3" width="11.7109375" style="476" customWidth="1"/>
    <col min="4" max="4" width="10.7109375" style="476" bestFit="1" customWidth="1"/>
    <col min="5" max="5" width="3" style="476" customWidth="1"/>
    <col min="6" max="6" width="14.140625" style="476" bestFit="1" customWidth="1"/>
    <col min="7" max="7" width="13.140625" style="476" bestFit="1" customWidth="1"/>
    <col min="8" max="8" width="10.7109375" style="476" bestFit="1" customWidth="1"/>
    <col min="9" max="9" width="7.7109375" style="476" bestFit="1" customWidth="1"/>
    <col min="10" max="10" width="3.42578125" style="476" customWidth="1"/>
    <col min="11" max="16384" width="11.42578125" style="476"/>
  </cols>
  <sheetData>
    <row r="1" spans="1:9" x14ac:dyDescent="0.2">
      <c r="A1" s="475" t="s">
        <v>554</v>
      </c>
    </row>
    <row r="2" spans="1:9" ht="15.75" x14ac:dyDescent="0.25">
      <c r="A2" s="477" t="s">
        <v>555</v>
      </c>
    </row>
    <row r="4" spans="1:9" x14ac:dyDescent="0.2">
      <c r="A4" s="478"/>
      <c r="B4" s="1059" t="s">
        <v>901</v>
      </c>
      <c r="C4" s="1059"/>
      <c r="D4" s="1059"/>
      <c r="E4" s="605"/>
      <c r="F4" s="1059" t="s">
        <v>902</v>
      </c>
      <c r="G4" s="1059"/>
      <c r="H4" s="1059"/>
      <c r="I4" s="1059"/>
    </row>
    <row r="5" spans="1:9" x14ac:dyDescent="0.2">
      <c r="A5" s="479" t="s">
        <v>556</v>
      </c>
      <c r="B5" s="607">
        <v>2024</v>
      </c>
      <c r="C5" s="471">
        <v>2025</v>
      </c>
      <c r="D5" s="481" t="s">
        <v>557</v>
      </c>
      <c r="E5" s="480"/>
      <c r="F5" s="607">
        <v>2024</v>
      </c>
      <c r="G5" s="471">
        <v>2025</v>
      </c>
      <c r="H5" s="480" t="s">
        <v>557</v>
      </c>
      <c r="I5" s="481" t="s">
        <v>511</v>
      </c>
    </row>
    <row r="6" spans="1:9" x14ac:dyDescent="0.2">
      <c r="A6" s="482" t="s">
        <v>558</v>
      </c>
      <c r="B6" s="483">
        <f>SUM(B7:B11)</f>
        <v>3343197.2259999998</v>
      </c>
      <c r="C6" s="484">
        <f>SUM(C7:C11)</f>
        <v>3388192.5944999997</v>
      </c>
      <c r="D6" s="485">
        <f t="shared" ref="D6:D22" si="0">(C6-B6)/B6</f>
        <v>1.3458783750498323E-2</v>
      </c>
      <c r="E6" s="646"/>
      <c r="F6" s="483">
        <f>SUM(F7:F11)</f>
        <v>24379798.535</v>
      </c>
      <c r="G6" s="484">
        <f>SUM(G7:G11)</f>
        <v>44185678.840499997</v>
      </c>
      <c r="H6" s="486">
        <f>(G6-F6)/F6</f>
        <v>0.81238900629414068</v>
      </c>
      <c r="I6" s="532">
        <f>SUM(I7:I11)</f>
        <v>1</v>
      </c>
    </row>
    <row r="7" spans="1:9" x14ac:dyDescent="0.2">
      <c r="A7" s="476" t="s">
        <v>243</v>
      </c>
      <c r="B7" s="487">
        <v>2621050.585</v>
      </c>
      <c r="C7" s="488">
        <v>2809605.605</v>
      </c>
      <c r="D7" s="647">
        <f t="shared" si="0"/>
        <v>7.1938718420423015E-2</v>
      </c>
      <c r="E7" s="648"/>
      <c r="F7" s="489">
        <v>14655649.359999999</v>
      </c>
      <c r="G7" s="488">
        <v>35168979.699999996</v>
      </c>
      <c r="H7" s="490">
        <f t="shared" ref="H7:H25" si="1">(G7-F7)/F7</f>
        <v>1.3996875768594397</v>
      </c>
      <c r="I7" s="533">
        <f>G7/$G$6</f>
        <v>0.7959361635463793</v>
      </c>
    </row>
    <row r="8" spans="1:9" x14ac:dyDescent="0.2">
      <c r="A8" s="476" t="s">
        <v>244</v>
      </c>
      <c r="B8" s="487">
        <v>264242.8</v>
      </c>
      <c r="C8" s="488">
        <v>275309.63</v>
      </c>
      <c r="D8" s="647">
        <f t="shared" si="0"/>
        <v>4.1881292508253835E-2</v>
      </c>
      <c r="E8" s="648"/>
      <c r="F8" s="489">
        <v>4374625.99</v>
      </c>
      <c r="G8" s="488">
        <v>4332884.99</v>
      </c>
      <c r="H8" s="490">
        <f t="shared" si="1"/>
        <v>-9.5416156936424176E-3</v>
      </c>
      <c r="I8" s="533">
        <f>G8/$G$6</f>
        <v>9.8060844683199394E-2</v>
      </c>
    </row>
    <row r="9" spans="1:9" x14ac:dyDescent="0.2">
      <c r="A9" s="476" t="s">
        <v>246</v>
      </c>
      <c r="B9" s="487">
        <v>200847.99</v>
      </c>
      <c r="C9" s="488">
        <v>47962.95</v>
      </c>
      <c r="D9" s="647">
        <f t="shared" si="0"/>
        <v>-0.7611977595593562</v>
      </c>
      <c r="E9" s="648"/>
      <c r="F9" s="489">
        <v>2092292.4959999998</v>
      </c>
      <c r="G9" s="488">
        <v>2063235.6499999997</v>
      </c>
      <c r="H9" s="490">
        <f t="shared" si="1"/>
        <v>-1.3887564026325379E-2</v>
      </c>
      <c r="I9" s="533">
        <f>G9/$G$6</f>
        <v>4.6694669045321213E-2</v>
      </c>
    </row>
    <row r="10" spans="1:9" x14ac:dyDescent="0.2">
      <c r="A10" s="476" t="s">
        <v>245</v>
      </c>
      <c r="B10" s="487">
        <v>184054.7</v>
      </c>
      <c r="C10" s="488">
        <v>182308.30000000002</v>
      </c>
      <c r="D10" s="647">
        <f t="shared" si="0"/>
        <v>-9.4884835866728429E-3</v>
      </c>
      <c r="E10" s="648"/>
      <c r="F10" s="489">
        <v>2710423.3200000003</v>
      </c>
      <c r="G10" s="488">
        <v>1956152.53</v>
      </c>
      <c r="H10" s="490">
        <f t="shared" si="1"/>
        <v>-0.27828523479498407</v>
      </c>
      <c r="I10" s="533">
        <f>G10/$G$6</f>
        <v>4.427118879538447E-2</v>
      </c>
    </row>
    <row r="11" spans="1:9" x14ac:dyDescent="0.2">
      <c r="A11" s="476" t="s">
        <v>247</v>
      </c>
      <c r="B11" s="487">
        <v>73001.150999999605</v>
      </c>
      <c r="C11" s="488">
        <v>73006.109499999788</v>
      </c>
      <c r="D11" s="1031">
        <f t="shared" si="0"/>
        <v>6.7923586577183778E-5</v>
      </c>
      <c r="E11" s="648"/>
      <c r="F11" s="489">
        <v>546807.36899999902</v>
      </c>
      <c r="G11" s="488">
        <v>664425.97049999982</v>
      </c>
      <c r="H11" s="490">
        <f t="shared" si="1"/>
        <v>0.2151006152589012</v>
      </c>
      <c r="I11" s="533">
        <f>G11/$G$6</f>
        <v>1.5037133929715615E-2</v>
      </c>
    </row>
    <row r="12" spans="1:9" x14ac:dyDescent="0.2">
      <c r="A12" s="482" t="s">
        <v>559</v>
      </c>
      <c r="B12" s="483">
        <f>SUM(B13)</f>
        <v>1117073.55</v>
      </c>
      <c r="C12" s="484">
        <f>SUM(C13)</f>
        <v>1126690.8999999999</v>
      </c>
      <c r="D12" s="485">
        <f t="shared" si="0"/>
        <v>8.6094151992049759E-3</v>
      </c>
      <c r="E12" s="646"/>
      <c r="F12" s="483">
        <f>SUM(F13)</f>
        <v>13396651.270000001</v>
      </c>
      <c r="G12" s="484">
        <f>SUM(G13)</f>
        <v>13564599.450000003</v>
      </c>
      <c r="H12" s="486">
        <f t="shared" si="1"/>
        <v>1.2536579225294825E-2</v>
      </c>
      <c r="I12" s="532">
        <f>SUM(I13)</f>
        <v>1</v>
      </c>
    </row>
    <row r="13" spans="1:9" x14ac:dyDescent="0.2">
      <c r="A13" s="476" t="s">
        <v>248</v>
      </c>
      <c r="B13" s="487">
        <v>1117073.55</v>
      </c>
      <c r="C13" s="488">
        <v>1126690.8999999999</v>
      </c>
      <c r="D13" s="647">
        <f t="shared" si="0"/>
        <v>8.6094151992049759E-3</v>
      </c>
      <c r="E13" s="648"/>
      <c r="F13" s="489">
        <v>13396651.270000001</v>
      </c>
      <c r="G13" s="488">
        <v>13564599.450000003</v>
      </c>
      <c r="H13" s="490">
        <f t="shared" si="1"/>
        <v>1.2536579225294825E-2</v>
      </c>
      <c r="I13" s="533">
        <f>G12/$G$13</f>
        <v>1</v>
      </c>
    </row>
    <row r="14" spans="1:9" x14ac:dyDescent="0.2">
      <c r="A14" s="482" t="s">
        <v>560</v>
      </c>
      <c r="B14" s="483">
        <f>SUM(B15:B19)</f>
        <v>501813.29</v>
      </c>
      <c r="C14" s="484">
        <f>SUM(C15:C19)</f>
        <v>522097.09</v>
      </c>
      <c r="D14" s="485">
        <f t="shared" si="0"/>
        <v>4.0421009973649856E-2</v>
      </c>
      <c r="E14" s="646"/>
      <c r="F14" s="483">
        <f>SUM(F15:F19)</f>
        <v>6372964.7799999993</v>
      </c>
      <c r="G14" s="484">
        <f>SUM(G15:G19)</f>
        <v>6053550.290000001</v>
      </c>
      <c r="H14" s="486">
        <f t="shared" si="1"/>
        <v>-5.0120234620219944E-2</v>
      </c>
      <c r="I14" s="532">
        <f>SUM(I15:I19)</f>
        <v>0.99999999999999989</v>
      </c>
    </row>
    <row r="15" spans="1:9" x14ac:dyDescent="0.2">
      <c r="A15" s="476" t="s">
        <v>244</v>
      </c>
      <c r="B15" s="487">
        <v>420486.31</v>
      </c>
      <c r="C15" s="488">
        <v>431704.08</v>
      </c>
      <c r="D15" s="647">
        <f t="shared" si="0"/>
        <v>2.6678086142685641E-2</v>
      </c>
      <c r="E15" s="648"/>
      <c r="F15" s="489">
        <v>5331545.8699999992</v>
      </c>
      <c r="G15" s="488">
        <v>5122242.29</v>
      </c>
      <c r="H15" s="490">
        <f t="shared" si="1"/>
        <v>-3.9257578402865582E-2</v>
      </c>
      <c r="I15" s="533">
        <f>G15/$G$14</f>
        <v>0.84615507340569218</v>
      </c>
    </row>
    <row r="16" spans="1:9" x14ac:dyDescent="0.2">
      <c r="A16" s="476" t="s">
        <v>249</v>
      </c>
      <c r="B16" s="487">
        <v>31282.25</v>
      </c>
      <c r="C16" s="488">
        <v>56428.33</v>
      </c>
      <c r="D16" s="647">
        <f t="shared" si="0"/>
        <v>0.80384499196828874</v>
      </c>
      <c r="E16" s="648"/>
      <c r="F16" s="489">
        <v>355770.95999999996</v>
      </c>
      <c r="G16" s="488">
        <v>508097.58000000007</v>
      </c>
      <c r="H16" s="490">
        <f t="shared" si="1"/>
        <v>0.4281592291849794</v>
      </c>
      <c r="I16" s="533">
        <f>G16/$G$14</f>
        <v>8.3933816629778099E-2</v>
      </c>
    </row>
    <row r="17" spans="1:9" x14ac:dyDescent="0.2">
      <c r="A17" s="476" t="s">
        <v>250</v>
      </c>
      <c r="B17" s="487">
        <v>16100</v>
      </c>
      <c r="C17" s="988">
        <v>6732</v>
      </c>
      <c r="D17" s="647">
        <f t="shared" si="0"/>
        <v>-0.58186335403726708</v>
      </c>
      <c r="E17" s="648"/>
      <c r="F17" s="489">
        <v>288612</v>
      </c>
      <c r="G17" s="488">
        <v>173456</v>
      </c>
      <c r="H17" s="490">
        <f t="shared" si="1"/>
        <v>-0.39899934860643355</v>
      </c>
      <c r="I17" s="533">
        <f>G17/$G$14</f>
        <v>2.8653598581073317E-2</v>
      </c>
    </row>
    <row r="18" spans="1:9" x14ac:dyDescent="0.2">
      <c r="A18" s="476" t="s">
        <v>257</v>
      </c>
      <c r="B18" s="487">
        <v>6150</v>
      </c>
      <c r="C18" s="488">
        <v>12238</v>
      </c>
      <c r="D18" s="647">
        <f t="shared" si="0"/>
        <v>0.98991869918699182</v>
      </c>
      <c r="E18" s="648"/>
      <c r="F18" s="489">
        <v>240500</v>
      </c>
      <c r="G18" s="488">
        <v>121814.2</v>
      </c>
      <c r="H18" s="490">
        <f t="shared" si="1"/>
        <v>-0.49349604989604989</v>
      </c>
      <c r="I18" s="533">
        <f>G18/$G$14</f>
        <v>2.012276997206543E-2</v>
      </c>
    </row>
    <row r="19" spans="1:9" x14ac:dyDescent="0.2">
      <c r="A19" s="476" t="s">
        <v>247</v>
      </c>
      <c r="B19" s="487">
        <v>27794.729999999981</v>
      </c>
      <c r="C19" s="488">
        <v>14994.679999999993</v>
      </c>
      <c r="D19" s="647">
        <f t="shared" si="0"/>
        <v>-0.46052075339461823</v>
      </c>
      <c r="E19" s="648"/>
      <c r="F19" s="489">
        <v>156535.95000000019</v>
      </c>
      <c r="G19" s="488">
        <v>127940.22000000067</v>
      </c>
      <c r="H19" s="490">
        <f t="shared" si="1"/>
        <v>-0.18267835599425872</v>
      </c>
      <c r="I19" s="533">
        <f>G19/$G$14</f>
        <v>2.1134741411390944E-2</v>
      </c>
    </row>
    <row r="20" spans="1:9" x14ac:dyDescent="0.2">
      <c r="A20" s="482" t="s">
        <v>562</v>
      </c>
      <c r="B20" s="483">
        <f>SUM(B21:B26)</f>
        <v>227867.057</v>
      </c>
      <c r="C20" s="484">
        <f>SUM(C21:C26)</f>
        <v>354176.10499999998</v>
      </c>
      <c r="D20" s="485">
        <f t="shared" si="0"/>
        <v>0.55431026170667563</v>
      </c>
      <c r="E20" s="646"/>
      <c r="F20" s="483">
        <f>SUM(F21:F26)</f>
        <v>2631185.6560000004</v>
      </c>
      <c r="G20" s="484">
        <f>SUM(G21:G26)</f>
        <v>2716735.57</v>
      </c>
      <c r="H20" s="486">
        <f t="shared" si="1"/>
        <v>3.2513826534785351E-2</v>
      </c>
      <c r="I20" s="532">
        <f>SUM(I21:I26)</f>
        <v>1</v>
      </c>
    </row>
    <row r="21" spans="1:9" x14ac:dyDescent="0.2">
      <c r="A21" s="476" t="s">
        <v>256</v>
      </c>
      <c r="B21" s="487">
        <v>227163.70199999999</v>
      </c>
      <c r="C21" s="488">
        <v>353773</v>
      </c>
      <c r="D21" s="647">
        <f t="shared" si="0"/>
        <v>0.55734827741097481</v>
      </c>
      <c r="E21" s="648"/>
      <c r="F21" s="489">
        <v>2617190.7390000001</v>
      </c>
      <c r="G21" s="488">
        <v>2710590.1399999997</v>
      </c>
      <c r="H21" s="490">
        <f t="shared" si="1"/>
        <v>3.5686891141792167E-2</v>
      </c>
      <c r="I21" s="533">
        <f>G21/$G$20</f>
        <v>0.99773793590076931</v>
      </c>
    </row>
    <row r="22" spans="1:9" x14ac:dyDescent="0.2">
      <c r="A22" s="476" t="s">
        <v>243</v>
      </c>
      <c r="B22" s="487">
        <v>103.355</v>
      </c>
      <c r="C22" s="488">
        <v>403.10500000000002</v>
      </c>
      <c r="D22" s="647">
        <f t="shared" si="0"/>
        <v>2.9001983455081999</v>
      </c>
      <c r="E22" s="648"/>
      <c r="F22" s="489">
        <v>6129.3249999999998</v>
      </c>
      <c r="G22" s="488">
        <v>4102.6399999999994</v>
      </c>
      <c r="H22" s="490">
        <f t="shared" si="1"/>
        <v>-0.33065386482198295</v>
      </c>
      <c r="I22" s="533">
        <f t="shared" ref="I22:I23" si="2">G22/$G$20</f>
        <v>1.5101359312640059E-3</v>
      </c>
    </row>
    <row r="23" spans="1:9" x14ac:dyDescent="0.2">
      <c r="A23" s="476" t="s">
        <v>246</v>
      </c>
      <c r="B23" s="487">
        <v>600</v>
      </c>
      <c r="C23" s="988">
        <v>0</v>
      </c>
      <c r="D23" s="647" t="s">
        <v>242</v>
      </c>
      <c r="E23" s="648"/>
      <c r="F23" s="489">
        <v>4298</v>
      </c>
      <c r="G23" s="488">
        <v>900</v>
      </c>
      <c r="H23" s="490">
        <f t="shared" si="1"/>
        <v>-0.79060027919962772</v>
      </c>
      <c r="I23" s="649">
        <f t="shared" si="2"/>
        <v>3.3127994124212837E-4</v>
      </c>
    </row>
    <row r="24" spans="1:9" x14ac:dyDescent="0.2">
      <c r="A24" s="476" t="s">
        <v>258</v>
      </c>
      <c r="B24" s="489">
        <v>0</v>
      </c>
      <c r="C24" s="988">
        <v>0</v>
      </c>
      <c r="D24" s="647" t="s">
        <v>242</v>
      </c>
      <c r="E24" s="648"/>
      <c r="F24" s="489">
        <v>0</v>
      </c>
      <c r="G24" s="488">
        <v>642.79</v>
      </c>
      <c r="H24" s="490" t="s">
        <v>241</v>
      </c>
      <c r="I24" s="649">
        <f>G24/$G$20</f>
        <v>2.3660381492336408E-4</v>
      </c>
    </row>
    <row r="25" spans="1:9" x14ac:dyDescent="0.2">
      <c r="A25" s="476" t="s">
        <v>260</v>
      </c>
      <c r="B25" s="489">
        <v>0</v>
      </c>
      <c r="C25" s="988">
        <v>0</v>
      </c>
      <c r="D25" s="647" t="s">
        <v>242</v>
      </c>
      <c r="E25" s="648"/>
      <c r="F25" s="489">
        <v>2800</v>
      </c>
      <c r="G25" s="488">
        <v>500</v>
      </c>
      <c r="H25" s="490">
        <f t="shared" si="1"/>
        <v>-0.8214285714285714</v>
      </c>
      <c r="I25" s="877">
        <f>G25/$G$20</f>
        <v>1.8404441180118242E-4</v>
      </c>
    </row>
    <row r="26" spans="1:9" x14ac:dyDescent="0.2">
      <c r="A26" s="476" t="s">
        <v>255</v>
      </c>
      <c r="B26" s="489">
        <v>0</v>
      </c>
      <c r="C26" s="988">
        <v>0</v>
      </c>
      <c r="D26" s="647" t="s">
        <v>242</v>
      </c>
      <c r="E26" s="648"/>
      <c r="F26" s="489">
        <v>767.59199999999998</v>
      </c>
      <c r="G26" s="488">
        <v>0</v>
      </c>
      <c r="H26" s="490" t="s">
        <v>242</v>
      </c>
      <c r="I26" s="649" t="s">
        <v>242</v>
      </c>
    </row>
    <row r="27" spans="1:9" x14ac:dyDescent="0.2">
      <c r="A27" s="482" t="s">
        <v>529</v>
      </c>
      <c r="B27" s="483">
        <f>SUM(B28:B33)</f>
        <v>280392.46000000002</v>
      </c>
      <c r="C27" s="484">
        <f>SUM(C28:C33)</f>
        <v>185828.73</v>
      </c>
      <c r="D27" s="485">
        <f t="shared" ref="D27:D56" si="3">(C27-B27)/B27</f>
        <v>-0.33725489622652477</v>
      </c>
      <c r="E27" s="646"/>
      <c r="F27" s="483">
        <f>SUM(F28:F33)</f>
        <v>2135227.1</v>
      </c>
      <c r="G27" s="484">
        <f>SUM(G28:G33)</f>
        <v>2177278.125</v>
      </c>
      <c r="H27" s="486">
        <f t="shared" ref="H27:H41" si="4">(G27-F27)/F27</f>
        <v>1.9693935600573777E-2</v>
      </c>
      <c r="I27" s="532">
        <f>SUM(I28:I33)</f>
        <v>0.99999999999999989</v>
      </c>
    </row>
    <row r="28" spans="1:9" x14ac:dyDescent="0.2">
      <c r="A28" s="476" t="s">
        <v>250</v>
      </c>
      <c r="B28" s="487">
        <v>35163</v>
      </c>
      <c r="C28" s="488">
        <v>39339.379999999997</v>
      </c>
      <c r="D28" s="647">
        <f t="shared" si="3"/>
        <v>0.11877200466399333</v>
      </c>
      <c r="E28" s="648"/>
      <c r="F28" s="489">
        <v>464111.99</v>
      </c>
      <c r="G28" s="488">
        <v>477725.16000000003</v>
      </c>
      <c r="H28" s="490">
        <f t="shared" si="4"/>
        <v>2.9331649027210097E-2</v>
      </c>
      <c r="I28" s="533">
        <f t="shared" ref="I28:I33" si="5">G28/$G$27</f>
        <v>0.21941393454269884</v>
      </c>
    </row>
    <row r="29" spans="1:9" x14ac:dyDescent="0.2">
      <c r="A29" s="476" t="s">
        <v>251</v>
      </c>
      <c r="B29" s="487">
        <v>20188.22</v>
      </c>
      <c r="C29" s="488">
        <v>31797.1</v>
      </c>
      <c r="D29" s="647">
        <f t="shared" si="3"/>
        <v>0.5750323703625182</v>
      </c>
      <c r="E29" s="648"/>
      <c r="F29" s="489">
        <v>372923.55000000005</v>
      </c>
      <c r="G29" s="488">
        <v>406460.18</v>
      </c>
      <c r="H29" s="490">
        <f t="shared" si="4"/>
        <v>8.9928968015025978E-2</v>
      </c>
      <c r="I29" s="533">
        <f t="shared" si="5"/>
        <v>0.18668270963315722</v>
      </c>
    </row>
    <row r="30" spans="1:9" x14ac:dyDescent="0.2">
      <c r="A30" s="476" t="s">
        <v>244</v>
      </c>
      <c r="B30" s="487">
        <v>127913.54000000001</v>
      </c>
      <c r="C30" s="488">
        <v>30378.55</v>
      </c>
      <c r="D30" s="647">
        <f t="shared" si="3"/>
        <v>-0.76250715913264533</v>
      </c>
      <c r="E30" s="648"/>
      <c r="F30" s="489">
        <v>380545.17000000004</v>
      </c>
      <c r="G30" s="488">
        <v>384798.15500000003</v>
      </c>
      <c r="H30" s="490">
        <f t="shared" si="4"/>
        <v>1.1176032006923083E-2</v>
      </c>
      <c r="I30" s="533">
        <f t="shared" si="5"/>
        <v>0.17673357876591905</v>
      </c>
    </row>
    <row r="31" spans="1:9" x14ac:dyDescent="0.2">
      <c r="A31" s="476" t="s">
        <v>257</v>
      </c>
      <c r="B31" s="487">
        <v>38246.400000000001</v>
      </c>
      <c r="C31" s="488">
        <v>29087</v>
      </c>
      <c r="D31" s="647">
        <f t="shared" si="3"/>
        <v>-0.23948397757697459</v>
      </c>
      <c r="E31" s="648"/>
      <c r="F31" s="489">
        <v>212776.58</v>
      </c>
      <c r="G31" s="488">
        <v>305653.60000000003</v>
      </c>
      <c r="H31" s="490">
        <f t="shared" si="4"/>
        <v>0.43650020129095057</v>
      </c>
      <c r="I31" s="533">
        <f t="shared" si="5"/>
        <v>0.14038335134607574</v>
      </c>
    </row>
    <row r="32" spans="1:9" x14ac:dyDescent="0.2">
      <c r="A32" s="476" t="s">
        <v>245</v>
      </c>
      <c r="B32" s="487">
        <v>8986.6</v>
      </c>
      <c r="C32" s="488">
        <v>31947</v>
      </c>
      <c r="D32" s="647">
        <f t="shared" si="3"/>
        <v>2.5549596065252711</v>
      </c>
      <c r="E32" s="648"/>
      <c r="F32" s="489">
        <v>93340.500000000015</v>
      </c>
      <c r="G32" s="488">
        <v>229364</v>
      </c>
      <c r="H32" s="490">
        <f t="shared" si="4"/>
        <v>1.4572827443607006</v>
      </c>
      <c r="I32" s="533">
        <f t="shared" si="5"/>
        <v>0.10534437349385485</v>
      </c>
    </row>
    <row r="33" spans="1:9" x14ac:dyDescent="0.2">
      <c r="A33" s="476" t="s">
        <v>247</v>
      </c>
      <c r="B33" s="487">
        <v>49894.700000000012</v>
      </c>
      <c r="C33" s="488">
        <v>23279.700000000012</v>
      </c>
      <c r="D33" s="647">
        <f t="shared" si="3"/>
        <v>-0.53342338965862091</v>
      </c>
      <c r="E33" s="648"/>
      <c r="F33" s="489">
        <v>611529.31000000006</v>
      </c>
      <c r="G33" s="488">
        <v>373277.0299999998</v>
      </c>
      <c r="H33" s="490">
        <f t="shared" si="4"/>
        <v>-0.38960075355995649</v>
      </c>
      <c r="I33" s="533">
        <f t="shared" si="5"/>
        <v>0.17144205221829426</v>
      </c>
    </row>
    <row r="34" spans="1:9" x14ac:dyDescent="0.2">
      <c r="A34" s="482" t="s">
        <v>561</v>
      </c>
      <c r="B34" s="483">
        <f>SUM(B35:B41)</f>
        <v>328993.46000000002</v>
      </c>
      <c r="C34" s="484">
        <f>SUM(C35:C41)</f>
        <v>147006.39999999999</v>
      </c>
      <c r="D34" s="485">
        <f t="shared" si="3"/>
        <v>-0.5531631540639137</v>
      </c>
      <c r="E34" s="646"/>
      <c r="F34" s="483">
        <f>SUM(F35:F41)</f>
        <v>2734534.3329999996</v>
      </c>
      <c r="G34" s="484">
        <f>SUM(G35:G41)</f>
        <v>1989578.3800000001</v>
      </c>
      <c r="H34" s="486">
        <f t="shared" si="4"/>
        <v>-0.27242515992941441</v>
      </c>
      <c r="I34" s="532">
        <f>SUM(I35:I41)</f>
        <v>1.0000000000000002</v>
      </c>
    </row>
    <row r="35" spans="1:9" x14ac:dyDescent="0.2">
      <c r="A35" s="491" t="s">
        <v>244</v>
      </c>
      <c r="B35" s="397">
        <v>225333.78</v>
      </c>
      <c r="C35" s="397">
        <v>45574.19</v>
      </c>
      <c r="D35" s="647">
        <f t="shared" si="3"/>
        <v>-0.79774807842836526</v>
      </c>
      <c r="E35" s="648"/>
      <c r="F35" s="489">
        <v>1594681.9329999997</v>
      </c>
      <c r="G35" s="488">
        <v>895592.68000000017</v>
      </c>
      <c r="H35" s="490">
        <f t="shared" si="4"/>
        <v>-0.43838789324265809</v>
      </c>
      <c r="I35" s="533">
        <f t="shared" ref="I35:I41" si="6">G35/$G$34</f>
        <v>0.45014194414396486</v>
      </c>
    </row>
    <row r="36" spans="1:9" x14ac:dyDescent="0.2">
      <c r="A36" s="491" t="s">
        <v>245</v>
      </c>
      <c r="B36" s="397">
        <v>51602.2</v>
      </c>
      <c r="C36" s="397">
        <v>63134.05</v>
      </c>
      <c r="D36" s="647">
        <f t="shared" si="3"/>
        <v>0.22347593707245053</v>
      </c>
      <c r="E36" s="648"/>
      <c r="F36" s="489">
        <v>649316.16999999993</v>
      </c>
      <c r="G36" s="488">
        <v>667803.4</v>
      </c>
      <c r="H36" s="490">
        <f t="shared" si="4"/>
        <v>2.8471846003773633E-2</v>
      </c>
      <c r="I36" s="533">
        <f t="shared" si="6"/>
        <v>0.33565071208705033</v>
      </c>
    </row>
    <row r="37" spans="1:9" x14ac:dyDescent="0.2">
      <c r="A37" s="491" t="s">
        <v>251</v>
      </c>
      <c r="B37" s="397">
        <v>7991.78</v>
      </c>
      <c r="C37" s="397">
        <v>9403.07</v>
      </c>
      <c r="D37" s="647">
        <f t="shared" si="3"/>
        <v>0.17659269899822067</v>
      </c>
      <c r="E37" s="648"/>
      <c r="F37" s="489">
        <v>102183.5</v>
      </c>
      <c r="G37" s="488">
        <v>141984.14000000001</v>
      </c>
      <c r="H37" s="490">
        <f t="shared" si="4"/>
        <v>0.38950163186815889</v>
      </c>
      <c r="I37" s="533">
        <f t="shared" si="6"/>
        <v>7.1363933900407586E-2</v>
      </c>
    </row>
    <row r="38" spans="1:9" x14ac:dyDescent="0.2">
      <c r="A38" s="491" t="s">
        <v>253</v>
      </c>
      <c r="B38" s="397">
        <v>4986.5</v>
      </c>
      <c r="C38" s="397">
        <v>7845</v>
      </c>
      <c r="D38" s="647">
        <f t="shared" si="3"/>
        <v>0.57324776897623586</v>
      </c>
      <c r="E38" s="648"/>
      <c r="F38" s="489">
        <v>38439</v>
      </c>
      <c r="G38" s="488">
        <v>72919.399999999994</v>
      </c>
      <c r="H38" s="490">
        <f t="shared" si="4"/>
        <v>0.89701605140612384</v>
      </c>
      <c r="I38" s="533">
        <f t="shared" si="6"/>
        <v>3.6650679728435727E-2</v>
      </c>
    </row>
    <row r="39" spans="1:9" x14ac:dyDescent="0.2">
      <c r="A39" s="491" t="s">
        <v>257</v>
      </c>
      <c r="B39" s="397">
        <v>9826.2000000000007</v>
      </c>
      <c r="C39" s="397">
        <v>8051</v>
      </c>
      <c r="D39" s="647">
        <f t="shared" si="3"/>
        <v>-0.18065986851478705</v>
      </c>
      <c r="E39" s="648"/>
      <c r="F39" s="489">
        <v>74554.94</v>
      </c>
      <c r="G39" s="488">
        <v>64222.990000000005</v>
      </c>
      <c r="H39" s="490">
        <f t="shared" si="4"/>
        <v>-0.13858169559253883</v>
      </c>
      <c r="I39" s="533">
        <f t="shared" si="6"/>
        <v>3.2279698375089906E-2</v>
      </c>
    </row>
    <row r="40" spans="1:9" x14ac:dyDescent="0.2">
      <c r="A40" s="491" t="s">
        <v>254</v>
      </c>
      <c r="B40" s="397">
        <v>12496</v>
      </c>
      <c r="C40" s="397">
        <v>6200.09</v>
      </c>
      <c r="D40" s="647">
        <f t="shared" si="3"/>
        <v>-0.50383402688860435</v>
      </c>
      <c r="E40" s="648"/>
      <c r="F40" s="489">
        <v>55408</v>
      </c>
      <c r="G40" s="488">
        <v>51667.42</v>
      </c>
      <c r="H40" s="490">
        <f t="shared" si="4"/>
        <v>-6.7509745885070777E-2</v>
      </c>
      <c r="I40" s="533">
        <f t="shared" si="6"/>
        <v>2.5969029679544463E-2</v>
      </c>
    </row>
    <row r="41" spans="1:9" x14ac:dyDescent="0.2">
      <c r="A41" s="476" t="s">
        <v>247</v>
      </c>
      <c r="B41" s="487">
        <v>16757</v>
      </c>
      <c r="C41" s="488">
        <v>6799</v>
      </c>
      <c r="D41" s="647">
        <f t="shared" si="3"/>
        <v>-0.59425911559348332</v>
      </c>
      <c r="E41" s="648"/>
      <c r="F41" s="489">
        <v>219950.79000000004</v>
      </c>
      <c r="G41" s="488">
        <v>95388.350000000093</v>
      </c>
      <c r="H41" s="490">
        <f t="shared" si="4"/>
        <v>-0.56631958448523834</v>
      </c>
      <c r="I41" s="533">
        <f t="shared" si="6"/>
        <v>4.7944002085507226E-2</v>
      </c>
    </row>
    <row r="42" spans="1:9" x14ac:dyDescent="0.2">
      <c r="A42" s="482" t="s">
        <v>563</v>
      </c>
      <c r="B42" s="483">
        <f>SUM(B43:B47)</f>
        <v>118778.35299999999</v>
      </c>
      <c r="C42" s="484">
        <f>SUM(C43:C47)</f>
        <v>117981.04999999999</v>
      </c>
      <c r="D42" s="485">
        <f>(C42-B42)/B42</f>
        <v>-6.7125278290396904E-3</v>
      </c>
      <c r="E42" s="646"/>
      <c r="F42" s="483">
        <f>SUM(F43:F47)</f>
        <v>1255674.6949999998</v>
      </c>
      <c r="G42" s="484">
        <f>SUM(G43:G47)</f>
        <v>1348055.1569999997</v>
      </c>
      <c r="H42" s="486">
        <f>(G42-F42)/F42</f>
        <v>7.3570378034893691E-2</v>
      </c>
      <c r="I42" s="532">
        <f>SUM(I43:I47)</f>
        <v>1</v>
      </c>
    </row>
    <row r="43" spans="1:9" x14ac:dyDescent="0.2">
      <c r="A43" s="476" t="s">
        <v>245</v>
      </c>
      <c r="B43" s="487">
        <v>107576.09299999999</v>
      </c>
      <c r="C43" s="488">
        <v>103540.4</v>
      </c>
      <c r="D43" s="647">
        <f>(C43-B43)/B43</f>
        <v>-3.7514775703928936E-2</v>
      </c>
      <c r="E43" s="648"/>
      <c r="F43" s="489">
        <v>1098108.8119999999</v>
      </c>
      <c r="G43" s="488">
        <v>1091197.9449999998</v>
      </c>
      <c r="H43" s="490">
        <f>(G43-F43)/F43</f>
        <v>-6.2934264113710496E-3</v>
      </c>
      <c r="I43" s="533">
        <f>G43/$G$42</f>
        <v>0.80946090323810105</v>
      </c>
    </row>
    <row r="44" spans="1:9" x14ac:dyDescent="0.2">
      <c r="A44" s="476" t="s">
        <v>248</v>
      </c>
      <c r="B44" s="487">
        <v>7502.73</v>
      </c>
      <c r="C44" s="488">
        <v>0</v>
      </c>
      <c r="D44" s="647" t="s">
        <v>242</v>
      </c>
      <c r="E44" s="648"/>
      <c r="F44" s="489">
        <v>71432.740000000005</v>
      </c>
      <c r="G44" s="488">
        <v>143853.71000000002</v>
      </c>
      <c r="H44" s="490">
        <f>(G44-F44)/F44</f>
        <v>1.0138344126236793</v>
      </c>
      <c r="I44" s="533">
        <f>G44/$G$42</f>
        <v>0.10671203567080755</v>
      </c>
    </row>
    <row r="45" spans="1:9" x14ac:dyDescent="0.2">
      <c r="A45" s="476" t="s">
        <v>243</v>
      </c>
      <c r="B45" s="487">
        <v>3052</v>
      </c>
      <c r="C45" s="488">
        <v>7354</v>
      </c>
      <c r="D45" s="647">
        <f t="shared" ref="D45:D46" si="7">(C45-B45)/B45</f>
        <v>1.4095674967234599</v>
      </c>
      <c r="E45" s="648"/>
      <c r="F45" s="489">
        <v>43079</v>
      </c>
      <c r="G45" s="488">
        <v>64259</v>
      </c>
      <c r="H45" s="490">
        <f t="shared" ref="H45:H52" si="8">(G45-F45)/F45</f>
        <v>0.4916548666403584</v>
      </c>
      <c r="I45" s="533">
        <f>G45/$G$42</f>
        <v>4.7667930845651602E-2</v>
      </c>
    </row>
    <row r="46" spans="1:9" x14ac:dyDescent="0.2">
      <c r="A46" s="476" t="s">
        <v>244</v>
      </c>
      <c r="B46" s="487">
        <v>647.53</v>
      </c>
      <c r="C46" s="488">
        <v>1631</v>
      </c>
      <c r="D46" s="647">
        <f t="shared" si="7"/>
        <v>1.5188022176578693</v>
      </c>
      <c r="E46" s="648"/>
      <c r="F46" s="489">
        <v>32181.26</v>
      </c>
      <c r="G46" s="488">
        <v>30680.959999999999</v>
      </c>
      <c r="H46" s="490">
        <f t="shared" si="8"/>
        <v>-4.6620300137409143E-2</v>
      </c>
      <c r="I46" s="533">
        <f>G46/$G$42</f>
        <v>2.2759424820775347E-2</v>
      </c>
    </row>
    <row r="47" spans="1:9" x14ac:dyDescent="0.2">
      <c r="A47" s="476" t="s">
        <v>259</v>
      </c>
      <c r="B47" s="487">
        <v>0</v>
      </c>
      <c r="C47" s="488">
        <v>5455.6500000000005</v>
      </c>
      <c r="D47" s="647" t="s">
        <v>241</v>
      </c>
      <c r="E47" s="648"/>
      <c r="F47" s="489">
        <v>10872.883</v>
      </c>
      <c r="G47" s="488">
        <v>18063.542000000001</v>
      </c>
      <c r="H47" s="490">
        <f t="shared" si="8"/>
        <v>0.66133876360115362</v>
      </c>
      <c r="I47" s="533">
        <f>G47/$G$42</f>
        <v>1.3399705424664612E-2</v>
      </c>
    </row>
    <row r="48" spans="1:9" x14ac:dyDescent="0.2">
      <c r="A48" s="482" t="s">
        <v>564</v>
      </c>
      <c r="B48" s="483">
        <f>SUM(B49:B53)</f>
        <v>83551.3</v>
      </c>
      <c r="C48" s="484">
        <f>SUM(C49:C53)</f>
        <v>88408.5</v>
      </c>
      <c r="D48" s="485">
        <f t="shared" ref="D48:D52" si="9">(C48-B48)/B48</f>
        <v>5.8134343810329663E-2</v>
      </c>
      <c r="E48" s="646"/>
      <c r="F48" s="483">
        <f>SUM(F49:F53)</f>
        <v>1026840.33</v>
      </c>
      <c r="G48" s="484">
        <f>SUM(G49:G53)</f>
        <v>996340.62599999993</v>
      </c>
      <c r="H48" s="486">
        <f t="shared" si="8"/>
        <v>-2.9702479644522755E-2</v>
      </c>
      <c r="I48" s="532">
        <f>SUM(I49:I53)</f>
        <v>1</v>
      </c>
    </row>
    <row r="49" spans="1:9" x14ac:dyDescent="0.2">
      <c r="A49" s="476" t="s">
        <v>244</v>
      </c>
      <c r="B49" s="487">
        <v>50250</v>
      </c>
      <c r="C49" s="488">
        <v>52881</v>
      </c>
      <c r="D49" s="647">
        <f t="shared" si="9"/>
        <v>5.2358208955223882E-2</v>
      </c>
      <c r="E49" s="648"/>
      <c r="F49" s="489">
        <v>576337.5</v>
      </c>
      <c r="G49" s="488">
        <v>596504.12599999993</v>
      </c>
      <c r="H49" s="490">
        <f t="shared" si="8"/>
        <v>3.4991000932613148E-2</v>
      </c>
      <c r="I49" s="533">
        <f>G49/$G$48</f>
        <v>0.59869497482480449</v>
      </c>
    </row>
    <row r="50" spans="1:9" x14ac:dyDescent="0.2">
      <c r="A50" s="476" t="s">
        <v>251</v>
      </c>
      <c r="B50" s="487">
        <v>30425.8</v>
      </c>
      <c r="C50" s="488">
        <v>34467</v>
      </c>
      <c r="D50" s="647">
        <f t="shared" si="9"/>
        <v>0.132821487027457</v>
      </c>
      <c r="E50" s="648"/>
      <c r="F50" s="489">
        <v>404253</v>
      </c>
      <c r="G50" s="488">
        <v>357022.2</v>
      </c>
      <c r="H50" s="490">
        <f t="shared" si="8"/>
        <v>-0.1168347544730651</v>
      </c>
      <c r="I50" s="533">
        <f>G50/$G$48</f>
        <v>0.35833347620615846</v>
      </c>
    </row>
    <row r="51" spans="1:9" x14ac:dyDescent="0.2">
      <c r="A51" s="476" t="s">
        <v>258</v>
      </c>
      <c r="B51" s="487">
        <v>2000</v>
      </c>
      <c r="C51" s="488">
        <v>200</v>
      </c>
      <c r="D51" s="647">
        <f t="shared" si="9"/>
        <v>-0.9</v>
      </c>
      <c r="E51" s="648"/>
      <c r="F51" s="489">
        <v>35700</v>
      </c>
      <c r="G51" s="488">
        <v>32350</v>
      </c>
      <c r="H51" s="490">
        <f t="shared" si="8"/>
        <v>-9.3837535014005602E-2</v>
      </c>
      <c r="I51" s="533">
        <f>G51/$G$48</f>
        <v>3.2468815539395665E-2</v>
      </c>
    </row>
    <row r="52" spans="1:9" x14ac:dyDescent="0.2">
      <c r="A52" s="476" t="s">
        <v>257</v>
      </c>
      <c r="B52" s="487">
        <v>875.5</v>
      </c>
      <c r="C52" s="488">
        <v>860</v>
      </c>
      <c r="D52" s="647">
        <f t="shared" si="9"/>
        <v>-1.770416904625928E-2</v>
      </c>
      <c r="E52" s="648"/>
      <c r="F52" s="489">
        <v>10549.830000000002</v>
      </c>
      <c r="G52" s="488">
        <v>10443.299999999999</v>
      </c>
      <c r="H52" s="490">
        <f t="shared" si="8"/>
        <v>-1.0097793045006645E-2</v>
      </c>
      <c r="I52" s="533">
        <f>G52/$G$48</f>
        <v>1.0481656300543143E-2</v>
      </c>
    </row>
    <row r="53" spans="1:9" x14ac:dyDescent="0.2">
      <c r="A53" s="476" t="s">
        <v>248</v>
      </c>
      <c r="B53" s="487">
        <v>0</v>
      </c>
      <c r="C53" s="1005">
        <v>0.5</v>
      </c>
      <c r="D53" s="647" t="s">
        <v>241</v>
      </c>
      <c r="E53" s="648"/>
      <c r="F53" s="489">
        <v>0</v>
      </c>
      <c r="G53" s="488">
        <v>21</v>
      </c>
      <c r="H53" s="490" t="s">
        <v>241</v>
      </c>
      <c r="I53" s="877">
        <f>G53/$G$48</f>
        <v>2.107712909821666E-5</v>
      </c>
    </row>
    <row r="54" spans="1:9" x14ac:dyDescent="0.2">
      <c r="A54" s="482" t="s">
        <v>566</v>
      </c>
      <c r="B54" s="483">
        <f>SUM(B55:B57)</f>
        <v>879</v>
      </c>
      <c r="C54" s="484">
        <f>SUM(C55:C57)</f>
        <v>374</v>
      </c>
      <c r="D54" s="485">
        <f t="shared" si="3"/>
        <v>-0.57451649601820254</v>
      </c>
      <c r="E54" s="646"/>
      <c r="F54" s="483">
        <f>SUM(F55:F57)</f>
        <v>947365.05</v>
      </c>
      <c r="G54" s="484">
        <f>SUM(G55:G57)</f>
        <v>949913.29999999993</v>
      </c>
      <c r="H54" s="486">
        <f>(G54-F54)/F54</f>
        <v>2.6898290157525693E-3</v>
      </c>
      <c r="I54" s="532">
        <f>SUM(I55:I57)</f>
        <v>1</v>
      </c>
    </row>
    <row r="55" spans="1:9" x14ac:dyDescent="0.2">
      <c r="A55" s="476" t="s">
        <v>248</v>
      </c>
      <c r="B55" s="487">
        <v>0</v>
      </c>
      <c r="C55" s="488">
        <v>0</v>
      </c>
      <c r="D55" s="647" t="s">
        <v>242</v>
      </c>
      <c r="E55" s="648"/>
      <c r="F55" s="489">
        <v>942619.05</v>
      </c>
      <c r="G55" s="488">
        <v>944744.29999999993</v>
      </c>
      <c r="H55" s="490">
        <f>(G55-F55)/F55</f>
        <v>2.2546223736936819E-3</v>
      </c>
      <c r="I55" s="533">
        <f>G55/$G$54</f>
        <v>0.99455845075545313</v>
      </c>
    </row>
    <row r="56" spans="1:9" x14ac:dyDescent="0.2">
      <c r="A56" s="476" t="s">
        <v>245</v>
      </c>
      <c r="B56" s="487">
        <v>879</v>
      </c>
      <c r="C56" s="488">
        <v>374</v>
      </c>
      <c r="D56" s="647">
        <f t="shared" si="3"/>
        <v>-0.57451649601820254</v>
      </c>
      <c r="E56" s="648"/>
      <c r="F56" s="489">
        <v>4744</v>
      </c>
      <c r="G56" s="488">
        <v>5169</v>
      </c>
      <c r="H56" s="490">
        <f>(G56-F56)/F56</f>
        <v>8.9586846543001683E-2</v>
      </c>
      <c r="I56" s="533">
        <f>G56/$G$54</f>
        <v>5.441549244546845E-3</v>
      </c>
    </row>
    <row r="57" spans="1:9" x14ac:dyDescent="0.2">
      <c r="A57" s="476" t="s">
        <v>251</v>
      </c>
      <c r="B57" s="487">
        <v>0</v>
      </c>
      <c r="C57" s="488">
        <v>0</v>
      </c>
      <c r="D57" s="650" t="s">
        <v>242</v>
      </c>
      <c r="E57" s="648"/>
      <c r="F57" s="489">
        <v>2</v>
      </c>
      <c r="G57" s="488">
        <v>0</v>
      </c>
      <c r="H57" s="490" t="s">
        <v>242</v>
      </c>
      <c r="I57" s="533" t="s">
        <v>242</v>
      </c>
    </row>
    <row r="58" spans="1:9" x14ac:dyDescent="0.2">
      <c r="A58" s="482" t="s">
        <v>565</v>
      </c>
      <c r="B58" s="483">
        <f>SUM(B59:B64)</f>
        <v>81785.103000000017</v>
      </c>
      <c r="C58" s="484">
        <f>SUM(C59:C64)</f>
        <v>68155.539999999994</v>
      </c>
      <c r="D58" s="485">
        <f t="shared" ref="D58:D66" si="10">(C58-B58)/B58</f>
        <v>-0.16665092419092534</v>
      </c>
      <c r="E58" s="646"/>
      <c r="F58" s="483">
        <f>SUM(F59:F64)</f>
        <v>998327.58799999987</v>
      </c>
      <c r="G58" s="484">
        <f>SUM(G59:G64)</f>
        <v>867978.89890000003</v>
      </c>
      <c r="H58" s="486">
        <f t="shared" ref="H58:H66" si="11">(G58-F58)/F58</f>
        <v>-0.13056705100290172</v>
      </c>
      <c r="I58" s="532">
        <f>SUM(I59:I64)</f>
        <v>1</v>
      </c>
    </row>
    <row r="59" spans="1:9" x14ac:dyDescent="0.2">
      <c r="A59" s="476" t="s">
        <v>244</v>
      </c>
      <c r="B59" s="487">
        <v>49479.95</v>
      </c>
      <c r="C59" s="488">
        <v>27061.79</v>
      </c>
      <c r="D59" s="647">
        <f t="shared" si="10"/>
        <v>-0.45307563972881942</v>
      </c>
      <c r="E59" s="648"/>
      <c r="F59" s="489">
        <v>659643.15999999992</v>
      </c>
      <c r="G59" s="488">
        <v>436513.11</v>
      </c>
      <c r="H59" s="490">
        <f t="shared" si="11"/>
        <v>-0.33825871854716111</v>
      </c>
      <c r="I59" s="533">
        <f t="shared" ref="I59:I64" si="12">G59/$G$58</f>
        <v>0.50290751371167919</v>
      </c>
    </row>
    <row r="60" spans="1:9" x14ac:dyDescent="0.2">
      <c r="A60" s="476" t="s">
        <v>257</v>
      </c>
      <c r="B60" s="487">
        <v>17619.66</v>
      </c>
      <c r="C60" s="488">
        <v>10514.46</v>
      </c>
      <c r="D60" s="647">
        <f t="shared" si="10"/>
        <v>-0.40325409230371079</v>
      </c>
      <c r="E60" s="648"/>
      <c r="F60" s="489">
        <v>159474.67000000001</v>
      </c>
      <c r="G60" s="488">
        <v>183168.73</v>
      </c>
      <c r="H60" s="490">
        <f t="shared" si="11"/>
        <v>0.14857569543802784</v>
      </c>
      <c r="I60" s="533">
        <f t="shared" si="12"/>
        <v>0.21102901260863821</v>
      </c>
    </row>
    <row r="61" spans="1:9" x14ac:dyDescent="0.2">
      <c r="A61" s="476" t="s">
        <v>254</v>
      </c>
      <c r="B61" s="487">
        <v>6076.96</v>
      </c>
      <c r="C61" s="488">
        <v>7440.3</v>
      </c>
      <c r="D61" s="647">
        <f t="shared" si="10"/>
        <v>0.22434572549432613</v>
      </c>
      <c r="E61" s="648"/>
      <c r="F61" s="489">
        <v>78888.640000000029</v>
      </c>
      <c r="G61" s="488">
        <v>100562.03</v>
      </c>
      <c r="H61" s="490">
        <f t="shared" si="11"/>
        <v>0.27473397944241357</v>
      </c>
      <c r="I61" s="533">
        <f t="shared" si="12"/>
        <v>0.11585768977499736</v>
      </c>
    </row>
    <row r="62" spans="1:9" x14ac:dyDescent="0.2">
      <c r="A62" s="476" t="s">
        <v>243</v>
      </c>
      <c r="B62" s="487">
        <v>3461.6750000000002</v>
      </c>
      <c r="C62" s="488">
        <v>18319.32</v>
      </c>
      <c r="D62" s="647">
        <f t="shared" si="10"/>
        <v>4.2920392584514717</v>
      </c>
      <c r="E62" s="648"/>
      <c r="F62" s="489">
        <v>20370.93</v>
      </c>
      <c r="G62" s="488">
        <v>61761.976900000001</v>
      </c>
      <c r="H62" s="490">
        <f t="shared" si="11"/>
        <v>2.0318682995818063</v>
      </c>
      <c r="I62" s="533">
        <f t="shared" si="12"/>
        <v>7.115608107325154E-2</v>
      </c>
    </row>
    <row r="63" spans="1:9" x14ac:dyDescent="0.2">
      <c r="A63" s="476" t="s">
        <v>262</v>
      </c>
      <c r="B63" s="487">
        <v>3017.77</v>
      </c>
      <c r="C63" s="488">
        <v>1273.67</v>
      </c>
      <c r="D63" s="647">
        <f t="shared" si="10"/>
        <v>-0.5779433157596503</v>
      </c>
      <c r="E63" s="648"/>
      <c r="F63" s="489">
        <v>32413.37</v>
      </c>
      <c r="G63" s="488">
        <v>37501.519999999997</v>
      </c>
      <c r="H63" s="490">
        <f t="shared" si="11"/>
        <v>0.15697688947492958</v>
      </c>
      <c r="I63" s="533">
        <f t="shared" si="12"/>
        <v>4.3205566457348354E-2</v>
      </c>
    </row>
    <row r="64" spans="1:9" x14ac:dyDescent="0.2">
      <c r="A64" s="476" t="s">
        <v>247</v>
      </c>
      <c r="B64" s="487">
        <v>2129.0880000000034</v>
      </c>
      <c r="C64" s="488">
        <v>3545.9999999999927</v>
      </c>
      <c r="D64" s="647">
        <f t="shared" si="10"/>
        <v>0.66550184867886486</v>
      </c>
      <c r="E64" s="648"/>
      <c r="F64" s="489">
        <v>47536.817999999854</v>
      </c>
      <c r="G64" s="488">
        <v>48471.532000000007</v>
      </c>
      <c r="H64" s="490">
        <f t="shared" si="11"/>
        <v>1.9662948411905811E-2</v>
      </c>
      <c r="I64" s="533">
        <f t="shared" si="12"/>
        <v>5.5844136374085307E-2</v>
      </c>
    </row>
    <row r="65" spans="1:9" x14ac:dyDescent="0.2">
      <c r="A65" s="482" t="s">
        <v>567</v>
      </c>
      <c r="B65" s="483">
        <f>SUM(B66)</f>
        <v>46053.19</v>
      </c>
      <c r="C65" s="484">
        <f>SUM(C66)</f>
        <v>72785.97</v>
      </c>
      <c r="D65" s="485">
        <f t="shared" si="10"/>
        <v>0.58047618416878388</v>
      </c>
      <c r="E65" s="646"/>
      <c r="F65" s="483">
        <f>SUM(F66)</f>
        <v>853593.87999999989</v>
      </c>
      <c r="G65" s="484">
        <f>SUM(G66)</f>
        <v>818471.87999999989</v>
      </c>
      <c r="H65" s="486">
        <f t="shared" si="11"/>
        <v>-4.1146030709592253E-2</v>
      </c>
      <c r="I65" s="532">
        <f>SUM(I66)</f>
        <v>1</v>
      </c>
    </row>
    <row r="66" spans="1:9" x14ac:dyDescent="0.2">
      <c r="A66" s="476" t="s">
        <v>248</v>
      </c>
      <c r="B66" s="487">
        <v>46053.19</v>
      </c>
      <c r="C66" s="488">
        <v>72785.97</v>
      </c>
      <c r="D66" s="647">
        <f t="shared" si="10"/>
        <v>0.58047618416878388</v>
      </c>
      <c r="E66" s="648"/>
      <c r="F66" s="489">
        <v>853593.87999999989</v>
      </c>
      <c r="G66" s="488">
        <v>818471.87999999989</v>
      </c>
      <c r="H66" s="490">
        <f t="shared" si="11"/>
        <v>-4.1146030709592253E-2</v>
      </c>
      <c r="I66" s="533">
        <f>G66/$G$65</f>
        <v>1</v>
      </c>
    </row>
    <row r="67" spans="1:9" x14ac:dyDescent="0.2">
      <c r="A67" s="482" t="s">
        <v>568</v>
      </c>
      <c r="B67" s="483">
        <f>SUM(B68:B70)</f>
        <v>29029.279999999999</v>
      </c>
      <c r="C67" s="484">
        <f>SUM(C68:C70)</f>
        <v>42835.795000000006</v>
      </c>
      <c r="D67" s="485">
        <f>(C67-B67)/B67</f>
        <v>0.4756065255493766</v>
      </c>
      <c r="E67" s="646"/>
      <c r="F67" s="483">
        <f>SUM(F68:F70)</f>
        <v>258614.91999999998</v>
      </c>
      <c r="G67" s="484">
        <f>SUM(G68:G70)</f>
        <v>460408.28499999997</v>
      </c>
      <c r="H67" s="486">
        <f>(G67-F67)/F67</f>
        <v>0.7802850856400706</v>
      </c>
      <c r="I67" s="532">
        <f>SUM(I68:I70)</f>
        <v>1</v>
      </c>
    </row>
    <row r="68" spans="1:9" x14ac:dyDescent="0.2">
      <c r="A68" s="492" t="s">
        <v>243</v>
      </c>
      <c r="B68" s="493">
        <v>19715</v>
      </c>
      <c r="C68" s="494">
        <v>40879.805000000008</v>
      </c>
      <c r="D68" s="647">
        <f>(C68-B68)/B68</f>
        <v>1.0735381689069241</v>
      </c>
      <c r="E68" s="651"/>
      <c r="F68" s="493">
        <v>234540.84</v>
      </c>
      <c r="G68" s="494">
        <v>401992.66499999998</v>
      </c>
      <c r="H68" s="490">
        <f>(G68-F68)/F68</f>
        <v>0.71395593620283782</v>
      </c>
      <c r="I68" s="534">
        <f>G68/$G$67</f>
        <v>0.87312213549762685</v>
      </c>
    </row>
    <row r="69" spans="1:9" x14ac:dyDescent="0.2">
      <c r="A69" s="492" t="s">
        <v>245</v>
      </c>
      <c r="B69" s="493">
        <v>9314.2800000000007</v>
      </c>
      <c r="C69" s="494">
        <v>1955.99</v>
      </c>
      <c r="D69" s="647">
        <f>(C69-B69)/B69</f>
        <v>-0.7900009447858557</v>
      </c>
      <c r="E69" s="651"/>
      <c r="F69" s="493">
        <v>23756.080000000002</v>
      </c>
      <c r="G69" s="494">
        <v>51696.7</v>
      </c>
      <c r="H69" s="490">
        <f t="shared" ref="H69" si="13">(G69-F69)/F69</f>
        <v>1.1761460645022239</v>
      </c>
      <c r="I69" s="534">
        <f>G69/$G$67</f>
        <v>0.11228446942478457</v>
      </c>
    </row>
    <row r="70" spans="1:9" x14ac:dyDescent="0.2">
      <c r="A70" s="476" t="s">
        <v>262</v>
      </c>
      <c r="B70" s="493">
        <v>0</v>
      </c>
      <c r="C70" s="494">
        <v>0</v>
      </c>
      <c r="D70" s="647" t="s">
        <v>242</v>
      </c>
      <c r="E70" s="651"/>
      <c r="F70" s="652">
        <v>318</v>
      </c>
      <c r="G70" s="494">
        <v>6718.92</v>
      </c>
      <c r="H70" s="490" t="s">
        <v>241</v>
      </c>
      <c r="I70" s="534">
        <f>G70/$G$67</f>
        <v>1.4593395077588582E-2</v>
      </c>
    </row>
    <row r="71" spans="1:9" x14ac:dyDescent="0.2">
      <c r="A71" s="482" t="s">
        <v>569</v>
      </c>
      <c r="B71" s="483">
        <f>SUM(B72:B74)</f>
        <v>37539.26</v>
      </c>
      <c r="C71" s="484">
        <f>SUM(C72:C74)</f>
        <v>27947.210000000003</v>
      </c>
      <c r="D71" s="485">
        <f t="shared" ref="D71:D80" si="14">(C71-B71)/B71</f>
        <v>-0.25552048708472141</v>
      </c>
      <c r="E71" s="646"/>
      <c r="F71" s="483">
        <f>SUM(F72:F74)</f>
        <v>491263.98</v>
      </c>
      <c r="G71" s="484">
        <f>SUM(G72:G74)</f>
        <v>390129.00400000002</v>
      </c>
      <c r="H71" s="486">
        <f t="shared" ref="H71:H84" si="15">(G71-F71)/F71</f>
        <v>-0.20586686611951474</v>
      </c>
      <c r="I71" s="532">
        <f>SUM(I72:I74)</f>
        <v>0.99999999999999989</v>
      </c>
    </row>
    <row r="72" spans="1:9" x14ac:dyDescent="0.2">
      <c r="A72" s="491" t="s">
        <v>243</v>
      </c>
      <c r="B72" s="397">
        <v>32758.83</v>
      </c>
      <c r="C72" s="397">
        <v>21835.83</v>
      </c>
      <c r="D72" s="647">
        <f t="shared" si="14"/>
        <v>-0.3334368168826542</v>
      </c>
      <c r="E72" s="648"/>
      <c r="F72" s="489">
        <v>328505.72000000003</v>
      </c>
      <c r="G72" s="488">
        <v>264836.65399999998</v>
      </c>
      <c r="H72" s="490">
        <f t="shared" si="15"/>
        <v>-0.19381417772573351</v>
      </c>
      <c r="I72" s="533">
        <f>G72/$G$71</f>
        <v>0.67884379598703193</v>
      </c>
    </row>
    <row r="73" spans="1:9" x14ac:dyDescent="0.2">
      <c r="A73" s="491" t="s">
        <v>245</v>
      </c>
      <c r="B73" s="397">
        <v>3098.75</v>
      </c>
      <c r="C73" s="397">
        <v>3651.38</v>
      </c>
      <c r="D73" s="647">
        <f t="shared" si="14"/>
        <v>0.17833965308592178</v>
      </c>
      <c r="E73" s="648"/>
      <c r="F73" s="489">
        <v>122552.60099999998</v>
      </c>
      <c r="G73" s="488">
        <v>97020.21</v>
      </c>
      <c r="H73" s="490">
        <f t="shared" si="15"/>
        <v>-0.20833822205046451</v>
      </c>
      <c r="I73" s="533">
        <f>G73/$G$71</f>
        <v>0.24868750850423826</v>
      </c>
    </row>
    <row r="74" spans="1:9" x14ac:dyDescent="0.2">
      <c r="A74" s="491" t="s">
        <v>254</v>
      </c>
      <c r="B74" s="397">
        <v>1681.68</v>
      </c>
      <c r="C74" s="397">
        <v>2460</v>
      </c>
      <c r="D74" s="647">
        <f t="shared" si="14"/>
        <v>0.46282289139431992</v>
      </c>
      <c r="E74" s="648"/>
      <c r="F74" s="489">
        <v>40205.659</v>
      </c>
      <c r="G74" s="488">
        <v>28272.140000000003</v>
      </c>
      <c r="H74" s="490">
        <f t="shared" si="15"/>
        <v>-0.29681192391349676</v>
      </c>
      <c r="I74" s="533">
        <f>G74/$G$71</f>
        <v>7.2468695508729725E-2</v>
      </c>
    </row>
    <row r="75" spans="1:9" x14ac:dyDescent="0.2">
      <c r="A75" s="482" t="s">
        <v>570</v>
      </c>
      <c r="B75" s="483">
        <f>SUM(B76:B82)</f>
        <v>30448.112000000001</v>
      </c>
      <c r="C75" s="484">
        <f>SUM(C76:C82)</f>
        <v>27101.420000000002</v>
      </c>
      <c r="D75" s="485">
        <f t="shared" si="14"/>
        <v>-0.10991459831729465</v>
      </c>
      <c r="E75" s="646"/>
      <c r="F75" s="483">
        <f>SUM(F76:F82)</f>
        <v>362782.95300000004</v>
      </c>
      <c r="G75" s="484">
        <f>SUM(G76:G82)</f>
        <v>353761.473</v>
      </c>
      <c r="H75" s="486">
        <f>(G75-F75)/F75</f>
        <v>-2.4867430857480336E-2</v>
      </c>
      <c r="I75" s="532">
        <f>SUM(I76:I82)</f>
        <v>1</v>
      </c>
    </row>
    <row r="76" spans="1:9" x14ac:dyDescent="0.2">
      <c r="A76" s="492" t="s">
        <v>243</v>
      </c>
      <c r="B76" s="652">
        <v>26794</v>
      </c>
      <c r="C76" s="655">
        <v>26806.97</v>
      </c>
      <c r="D76" s="1031">
        <f t="shared" si="14"/>
        <v>4.8406359632757946E-4</v>
      </c>
      <c r="E76" s="651"/>
      <c r="F76" s="493">
        <v>157287.05900000001</v>
      </c>
      <c r="G76" s="494">
        <v>212924.94300000003</v>
      </c>
      <c r="H76" s="490">
        <f>(G76-F76)/F76</f>
        <v>0.35373465785255748</v>
      </c>
      <c r="I76" s="534">
        <f>G76/$G$75</f>
        <v>0.60188844532541852</v>
      </c>
    </row>
    <row r="77" spans="1:9" x14ac:dyDescent="0.2">
      <c r="A77" s="492" t="s">
        <v>245</v>
      </c>
      <c r="B77" s="652">
        <v>0</v>
      </c>
      <c r="C77" s="488">
        <v>0</v>
      </c>
      <c r="D77" s="647" t="s">
        <v>242</v>
      </c>
      <c r="E77" s="651"/>
      <c r="F77" s="493">
        <v>169064.5</v>
      </c>
      <c r="G77" s="494">
        <v>134733.4</v>
      </c>
      <c r="H77" s="490">
        <f t="shared" ref="H77" si="16">(G77-F77)/F77</f>
        <v>-0.2030651023721716</v>
      </c>
      <c r="I77" s="534">
        <f>G77/$G$75</f>
        <v>0.38085944989266818</v>
      </c>
    </row>
    <row r="78" spans="1:9" x14ac:dyDescent="0.2">
      <c r="A78" s="476" t="s">
        <v>256</v>
      </c>
      <c r="B78" s="493">
        <v>260</v>
      </c>
      <c r="C78" s="494">
        <v>0</v>
      </c>
      <c r="D78" s="647" t="s">
        <v>242</v>
      </c>
      <c r="E78" s="651"/>
      <c r="F78" s="493">
        <v>3825</v>
      </c>
      <c r="G78" s="494">
        <v>4085</v>
      </c>
      <c r="H78" s="490">
        <f>(G78-F78)/F78</f>
        <v>6.7973856209150321E-2</v>
      </c>
      <c r="I78" s="534">
        <f>G78/$G$75</f>
        <v>1.1547328671372871E-2</v>
      </c>
    </row>
    <row r="79" spans="1:9" x14ac:dyDescent="0.2">
      <c r="A79" s="476" t="s">
        <v>251</v>
      </c>
      <c r="B79" s="493">
        <v>87</v>
      </c>
      <c r="C79" s="494">
        <v>270</v>
      </c>
      <c r="D79" s="647">
        <f t="shared" si="14"/>
        <v>2.103448275862069</v>
      </c>
      <c r="E79" s="651"/>
      <c r="F79" s="493">
        <v>2929</v>
      </c>
      <c r="G79" s="494">
        <v>1812</v>
      </c>
      <c r="H79" s="490">
        <f>(G79-F79)/F79</f>
        <v>-0.38135882553772621</v>
      </c>
      <c r="I79" s="534">
        <f>G79/$G$75</f>
        <v>5.1220953616958739E-3</v>
      </c>
    </row>
    <row r="80" spans="1:9" x14ac:dyDescent="0.2">
      <c r="A80" s="476" t="s">
        <v>263</v>
      </c>
      <c r="B80" s="493">
        <v>24.9</v>
      </c>
      <c r="C80" s="494">
        <v>24.45</v>
      </c>
      <c r="D80" s="647">
        <f t="shared" si="14"/>
        <v>-1.8072289156626477E-2</v>
      </c>
      <c r="E80" s="651"/>
      <c r="F80" s="493">
        <v>206.25</v>
      </c>
      <c r="G80" s="494">
        <v>206.13</v>
      </c>
      <c r="H80" s="490">
        <f>(G80-F80)/F80</f>
        <v>-5.8181818181820384E-4</v>
      </c>
      <c r="I80" s="534">
        <f>G80/$G$75</f>
        <v>5.8268074884457524E-4</v>
      </c>
    </row>
    <row r="81" spans="1:9" x14ac:dyDescent="0.2">
      <c r="A81" s="476" t="s">
        <v>257</v>
      </c>
      <c r="B81" s="493">
        <v>1643.5</v>
      </c>
      <c r="C81" s="494">
        <v>0</v>
      </c>
      <c r="D81" s="647" t="s">
        <v>242</v>
      </c>
      <c r="E81" s="651"/>
      <c r="F81" s="493">
        <v>18264.400000000001</v>
      </c>
      <c r="G81" s="494">
        <v>0</v>
      </c>
      <c r="H81" s="490" t="s">
        <v>242</v>
      </c>
      <c r="I81" s="534" t="s">
        <v>242</v>
      </c>
    </row>
    <row r="82" spans="1:9" x14ac:dyDescent="0.2">
      <c r="A82" s="476" t="s">
        <v>244</v>
      </c>
      <c r="B82" s="487">
        <v>1638.712</v>
      </c>
      <c r="C82" s="488">
        <v>0</v>
      </c>
      <c r="D82" s="647" t="s">
        <v>242</v>
      </c>
      <c r="E82" s="656"/>
      <c r="F82" s="487">
        <v>11206.743999999999</v>
      </c>
      <c r="G82" s="488">
        <v>0</v>
      </c>
      <c r="H82" s="490" t="s">
        <v>242</v>
      </c>
      <c r="I82" s="534" t="s">
        <v>242</v>
      </c>
    </row>
    <row r="83" spans="1:9" x14ac:dyDescent="0.2">
      <c r="A83" s="482" t="s">
        <v>853</v>
      </c>
      <c r="B83" s="483">
        <f>SUM(B84:B84)</f>
        <v>69275.335999999996</v>
      </c>
      <c r="C83" s="484">
        <f>SUM(C84:C84)</f>
        <v>0</v>
      </c>
      <c r="D83" s="485" t="s">
        <v>242</v>
      </c>
      <c r="E83" s="646"/>
      <c r="F83" s="483">
        <f>SUM(F84:F84)</f>
        <v>386070.15300000005</v>
      </c>
      <c r="G83" s="484">
        <f>SUM(G84:G84)</f>
        <v>305242.46299999999</v>
      </c>
      <c r="H83" s="486">
        <f t="shared" si="15"/>
        <v>-0.20936011077758723</v>
      </c>
      <c r="I83" s="532">
        <f>SUM(I84:I84)</f>
        <v>1</v>
      </c>
    </row>
    <row r="84" spans="1:9" x14ac:dyDescent="0.2">
      <c r="A84" s="496" t="s">
        <v>245</v>
      </c>
      <c r="B84" s="493">
        <v>69275.335999999996</v>
      </c>
      <c r="C84" s="494">
        <v>0</v>
      </c>
      <c r="D84" s="647" t="s">
        <v>242</v>
      </c>
      <c r="E84" s="653"/>
      <c r="F84" s="493">
        <v>386070.15300000005</v>
      </c>
      <c r="G84" s="494">
        <v>305242.46299999999</v>
      </c>
      <c r="H84" s="490">
        <f t="shared" si="15"/>
        <v>-0.20936011077758723</v>
      </c>
      <c r="I84" s="537">
        <f>G83/$G$84</f>
        <v>1</v>
      </c>
    </row>
    <row r="85" spans="1:9" x14ac:dyDescent="0.2">
      <c r="A85" s="482" t="s">
        <v>572</v>
      </c>
      <c r="B85" s="483">
        <f>SUM(B86:B86)</f>
        <v>20612</v>
      </c>
      <c r="C85" s="484">
        <f>SUM(C86:C86)</f>
        <v>16822</v>
      </c>
      <c r="D85" s="485">
        <f>(C85-B85)/B85</f>
        <v>-0.18387347176402097</v>
      </c>
      <c r="E85" s="646"/>
      <c r="F85" s="483">
        <f>SUM(F86:F86)</f>
        <v>70905</v>
      </c>
      <c r="G85" s="484">
        <f>SUM(G86:G86)</f>
        <v>139132</v>
      </c>
      <c r="H85" s="486">
        <f>(G85-F85)/F85</f>
        <v>0.96223115436146955</v>
      </c>
      <c r="I85" s="532">
        <f>SUM(I86:I86)</f>
        <v>1</v>
      </c>
    </row>
    <row r="86" spans="1:9" x14ac:dyDescent="0.2">
      <c r="A86" s="496" t="s">
        <v>263</v>
      </c>
      <c r="B86" s="493">
        <v>20612</v>
      </c>
      <c r="C86" s="494">
        <v>16822</v>
      </c>
      <c r="D86" s="647">
        <f>(C86-B86)/B86</f>
        <v>-0.18387347176402097</v>
      </c>
      <c r="E86" s="653"/>
      <c r="F86" s="493">
        <v>70905</v>
      </c>
      <c r="G86" s="494">
        <v>139132</v>
      </c>
      <c r="H86" s="490">
        <f>(G86-F86)/F86</f>
        <v>0.96223115436146955</v>
      </c>
      <c r="I86" s="537">
        <f>G86/$G$85</f>
        <v>1</v>
      </c>
    </row>
    <row r="87" spans="1:9" x14ac:dyDescent="0.2">
      <c r="A87" s="482" t="s">
        <v>571</v>
      </c>
      <c r="B87" s="483">
        <f>SUM(B88:B89)</f>
        <v>42</v>
      </c>
      <c r="C87" s="484">
        <f>SUM(C88:C89)</f>
        <v>681.38</v>
      </c>
      <c r="D87" s="485" t="s">
        <v>241</v>
      </c>
      <c r="E87" s="646"/>
      <c r="F87" s="483">
        <f>SUM(F88:F89)</f>
        <v>83641.989999999991</v>
      </c>
      <c r="G87" s="484">
        <f>SUM(G88:G89)</f>
        <v>101605.54499999998</v>
      </c>
      <c r="H87" s="486">
        <f>(G87-F87)/F87</f>
        <v>0.21476718810731302</v>
      </c>
      <c r="I87" s="532">
        <f>SUM(I88:I89)</f>
        <v>1</v>
      </c>
    </row>
    <row r="88" spans="1:9" x14ac:dyDescent="0.2">
      <c r="A88" s="492" t="s">
        <v>248</v>
      </c>
      <c r="B88" s="493">
        <v>0</v>
      </c>
      <c r="C88" s="494">
        <v>53</v>
      </c>
      <c r="D88" s="647" t="s">
        <v>241</v>
      </c>
      <c r="E88" s="651"/>
      <c r="F88" s="652">
        <v>83375.989999999991</v>
      </c>
      <c r="G88" s="494">
        <v>83001.139999999985</v>
      </c>
      <c r="H88" s="490">
        <f>(G88-F88)/F88</f>
        <v>-4.4958986394045318E-3</v>
      </c>
      <c r="I88" s="534">
        <f>(G88/$G$87)</f>
        <v>0.81689577079676112</v>
      </c>
    </row>
    <row r="89" spans="1:9" x14ac:dyDescent="0.2">
      <c r="A89" s="492" t="s">
        <v>251</v>
      </c>
      <c r="B89" s="493">
        <v>42</v>
      </c>
      <c r="C89" s="494">
        <v>628.38</v>
      </c>
      <c r="D89" s="647" t="s">
        <v>241</v>
      </c>
      <c r="E89" s="651"/>
      <c r="F89" s="652">
        <v>266</v>
      </c>
      <c r="G89" s="488">
        <v>18604.405000000002</v>
      </c>
      <c r="H89" s="490" t="s">
        <v>241</v>
      </c>
      <c r="I89" s="534">
        <f>(G89/$G$87)</f>
        <v>0.18310422920323891</v>
      </c>
    </row>
    <row r="90" spans="1:9" x14ac:dyDescent="0.2">
      <c r="A90" s="482" t="s">
        <v>771</v>
      </c>
      <c r="B90" s="483">
        <f>SUM(B91:B91)</f>
        <v>2744</v>
      </c>
      <c r="C90" s="484">
        <f>SUM(C91:C91)</f>
        <v>50562.400000000001</v>
      </c>
      <c r="D90" s="485" t="s">
        <v>241</v>
      </c>
      <c r="E90" s="646"/>
      <c r="F90" s="483">
        <f>SUM(F91:F91)</f>
        <v>73984.399999999994</v>
      </c>
      <c r="G90" s="484">
        <f>SUM(G91:G91)</f>
        <v>81398.899999999994</v>
      </c>
      <c r="H90" s="486">
        <f>(G90-F90)/F90</f>
        <v>0.10021707278831754</v>
      </c>
      <c r="I90" s="532">
        <f>SUM(I91)</f>
        <v>1</v>
      </c>
    </row>
    <row r="91" spans="1:9" x14ac:dyDescent="0.2">
      <c r="A91" s="476" t="s">
        <v>245</v>
      </c>
      <c r="B91" s="493">
        <v>2744</v>
      </c>
      <c r="C91" s="494">
        <v>50562.400000000001</v>
      </c>
      <c r="D91" s="650" t="s">
        <v>241</v>
      </c>
      <c r="E91" s="653"/>
      <c r="F91" s="652">
        <v>73984.399999999994</v>
      </c>
      <c r="G91" s="494">
        <v>81398.899999999994</v>
      </c>
      <c r="H91" s="490">
        <f t="shared" ref="H91:H95" si="17">(G91-F91)/F91</f>
        <v>0.10021707278831754</v>
      </c>
      <c r="I91" s="533">
        <f>G91/$G$90</f>
        <v>1</v>
      </c>
    </row>
    <row r="92" spans="1:9" x14ac:dyDescent="0.2">
      <c r="A92" s="482" t="s">
        <v>578</v>
      </c>
      <c r="B92" s="483">
        <f>SUM(B93:B96)</f>
        <v>156</v>
      </c>
      <c r="C92" s="484">
        <f>SUM(C93:C96)</f>
        <v>8020.4</v>
      </c>
      <c r="D92" s="485" t="s">
        <v>241</v>
      </c>
      <c r="E92" s="646"/>
      <c r="F92" s="483">
        <f>SUM(F93:F96)</f>
        <v>10207.855</v>
      </c>
      <c r="G92" s="484">
        <f>SUM(G93:G96)</f>
        <v>76823.154999999999</v>
      </c>
      <c r="H92" s="486">
        <f t="shared" si="17"/>
        <v>6.525886192544859</v>
      </c>
      <c r="I92" s="532">
        <f>SUM(I93:I96)</f>
        <v>1</v>
      </c>
    </row>
    <row r="93" spans="1:9" x14ac:dyDescent="0.2">
      <c r="A93" s="492" t="s">
        <v>251</v>
      </c>
      <c r="B93" s="493">
        <v>36</v>
      </c>
      <c r="C93" s="494">
        <v>7916.4</v>
      </c>
      <c r="D93" s="647" t="s">
        <v>241</v>
      </c>
      <c r="E93" s="653"/>
      <c r="F93" s="493">
        <v>5545.5050000000001</v>
      </c>
      <c r="G93" s="494">
        <v>71409.154999999999</v>
      </c>
      <c r="H93" s="490" t="s">
        <v>241</v>
      </c>
      <c r="I93" s="537">
        <f>(G93/$G$92)</f>
        <v>0.92952645592334759</v>
      </c>
    </row>
    <row r="94" spans="1:9" x14ac:dyDescent="0.2">
      <c r="A94" s="492" t="s">
        <v>243</v>
      </c>
      <c r="B94" s="493">
        <v>0</v>
      </c>
      <c r="C94" s="494">
        <v>0</v>
      </c>
      <c r="D94" s="647" t="s">
        <v>242</v>
      </c>
      <c r="E94" s="653"/>
      <c r="F94" s="493">
        <v>300</v>
      </c>
      <c r="G94" s="494">
        <v>3800</v>
      </c>
      <c r="H94" s="490" t="s">
        <v>241</v>
      </c>
      <c r="I94" s="537">
        <f>(G94/$G$92)</f>
        <v>4.9464253323102912E-2</v>
      </c>
    </row>
    <row r="95" spans="1:9" x14ac:dyDescent="0.2">
      <c r="A95" s="492" t="s">
        <v>261</v>
      </c>
      <c r="B95" s="493">
        <v>120</v>
      </c>
      <c r="C95" s="494">
        <v>104</v>
      </c>
      <c r="D95" s="647">
        <f t="shared" ref="D95" si="18">(C95-B95)/B95</f>
        <v>-0.13333333333333333</v>
      </c>
      <c r="E95" s="653"/>
      <c r="F95" s="493">
        <v>3062.35</v>
      </c>
      <c r="G95" s="494">
        <v>1614</v>
      </c>
      <c r="H95" s="490">
        <f t="shared" si="17"/>
        <v>-0.47295377732786908</v>
      </c>
      <c r="I95" s="537">
        <f>(G95/$G$92)</f>
        <v>2.10092907535495E-2</v>
      </c>
    </row>
    <row r="96" spans="1:9" x14ac:dyDescent="0.2">
      <c r="A96" s="492" t="s">
        <v>260</v>
      </c>
      <c r="B96" s="493">
        <v>0</v>
      </c>
      <c r="C96" s="494">
        <v>0</v>
      </c>
      <c r="D96" s="650" t="s">
        <v>242</v>
      </c>
      <c r="E96" s="653"/>
      <c r="F96" s="493">
        <v>1300</v>
      </c>
      <c r="G96" s="494">
        <v>0</v>
      </c>
      <c r="H96" s="490" t="s">
        <v>242</v>
      </c>
      <c r="I96" s="537" t="s">
        <v>242</v>
      </c>
    </row>
    <row r="97" spans="1:9" x14ac:dyDescent="0.2">
      <c r="A97" s="482" t="s">
        <v>576</v>
      </c>
      <c r="B97" s="483">
        <f>SUM(B98:B101)</f>
        <v>4018</v>
      </c>
      <c r="C97" s="484">
        <f>SUM(C98:C101)</f>
        <v>3345</v>
      </c>
      <c r="D97" s="485">
        <f>(C97-B97)/B97</f>
        <v>-0.16749626679940269</v>
      </c>
      <c r="E97" s="646"/>
      <c r="F97" s="483">
        <f>SUM(F98:F101)</f>
        <v>30129</v>
      </c>
      <c r="G97" s="484">
        <f>SUM(G98:G101)</f>
        <v>44734</v>
      </c>
      <c r="H97" s="486">
        <f t="shared" ref="H97:H111" si="19">(G97-F97)/F97</f>
        <v>0.48474891300740153</v>
      </c>
      <c r="I97" s="532">
        <f>SUM(I98:I101)</f>
        <v>1</v>
      </c>
    </row>
    <row r="98" spans="1:9" x14ac:dyDescent="0.2">
      <c r="A98" s="476" t="s">
        <v>250</v>
      </c>
      <c r="B98" s="487">
        <v>2000</v>
      </c>
      <c r="C98" s="488">
        <v>2000</v>
      </c>
      <c r="D98" s="650">
        <f t="shared" ref="D98:D110" si="20">(C98-B98)/B98</f>
        <v>0</v>
      </c>
      <c r="E98" s="654"/>
      <c r="F98" s="487">
        <v>13000</v>
      </c>
      <c r="G98" s="488">
        <v>24000</v>
      </c>
      <c r="H98" s="490">
        <f t="shared" si="19"/>
        <v>0.84615384615384615</v>
      </c>
      <c r="I98" s="536">
        <f>(G98/$G$97)</f>
        <v>0.53650467206151919</v>
      </c>
    </row>
    <row r="99" spans="1:9" x14ac:dyDescent="0.2">
      <c r="A99" s="476" t="s">
        <v>263</v>
      </c>
      <c r="B99" s="487">
        <v>1467</v>
      </c>
      <c r="C99" s="488">
        <v>1215</v>
      </c>
      <c r="D99" s="650">
        <f t="shared" si="20"/>
        <v>-0.17177914110429449</v>
      </c>
      <c r="E99" s="654"/>
      <c r="F99" s="487">
        <v>13359</v>
      </c>
      <c r="G99" s="488">
        <v>18466</v>
      </c>
      <c r="H99" s="490">
        <f t="shared" si="19"/>
        <v>0.3822890934950221</v>
      </c>
      <c r="I99" s="536">
        <f>(G99/$G$97)</f>
        <v>0.41279563642866723</v>
      </c>
    </row>
    <row r="100" spans="1:9" x14ac:dyDescent="0.2">
      <c r="A100" s="476" t="s">
        <v>249</v>
      </c>
      <c r="B100" s="487">
        <v>371</v>
      </c>
      <c r="C100" s="488">
        <v>109</v>
      </c>
      <c r="D100" s="650">
        <f t="shared" si="20"/>
        <v>-0.70619946091644203</v>
      </c>
      <c r="E100" s="654"/>
      <c r="F100" s="487">
        <v>2028</v>
      </c>
      <c r="G100" s="488">
        <v>2005</v>
      </c>
      <c r="H100" s="490">
        <f t="shared" si="19"/>
        <v>-1.1341222879684419E-2</v>
      </c>
      <c r="I100" s="536">
        <f>(G100/$G$97)</f>
        <v>4.482049447847275E-2</v>
      </c>
    </row>
    <row r="101" spans="1:9" x14ac:dyDescent="0.2">
      <c r="A101" s="476" t="s">
        <v>245</v>
      </c>
      <c r="B101" s="487">
        <v>180</v>
      </c>
      <c r="C101" s="488">
        <v>21</v>
      </c>
      <c r="D101" s="650">
        <f t="shared" si="20"/>
        <v>-0.8833333333333333</v>
      </c>
      <c r="E101" s="654"/>
      <c r="F101" s="487">
        <v>1742</v>
      </c>
      <c r="G101" s="488">
        <v>263</v>
      </c>
      <c r="H101" s="490">
        <f t="shared" si="19"/>
        <v>-0.84902411021814006</v>
      </c>
      <c r="I101" s="536">
        <f>(G101/$G$97)</f>
        <v>5.8791970313408146E-3</v>
      </c>
    </row>
    <row r="102" spans="1:9" x14ac:dyDescent="0.2">
      <c r="A102" s="482" t="s">
        <v>574</v>
      </c>
      <c r="B102" s="483">
        <f>SUM(B103)</f>
        <v>4697.13</v>
      </c>
      <c r="C102" s="484">
        <f>SUM(C103)</f>
        <v>3833.41</v>
      </c>
      <c r="D102" s="485">
        <f t="shared" si="20"/>
        <v>-0.18388249846182675</v>
      </c>
      <c r="E102" s="646"/>
      <c r="F102" s="483">
        <f>SUM(F103)</f>
        <v>38422.854999999996</v>
      </c>
      <c r="G102" s="484">
        <f>SUM(G103)</f>
        <v>42250.895000000004</v>
      </c>
      <c r="H102" s="486">
        <f t="shared" si="19"/>
        <v>9.9629244104843556E-2</v>
      </c>
      <c r="I102" s="532">
        <f>SUM(I103)</f>
        <v>1</v>
      </c>
    </row>
    <row r="103" spans="1:9" x14ac:dyDescent="0.2">
      <c r="A103" s="492" t="s">
        <v>243</v>
      </c>
      <c r="B103" s="493">
        <v>4697.13</v>
      </c>
      <c r="C103" s="494">
        <v>3833.41</v>
      </c>
      <c r="D103" s="647">
        <f t="shared" si="20"/>
        <v>-0.18388249846182675</v>
      </c>
      <c r="E103" s="651"/>
      <c r="F103" s="493">
        <v>38422.854999999996</v>
      </c>
      <c r="G103" s="494">
        <v>42250.895000000004</v>
      </c>
      <c r="H103" s="490">
        <f t="shared" si="19"/>
        <v>9.9629244104843556E-2</v>
      </c>
      <c r="I103" s="534">
        <f>+G103/$G$102</f>
        <v>1</v>
      </c>
    </row>
    <row r="104" spans="1:9" x14ac:dyDescent="0.2">
      <c r="A104" s="482" t="s">
        <v>573</v>
      </c>
      <c r="B104" s="483">
        <f>SUM(B105:B107)</f>
        <v>16534</v>
      </c>
      <c r="C104" s="484">
        <f>SUM(C105:C107)</f>
        <v>1379.8600000000001</v>
      </c>
      <c r="D104" s="485">
        <f t="shared" si="20"/>
        <v>-0.91654409096407397</v>
      </c>
      <c r="E104" s="646"/>
      <c r="F104" s="483">
        <f>SUM(F105:F107)</f>
        <v>42411.064999999995</v>
      </c>
      <c r="G104" s="484">
        <f>SUM(G105:G107)</f>
        <v>24421.993999999999</v>
      </c>
      <c r="H104" s="486">
        <f t="shared" si="19"/>
        <v>-0.42415985073706586</v>
      </c>
      <c r="I104" s="532">
        <f>SUM(I105:I107)</f>
        <v>0.99999999999999989</v>
      </c>
    </row>
    <row r="105" spans="1:9" x14ac:dyDescent="0.2">
      <c r="A105" s="545" t="s">
        <v>243</v>
      </c>
      <c r="B105" s="397">
        <v>16245</v>
      </c>
      <c r="C105" s="397">
        <v>1340.8600000000001</v>
      </c>
      <c r="D105" s="647">
        <f t="shared" si="20"/>
        <v>-0.91746014158202516</v>
      </c>
      <c r="E105" s="653"/>
      <c r="F105" s="493">
        <v>39919.949999999997</v>
      </c>
      <c r="G105" s="397">
        <v>22472.993999999999</v>
      </c>
      <c r="H105" s="535">
        <f t="shared" si="19"/>
        <v>-0.43704854339747418</v>
      </c>
      <c r="I105" s="536">
        <f>G105/$G$104</f>
        <v>0.9201948866255556</v>
      </c>
    </row>
    <row r="106" spans="1:9" x14ac:dyDescent="0.2">
      <c r="A106" s="545" t="s">
        <v>248</v>
      </c>
      <c r="B106" s="397">
        <v>274</v>
      </c>
      <c r="C106" s="397">
        <v>24</v>
      </c>
      <c r="D106" s="647">
        <f t="shared" si="20"/>
        <v>-0.91240875912408759</v>
      </c>
      <c r="E106" s="653"/>
      <c r="F106" s="493">
        <v>2376.1149999999998</v>
      </c>
      <c r="G106" s="397">
        <v>1774</v>
      </c>
      <c r="H106" s="535">
        <f t="shared" si="19"/>
        <v>-0.25340313915782686</v>
      </c>
      <c r="I106" s="536">
        <f>G106/$G$104</f>
        <v>7.2639441316708214E-2</v>
      </c>
    </row>
    <row r="107" spans="1:9" x14ac:dyDescent="0.2">
      <c r="A107" s="545" t="s">
        <v>251</v>
      </c>
      <c r="B107" s="397">
        <v>15</v>
      </c>
      <c r="C107" s="488">
        <v>15</v>
      </c>
      <c r="D107" s="647">
        <f t="shared" si="20"/>
        <v>0</v>
      </c>
      <c r="E107" s="653"/>
      <c r="F107" s="493">
        <v>115</v>
      </c>
      <c r="G107" s="397">
        <v>175</v>
      </c>
      <c r="H107" s="490">
        <f t="shared" si="19"/>
        <v>0.52173913043478259</v>
      </c>
      <c r="I107" s="536">
        <f>G107/$G$104</f>
        <v>7.1656720577361541E-3</v>
      </c>
    </row>
    <row r="108" spans="1:9" x14ac:dyDescent="0.2">
      <c r="A108" s="482" t="s">
        <v>575</v>
      </c>
      <c r="B108" s="483">
        <f>SUM(B109:B112)</f>
        <v>1181.5</v>
      </c>
      <c r="C108" s="484">
        <f>SUM(C109:C112)</f>
        <v>2006.6799999999998</v>
      </c>
      <c r="D108" s="485">
        <f t="shared" si="20"/>
        <v>0.69841726618705025</v>
      </c>
      <c r="E108" s="646"/>
      <c r="F108" s="483">
        <f>SUM(F109:F112)</f>
        <v>35789.701999999997</v>
      </c>
      <c r="G108" s="484">
        <f>SUM(G109:G112)</f>
        <v>23092.97</v>
      </c>
      <c r="H108" s="486">
        <f t="shared" si="19"/>
        <v>-0.35475936625568988</v>
      </c>
      <c r="I108" s="532">
        <f>SUM(I109:I112)</f>
        <v>1</v>
      </c>
    </row>
    <row r="109" spans="1:9" x14ac:dyDescent="0.2">
      <c r="A109" s="476" t="s">
        <v>254</v>
      </c>
      <c r="B109" s="487">
        <v>1153.5</v>
      </c>
      <c r="C109" s="488">
        <v>1918.6799999999998</v>
      </c>
      <c r="D109" s="650">
        <f t="shared" si="20"/>
        <v>0.66335500650195045</v>
      </c>
      <c r="E109" s="656"/>
      <c r="F109" s="658">
        <v>34694.701999999997</v>
      </c>
      <c r="G109" s="397">
        <v>22307.97</v>
      </c>
      <c r="H109" s="490">
        <f t="shared" si="19"/>
        <v>-0.35702085004217637</v>
      </c>
      <c r="I109" s="533">
        <f>G109/$G$108</f>
        <v>0.96600697095263188</v>
      </c>
    </row>
    <row r="110" spans="1:9" x14ac:dyDescent="0.2">
      <c r="A110" s="476" t="s">
        <v>245</v>
      </c>
      <c r="B110" s="487">
        <v>16</v>
      </c>
      <c r="C110" s="488">
        <v>88</v>
      </c>
      <c r="D110" s="650">
        <f t="shared" si="20"/>
        <v>4.5</v>
      </c>
      <c r="E110" s="656"/>
      <c r="F110" s="658">
        <v>963</v>
      </c>
      <c r="G110" s="397">
        <v>665</v>
      </c>
      <c r="H110" s="490">
        <f t="shared" si="19"/>
        <v>-0.30944963655244029</v>
      </c>
      <c r="I110" s="533">
        <f>G110/$G$108</f>
        <v>2.8796642441400996E-2</v>
      </c>
    </row>
    <row r="111" spans="1:9" x14ac:dyDescent="0.2">
      <c r="A111" s="476" t="s">
        <v>263</v>
      </c>
      <c r="B111" s="487">
        <v>12</v>
      </c>
      <c r="C111" s="488">
        <v>0</v>
      </c>
      <c r="D111" s="650" t="s">
        <v>242</v>
      </c>
      <c r="E111" s="656"/>
      <c r="F111" s="658">
        <v>12</v>
      </c>
      <c r="G111" s="397">
        <v>120</v>
      </c>
      <c r="H111" s="490">
        <f t="shared" si="19"/>
        <v>9</v>
      </c>
      <c r="I111" s="533">
        <f>G111/$G$108</f>
        <v>5.1963866059670967E-3</v>
      </c>
    </row>
    <row r="112" spans="1:9" x14ac:dyDescent="0.2">
      <c r="A112" s="476" t="s">
        <v>260</v>
      </c>
      <c r="B112" s="487">
        <v>0</v>
      </c>
      <c r="C112" s="488">
        <v>0</v>
      </c>
      <c r="D112" s="647" t="s">
        <v>242</v>
      </c>
      <c r="E112" s="656"/>
      <c r="F112" s="658">
        <v>120</v>
      </c>
      <c r="G112" s="488">
        <v>0</v>
      </c>
      <c r="H112" s="490" t="s">
        <v>242</v>
      </c>
      <c r="I112" s="533" t="s">
        <v>242</v>
      </c>
    </row>
    <row r="113" spans="1:9" x14ac:dyDescent="0.2">
      <c r="A113" s="482" t="s">
        <v>580</v>
      </c>
      <c r="B113" s="483">
        <f>SUM(B114:B115)</f>
        <v>0</v>
      </c>
      <c r="C113" s="484">
        <f>SUM(C114:C115)</f>
        <v>1893.845</v>
      </c>
      <c r="D113" s="485" t="s">
        <v>241</v>
      </c>
      <c r="E113" s="646"/>
      <c r="F113" s="483">
        <f>SUM(F114:F115)</f>
        <v>8182.41</v>
      </c>
      <c r="G113" s="484">
        <f>SUM(G114:G115)</f>
        <v>18339.605</v>
      </c>
      <c r="H113" s="486">
        <f t="shared" ref="H113:H115" si="21">(G113-F113)/F113</f>
        <v>1.241345153811652</v>
      </c>
      <c r="I113" s="532">
        <f>SUM(I114:I115)</f>
        <v>1</v>
      </c>
    </row>
    <row r="114" spans="1:9" x14ac:dyDescent="0.2">
      <c r="A114" s="492" t="s">
        <v>243</v>
      </c>
      <c r="B114" s="493">
        <v>0</v>
      </c>
      <c r="C114" s="494">
        <v>1893.845</v>
      </c>
      <c r="D114" s="647" t="s">
        <v>241</v>
      </c>
      <c r="E114" s="653"/>
      <c r="F114" s="487">
        <v>7768.8450000000003</v>
      </c>
      <c r="G114" s="494">
        <v>17157.57</v>
      </c>
      <c r="H114" s="490">
        <f t="shared" si="21"/>
        <v>1.2085097591726954</v>
      </c>
      <c r="I114" s="536">
        <f>G114/$G$113</f>
        <v>0.93554741228068983</v>
      </c>
    </row>
    <row r="115" spans="1:9" x14ac:dyDescent="0.2">
      <c r="A115" s="545" t="s">
        <v>261</v>
      </c>
      <c r="B115" s="488">
        <v>0</v>
      </c>
      <c r="C115" s="488">
        <v>0</v>
      </c>
      <c r="D115" s="647" t="s">
        <v>242</v>
      </c>
      <c r="F115" s="487">
        <v>413.565</v>
      </c>
      <c r="G115" s="488">
        <v>1182.0350000000001</v>
      </c>
      <c r="H115" s="490">
        <f t="shared" si="21"/>
        <v>1.8581601441127755</v>
      </c>
      <c r="I115" s="536">
        <f>G115/$G$113</f>
        <v>6.4452587719310214E-2</v>
      </c>
    </row>
    <row r="116" spans="1:9" x14ac:dyDescent="0.2">
      <c r="A116" s="482" t="s">
        <v>581</v>
      </c>
      <c r="B116" s="483">
        <f>SUM(B117:B118)</f>
        <v>750</v>
      </c>
      <c r="C116" s="484">
        <f>SUM(C117:C118)</f>
        <v>750</v>
      </c>
      <c r="D116" s="485">
        <f>(C116-B116)/B116</f>
        <v>0</v>
      </c>
      <c r="E116" s="646"/>
      <c r="F116" s="483">
        <f>SUM(F117:F118)</f>
        <v>8166</v>
      </c>
      <c r="G116" s="484">
        <f>SUM(G117:G118)</f>
        <v>9000</v>
      </c>
      <c r="H116" s="486">
        <f>(G116-F116)/F116</f>
        <v>0.10213078618662748</v>
      </c>
      <c r="I116" s="532">
        <f>SUM(I117:I118)</f>
        <v>1</v>
      </c>
    </row>
    <row r="117" spans="1:9" x14ac:dyDescent="0.2">
      <c r="A117" s="476" t="s">
        <v>262</v>
      </c>
      <c r="B117" s="487">
        <v>750</v>
      </c>
      <c r="C117" s="488">
        <v>750</v>
      </c>
      <c r="D117" s="650">
        <f>(C117-B117)/B117</f>
        <v>0</v>
      </c>
      <c r="E117" s="654"/>
      <c r="F117" s="487">
        <v>7981</v>
      </c>
      <c r="G117" s="488">
        <v>9000</v>
      </c>
      <c r="H117" s="490">
        <f>(G117-F117)/F117</f>
        <v>0.12767823581004886</v>
      </c>
      <c r="I117" s="536">
        <f>G117/$G$116</f>
        <v>1</v>
      </c>
    </row>
    <row r="118" spans="1:9" x14ac:dyDescent="0.2">
      <c r="A118" s="476" t="s">
        <v>243</v>
      </c>
      <c r="B118" s="493">
        <v>0</v>
      </c>
      <c r="C118" s="488">
        <v>0</v>
      </c>
      <c r="D118" s="650" t="s">
        <v>242</v>
      </c>
      <c r="E118" s="654"/>
      <c r="F118" s="493">
        <v>185</v>
      </c>
      <c r="G118" s="488">
        <v>0</v>
      </c>
      <c r="H118" s="490" t="s">
        <v>242</v>
      </c>
      <c r="I118" s="536" t="s">
        <v>242</v>
      </c>
    </row>
    <row r="119" spans="1:9" x14ac:dyDescent="0.2">
      <c r="A119" s="482" t="s">
        <v>577</v>
      </c>
      <c r="B119" s="483">
        <f>SUM(B120:B122)</f>
        <v>32.090000000000003</v>
      </c>
      <c r="C119" s="484">
        <f>SUM(C120:C122)</f>
        <v>738.245</v>
      </c>
      <c r="D119" s="485" t="s">
        <v>241</v>
      </c>
      <c r="E119" s="646"/>
      <c r="F119" s="483">
        <f>SUM(F120:F122)</f>
        <v>11451.745000000003</v>
      </c>
      <c r="G119" s="484">
        <f>SUM(G120:G122)</f>
        <v>8572.8950000000004</v>
      </c>
      <c r="H119" s="486">
        <f>(G119-F119)/F119</f>
        <v>-0.25138963537871317</v>
      </c>
      <c r="I119" s="532">
        <f>SUM(I120:I122)</f>
        <v>1</v>
      </c>
    </row>
    <row r="120" spans="1:9" x14ac:dyDescent="0.2">
      <c r="A120" s="476" t="s">
        <v>255</v>
      </c>
      <c r="B120" s="487">
        <v>32.090000000000003</v>
      </c>
      <c r="C120" s="488">
        <v>703.245</v>
      </c>
      <c r="D120" s="650" t="s">
        <v>241</v>
      </c>
      <c r="E120" s="659"/>
      <c r="F120" s="487">
        <v>5082.83</v>
      </c>
      <c r="G120" s="488">
        <v>4742.68</v>
      </c>
      <c r="H120" s="490">
        <f>(G120-F120)/F120</f>
        <v>-6.6921380412093195E-2</v>
      </c>
      <c r="I120" s="537">
        <f>G120/$G$119</f>
        <v>0.55321802028369649</v>
      </c>
    </row>
    <row r="121" spans="1:9" x14ac:dyDescent="0.2">
      <c r="A121" s="476" t="s">
        <v>264</v>
      </c>
      <c r="B121" s="487">
        <v>0</v>
      </c>
      <c r="C121" s="488">
        <v>0</v>
      </c>
      <c r="D121" s="650" t="s">
        <v>242</v>
      </c>
      <c r="E121" s="659"/>
      <c r="F121" s="487">
        <v>6368.9150000000018</v>
      </c>
      <c r="G121" s="488">
        <v>3715.2150000000001</v>
      </c>
      <c r="H121" s="490">
        <f>(G121-F121)/F121</f>
        <v>-0.41666437689936214</v>
      </c>
      <c r="I121" s="537">
        <f>G121/$G$119</f>
        <v>0.43336760802506036</v>
      </c>
    </row>
    <row r="122" spans="1:9" x14ac:dyDescent="0.2">
      <c r="A122" s="476" t="s">
        <v>259</v>
      </c>
      <c r="B122" s="487">
        <v>0</v>
      </c>
      <c r="C122" s="488">
        <v>35</v>
      </c>
      <c r="D122" s="650" t="s">
        <v>241</v>
      </c>
      <c r="E122" s="659"/>
      <c r="F122" s="487">
        <v>0</v>
      </c>
      <c r="G122" s="488">
        <v>115</v>
      </c>
      <c r="H122" s="490" t="s">
        <v>241</v>
      </c>
      <c r="I122" s="537">
        <f>G122/$G$119</f>
        <v>1.3414371691243156E-2</v>
      </c>
    </row>
    <row r="123" spans="1:9" x14ac:dyDescent="0.2">
      <c r="A123" s="482" t="s">
        <v>579</v>
      </c>
      <c r="B123" s="483">
        <f>SUM(B124:B124)</f>
        <v>652.21</v>
      </c>
      <c r="C123" s="484">
        <f>SUM(C124:C124)</f>
        <v>356.93</v>
      </c>
      <c r="D123" s="485">
        <f t="shared" ref="D123:D126" si="22">(C123-B123)/B123</f>
        <v>-0.4527376151852931</v>
      </c>
      <c r="E123" s="646"/>
      <c r="F123" s="483">
        <f>SUM(F124:F124)</f>
        <v>9129.2949999999983</v>
      </c>
      <c r="G123" s="484">
        <f>SUM(G124:G124)</f>
        <v>4307.0300000000007</v>
      </c>
      <c r="H123" s="486">
        <f t="shared" ref="H123:H131" si="23">(G123-F123)/F123</f>
        <v>-0.52821877264345152</v>
      </c>
      <c r="I123" s="532">
        <f>SUM(I124:I124)</f>
        <v>1</v>
      </c>
    </row>
    <row r="124" spans="1:9" x14ac:dyDescent="0.2">
      <c r="A124" s="492" t="s">
        <v>243</v>
      </c>
      <c r="B124" s="493">
        <v>652.21</v>
      </c>
      <c r="C124" s="494">
        <v>356.93</v>
      </c>
      <c r="D124" s="650">
        <f t="shared" si="22"/>
        <v>-0.4527376151852931</v>
      </c>
      <c r="E124" s="653"/>
      <c r="F124" s="493">
        <v>9129.2949999999983</v>
      </c>
      <c r="G124" s="494">
        <v>4307.0300000000007</v>
      </c>
      <c r="H124" s="490">
        <f t="shared" si="23"/>
        <v>-0.52821877264345152</v>
      </c>
      <c r="I124" s="536">
        <f>G124/$G$123</f>
        <v>1</v>
      </c>
    </row>
    <row r="125" spans="1:9" x14ac:dyDescent="0.2">
      <c r="A125" s="482" t="s">
        <v>582</v>
      </c>
      <c r="B125" s="483">
        <f>SUM(B126:B127)</f>
        <v>704</v>
      </c>
      <c r="C125" s="484">
        <f>SUM(C126:C127)</f>
        <v>371.53</v>
      </c>
      <c r="D125" s="485">
        <f t="shared" si="22"/>
        <v>-0.47225852272727276</v>
      </c>
      <c r="E125" s="646"/>
      <c r="F125" s="483">
        <f>SUM(F126:F127)</f>
        <v>2943</v>
      </c>
      <c r="G125" s="484">
        <f>SUM(G126:G127)</f>
        <v>2526.3000000000002</v>
      </c>
      <c r="H125" s="486">
        <f t="shared" si="23"/>
        <v>-0.14159021406727823</v>
      </c>
      <c r="I125" s="532">
        <f>SUM(I126:I127)</f>
        <v>1</v>
      </c>
    </row>
    <row r="126" spans="1:9" x14ac:dyDescent="0.2">
      <c r="A126" s="657" t="s">
        <v>249</v>
      </c>
      <c r="B126" s="488">
        <v>704</v>
      </c>
      <c r="C126" s="488">
        <v>371.53</v>
      </c>
      <c r="D126" s="650">
        <f t="shared" si="22"/>
        <v>-0.47225852272727276</v>
      </c>
      <c r="E126" s="653"/>
      <c r="F126" s="493">
        <v>2941</v>
      </c>
      <c r="G126" s="494">
        <v>2524.3000000000002</v>
      </c>
      <c r="H126" s="490">
        <f t="shared" si="23"/>
        <v>-0.14168650119007134</v>
      </c>
      <c r="I126" s="537">
        <f>G126/$G$125</f>
        <v>0.99920832838538576</v>
      </c>
    </row>
    <row r="127" spans="1:9" x14ac:dyDescent="0.2">
      <c r="A127" s="491" t="s">
        <v>245</v>
      </c>
      <c r="B127" s="488">
        <v>0</v>
      </c>
      <c r="C127" s="488">
        <v>0</v>
      </c>
      <c r="D127" s="650" t="s">
        <v>242</v>
      </c>
      <c r="E127" s="653"/>
      <c r="F127" s="493">
        <v>2</v>
      </c>
      <c r="G127" s="494">
        <v>2</v>
      </c>
      <c r="H127" s="490">
        <f t="shared" si="23"/>
        <v>0</v>
      </c>
      <c r="I127" s="537">
        <f>G127/$G$125</f>
        <v>7.916716146142579E-4</v>
      </c>
    </row>
    <row r="128" spans="1:9" x14ac:dyDescent="0.2">
      <c r="A128" s="482" t="s">
        <v>583</v>
      </c>
      <c r="B128" s="483">
        <f>SUM(B129:B129)</f>
        <v>29</v>
      </c>
      <c r="C128" s="484">
        <f>SUM(C129:C129)</f>
        <v>84</v>
      </c>
      <c r="D128" s="485">
        <f>(C128-B128)/B128</f>
        <v>1.896551724137931</v>
      </c>
      <c r="E128" s="646"/>
      <c r="F128" s="483">
        <f>SUM(F129:F129)</f>
        <v>377</v>
      </c>
      <c r="G128" s="484">
        <f>SUM(G129:G129)</f>
        <v>404</v>
      </c>
      <c r="H128" s="486">
        <f t="shared" si="23"/>
        <v>7.161803713527852E-2</v>
      </c>
      <c r="I128" s="532">
        <f>SUM(I129:I129)</f>
        <v>1</v>
      </c>
    </row>
    <row r="129" spans="1:9" x14ac:dyDescent="0.2">
      <c r="A129" s="496" t="s">
        <v>245</v>
      </c>
      <c r="B129" s="493">
        <v>29</v>
      </c>
      <c r="C129" s="494">
        <v>84</v>
      </c>
      <c r="D129" s="650">
        <f>(C129-B129)/B129</f>
        <v>1.896551724137931</v>
      </c>
      <c r="E129" s="653"/>
      <c r="F129" s="493">
        <v>377</v>
      </c>
      <c r="G129" s="494">
        <v>404</v>
      </c>
      <c r="H129" s="490">
        <f t="shared" si="23"/>
        <v>7.161803713527852E-2</v>
      </c>
      <c r="I129" s="537">
        <f>G129/$G$128</f>
        <v>1</v>
      </c>
    </row>
    <row r="130" spans="1:9" x14ac:dyDescent="0.2">
      <c r="A130" s="482" t="s">
        <v>849</v>
      </c>
      <c r="B130" s="483">
        <f>SUM(B131:B131)</f>
        <v>0</v>
      </c>
      <c r="C130" s="484">
        <f>SUM(C131:C131)</f>
        <v>0</v>
      </c>
      <c r="D130" s="485" t="s">
        <v>242</v>
      </c>
      <c r="E130" s="646"/>
      <c r="F130" s="483">
        <f>SUM(F131:F131)</f>
        <v>454</v>
      </c>
      <c r="G130" s="484">
        <f>SUM(G131:G131)</f>
        <v>225</v>
      </c>
      <c r="H130" s="486">
        <f t="shared" si="23"/>
        <v>-0.50440528634361237</v>
      </c>
      <c r="I130" s="532">
        <f>SUM(I131:I131)</f>
        <v>1</v>
      </c>
    </row>
    <row r="131" spans="1:9" x14ac:dyDescent="0.2">
      <c r="A131" s="492" t="s">
        <v>256</v>
      </c>
      <c r="B131" s="493">
        <v>0</v>
      </c>
      <c r="C131" s="494">
        <v>0</v>
      </c>
      <c r="D131" s="650" t="s">
        <v>242</v>
      </c>
      <c r="E131" s="651"/>
      <c r="F131" s="493">
        <v>454</v>
      </c>
      <c r="G131" s="494">
        <v>225</v>
      </c>
      <c r="H131" s="490">
        <f t="shared" si="23"/>
        <v>-0.50440528634361237</v>
      </c>
      <c r="I131" s="537">
        <f>G131/$G$130</f>
        <v>1</v>
      </c>
    </row>
    <row r="132" spans="1:9" x14ac:dyDescent="0.2">
      <c r="A132" s="482" t="s">
        <v>584</v>
      </c>
      <c r="B132" s="483">
        <f>SUM(B133:B133)</f>
        <v>0</v>
      </c>
      <c r="C132" s="484">
        <f>SUM(C133:C133)</f>
        <v>20</v>
      </c>
      <c r="D132" s="485" t="s">
        <v>241</v>
      </c>
      <c r="E132" s="646"/>
      <c r="F132" s="483">
        <f>SUM(F133:F133)</f>
        <v>83</v>
      </c>
      <c r="G132" s="484">
        <f>SUM(G133:G133)</f>
        <v>109</v>
      </c>
      <c r="H132" s="486">
        <f>(G132-F132)/F132</f>
        <v>0.31325301204819278</v>
      </c>
      <c r="I132" s="532">
        <f>SUM(I133:I133)</f>
        <v>1</v>
      </c>
    </row>
    <row r="133" spans="1:9" x14ac:dyDescent="0.2">
      <c r="A133" s="492" t="s">
        <v>251</v>
      </c>
      <c r="B133" s="493">
        <v>0</v>
      </c>
      <c r="C133" s="494">
        <v>20</v>
      </c>
      <c r="D133" s="650" t="s">
        <v>241</v>
      </c>
      <c r="E133" s="651"/>
      <c r="F133" s="493">
        <v>83</v>
      </c>
      <c r="G133" s="494">
        <v>109</v>
      </c>
      <c r="H133" s="490">
        <f>(G133-F133)/F133</f>
        <v>0.31325301204819278</v>
      </c>
      <c r="I133" s="534">
        <f>G132/$G$133</f>
        <v>1</v>
      </c>
    </row>
    <row r="134" spans="1:9" x14ac:dyDescent="0.2">
      <c r="A134" s="482" t="s">
        <v>606</v>
      </c>
      <c r="B134" s="483">
        <f>SUM(B135:B135)</f>
        <v>0</v>
      </c>
      <c r="C134" s="484">
        <f>SUM(C135:C135)</f>
        <v>0</v>
      </c>
      <c r="D134" s="485" t="s">
        <v>242</v>
      </c>
      <c r="E134" s="646"/>
      <c r="F134" s="483">
        <f>SUM(F135:F135)</f>
        <v>0</v>
      </c>
      <c r="G134" s="484">
        <f>SUM(G135:G135)</f>
        <v>30</v>
      </c>
      <c r="H134" s="486" t="s">
        <v>241</v>
      </c>
      <c r="I134" s="532">
        <f>SUM(I135:I135)</f>
        <v>1</v>
      </c>
    </row>
    <row r="135" spans="1:9" x14ac:dyDescent="0.2">
      <c r="A135" s="476" t="s">
        <v>245</v>
      </c>
      <c r="B135" s="493">
        <v>0</v>
      </c>
      <c r="C135" s="494">
        <v>0</v>
      </c>
      <c r="D135" s="650" t="s">
        <v>242</v>
      </c>
      <c r="E135" s="744"/>
      <c r="F135" s="494">
        <v>0</v>
      </c>
      <c r="G135" s="494">
        <v>30</v>
      </c>
      <c r="H135" s="490" t="s">
        <v>241</v>
      </c>
      <c r="I135" s="536">
        <f>G135/$G$134</f>
        <v>1</v>
      </c>
    </row>
    <row r="136" spans="1:9" x14ac:dyDescent="0.2">
      <c r="A136" s="482" t="s">
        <v>585</v>
      </c>
      <c r="B136" s="483">
        <f>SUM(B137:B137)</f>
        <v>2</v>
      </c>
      <c r="C136" s="484">
        <f>SUM(C137:C137)</f>
        <v>2</v>
      </c>
      <c r="D136" s="485">
        <f>(C136-B136)/B136</f>
        <v>0</v>
      </c>
      <c r="E136" s="646"/>
      <c r="F136" s="483">
        <f>SUM(F137:F137)</f>
        <v>23</v>
      </c>
      <c r="G136" s="484">
        <f>SUM(G137:G137)</f>
        <v>21</v>
      </c>
      <c r="H136" s="486">
        <f>(G136-F136)/F136</f>
        <v>-8.6956521739130432E-2</v>
      </c>
      <c r="I136" s="532">
        <f>SUM(I137:I137)</f>
        <v>1</v>
      </c>
    </row>
    <row r="137" spans="1:9" x14ac:dyDescent="0.2">
      <c r="A137" s="476" t="s">
        <v>243</v>
      </c>
      <c r="B137" s="493">
        <v>2</v>
      </c>
      <c r="C137" s="494">
        <v>2</v>
      </c>
      <c r="D137" s="650">
        <f>(C137-B137)/B137</f>
        <v>0</v>
      </c>
      <c r="E137" s="653"/>
      <c r="F137" s="652">
        <v>23</v>
      </c>
      <c r="G137" s="494">
        <v>21</v>
      </c>
      <c r="H137" s="490">
        <f>(G137-F137)/F137</f>
        <v>-8.6956521739130432E-2</v>
      </c>
      <c r="I137" s="537">
        <f>(G137/G136)</f>
        <v>1</v>
      </c>
    </row>
    <row r="138" spans="1:9" x14ac:dyDescent="0.2">
      <c r="A138" s="482" t="s">
        <v>865</v>
      </c>
      <c r="B138" s="483">
        <f>SUM(B139:B139)</f>
        <v>0</v>
      </c>
      <c r="C138" s="484">
        <f>SUM(C139:C139)</f>
        <v>0</v>
      </c>
      <c r="D138" s="485" t="s">
        <v>242</v>
      </c>
      <c r="E138" s="646"/>
      <c r="F138" s="483">
        <f>SUM(F139:F139)</f>
        <v>1407</v>
      </c>
      <c r="G138" s="484">
        <f>SUM(G139:G139)</f>
        <v>0</v>
      </c>
      <c r="H138" s="486" t="s">
        <v>242</v>
      </c>
      <c r="I138" s="532" t="s">
        <v>242</v>
      </c>
    </row>
    <row r="139" spans="1:9" x14ac:dyDescent="0.2">
      <c r="A139" s="492" t="s">
        <v>254</v>
      </c>
      <c r="B139" s="493">
        <v>0</v>
      </c>
      <c r="C139" s="494">
        <v>0</v>
      </c>
      <c r="D139" s="650" t="s">
        <v>242</v>
      </c>
      <c r="E139" s="651"/>
      <c r="F139" s="493">
        <v>1407</v>
      </c>
      <c r="G139" s="494">
        <v>0</v>
      </c>
      <c r="H139" s="490" t="s">
        <v>242</v>
      </c>
      <c r="I139" s="534" t="s">
        <v>242</v>
      </c>
    </row>
    <row r="140" spans="1:9" x14ac:dyDescent="0.2">
      <c r="A140" s="482" t="s">
        <v>841</v>
      </c>
      <c r="B140" s="483">
        <f>SUM(B141:B141)</f>
        <v>0</v>
      </c>
      <c r="C140" s="484">
        <f>SUM(C141:C141)</f>
        <v>0</v>
      </c>
      <c r="D140" s="485" t="s">
        <v>242</v>
      </c>
      <c r="E140" s="646"/>
      <c r="F140" s="483">
        <f>SUM(F141:F141)</f>
        <v>350.59499999999997</v>
      </c>
      <c r="G140" s="484">
        <f>SUM(G141:G141)</f>
        <v>0</v>
      </c>
      <c r="H140" s="486" t="s">
        <v>242</v>
      </c>
      <c r="I140" s="532" t="s">
        <v>242</v>
      </c>
    </row>
    <row r="141" spans="1:9" x14ac:dyDescent="0.2">
      <c r="A141" s="476" t="s">
        <v>243</v>
      </c>
      <c r="B141" s="493">
        <v>0</v>
      </c>
      <c r="C141" s="494">
        <v>0</v>
      </c>
      <c r="D141" s="650" t="s">
        <v>242</v>
      </c>
      <c r="E141" s="653"/>
      <c r="F141" s="652">
        <v>350.59499999999997</v>
      </c>
      <c r="G141" s="494">
        <v>0</v>
      </c>
      <c r="H141" s="490" t="s">
        <v>242</v>
      </c>
      <c r="I141" s="537" t="s">
        <v>242</v>
      </c>
    </row>
    <row r="142" spans="1:9" ht="43.5" customHeight="1" x14ac:dyDescent="0.2">
      <c r="A142" s="1061" t="s">
        <v>912</v>
      </c>
      <c r="B142" s="1061"/>
      <c r="C142" s="1061"/>
      <c r="D142" s="1061"/>
      <c r="E142" s="1061"/>
      <c r="F142" s="1061"/>
      <c r="G142" s="1061"/>
      <c r="H142" s="1061"/>
      <c r="I142" s="1061"/>
    </row>
    <row r="143" spans="1:9" ht="15" x14ac:dyDescent="0.25">
      <c r="B143" s="74"/>
      <c r="C143" s="74"/>
      <c r="D143"/>
      <c r="E143"/>
      <c r="F143" s="74"/>
      <c r="G143" s="74"/>
      <c r="H143"/>
      <c r="I143"/>
    </row>
    <row r="144" spans="1:9" ht="15" x14ac:dyDescent="0.25">
      <c r="B144" s="74"/>
      <c r="C144" s="74"/>
      <c r="D144" s="74"/>
      <c r="E144" s="74"/>
      <c r="F144" s="74"/>
      <c r="G144" s="74"/>
      <c r="H144"/>
      <c r="I144"/>
    </row>
    <row r="145" spans="2:9" s="497" customFormat="1" ht="15" x14ac:dyDescent="0.25">
      <c r="B145" s="530"/>
      <c r="C145" s="530"/>
      <c r="D145" s="530"/>
      <c r="E145" s="530"/>
      <c r="F145" s="530"/>
      <c r="G145" s="530"/>
      <c r="H145"/>
      <c r="I145"/>
    </row>
    <row r="146" spans="2:9" ht="15" x14ac:dyDescent="0.25">
      <c r="B146" s="265"/>
      <c r="C146" s="265"/>
      <c r="D146" s="265"/>
      <c r="E146" s="265"/>
      <c r="F146" s="265"/>
      <c r="G146" s="265"/>
      <c r="H146"/>
      <c r="I146"/>
    </row>
    <row r="147" spans="2:9" ht="15" x14ac:dyDescent="0.25">
      <c r="B147"/>
      <c r="C147"/>
      <c r="D147"/>
      <c r="E147"/>
      <c r="F147"/>
      <c r="G147"/>
      <c r="H147"/>
      <c r="I147"/>
    </row>
  </sheetData>
  <mergeCells count="3">
    <mergeCell ref="B4:D4"/>
    <mergeCell ref="F4:I4"/>
    <mergeCell ref="A142:I142"/>
  </mergeCells>
  <pageMargins left="0.7" right="0.7" top="0.75" bottom="0.75" header="0.3" footer="0.3"/>
  <pageSetup paperSize="9" scale="4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03ED2-A973-45F5-88DD-1D4D7EBB2CC5}">
  <sheetPr codeName="Hoja7">
    <tabColor rgb="FF002060"/>
    <pageSetUpPr fitToPage="1"/>
  </sheetPr>
  <dimension ref="A1:I14"/>
  <sheetViews>
    <sheetView showGridLines="0" view="pageBreakPreview" zoomScaleNormal="100" zoomScaleSheetLayoutView="100" workbookViewId="0"/>
  </sheetViews>
  <sheetFormatPr baseColWidth="10" defaultColWidth="11.42578125" defaultRowHeight="15" x14ac:dyDescent="0.25"/>
  <cols>
    <col min="1" max="1" width="33.140625" style="502" customWidth="1"/>
    <col min="2" max="2" width="8.42578125" style="502" customWidth="1"/>
    <col min="3" max="3" width="7.42578125" style="502" bestFit="1" customWidth="1"/>
    <col min="4" max="4" width="8.5703125" style="502" bestFit="1" customWidth="1"/>
    <col min="5" max="5" width="11.42578125" style="502"/>
    <col min="6" max="6" width="8.42578125" style="502" customWidth="1"/>
    <col min="7" max="7" width="9.7109375" style="502" customWidth="1"/>
    <col min="8" max="8" width="9.42578125" style="502" customWidth="1"/>
    <col min="9" max="9" width="7.5703125" style="502" customWidth="1"/>
    <col min="10" max="10" width="2.7109375" style="502" customWidth="1"/>
    <col min="11" max="16384" width="11.42578125" style="502"/>
  </cols>
  <sheetData>
    <row r="1" spans="1:9" s="476" customFormat="1" ht="12.75" x14ac:dyDescent="0.2">
      <c r="A1" s="475" t="s">
        <v>586</v>
      </c>
    </row>
    <row r="2" spans="1:9" s="476" customFormat="1" ht="15.75" x14ac:dyDescent="0.25">
      <c r="A2" s="477" t="s">
        <v>587</v>
      </c>
    </row>
    <row r="4" spans="1:9" s="476" customFormat="1" ht="12.75" x14ac:dyDescent="0.2">
      <c r="A4" s="478"/>
      <c r="B4" s="1059" t="s">
        <v>901</v>
      </c>
      <c r="C4" s="1059"/>
      <c r="D4" s="1059"/>
      <c r="E4" s="645"/>
      <c r="F4" s="1059" t="s">
        <v>902</v>
      </c>
      <c r="G4" s="1059"/>
      <c r="H4" s="1059"/>
      <c r="I4" s="1059"/>
    </row>
    <row r="5" spans="1:9" ht="15.75" customHeight="1" x14ac:dyDescent="0.25">
      <c r="A5" s="498" t="s">
        <v>588</v>
      </c>
      <c r="B5" s="499">
        <v>2024</v>
      </c>
      <c r="C5" s="500">
        <v>2025</v>
      </c>
      <c r="D5" s="501" t="s">
        <v>557</v>
      </c>
      <c r="E5" s="500"/>
      <c r="F5" s="499">
        <v>2024</v>
      </c>
      <c r="G5" s="500">
        <v>2025</v>
      </c>
      <c r="H5" s="500" t="s">
        <v>557</v>
      </c>
      <c r="I5" s="501" t="s">
        <v>511</v>
      </c>
    </row>
    <row r="6" spans="1:9" x14ac:dyDescent="0.25">
      <c r="A6" s="503" t="s">
        <v>551</v>
      </c>
      <c r="B6" s="504">
        <f>SUM(B7:B10)</f>
        <v>11701.36</v>
      </c>
      <c r="C6" s="505">
        <f>SUM(C7:C10)</f>
        <v>17796.78</v>
      </c>
      <c r="D6" s="506">
        <f t="shared" ref="D6:D12" si="0">(C6-B6)/B6</f>
        <v>0.5209155175124941</v>
      </c>
      <c r="E6" s="660"/>
      <c r="F6" s="504">
        <f>SUM(F7:F10)</f>
        <v>139135.962</v>
      </c>
      <c r="G6" s="505">
        <f>SUM(G7:G10)</f>
        <v>130398.83900000001</v>
      </c>
      <c r="H6" s="507">
        <f>(G6-F6)/F6</f>
        <v>-6.2795576890466262E-2</v>
      </c>
      <c r="I6" s="506">
        <f>SUM(I7:I10)</f>
        <v>0.99999999999999989</v>
      </c>
    </row>
    <row r="7" spans="1:9" x14ac:dyDescent="0.25">
      <c r="A7" s="508" t="s">
        <v>258</v>
      </c>
      <c r="B7" s="509">
        <v>7737.82</v>
      </c>
      <c r="C7" s="510">
        <v>13096.19</v>
      </c>
      <c r="D7" s="495">
        <f t="shared" si="0"/>
        <v>0.69249090829199966</v>
      </c>
      <c r="E7" s="661"/>
      <c r="F7" s="509">
        <v>87573.26999999999</v>
      </c>
      <c r="G7" s="510">
        <v>78296.53</v>
      </c>
      <c r="H7" s="511">
        <f t="shared" ref="H7:H12" si="1">(G7-F7)/F7</f>
        <v>-0.10593118196910989</v>
      </c>
      <c r="I7" s="495">
        <f>G7/$G$6</f>
        <v>0.60043885820179732</v>
      </c>
    </row>
    <row r="8" spans="1:9" x14ac:dyDescent="0.25">
      <c r="A8" s="512" t="s">
        <v>244</v>
      </c>
      <c r="B8" s="509">
        <v>2075.04</v>
      </c>
      <c r="C8" s="510">
        <v>2380.59</v>
      </c>
      <c r="D8" s="495">
        <f t="shared" si="0"/>
        <v>0.1472501734906316</v>
      </c>
      <c r="E8" s="661"/>
      <c r="F8" s="509">
        <v>27423.512000000002</v>
      </c>
      <c r="G8" s="510">
        <v>27849.958999999999</v>
      </c>
      <c r="H8" s="511">
        <f t="shared" si="1"/>
        <v>1.5550415278684818E-2</v>
      </c>
      <c r="I8" s="495">
        <f t="shared" ref="I8:I10" si="2">G8/$G$6</f>
        <v>0.21357520675471656</v>
      </c>
    </row>
    <row r="9" spans="1:9" x14ac:dyDescent="0.25">
      <c r="A9" s="508" t="s">
        <v>255</v>
      </c>
      <c r="B9" s="509">
        <v>1708.5</v>
      </c>
      <c r="C9" s="510">
        <v>2210</v>
      </c>
      <c r="D9" s="495">
        <f t="shared" si="0"/>
        <v>0.29353233830845771</v>
      </c>
      <c r="E9" s="661"/>
      <c r="F9" s="509">
        <v>21079.179999999997</v>
      </c>
      <c r="G9" s="510">
        <v>22362.35</v>
      </c>
      <c r="H9" s="511">
        <f t="shared" si="1"/>
        <v>6.0873810081796452E-2</v>
      </c>
      <c r="I9" s="495">
        <f t="shared" si="2"/>
        <v>0.17149194096735781</v>
      </c>
    </row>
    <row r="10" spans="1:9" x14ac:dyDescent="0.25">
      <c r="A10" s="508" t="s">
        <v>246</v>
      </c>
      <c r="B10" s="509">
        <v>180</v>
      </c>
      <c r="C10" s="510">
        <v>110</v>
      </c>
      <c r="D10" s="495">
        <f t="shared" si="0"/>
        <v>-0.3888888888888889</v>
      </c>
      <c r="E10" s="661"/>
      <c r="F10" s="509">
        <v>3060</v>
      </c>
      <c r="G10" s="510">
        <v>1890</v>
      </c>
      <c r="H10" s="511">
        <f t="shared" si="1"/>
        <v>-0.38235294117647056</v>
      </c>
      <c r="I10" s="495">
        <f t="shared" si="2"/>
        <v>1.4493994076128239E-2</v>
      </c>
    </row>
    <row r="11" spans="1:9" x14ac:dyDescent="0.25">
      <c r="A11" s="513" t="s">
        <v>552</v>
      </c>
      <c r="B11" s="514">
        <f>SUM(B12:B12)</f>
        <v>7806.3119999999999</v>
      </c>
      <c r="C11" s="515">
        <f>SUM(C12:C12)</f>
        <v>2123.3649999999998</v>
      </c>
      <c r="D11" s="506">
        <f>(C11-B11)/B11</f>
        <v>-0.72799383370790205</v>
      </c>
      <c r="E11" s="646"/>
      <c r="F11" s="514">
        <f>SUM(F12:F12)</f>
        <v>85717.275999999998</v>
      </c>
      <c r="G11" s="515">
        <f>SUM(G12:G12)</f>
        <v>63296.829999999994</v>
      </c>
      <c r="H11" s="516">
        <f>(G11-F11)/F11</f>
        <v>-0.26156274494770465</v>
      </c>
      <c r="I11" s="485">
        <f>SUM(I12:I12)</f>
        <v>1</v>
      </c>
    </row>
    <row r="12" spans="1:9" x14ac:dyDescent="0.25">
      <c r="A12" s="508" t="s">
        <v>244</v>
      </c>
      <c r="B12" s="517">
        <v>7806.3119999999999</v>
      </c>
      <c r="C12" s="518">
        <v>2123.3649999999998</v>
      </c>
      <c r="D12" s="662">
        <f t="shared" si="0"/>
        <v>-0.72799383370790205</v>
      </c>
      <c r="E12" s="656"/>
      <c r="F12" s="517">
        <v>85717.275999999998</v>
      </c>
      <c r="G12" s="518">
        <v>63296.829999999994</v>
      </c>
      <c r="H12" s="519">
        <f t="shared" si="1"/>
        <v>-0.26156274494770465</v>
      </c>
      <c r="I12" s="520">
        <f>G12/$G$11</f>
        <v>1</v>
      </c>
    </row>
    <row r="13" spans="1:9" s="521" customFormat="1" ht="27" customHeight="1" x14ac:dyDescent="0.25">
      <c r="A13" s="1062" t="s">
        <v>911</v>
      </c>
      <c r="B13" s="1062"/>
      <c r="C13" s="1062"/>
      <c r="D13" s="1062"/>
      <c r="E13" s="1062"/>
      <c r="F13" s="1062"/>
      <c r="G13" s="1062"/>
      <c r="H13" s="1062"/>
      <c r="I13" s="1062"/>
    </row>
    <row r="14" spans="1:9" x14ac:dyDescent="0.25">
      <c r="A14" s="522" t="s">
        <v>589</v>
      </c>
      <c r="B14" s="522"/>
      <c r="C14" s="522"/>
      <c r="D14" s="522"/>
      <c r="E14" s="522"/>
      <c r="F14" s="523"/>
      <c r="G14" s="524"/>
      <c r="H14" s="524"/>
      <c r="I14" s="524"/>
    </row>
  </sheetData>
  <mergeCells count="3">
    <mergeCell ref="B4:D4"/>
    <mergeCell ref="F4:I4"/>
    <mergeCell ref="A13:I13"/>
  </mergeCells>
  <pageMargins left="0.7" right="0.7" top="0.75" bottom="0.75" header="0.3" footer="0.3"/>
  <pageSetup paperSize="9" scale="8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534D0-A4CC-4A87-96EF-C497267AA124}">
  <sheetPr codeName="Hoja8">
    <tabColor rgb="FF002060"/>
  </sheetPr>
  <dimension ref="A1:K61"/>
  <sheetViews>
    <sheetView showGridLines="0" view="pageBreakPreview" zoomScaleNormal="130" zoomScaleSheetLayoutView="100" workbookViewId="0"/>
  </sheetViews>
  <sheetFormatPr baseColWidth="10" defaultColWidth="11.5703125" defaultRowHeight="12.75" x14ac:dyDescent="0.2"/>
  <cols>
    <col min="1" max="1" width="13" style="7" customWidth="1"/>
    <col min="2" max="2" width="16" style="7" customWidth="1"/>
    <col min="3" max="3" width="19.5703125" style="8" customWidth="1"/>
    <col min="4" max="7" width="16" style="8" customWidth="1"/>
    <col min="8" max="8" width="17" style="8" customWidth="1"/>
    <col min="9" max="9" width="21.42578125" style="8" customWidth="1"/>
    <col min="10" max="10" width="19" style="6" customWidth="1"/>
    <col min="11" max="11" width="3.140625" style="6" customWidth="1"/>
    <col min="12" max="16384" width="11.5703125" style="6"/>
  </cols>
  <sheetData>
    <row r="1" spans="1:10" x14ac:dyDescent="0.2">
      <c r="A1" s="53" t="s">
        <v>228</v>
      </c>
    </row>
    <row r="2" spans="1:10" ht="15.75" x14ac:dyDescent="0.25">
      <c r="A2" s="54" t="s">
        <v>229</v>
      </c>
      <c r="G2" s="55"/>
    </row>
    <row r="3" spans="1:10" x14ac:dyDescent="0.2">
      <c r="A3" s="56"/>
      <c r="B3" s="8"/>
    </row>
    <row r="4" spans="1:10" x14ac:dyDescent="0.2">
      <c r="A4" s="57" t="s">
        <v>205</v>
      </c>
      <c r="B4" s="58" t="s">
        <v>230</v>
      </c>
      <c r="C4" s="58" t="s">
        <v>440</v>
      </c>
      <c r="D4" s="58" t="s">
        <v>231</v>
      </c>
      <c r="E4" s="58" t="s">
        <v>232</v>
      </c>
      <c r="F4" s="58" t="s">
        <v>233</v>
      </c>
      <c r="G4" s="58" t="s">
        <v>234</v>
      </c>
      <c r="H4" s="58" t="s">
        <v>235</v>
      </c>
      <c r="I4" s="58" t="s">
        <v>236</v>
      </c>
    </row>
    <row r="5" spans="1:10" ht="13.5" thickBot="1" x14ac:dyDescent="0.25">
      <c r="A5" s="59"/>
      <c r="B5" s="60" t="s">
        <v>237</v>
      </c>
      <c r="C5" s="60" t="s">
        <v>237</v>
      </c>
      <c r="D5" s="60" t="s">
        <v>237</v>
      </c>
      <c r="E5" s="60" t="s">
        <v>238</v>
      </c>
      <c r="F5" s="60" t="s">
        <v>239</v>
      </c>
      <c r="G5" s="60" t="s">
        <v>239</v>
      </c>
      <c r="H5" s="60" t="s">
        <v>239</v>
      </c>
      <c r="I5" s="60" t="s">
        <v>239</v>
      </c>
    </row>
    <row r="6" spans="1:10" x14ac:dyDescent="0.2">
      <c r="A6" s="7">
        <v>2014</v>
      </c>
      <c r="B6" s="61">
        <v>2.3837307903190198E-2</v>
      </c>
      <c r="C6" s="61">
        <v>-2.2295260346105298E-2</v>
      </c>
      <c r="D6" s="61">
        <v>3.2459610352057106E-2</v>
      </c>
      <c r="E6" s="62">
        <v>2.8387441197691206</v>
      </c>
      <c r="F6" s="63">
        <v>39535.6876092561</v>
      </c>
      <c r="G6" s="63">
        <v>21212.0241560707</v>
      </c>
      <c r="H6" s="63">
        <v>41037.808511090203</v>
      </c>
      <c r="I6" s="63">
        <v>-1502.1209018340701</v>
      </c>
    </row>
    <row r="7" spans="1:10" x14ac:dyDescent="0.2">
      <c r="A7" s="7">
        <v>2015</v>
      </c>
      <c r="B7" s="61">
        <v>3.25109168267197E-2</v>
      </c>
      <c r="C7" s="61">
        <v>0.157122682825519</v>
      </c>
      <c r="D7" s="61">
        <v>3.5478487642526903E-2</v>
      </c>
      <c r="E7" s="62">
        <v>3.1853143181818182</v>
      </c>
      <c r="F7" s="63">
        <v>34414.045139638103</v>
      </c>
      <c r="G7" s="63">
        <v>19648.292860808098</v>
      </c>
      <c r="H7" s="63">
        <v>37326.458937592302</v>
      </c>
      <c r="I7" s="63">
        <v>-2912.4137979542102</v>
      </c>
    </row>
    <row r="8" spans="1:10" x14ac:dyDescent="0.2">
      <c r="A8" s="7">
        <v>2016</v>
      </c>
      <c r="B8" s="61">
        <v>3.9536697990469195E-2</v>
      </c>
      <c r="C8" s="61">
        <v>0.211853977638126</v>
      </c>
      <c r="D8" s="61">
        <v>3.5930838949936296E-2</v>
      </c>
      <c r="E8" s="62">
        <v>3.3754258259284575</v>
      </c>
      <c r="F8" s="63">
        <v>37088.390533946404</v>
      </c>
      <c r="G8" s="63">
        <v>22467.609295735001</v>
      </c>
      <c r="H8" s="63">
        <v>35126.016123104302</v>
      </c>
      <c r="I8" s="63">
        <v>1962.3744108420899</v>
      </c>
    </row>
    <row r="9" spans="1:10" x14ac:dyDescent="0.2">
      <c r="A9" s="7">
        <v>2017</v>
      </c>
      <c r="B9" s="61">
        <v>2.51877021876857E-2</v>
      </c>
      <c r="C9" s="61">
        <v>4.4758295916302399E-2</v>
      </c>
      <c r="D9" s="61">
        <v>2.8038318234279099E-2</v>
      </c>
      <c r="E9" s="62">
        <v>3.2607222536055787</v>
      </c>
      <c r="F9" s="63">
        <v>45404.525919859101</v>
      </c>
      <c r="G9" s="63">
        <v>28151.824812126401</v>
      </c>
      <c r="H9" s="63">
        <v>38718.555955156597</v>
      </c>
      <c r="I9" s="63">
        <v>6685.96996470256</v>
      </c>
      <c r="J9" s="64"/>
    </row>
    <row r="10" spans="1:10" x14ac:dyDescent="0.2">
      <c r="A10" s="7">
        <v>2018</v>
      </c>
      <c r="B10" s="61">
        <v>3.9693721649282997E-2</v>
      </c>
      <c r="C10" s="61">
        <v>-1.7379759770371702E-2</v>
      </c>
      <c r="D10" s="61">
        <v>1.3167105478321199E-2</v>
      </c>
      <c r="E10" s="62">
        <v>3.2870557386838311</v>
      </c>
      <c r="F10" s="63">
        <v>49072.603733513701</v>
      </c>
      <c r="G10" s="63">
        <v>29533.630009361099</v>
      </c>
      <c r="H10" s="63">
        <v>41857.222149741901</v>
      </c>
      <c r="I10" s="63">
        <v>7215.3815837718203</v>
      </c>
    </row>
    <row r="11" spans="1:10" x14ac:dyDescent="0.2">
      <c r="A11" s="7">
        <v>2019</v>
      </c>
      <c r="B11" s="61">
        <v>2.2404220755746801E-2</v>
      </c>
      <c r="C11" s="61">
        <v>-8.4051032262280508E-3</v>
      </c>
      <c r="D11" s="61">
        <v>2.1358458196351501E-2</v>
      </c>
      <c r="E11" s="62">
        <v>3.3371626461038972</v>
      </c>
      <c r="F11" s="63">
        <v>47995.150309630299</v>
      </c>
      <c r="G11" s="63">
        <v>28957.971423899398</v>
      </c>
      <c r="H11" s="63">
        <v>41102.327157595399</v>
      </c>
      <c r="I11" s="63">
        <v>6892.82315203486</v>
      </c>
      <c r="J11" s="64"/>
    </row>
    <row r="12" spans="1:10" x14ac:dyDescent="0.2">
      <c r="A12" s="7">
        <v>2020</v>
      </c>
      <c r="B12" s="61">
        <v>-0.109376249376477</v>
      </c>
      <c r="C12" s="61">
        <v>-0.13840886416502499</v>
      </c>
      <c r="D12" s="61">
        <v>1.8273026524989598E-2</v>
      </c>
      <c r="E12" s="62">
        <v>3.4957341089466101</v>
      </c>
      <c r="F12" s="63">
        <v>42821.5883439014</v>
      </c>
      <c r="G12" s="63">
        <v>26570.040405276199</v>
      </c>
      <c r="H12" s="63">
        <v>34723.999957466702</v>
      </c>
      <c r="I12" s="63">
        <v>8097.5883864346697</v>
      </c>
      <c r="J12" s="64"/>
    </row>
    <row r="13" spans="1:10" x14ac:dyDescent="0.2">
      <c r="A13" s="7">
        <v>2021</v>
      </c>
      <c r="B13" s="61">
        <v>0.134208482231579</v>
      </c>
      <c r="C13" s="61">
        <v>0.104822909623174</v>
      </c>
      <c r="D13" s="61">
        <v>3.9790147813012704E-2</v>
      </c>
      <c r="E13" s="62">
        <v>3.881209209329318</v>
      </c>
      <c r="F13" s="63">
        <v>63113.901287430803</v>
      </c>
      <c r="G13" s="63">
        <v>40575.454147377306</v>
      </c>
      <c r="H13" s="63">
        <v>47999.201612329001</v>
      </c>
      <c r="I13" s="63">
        <v>15114.6996751018</v>
      </c>
      <c r="J13" s="64"/>
    </row>
    <row r="14" spans="1:10" x14ac:dyDescent="0.2">
      <c r="A14" s="7">
        <v>2022</v>
      </c>
      <c r="B14" s="61">
        <v>2.8191559823538302E-2</v>
      </c>
      <c r="C14" s="61">
        <v>-4.2409542592508799E-4</v>
      </c>
      <c r="D14" s="61">
        <v>7.8772358191569691E-2</v>
      </c>
      <c r="E14" s="62">
        <v>3.8354570050703161</v>
      </c>
      <c r="F14" s="63">
        <v>66339.2306694203</v>
      </c>
      <c r="G14" s="63">
        <v>39371.057168539999</v>
      </c>
      <c r="H14" s="63">
        <v>56008.641988050404</v>
      </c>
      <c r="I14" s="63">
        <v>10330.5886813699</v>
      </c>
      <c r="J14" s="64"/>
    </row>
    <row r="15" spans="1:10" x14ac:dyDescent="0.2">
      <c r="A15" s="7">
        <v>2023</v>
      </c>
      <c r="B15" s="61">
        <v>-3.5044869073584599E-3</v>
      </c>
      <c r="C15" s="61">
        <v>0.108936357112229</v>
      </c>
      <c r="D15" s="61">
        <v>6.2643406421915293E-2</v>
      </c>
      <c r="E15" s="62">
        <v>3.7441231429240105</v>
      </c>
      <c r="F15" s="63">
        <v>67107.543530058407</v>
      </c>
      <c r="G15" s="63">
        <v>43591.4624634266</v>
      </c>
      <c r="H15" s="63">
        <v>49957.667336039303</v>
      </c>
      <c r="I15" s="63">
        <v>17149.8761940191</v>
      </c>
      <c r="J15" s="64"/>
    </row>
    <row r="16" spans="1:10" x14ac:dyDescent="0.2">
      <c r="A16" s="7">
        <v>2024</v>
      </c>
      <c r="B16" s="61">
        <v>3.5142696255815203E-2</v>
      </c>
      <c r="C16" s="61">
        <v>3.17496547704606E-2</v>
      </c>
      <c r="D16" s="61">
        <v>2.3506939187187999E-2</v>
      </c>
      <c r="E16" s="62">
        <v>3.7545930969469139</v>
      </c>
      <c r="F16" s="63">
        <v>76171.929544073806</v>
      </c>
      <c r="G16" s="63">
        <v>48981.507242889602</v>
      </c>
      <c r="H16" s="63">
        <v>52091.3536530739</v>
      </c>
      <c r="I16" s="63">
        <v>24080.575890999899</v>
      </c>
    </row>
    <row r="17" spans="1:11" x14ac:dyDescent="0.2">
      <c r="A17" s="65">
        <v>2025</v>
      </c>
      <c r="B17" s="66"/>
      <c r="C17" s="66"/>
      <c r="D17" s="66"/>
      <c r="E17" s="66"/>
      <c r="F17" s="66"/>
      <c r="G17" s="66"/>
      <c r="H17" s="66"/>
      <c r="I17" s="66"/>
    </row>
    <row r="18" spans="1:11" x14ac:dyDescent="0.2">
      <c r="A18" s="67" t="s">
        <v>206</v>
      </c>
      <c r="B18" s="663">
        <v>4.3177413782072696E-2</v>
      </c>
      <c r="C18" s="663">
        <v>4.8801911562803203E-2</v>
      </c>
      <c r="D18" s="663">
        <v>1.85158283440667E-2</v>
      </c>
      <c r="E18" s="664">
        <v>3.7469227272727301</v>
      </c>
      <c r="F18" s="291">
        <v>7177.9169106843501</v>
      </c>
      <c r="G18" s="291">
        <v>4663.3529093226898</v>
      </c>
      <c r="H18" s="291">
        <v>4977.7914362326701</v>
      </c>
      <c r="I18" s="291">
        <v>2200.12547445168</v>
      </c>
      <c r="J18" s="68"/>
    </row>
    <row r="19" spans="1:11" x14ac:dyDescent="0.2">
      <c r="A19" s="67" t="s">
        <v>207</v>
      </c>
      <c r="B19" s="61">
        <v>2.95776849969385E-2</v>
      </c>
      <c r="C19" s="61">
        <v>-1.8443853142585101E-4</v>
      </c>
      <c r="D19" s="61">
        <v>1.4773290589482999E-2</v>
      </c>
      <c r="E19" s="62">
        <v>3.69685</v>
      </c>
      <c r="F19" s="291">
        <v>6471.6718462229001</v>
      </c>
      <c r="G19" s="291">
        <v>4184.5374984761602</v>
      </c>
      <c r="H19" s="291">
        <v>4235.6671639270899</v>
      </c>
      <c r="I19" s="291">
        <v>2236.0046822958102</v>
      </c>
      <c r="J19" s="68"/>
    </row>
    <row r="20" spans="1:11" x14ac:dyDescent="0.2">
      <c r="A20" s="67" t="s">
        <v>720</v>
      </c>
      <c r="B20" s="61">
        <v>4.8182175411598596E-2</v>
      </c>
      <c r="C20" s="61">
        <v>8.366295110395211E-2</v>
      </c>
      <c r="D20" s="61">
        <v>1.2771802697792401E-2</v>
      </c>
      <c r="E20" s="62">
        <v>3.6524857142857101</v>
      </c>
      <c r="F20" s="291">
        <v>7169.7304177954402</v>
      </c>
      <c r="G20" s="291">
        <v>4986.9328324541302</v>
      </c>
      <c r="H20" s="291">
        <v>4746.6928542206197</v>
      </c>
      <c r="I20" s="291">
        <v>2423.0375635748201</v>
      </c>
      <c r="J20" s="68"/>
    </row>
    <row r="21" spans="1:11" x14ac:dyDescent="0.2">
      <c r="A21" s="67" t="s">
        <v>772</v>
      </c>
      <c r="B21" s="61">
        <v>1.42537916380037E-2</v>
      </c>
      <c r="C21" s="61">
        <v>0.11050681266468</v>
      </c>
      <c r="D21" s="61">
        <v>1.6518340174020402E-2</v>
      </c>
      <c r="E21" s="62">
        <v>3.7000299999999999</v>
      </c>
      <c r="F21" s="291">
        <v>6169.9817360943798</v>
      </c>
      <c r="G21" s="291">
        <v>4179.1282444175704</v>
      </c>
      <c r="H21" s="291">
        <v>4492.4149517610504</v>
      </c>
      <c r="I21" s="291">
        <v>1677.5667843333399</v>
      </c>
      <c r="J21" s="68"/>
    </row>
    <row r="22" spans="1:11" ht="12" customHeight="1" x14ac:dyDescent="0.2">
      <c r="A22" s="67" t="s">
        <v>775</v>
      </c>
      <c r="B22" s="61">
        <v>2.6442615773456399E-2</v>
      </c>
      <c r="C22" s="61">
        <v>-7.1184477719808403E-2</v>
      </c>
      <c r="D22" s="61">
        <v>1.68666289219268E-2</v>
      </c>
      <c r="E22" s="62">
        <v>3.6599142857142901</v>
      </c>
      <c r="F22" s="291">
        <v>6791.7332434419004</v>
      </c>
      <c r="G22" s="291">
        <v>4671.3516149391698</v>
      </c>
      <c r="H22" s="291">
        <v>4819.3539538265604</v>
      </c>
      <c r="I22" s="291">
        <v>1972.37928961534</v>
      </c>
      <c r="J22" s="68"/>
    </row>
    <row r="23" spans="1:11" ht="12" customHeight="1" x14ac:dyDescent="0.2">
      <c r="A23" s="67" t="s">
        <v>842</v>
      </c>
      <c r="B23" s="61">
        <v>4.7718779727199595E-2</v>
      </c>
      <c r="C23" s="61">
        <v>2.81637484281601E-2</v>
      </c>
      <c r="D23" s="61">
        <v>1.69370904576716E-2</v>
      </c>
      <c r="E23" s="62">
        <v>3.60219523809524</v>
      </c>
      <c r="F23" s="291">
        <v>7267.0011460952001</v>
      </c>
      <c r="G23" s="291">
        <v>4897.06479781499</v>
      </c>
      <c r="H23" s="291">
        <v>4413.7317550326497</v>
      </c>
      <c r="I23" s="291">
        <v>2853.2693910625499</v>
      </c>
      <c r="J23" s="68"/>
    </row>
    <row r="24" spans="1:11" ht="12" customHeight="1" x14ac:dyDescent="0.2">
      <c r="A24" s="67" t="s">
        <v>846</v>
      </c>
      <c r="B24" s="61">
        <v>3.5777333508327798E-2</v>
      </c>
      <c r="C24" s="61">
        <v>2.4915471621111396E-2</v>
      </c>
      <c r="D24" s="61">
        <v>1.6888009685144E-2</v>
      </c>
      <c r="E24" s="62">
        <v>3.5569449999999998</v>
      </c>
      <c r="F24" s="291">
        <v>7160.2366350082502</v>
      </c>
      <c r="G24" s="291">
        <v>4541.3297459855694</v>
      </c>
      <c r="H24" s="291">
        <v>5101.2460933572102</v>
      </c>
      <c r="I24" s="291">
        <v>2058.9905416510401</v>
      </c>
      <c r="J24" s="68"/>
    </row>
    <row r="25" spans="1:11" ht="12" customHeight="1" x14ac:dyDescent="0.2">
      <c r="A25" s="67" t="s">
        <v>854</v>
      </c>
      <c r="B25" s="61">
        <v>3.2512936538565497E-2</v>
      </c>
      <c r="C25" s="61">
        <v>1.0473008501652099E-2</v>
      </c>
      <c r="D25" s="61">
        <v>1.1063307753199102E-2</v>
      </c>
      <c r="E25" s="62">
        <v>3.5423849999999999</v>
      </c>
      <c r="F25" s="291">
        <v>7864.2460176541899</v>
      </c>
      <c r="G25" s="291">
        <v>5227.2157067590897</v>
      </c>
      <c r="H25" s="291">
        <v>5118.1652876062599</v>
      </c>
      <c r="I25" s="291">
        <v>2746.08073004793</v>
      </c>
      <c r="J25" s="68"/>
    </row>
    <row r="26" spans="1:11" ht="12" customHeight="1" x14ac:dyDescent="0.2">
      <c r="A26" s="67" t="s">
        <v>866</v>
      </c>
      <c r="B26" s="61">
        <v>4.2250152509826E-2</v>
      </c>
      <c r="C26" s="61">
        <v>2.2781653183316999E-2</v>
      </c>
      <c r="D26" s="61">
        <v>1.35839342135424E-2</v>
      </c>
      <c r="E26" s="62">
        <v>3.5018045454545499</v>
      </c>
      <c r="F26" s="291">
        <v>8559.4045178562301</v>
      </c>
      <c r="G26" s="291">
        <v>5697.6992006304599</v>
      </c>
      <c r="H26" s="291">
        <v>4810.03829583683</v>
      </c>
      <c r="I26" s="291">
        <v>3749.3662220194001</v>
      </c>
      <c r="J26" s="68"/>
    </row>
    <row r="27" spans="1:11" ht="12" customHeight="1" x14ac:dyDescent="0.2">
      <c r="A27" s="67" t="s">
        <v>873</v>
      </c>
      <c r="B27" s="61">
        <v>3.9846631271482198E-2</v>
      </c>
      <c r="C27" s="61">
        <v>7.1778730428460807E-2</v>
      </c>
      <c r="D27" s="61">
        <v>1.3517747565018201E-2</v>
      </c>
      <c r="E27" s="62">
        <v>3.4132272727272701</v>
      </c>
      <c r="F27" s="291">
        <v>9411.1990166821706</v>
      </c>
      <c r="G27" s="291">
        <v>6461.0371681765801</v>
      </c>
      <c r="H27" s="291">
        <v>5312.21187328623</v>
      </c>
      <c r="I27" s="291">
        <v>4098.9871433959397</v>
      </c>
      <c r="J27" s="68"/>
    </row>
    <row r="28" spans="1:11" ht="12" customHeight="1" x14ac:dyDescent="0.2">
      <c r="A28" s="67" t="s">
        <v>887</v>
      </c>
      <c r="B28" s="61">
        <v>1.5273310193318099E-2</v>
      </c>
      <c r="C28" s="61">
        <v>-6.1578790670063902E-2</v>
      </c>
      <c r="D28" s="61">
        <v>1.36861256988846E-2</v>
      </c>
      <c r="E28" s="62">
        <v>3.37263</v>
      </c>
      <c r="F28" s="291">
        <v>8663.0519501488707</v>
      </c>
      <c r="G28" s="291">
        <v>5937.2384046932893</v>
      </c>
      <c r="H28" s="291">
        <v>4931.5726265475496</v>
      </c>
      <c r="I28" s="291">
        <v>3731.4793236013202</v>
      </c>
      <c r="J28" s="68"/>
    </row>
    <row r="29" spans="1:11" ht="12" customHeight="1" x14ac:dyDescent="0.2">
      <c r="A29" s="67" t="s">
        <v>913</v>
      </c>
      <c r="B29" s="61" t="s">
        <v>441</v>
      </c>
      <c r="C29" s="61" t="s">
        <v>441</v>
      </c>
      <c r="D29" s="61">
        <v>1.5087997391866699E-2</v>
      </c>
      <c r="E29" s="62">
        <v>3.3668631578947399</v>
      </c>
      <c r="F29" s="291" t="s">
        <v>441</v>
      </c>
      <c r="G29" s="291" t="s">
        <v>441</v>
      </c>
      <c r="H29" s="291" t="s">
        <v>441</v>
      </c>
      <c r="I29" s="291" t="s">
        <v>441</v>
      </c>
      <c r="J29" s="68"/>
    </row>
    <row r="30" spans="1:11" x14ac:dyDescent="0.2">
      <c r="A30" s="67"/>
      <c r="B30" s="69"/>
      <c r="C30" s="69"/>
      <c r="D30" s="70"/>
      <c r="E30" s="71"/>
      <c r="F30" s="71"/>
      <c r="G30" s="71"/>
      <c r="H30" s="71"/>
      <c r="I30" s="71"/>
      <c r="K30" s="71"/>
    </row>
    <row r="31" spans="1:11" ht="69.599999999999994" customHeight="1" x14ac:dyDescent="0.2">
      <c r="A31" s="1063" t="s">
        <v>240</v>
      </c>
      <c r="B31" s="1063"/>
      <c r="C31" s="1063"/>
      <c r="D31" s="1063"/>
      <c r="E31" s="1063"/>
      <c r="F31" s="1063"/>
      <c r="G31" s="1063"/>
      <c r="H31" s="1063"/>
      <c r="I31" s="1063"/>
      <c r="J31" s="169"/>
    </row>
    <row r="33" spans="1:10" ht="15.75" x14ac:dyDescent="0.25">
      <c r="A33" s="1032" t="s">
        <v>418</v>
      </c>
    </row>
    <row r="35" spans="1:10" x14ac:dyDescent="0.2">
      <c r="A35" s="57" t="s">
        <v>205</v>
      </c>
      <c r="B35" s="58" t="s">
        <v>419</v>
      </c>
      <c r="C35" s="58" t="s">
        <v>420</v>
      </c>
      <c r="D35" s="58" t="s">
        <v>421</v>
      </c>
      <c r="E35" s="58" t="s">
        <v>422</v>
      </c>
      <c r="F35" s="58" t="s">
        <v>423</v>
      </c>
      <c r="G35" s="58" t="s">
        <v>424</v>
      </c>
      <c r="H35" s="58" t="s">
        <v>265</v>
      </c>
      <c r="I35" s="58" t="s">
        <v>425</v>
      </c>
      <c r="J35" s="58" t="s">
        <v>426</v>
      </c>
    </row>
    <row r="36" spans="1:10" x14ac:dyDescent="0.2">
      <c r="A36" s="332"/>
      <c r="B36" s="333" t="s">
        <v>427</v>
      </c>
      <c r="C36" s="334" t="s">
        <v>428</v>
      </c>
      <c r="D36" s="333" t="s">
        <v>427</v>
      </c>
      <c r="E36" s="334" t="s">
        <v>428</v>
      </c>
      <c r="F36" s="333" t="s">
        <v>427</v>
      </c>
      <c r="G36" s="335" t="s">
        <v>427</v>
      </c>
      <c r="H36" s="333" t="s">
        <v>429</v>
      </c>
      <c r="I36" s="335" t="s">
        <v>430</v>
      </c>
      <c r="J36" s="335" t="s">
        <v>429</v>
      </c>
    </row>
    <row r="37" spans="1:10" x14ac:dyDescent="0.2">
      <c r="A37" s="332"/>
      <c r="B37" s="333" t="s">
        <v>431</v>
      </c>
      <c r="C37" s="334" t="s">
        <v>432</v>
      </c>
      <c r="D37" s="333" t="s">
        <v>431</v>
      </c>
      <c r="E37" s="335" t="s">
        <v>433</v>
      </c>
      <c r="F37" s="333" t="s">
        <v>431</v>
      </c>
      <c r="G37" s="335" t="s">
        <v>431</v>
      </c>
      <c r="H37" s="335" t="s">
        <v>512</v>
      </c>
      <c r="I37" s="335" t="s">
        <v>431</v>
      </c>
      <c r="J37" s="335" t="s">
        <v>434</v>
      </c>
    </row>
    <row r="38" spans="1:10" x14ac:dyDescent="0.2">
      <c r="A38" s="7">
        <v>2015</v>
      </c>
      <c r="B38" s="95">
        <v>249.22632411067195</v>
      </c>
      <c r="C38" s="95">
        <v>1159.8211462450597</v>
      </c>
      <c r="D38" s="95">
        <v>87.466600790513937</v>
      </c>
      <c r="E38" s="95">
        <v>15.680000000000003</v>
      </c>
      <c r="F38" s="95">
        <v>80.899604743083017</v>
      </c>
      <c r="G38" s="95">
        <v>728.93063241106734</v>
      </c>
      <c r="H38" s="95">
        <v>53.0293103448276</v>
      </c>
      <c r="I38" s="95">
        <v>6.6520000000000001</v>
      </c>
      <c r="J38" s="95">
        <v>3.5236681417644169</v>
      </c>
    </row>
    <row r="39" spans="1:10" x14ac:dyDescent="0.2">
      <c r="A39" s="7">
        <v>2016</v>
      </c>
      <c r="B39" s="95">
        <v>220.56320158102767</v>
      </c>
      <c r="C39" s="95">
        <v>1249.8440711462456</v>
      </c>
      <c r="D39" s="95">
        <v>95.016166007905127</v>
      </c>
      <c r="E39" s="95">
        <v>17.137747035573113</v>
      </c>
      <c r="F39" s="95">
        <v>84.893873517786503</v>
      </c>
      <c r="G39" s="95">
        <v>816.73525691699592</v>
      </c>
      <c r="H39" s="95">
        <v>57.872619047619075</v>
      </c>
      <c r="I39" s="95">
        <v>6.484</v>
      </c>
      <c r="J39" s="95">
        <v>5.0916096521030338</v>
      </c>
    </row>
    <row r="40" spans="1:10" x14ac:dyDescent="0.2">
      <c r="A40" s="7">
        <v>2017</v>
      </c>
      <c r="B40" s="95">
        <v>279.68408730158734</v>
      </c>
      <c r="C40" s="95">
        <v>1257.8597222222218</v>
      </c>
      <c r="D40" s="95">
        <v>131.35749999999999</v>
      </c>
      <c r="E40" s="95">
        <v>17.048769841269831</v>
      </c>
      <c r="F40" s="95">
        <v>105.11793650793653</v>
      </c>
      <c r="G40" s="95">
        <v>911.93436507936519</v>
      </c>
      <c r="H40" s="95">
        <v>70.687199999999976</v>
      </c>
      <c r="I40" s="95">
        <v>8.2059999999999995</v>
      </c>
      <c r="J40" s="95">
        <v>4.6042453695500507</v>
      </c>
    </row>
    <row r="41" spans="1:10" x14ac:dyDescent="0.2">
      <c r="A41" s="7">
        <v>2018</v>
      </c>
      <c r="B41" s="95">
        <v>295.88023715415011</v>
      </c>
      <c r="C41" s="95">
        <v>1268.9288537549405</v>
      </c>
      <c r="D41" s="95">
        <v>132.53778656126494</v>
      </c>
      <c r="E41" s="95">
        <v>15.707826086956521</v>
      </c>
      <c r="F41" s="95">
        <v>101.71517786561269</v>
      </c>
      <c r="G41" s="95">
        <v>914.13509881422931</v>
      </c>
      <c r="H41" s="95">
        <v>69.470967741935496</v>
      </c>
      <c r="I41" s="95">
        <v>11.938000000000001</v>
      </c>
      <c r="J41" s="95">
        <v>6.1060693418077365</v>
      </c>
    </row>
    <row r="42" spans="1:10" x14ac:dyDescent="0.2">
      <c r="A42" s="7">
        <v>2019</v>
      </c>
      <c r="B42" s="95">
        <v>272.14359683794487</v>
      </c>
      <c r="C42" s="95">
        <v>1393.7138339920953</v>
      </c>
      <c r="D42" s="95">
        <v>115.49999999999994</v>
      </c>
      <c r="E42" s="95">
        <v>16.211027667984194</v>
      </c>
      <c r="F42" s="95">
        <v>90.703754940711491</v>
      </c>
      <c r="G42" s="95">
        <v>845.62762845849761</v>
      </c>
      <c r="H42" s="95">
        <v>93.390853658536557</v>
      </c>
      <c r="I42" s="95">
        <v>11.303804878048789</v>
      </c>
      <c r="J42" s="95">
        <v>5.3541415399134982</v>
      </c>
    </row>
    <row r="43" spans="1:10" x14ac:dyDescent="0.2">
      <c r="A43" s="7">
        <v>2020</v>
      </c>
      <c r="B43" s="95">
        <v>280.34866141732306</v>
      </c>
      <c r="C43" s="95">
        <v>1771.0421259842506</v>
      </c>
      <c r="D43" s="95">
        <v>102.8290157480314</v>
      </c>
      <c r="E43" s="95">
        <v>20.547519685039358</v>
      </c>
      <c r="F43" s="95">
        <v>82.807204724409445</v>
      </c>
      <c r="G43" s="95">
        <v>778.30578740157466</v>
      </c>
      <c r="H43" s="95">
        <v>108.8836032388664</v>
      </c>
      <c r="I43" s="95">
        <v>8.67551181102362</v>
      </c>
      <c r="J43" s="95">
        <v>4.9853968638533859</v>
      </c>
    </row>
    <row r="44" spans="1:10" x14ac:dyDescent="0.2">
      <c r="A44" s="137">
        <v>2021</v>
      </c>
      <c r="B44" s="336">
        <v>422.63430830039528</v>
      </c>
      <c r="C44" s="336">
        <v>1799.175296442688</v>
      </c>
      <c r="D44" s="336">
        <v>136.41241106719363</v>
      </c>
      <c r="E44" s="95">
        <v>25.138260869565219</v>
      </c>
      <c r="F44" s="336">
        <v>100.07276679841901</v>
      </c>
      <c r="G44" s="336">
        <v>1482.2570750988139</v>
      </c>
      <c r="H44" s="336">
        <v>159.21399999999997</v>
      </c>
      <c r="I44" s="336">
        <v>15.942450592885377</v>
      </c>
      <c r="J44" s="336">
        <v>5.0750707825163177</v>
      </c>
    </row>
    <row r="45" spans="1:10" x14ac:dyDescent="0.2">
      <c r="A45" s="137">
        <v>2022</v>
      </c>
      <c r="B45" s="336">
        <v>399.02569721115538</v>
      </c>
      <c r="C45" s="336">
        <v>1800.7978000000003</v>
      </c>
      <c r="D45" s="336">
        <v>157.77426294820725</v>
      </c>
      <c r="E45" s="95">
        <v>21.733000000000004</v>
      </c>
      <c r="F45" s="336">
        <v>97.530278884462206</v>
      </c>
      <c r="G45" s="336">
        <v>1416.0717529880483</v>
      </c>
      <c r="H45" s="336">
        <v>120.30060975609754</v>
      </c>
      <c r="I45" s="336">
        <v>18.605139442231074</v>
      </c>
      <c r="J45" s="336">
        <v>4.88301044528394</v>
      </c>
    </row>
    <row r="46" spans="1:10" x14ac:dyDescent="0.2">
      <c r="A46" s="137">
        <v>2023</v>
      </c>
      <c r="B46" s="336">
        <v>384.54505976095584</v>
      </c>
      <c r="C46" s="336">
        <v>1941.6741035856569</v>
      </c>
      <c r="D46" s="336">
        <v>120.04633466135463</v>
      </c>
      <c r="E46" s="95">
        <v>23.351792828685266</v>
      </c>
      <c r="F46" s="336">
        <v>96.986334661354576</v>
      </c>
      <c r="G46" s="336">
        <v>1177.4828286852589</v>
      </c>
      <c r="H46" s="336">
        <v>119.96541666666673</v>
      </c>
      <c r="I46" s="336">
        <v>24.326334661354586</v>
      </c>
      <c r="J46" s="336">
        <v>4.44530640027868</v>
      </c>
    </row>
    <row r="47" spans="1:10" x14ac:dyDescent="0.2">
      <c r="A47" s="542">
        <v>2024</v>
      </c>
      <c r="B47" s="336">
        <v>414.89137795275587</v>
      </c>
      <c r="C47" s="336">
        <v>2388.5361417322847</v>
      </c>
      <c r="D47" s="336">
        <v>126.07185039370081</v>
      </c>
      <c r="E47" s="95">
        <v>28.268838582677141</v>
      </c>
      <c r="F47" s="336">
        <v>94.014921259842694</v>
      </c>
      <c r="G47" s="336">
        <v>1369.429015748032</v>
      </c>
      <c r="H47" s="95">
        <v>109.53346456692904</v>
      </c>
      <c r="I47" s="336">
        <v>21.287913385826783</v>
      </c>
      <c r="J47" s="95">
        <v>4.5035093936910373</v>
      </c>
    </row>
    <row r="48" spans="1:10" x14ac:dyDescent="0.2">
      <c r="A48" s="337">
        <v>2025</v>
      </c>
      <c r="B48" s="338"/>
      <c r="C48" s="338"/>
      <c r="D48" s="338"/>
      <c r="E48" s="338"/>
      <c r="F48" s="338"/>
      <c r="G48" s="338"/>
      <c r="H48" s="338"/>
      <c r="I48" s="338"/>
      <c r="J48" s="338"/>
    </row>
    <row r="49" spans="1:10" x14ac:dyDescent="0.2">
      <c r="A49" s="1033" t="s">
        <v>206</v>
      </c>
      <c r="B49" s="95">
        <v>407.21590909090901</v>
      </c>
      <c r="C49" s="95">
        <v>2711.2</v>
      </c>
      <c r="D49" s="95">
        <v>128.14636363636362</v>
      </c>
      <c r="E49" s="95">
        <v>30.38818181818182</v>
      </c>
      <c r="F49" s="95">
        <v>87.170909090909063</v>
      </c>
      <c r="G49" s="95">
        <v>1343.4590909090905</v>
      </c>
      <c r="H49" s="95">
        <v>101.87954545454546</v>
      </c>
      <c r="I49" s="95">
        <v>20.849999999999998</v>
      </c>
      <c r="J49" s="95">
        <v>3.9803698831136356</v>
      </c>
    </row>
    <row r="50" spans="1:10" x14ac:dyDescent="0.2">
      <c r="A50" s="1033" t="s">
        <v>207</v>
      </c>
      <c r="B50" s="95">
        <v>423.16700000000003</v>
      </c>
      <c r="C50" s="95">
        <v>2894.38</v>
      </c>
      <c r="D50" s="95">
        <v>126.99150000000002</v>
      </c>
      <c r="E50" s="95">
        <v>32.141749999999995</v>
      </c>
      <c r="F50" s="95">
        <v>88.690000000000012</v>
      </c>
      <c r="G50" s="95">
        <v>1445.8845000000001</v>
      </c>
      <c r="H50" s="95">
        <v>106.89500000000001</v>
      </c>
      <c r="I50" s="95">
        <v>20.642500000000005</v>
      </c>
      <c r="J50" s="95">
        <v>4.1382900196249999</v>
      </c>
    </row>
    <row r="51" spans="1:10" x14ac:dyDescent="0.2">
      <c r="A51" s="1033" t="s">
        <v>720</v>
      </c>
      <c r="B51" s="95">
        <v>441.39380952380952</v>
      </c>
      <c r="C51" s="95">
        <v>2986.2561904761901</v>
      </c>
      <c r="D51" s="95">
        <v>130.99047619047622</v>
      </c>
      <c r="E51" s="95">
        <v>33.183095238095234</v>
      </c>
      <c r="F51" s="95">
        <v>92.248571428571438</v>
      </c>
      <c r="G51" s="95">
        <v>1543.4033333333336</v>
      </c>
      <c r="H51" s="95">
        <v>102.55238095238094</v>
      </c>
      <c r="I51" s="95">
        <v>20.254761904761907</v>
      </c>
      <c r="J51" s="95">
        <v>4.1727154804761897</v>
      </c>
    </row>
    <row r="52" spans="1:10" x14ac:dyDescent="0.2">
      <c r="A52" s="1033" t="s">
        <v>772</v>
      </c>
      <c r="B52" s="95">
        <v>416.94899999999996</v>
      </c>
      <c r="C52" s="95">
        <v>3208.4470000000001</v>
      </c>
      <c r="D52" s="95">
        <v>119.0835</v>
      </c>
      <c r="E52" s="95">
        <v>32.264000000000003</v>
      </c>
      <c r="F52" s="95">
        <v>86.596500000000006</v>
      </c>
      <c r="G52" s="95">
        <v>1482.8495</v>
      </c>
      <c r="H52" s="95">
        <v>99.79249999999999</v>
      </c>
      <c r="I52" s="95">
        <v>19.91075</v>
      </c>
      <c r="J52" s="95">
        <v>4.2478341409749998</v>
      </c>
    </row>
    <row r="53" spans="1:10" x14ac:dyDescent="0.2">
      <c r="A53" s="1033" t="s">
        <v>775</v>
      </c>
      <c r="B53" s="95">
        <v>432.26399999999995</v>
      </c>
      <c r="C53" s="95">
        <v>3284.2764999999999</v>
      </c>
      <c r="D53" s="95">
        <v>120.0275</v>
      </c>
      <c r="E53" s="95">
        <v>32.703749999999999</v>
      </c>
      <c r="F53" s="95">
        <v>88.826499999999996</v>
      </c>
      <c r="G53" s="95">
        <v>1458.0054999999998</v>
      </c>
      <c r="H53" s="95">
        <v>99.165000000000006</v>
      </c>
      <c r="I53" s="95">
        <v>20.107500000000002</v>
      </c>
      <c r="J53" s="95">
        <v>4.191263765905</v>
      </c>
    </row>
    <row r="54" spans="1:10" x14ac:dyDescent="0.2">
      <c r="A54" s="1033" t="s">
        <v>842</v>
      </c>
      <c r="B54" s="95">
        <v>446.05095238095237</v>
      </c>
      <c r="C54" s="95">
        <v>3351.8585714285714</v>
      </c>
      <c r="D54" s="95">
        <v>120.24285714285713</v>
      </c>
      <c r="E54" s="95">
        <v>35.944285714285719</v>
      </c>
      <c r="F54" s="95">
        <v>89.488571428571419</v>
      </c>
      <c r="G54" s="95">
        <v>1473.0633333333335</v>
      </c>
      <c r="H54" s="95">
        <v>94.469047619047615</v>
      </c>
      <c r="I54" s="95">
        <v>21.829523809523806</v>
      </c>
      <c r="J54" s="95">
        <v>4.1004415056928574</v>
      </c>
    </row>
    <row r="55" spans="1:10" x14ac:dyDescent="0.2">
      <c r="A55" s="1033" t="s">
        <v>846</v>
      </c>
      <c r="B55" s="95">
        <v>443.53260869565219</v>
      </c>
      <c r="C55" s="95">
        <v>3341.6491304347828</v>
      </c>
      <c r="D55" s="95">
        <v>125.1391304347826</v>
      </c>
      <c r="E55" s="95">
        <v>37.67</v>
      </c>
      <c r="F55" s="95">
        <v>90.486086956521731</v>
      </c>
      <c r="G55" s="95">
        <v>1528.3104347826084</v>
      </c>
      <c r="H55" s="95">
        <v>99.1804347826087</v>
      </c>
      <c r="I55" s="95">
        <v>22.781739130434783</v>
      </c>
      <c r="J55" s="95">
        <v>4.1095078892847825</v>
      </c>
    </row>
    <row r="56" spans="1:10" x14ac:dyDescent="0.2">
      <c r="A56" s="1033" t="s">
        <v>854</v>
      </c>
      <c r="B56" s="95">
        <v>437.52700000000004</v>
      </c>
      <c r="C56" s="95">
        <v>3366.8449999999998</v>
      </c>
      <c r="D56" s="95">
        <v>126.29649999999999</v>
      </c>
      <c r="E56" s="95">
        <v>37.934749999999994</v>
      </c>
      <c r="F56" s="95">
        <v>88.232499999999987</v>
      </c>
      <c r="G56" s="95">
        <v>1536.318</v>
      </c>
      <c r="H56" s="95">
        <v>101.75</v>
      </c>
      <c r="I56" s="95">
        <v>24.467000000000002</v>
      </c>
      <c r="J56" s="95">
        <v>4.14325636414</v>
      </c>
    </row>
    <row r="57" spans="1:10" x14ac:dyDescent="0.2">
      <c r="A57" s="1033" t="s">
        <v>866</v>
      </c>
      <c r="B57" s="95">
        <v>451.44818181818175</v>
      </c>
      <c r="C57" s="95">
        <v>3666.5236363636359</v>
      </c>
      <c r="D57" s="95">
        <v>132.90318181818185</v>
      </c>
      <c r="E57" s="95">
        <v>42.540227272727279</v>
      </c>
      <c r="F57" s="95">
        <v>88.65363636363638</v>
      </c>
      <c r="G57" s="95">
        <v>1566.7072727272725</v>
      </c>
      <c r="H57" s="95">
        <v>105.28863636363636</v>
      </c>
      <c r="I57" s="95">
        <v>25.478636363636362</v>
      </c>
      <c r="J57" s="95">
        <v>4.1736363636363647</v>
      </c>
    </row>
    <row r="58" spans="1:10" x14ac:dyDescent="0.2">
      <c r="A58" s="1033" t="s">
        <v>873</v>
      </c>
      <c r="B58" s="95">
        <v>485.16347826086957</v>
      </c>
      <c r="C58" s="95">
        <v>4055.1686956521739</v>
      </c>
      <c r="D58" s="95">
        <v>142.84173913043477</v>
      </c>
      <c r="E58" s="95">
        <v>49.433260869565224</v>
      </c>
      <c r="F58" s="95">
        <v>89.279130434782616</v>
      </c>
      <c r="G58" s="95">
        <v>1635.0130434782609</v>
      </c>
      <c r="H58" s="95">
        <v>105.80217391304348</v>
      </c>
      <c r="I58" s="95">
        <v>24.864347826086956</v>
      </c>
      <c r="J58" s="95">
        <v>4.1777396253152181</v>
      </c>
    </row>
    <row r="59" spans="1:10" x14ac:dyDescent="0.2">
      <c r="A59" s="1033" t="s">
        <v>887</v>
      </c>
      <c r="B59" s="95">
        <v>489.91450000000003</v>
      </c>
      <c r="C59" s="95">
        <v>4085.2310000000007</v>
      </c>
      <c r="D59" s="95">
        <v>144.57849999999999</v>
      </c>
      <c r="E59" s="95">
        <v>50.727999999999994</v>
      </c>
      <c r="F59" s="95">
        <v>90.799500000000009</v>
      </c>
      <c r="G59" s="95">
        <v>1679.0070000000003</v>
      </c>
      <c r="H59" s="95">
        <v>104.84249999999997</v>
      </c>
      <c r="I59" s="95">
        <v>22.624500000000001</v>
      </c>
      <c r="J59" s="95">
        <v>4.1961694053874989</v>
      </c>
    </row>
    <row r="60" spans="1:10" x14ac:dyDescent="0.2">
      <c r="A60" s="1033" t="s">
        <v>913</v>
      </c>
      <c r="B60" s="1034">
        <v>535.41047619047629</v>
      </c>
      <c r="C60" s="1034">
        <v>4296.4614285714288</v>
      </c>
      <c r="D60" s="1034">
        <v>143.32428571428568</v>
      </c>
      <c r="E60" s="1034">
        <v>64.338333333333338</v>
      </c>
      <c r="F60" s="1034">
        <v>88.101428571428571</v>
      </c>
      <c r="G60" s="1034">
        <v>1875.7019047619046</v>
      </c>
      <c r="H60" s="1034">
        <v>107.15714285714287</v>
      </c>
      <c r="I60" s="1034">
        <v>21.406190476190478</v>
      </c>
      <c r="J60" s="1034">
        <v>4.2736458092999996</v>
      </c>
    </row>
    <row r="61" spans="1:10" ht="73.150000000000006" customHeight="1" x14ac:dyDescent="0.2">
      <c r="A61" s="1064" t="s">
        <v>914</v>
      </c>
      <c r="B61" s="1064"/>
      <c r="C61" s="1064"/>
      <c r="D61" s="1064"/>
      <c r="E61" s="1064"/>
      <c r="F61" s="1064"/>
      <c r="G61" s="1064"/>
      <c r="H61" s="1064"/>
      <c r="I61" s="1064"/>
      <c r="J61" s="1064"/>
    </row>
  </sheetData>
  <mergeCells count="2">
    <mergeCell ref="A31:I31"/>
    <mergeCell ref="A61:J61"/>
  </mergeCells>
  <printOptions horizontalCentered="1" verticalCentered="1"/>
  <pageMargins left="0" right="0" top="0" bottom="0" header="0.31496062992125984" footer="0.31496062992125984"/>
  <pageSetup paperSize="9" scale="5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8C04B-E123-4D7B-8005-3828DA0CAEFF}">
  <sheetPr codeName="Hoja9">
    <tabColor rgb="FF002060"/>
  </sheetPr>
  <dimension ref="A1:Z122"/>
  <sheetViews>
    <sheetView showGridLines="0" view="pageBreakPreview" zoomScaleNormal="100" zoomScaleSheetLayoutView="100" workbookViewId="0"/>
  </sheetViews>
  <sheetFormatPr baseColWidth="10" defaultRowHeight="15" x14ac:dyDescent="0.25"/>
  <cols>
    <col min="1" max="1" width="17.7109375" style="16" customWidth="1"/>
    <col min="2" max="2" width="16.5703125" style="15" bestFit="1" customWidth="1"/>
    <col min="3" max="3" width="13.42578125" style="15" customWidth="1"/>
    <col min="4" max="4" width="16.5703125" style="15" bestFit="1" customWidth="1"/>
    <col min="5" max="5" width="14.42578125" style="15" bestFit="1" customWidth="1"/>
    <col min="6" max="7" width="16.5703125" style="15" bestFit="1" customWidth="1"/>
    <col min="8" max="8" width="19.5703125" style="15" bestFit="1" customWidth="1"/>
    <col min="9" max="9" width="16.5703125" style="15" bestFit="1" customWidth="1"/>
    <col min="10" max="10" width="17.5703125" style="15" customWidth="1"/>
    <col min="11" max="11" width="13.5703125" style="15" bestFit="1" customWidth="1"/>
    <col min="12" max="12" width="2.5703125" style="1" customWidth="1"/>
    <col min="13" max="256" width="11.42578125" style="1"/>
    <col min="257" max="257" width="17.7109375" style="1" customWidth="1"/>
    <col min="258" max="258" width="18.7109375" style="1" bestFit="1" customWidth="1"/>
    <col min="259" max="259" width="12.7109375" style="1" bestFit="1" customWidth="1"/>
    <col min="260" max="260" width="18.7109375" style="1" bestFit="1" customWidth="1"/>
    <col min="261" max="261" width="16" style="1" bestFit="1" customWidth="1"/>
    <col min="262" max="265" width="18.7109375" style="1" bestFit="1" customWidth="1"/>
    <col min="266" max="267" width="12.7109375" style="1" customWidth="1"/>
    <col min="268" max="268" width="2.5703125" style="1" customWidth="1"/>
    <col min="269" max="512" width="11.42578125" style="1"/>
    <col min="513" max="513" width="17.7109375" style="1" customWidth="1"/>
    <col min="514" max="514" width="18.7109375" style="1" bestFit="1" customWidth="1"/>
    <col min="515" max="515" width="12.7109375" style="1" bestFit="1" customWidth="1"/>
    <col min="516" max="516" width="18.7109375" style="1" bestFit="1" customWidth="1"/>
    <col min="517" max="517" width="16" style="1" bestFit="1" customWidth="1"/>
    <col min="518" max="521" width="18.7109375" style="1" bestFit="1" customWidth="1"/>
    <col min="522" max="523" width="12.7109375" style="1" customWidth="1"/>
    <col min="524" max="524" width="2.5703125" style="1" customWidth="1"/>
    <col min="525" max="768" width="11.42578125" style="1"/>
    <col min="769" max="769" width="17.7109375" style="1" customWidth="1"/>
    <col min="770" max="770" width="18.7109375" style="1" bestFit="1" customWidth="1"/>
    <col min="771" max="771" width="12.7109375" style="1" bestFit="1" customWidth="1"/>
    <col min="772" max="772" width="18.7109375" style="1" bestFit="1" customWidth="1"/>
    <col min="773" max="773" width="16" style="1" bestFit="1" customWidth="1"/>
    <col min="774" max="777" width="18.7109375" style="1" bestFit="1" customWidth="1"/>
    <col min="778" max="779" width="12.7109375" style="1" customWidth="1"/>
    <col min="780" max="780" width="2.5703125" style="1" customWidth="1"/>
    <col min="781" max="1024" width="11.42578125" style="1"/>
    <col min="1025" max="1025" width="17.7109375" style="1" customWidth="1"/>
    <col min="1026" max="1026" width="18.7109375" style="1" bestFit="1" customWidth="1"/>
    <col min="1027" max="1027" width="12.7109375" style="1" bestFit="1" customWidth="1"/>
    <col min="1028" max="1028" width="18.7109375" style="1" bestFit="1" customWidth="1"/>
    <col min="1029" max="1029" width="16" style="1" bestFit="1" customWidth="1"/>
    <col min="1030" max="1033" width="18.7109375" style="1" bestFit="1" customWidth="1"/>
    <col min="1034" max="1035" width="12.7109375" style="1" customWidth="1"/>
    <col min="1036" max="1036" width="2.5703125" style="1" customWidth="1"/>
    <col min="1037" max="1280" width="11.42578125" style="1"/>
    <col min="1281" max="1281" width="17.7109375" style="1" customWidth="1"/>
    <col min="1282" max="1282" width="18.7109375" style="1" bestFit="1" customWidth="1"/>
    <col min="1283" max="1283" width="12.7109375" style="1" bestFit="1" customWidth="1"/>
    <col min="1284" max="1284" width="18.7109375" style="1" bestFit="1" customWidth="1"/>
    <col min="1285" max="1285" width="16" style="1" bestFit="1" customWidth="1"/>
    <col min="1286" max="1289" width="18.7109375" style="1" bestFit="1" customWidth="1"/>
    <col min="1290" max="1291" width="12.7109375" style="1" customWidth="1"/>
    <col min="1292" max="1292" width="2.5703125" style="1" customWidth="1"/>
    <col min="1293" max="1536" width="11.42578125" style="1"/>
    <col min="1537" max="1537" width="17.7109375" style="1" customWidth="1"/>
    <col min="1538" max="1538" width="18.7109375" style="1" bestFit="1" customWidth="1"/>
    <col min="1539" max="1539" width="12.7109375" style="1" bestFit="1" customWidth="1"/>
    <col min="1540" max="1540" width="18.7109375" style="1" bestFit="1" customWidth="1"/>
    <col min="1541" max="1541" width="16" style="1" bestFit="1" customWidth="1"/>
    <col min="1542" max="1545" width="18.7109375" style="1" bestFit="1" customWidth="1"/>
    <col min="1546" max="1547" width="12.7109375" style="1" customWidth="1"/>
    <col min="1548" max="1548" width="2.5703125" style="1" customWidth="1"/>
    <col min="1549" max="1792" width="11.42578125" style="1"/>
    <col min="1793" max="1793" width="17.7109375" style="1" customWidth="1"/>
    <col min="1794" max="1794" width="18.7109375" style="1" bestFit="1" customWidth="1"/>
    <col min="1795" max="1795" width="12.7109375" style="1" bestFit="1" customWidth="1"/>
    <col min="1796" max="1796" width="18.7109375" style="1" bestFit="1" customWidth="1"/>
    <col min="1797" max="1797" width="16" style="1" bestFit="1" customWidth="1"/>
    <col min="1798" max="1801" width="18.7109375" style="1" bestFit="1" customWidth="1"/>
    <col min="1802" max="1803" width="12.7109375" style="1" customWidth="1"/>
    <col min="1804" max="1804" width="2.5703125" style="1" customWidth="1"/>
    <col min="1805" max="2048" width="11.42578125" style="1"/>
    <col min="2049" max="2049" width="17.7109375" style="1" customWidth="1"/>
    <col min="2050" max="2050" width="18.7109375" style="1" bestFit="1" customWidth="1"/>
    <col min="2051" max="2051" width="12.7109375" style="1" bestFit="1" customWidth="1"/>
    <col min="2052" max="2052" width="18.7109375" style="1" bestFit="1" customWidth="1"/>
    <col min="2053" max="2053" width="16" style="1" bestFit="1" customWidth="1"/>
    <col min="2054" max="2057" width="18.7109375" style="1" bestFit="1" customWidth="1"/>
    <col min="2058" max="2059" width="12.7109375" style="1" customWidth="1"/>
    <col min="2060" max="2060" width="2.5703125" style="1" customWidth="1"/>
    <col min="2061" max="2304" width="11.42578125" style="1"/>
    <col min="2305" max="2305" width="17.7109375" style="1" customWidth="1"/>
    <col min="2306" max="2306" width="18.7109375" style="1" bestFit="1" customWidth="1"/>
    <col min="2307" max="2307" width="12.7109375" style="1" bestFit="1" customWidth="1"/>
    <col min="2308" max="2308" width="18.7109375" style="1" bestFit="1" customWidth="1"/>
    <col min="2309" max="2309" width="16" style="1" bestFit="1" customWidth="1"/>
    <col min="2310" max="2313" width="18.7109375" style="1" bestFit="1" customWidth="1"/>
    <col min="2314" max="2315" width="12.7109375" style="1" customWidth="1"/>
    <col min="2316" max="2316" width="2.5703125" style="1" customWidth="1"/>
    <col min="2317" max="2560" width="11.42578125" style="1"/>
    <col min="2561" max="2561" width="17.7109375" style="1" customWidth="1"/>
    <col min="2562" max="2562" width="18.7109375" style="1" bestFit="1" customWidth="1"/>
    <col min="2563" max="2563" width="12.7109375" style="1" bestFit="1" customWidth="1"/>
    <col min="2564" max="2564" width="18.7109375" style="1" bestFit="1" customWidth="1"/>
    <col min="2565" max="2565" width="16" style="1" bestFit="1" customWidth="1"/>
    <col min="2566" max="2569" width="18.7109375" style="1" bestFit="1" customWidth="1"/>
    <col min="2570" max="2571" width="12.7109375" style="1" customWidth="1"/>
    <col min="2572" max="2572" width="2.5703125" style="1" customWidth="1"/>
    <col min="2573" max="2816" width="11.42578125" style="1"/>
    <col min="2817" max="2817" width="17.7109375" style="1" customWidth="1"/>
    <col min="2818" max="2818" width="18.7109375" style="1" bestFit="1" customWidth="1"/>
    <col min="2819" max="2819" width="12.7109375" style="1" bestFit="1" customWidth="1"/>
    <col min="2820" max="2820" width="18.7109375" style="1" bestFit="1" customWidth="1"/>
    <col min="2821" max="2821" width="16" style="1" bestFit="1" customWidth="1"/>
    <col min="2822" max="2825" width="18.7109375" style="1" bestFit="1" customWidth="1"/>
    <col min="2826" max="2827" width="12.7109375" style="1" customWidth="1"/>
    <col min="2828" max="2828" width="2.5703125" style="1" customWidth="1"/>
    <col min="2829" max="3072" width="11.42578125" style="1"/>
    <col min="3073" max="3073" width="17.7109375" style="1" customWidth="1"/>
    <col min="3074" max="3074" width="18.7109375" style="1" bestFit="1" customWidth="1"/>
    <col min="3075" max="3075" width="12.7109375" style="1" bestFit="1" customWidth="1"/>
    <col min="3076" max="3076" width="18.7109375" style="1" bestFit="1" customWidth="1"/>
    <col min="3077" max="3077" width="16" style="1" bestFit="1" customWidth="1"/>
    <col min="3078" max="3081" width="18.7109375" style="1" bestFit="1" customWidth="1"/>
    <col min="3082" max="3083" width="12.7109375" style="1" customWidth="1"/>
    <col min="3084" max="3084" width="2.5703125" style="1" customWidth="1"/>
    <col min="3085" max="3328" width="11.42578125" style="1"/>
    <col min="3329" max="3329" width="17.7109375" style="1" customWidth="1"/>
    <col min="3330" max="3330" width="18.7109375" style="1" bestFit="1" customWidth="1"/>
    <col min="3331" max="3331" width="12.7109375" style="1" bestFit="1" customWidth="1"/>
    <col min="3332" max="3332" width="18.7109375" style="1" bestFit="1" customWidth="1"/>
    <col min="3333" max="3333" width="16" style="1" bestFit="1" customWidth="1"/>
    <col min="3334" max="3337" width="18.7109375" style="1" bestFit="1" customWidth="1"/>
    <col min="3338" max="3339" width="12.7109375" style="1" customWidth="1"/>
    <col min="3340" max="3340" width="2.5703125" style="1" customWidth="1"/>
    <col min="3341" max="3584" width="11.42578125" style="1"/>
    <col min="3585" max="3585" width="17.7109375" style="1" customWidth="1"/>
    <col min="3586" max="3586" width="18.7109375" style="1" bestFit="1" customWidth="1"/>
    <col min="3587" max="3587" width="12.7109375" style="1" bestFit="1" customWidth="1"/>
    <col min="3588" max="3588" width="18.7109375" style="1" bestFit="1" customWidth="1"/>
    <col min="3589" max="3589" width="16" style="1" bestFit="1" customWidth="1"/>
    <col min="3590" max="3593" width="18.7109375" style="1" bestFit="1" customWidth="1"/>
    <col min="3594" max="3595" width="12.7109375" style="1" customWidth="1"/>
    <col min="3596" max="3596" width="2.5703125" style="1" customWidth="1"/>
    <col min="3597" max="3840" width="11.42578125" style="1"/>
    <col min="3841" max="3841" width="17.7109375" style="1" customWidth="1"/>
    <col min="3842" max="3842" width="18.7109375" style="1" bestFit="1" customWidth="1"/>
    <col min="3843" max="3843" width="12.7109375" style="1" bestFit="1" customWidth="1"/>
    <col min="3844" max="3844" width="18.7109375" style="1" bestFit="1" customWidth="1"/>
    <col min="3845" max="3845" width="16" style="1" bestFit="1" customWidth="1"/>
    <col min="3846" max="3849" width="18.7109375" style="1" bestFit="1" customWidth="1"/>
    <col min="3850" max="3851" width="12.7109375" style="1" customWidth="1"/>
    <col min="3852" max="3852" width="2.5703125" style="1" customWidth="1"/>
    <col min="3853" max="4096" width="11.42578125" style="1"/>
    <col min="4097" max="4097" width="17.7109375" style="1" customWidth="1"/>
    <col min="4098" max="4098" width="18.7109375" style="1" bestFit="1" customWidth="1"/>
    <col min="4099" max="4099" width="12.7109375" style="1" bestFit="1" customWidth="1"/>
    <col min="4100" max="4100" width="18.7109375" style="1" bestFit="1" customWidth="1"/>
    <col min="4101" max="4101" width="16" style="1" bestFit="1" customWidth="1"/>
    <col min="4102" max="4105" width="18.7109375" style="1" bestFit="1" customWidth="1"/>
    <col min="4106" max="4107" width="12.7109375" style="1" customWidth="1"/>
    <col min="4108" max="4108" width="2.5703125" style="1" customWidth="1"/>
    <col min="4109" max="4352" width="11.42578125" style="1"/>
    <col min="4353" max="4353" width="17.7109375" style="1" customWidth="1"/>
    <col min="4354" max="4354" width="18.7109375" style="1" bestFit="1" customWidth="1"/>
    <col min="4355" max="4355" width="12.7109375" style="1" bestFit="1" customWidth="1"/>
    <col min="4356" max="4356" width="18.7109375" style="1" bestFit="1" customWidth="1"/>
    <col min="4357" max="4357" width="16" style="1" bestFit="1" customWidth="1"/>
    <col min="4358" max="4361" width="18.7109375" style="1" bestFit="1" customWidth="1"/>
    <col min="4362" max="4363" width="12.7109375" style="1" customWidth="1"/>
    <col min="4364" max="4364" width="2.5703125" style="1" customWidth="1"/>
    <col min="4365" max="4608" width="11.42578125" style="1"/>
    <col min="4609" max="4609" width="17.7109375" style="1" customWidth="1"/>
    <col min="4610" max="4610" width="18.7109375" style="1" bestFit="1" customWidth="1"/>
    <col min="4611" max="4611" width="12.7109375" style="1" bestFit="1" customWidth="1"/>
    <col min="4612" max="4612" width="18.7109375" style="1" bestFit="1" customWidth="1"/>
    <col min="4613" max="4613" width="16" style="1" bestFit="1" customWidth="1"/>
    <col min="4614" max="4617" width="18.7109375" style="1" bestFit="1" customWidth="1"/>
    <col min="4618" max="4619" width="12.7109375" style="1" customWidth="1"/>
    <col min="4620" max="4620" width="2.5703125" style="1" customWidth="1"/>
    <col min="4621" max="4864" width="11.42578125" style="1"/>
    <col min="4865" max="4865" width="17.7109375" style="1" customWidth="1"/>
    <col min="4866" max="4866" width="18.7109375" style="1" bestFit="1" customWidth="1"/>
    <col min="4867" max="4867" width="12.7109375" style="1" bestFit="1" customWidth="1"/>
    <col min="4868" max="4868" width="18.7109375" style="1" bestFit="1" customWidth="1"/>
    <col min="4869" max="4869" width="16" style="1" bestFit="1" customWidth="1"/>
    <col min="4870" max="4873" width="18.7109375" style="1" bestFit="1" customWidth="1"/>
    <col min="4874" max="4875" width="12.7109375" style="1" customWidth="1"/>
    <col min="4876" max="4876" width="2.5703125" style="1" customWidth="1"/>
    <col min="4877" max="5120" width="11.42578125" style="1"/>
    <col min="5121" max="5121" width="17.7109375" style="1" customWidth="1"/>
    <col min="5122" max="5122" width="18.7109375" style="1" bestFit="1" customWidth="1"/>
    <col min="5123" max="5123" width="12.7109375" style="1" bestFit="1" customWidth="1"/>
    <col min="5124" max="5124" width="18.7109375" style="1" bestFit="1" customWidth="1"/>
    <col min="5125" max="5125" width="16" style="1" bestFit="1" customWidth="1"/>
    <col min="5126" max="5129" width="18.7109375" style="1" bestFit="1" customWidth="1"/>
    <col min="5130" max="5131" width="12.7109375" style="1" customWidth="1"/>
    <col min="5132" max="5132" width="2.5703125" style="1" customWidth="1"/>
    <col min="5133" max="5376" width="11.42578125" style="1"/>
    <col min="5377" max="5377" width="17.7109375" style="1" customWidth="1"/>
    <col min="5378" max="5378" width="18.7109375" style="1" bestFit="1" customWidth="1"/>
    <col min="5379" max="5379" width="12.7109375" style="1" bestFit="1" customWidth="1"/>
    <col min="5380" max="5380" width="18.7109375" style="1" bestFit="1" customWidth="1"/>
    <col min="5381" max="5381" width="16" style="1" bestFit="1" customWidth="1"/>
    <col min="5382" max="5385" width="18.7109375" style="1" bestFit="1" customWidth="1"/>
    <col min="5386" max="5387" width="12.7109375" style="1" customWidth="1"/>
    <col min="5388" max="5388" width="2.5703125" style="1" customWidth="1"/>
    <col min="5389" max="5632" width="11.42578125" style="1"/>
    <col min="5633" max="5633" width="17.7109375" style="1" customWidth="1"/>
    <col min="5634" max="5634" width="18.7109375" style="1" bestFit="1" customWidth="1"/>
    <col min="5635" max="5635" width="12.7109375" style="1" bestFit="1" customWidth="1"/>
    <col min="5636" max="5636" width="18.7109375" style="1" bestFit="1" customWidth="1"/>
    <col min="5637" max="5637" width="16" style="1" bestFit="1" customWidth="1"/>
    <col min="5638" max="5641" width="18.7109375" style="1" bestFit="1" customWidth="1"/>
    <col min="5642" max="5643" width="12.7109375" style="1" customWidth="1"/>
    <col min="5644" max="5644" width="2.5703125" style="1" customWidth="1"/>
    <col min="5645" max="5888" width="11.42578125" style="1"/>
    <col min="5889" max="5889" width="17.7109375" style="1" customWidth="1"/>
    <col min="5890" max="5890" width="18.7109375" style="1" bestFit="1" customWidth="1"/>
    <col min="5891" max="5891" width="12.7109375" style="1" bestFit="1" customWidth="1"/>
    <col min="5892" max="5892" width="18.7109375" style="1" bestFit="1" customWidth="1"/>
    <col min="5893" max="5893" width="16" style="1" bestFit="1" customWidth="1"/>
    <col min="5894" max="5897" width="18.7109375" style="1" bestFit="1" customWidth="1"/>
    <col min="5898" max="5899" width="12.7109375" style="1" customWidth="1"/>
    <col min="5900" max="5900" width="2.5703125" style="1" customWidth="1"/>
    <col min="5901" max="6144" width="11.42578125" style="1"/>
    <col min="6145" max="6145" width="17.7109375" style="1" customWidth="1"/>
    <col min="6146" max="6146" width="18.7109375" style="1" bestFit="1" customWidth="1"/>
    <col min="6147" max="6147" width="12.7109375" style="1" bestFit="1" customWidth="1"/>
    <col min="6148" max="6148" width="18.7109375" style="1" bestFit="1" customWidth="1"/>
    <col min="6149" max="6149" width="16" style="1" bestFit="1" customWidth="1"/>
    <col min="6150" max="6153" width="18.7109375" style="1" bestFit="1" customWidth="1"/>
    <col min="6154" max="6155" width="12.7109375" style="1" customWidth="1"/>
    <col min="6156" max="6156" width="2.5703125" style="1" customWidth="1"/>
    <col min="6157" max="6400" width="11.42578125" style="1"/>
    <col min="6401" max="6401" width="17.7109375" style="1" customWidth="1"/>
    <col min="6402" max="6402" width="18.7109375" style="1" bestFit="1" customWidth="1"/>
    <col min="6403" max="6403" width="12.7109375" style="1" bestFit="1" customWidth="1"/>
    <col min="6404" max="6404" width="18.7109375" style="1" bestFit="1" customWidth="1"/>
    <col min="6405" max="6405" width="16" style="1" bestFit="1" customWidth="1"/>
    <col min="6406" max="6409" width="18.7109375" style="1" bestFit="1" customWidth="1"/>
    <col min="6410" max="6411" width="12.7109375" style="1" customWidth="1"/>
    <col min="6412" max="6412" width="2.5703125" style="1" customWidth="1"/>
    <col min="6413" max="6656" width="11.42578125" style="1"/>
    <col min="6657" max="6657" width="17.7109375" style="1" customWidth="1"/>
    <col min="6658" max="6658" width="18.7109375" style="1" bestFit="1" customWidth="1"/>
    <col min="6659" max="6659" width="12.7109375" style="1" bestFit="1" customWidth="1"/>
    <col min="6660" max="6660" width="18.7109375" style="1" bestFit="1" customWidth="1"/>
    <col min="6661" max="6661" width="16" style="1" bestFit="1" customWidth="1"/>
    <col min="6662" max="6665" width="18.7109375" style="1" bestFit="1" customWidth="1"/>
    <col min="6666" max="6667" width="12.7109375" style="1" customWidth="1"/>
    <col min="6668" max="6668" width="2.5703125" style="1" customWidth="1"/>
    <col min="6669" max="6912" width="11.42578125" style="1"/>
    <col min="6913" max="6913" width="17.7109375" style="1" customWidth="1"/>
    <col min="6914" max="6914" width="18.7109375" style="1" bestFit="1" customWidth="1"/>
    <col min="6915" max="6915" width="12.7109375" style="1" bestFit="1" customWidth="1"/>
    <col min="6916" max="6916" width="18.7109375" style="1" bestFit="1" customWidth="1"/>
    <col min="6917" max="6917" width="16" style="1" bestFit="1" customWidth="1"/>
    <col min="6918" max="6921" width="18.7109375" style="1" bestFit="1" customWidth="1"/>
    <col min="6922" max="6923" width="12.7109375" style="1" customWidth="1"/>
    <col min="6924" max="6924" width="2.5703125" style="1" customWidth="1"/>
    <col min="6925" max="7168" width="11.42578125" style="1"/>
    <col min="7169" max="7169" width="17.7109375" style="1" customWidth="1"/>
    <col min="7170" max="7170" width="18.7109375" style="1" bestFit="1" customWidth="1"/>
    <col min="7171" max="7171" width="12.7109375" style="1" bestFit="1" customWidth="1"/>
    <col min="7172" max="7172" width="18.7109375" style="1" bestFit="1" customWidth="1"/>
    <col min="7173" max="7173" width="16" style="1" bestFit="1" customWidth="1"/>
    <col min="7174" max="7177" width="18.7109375" style="1" bestFit="1" customWidth="1"/>
    <col min="7178" max="7179" width="12.7109375" style="1" customWidth="1"/>
    <col min="7180" max="7180" width="2.5703125" style="1" customWidth="1"/>
    <col min="7181" max="7424" width="11.42578125" style="1"/>
    <col min="7425" max="7425" width="17.7109375" style="1" customWidth="1"/>
    <col min="7426" max="7426" width="18.7109375" style="1" bestFit="1" customWidth="1"/>
    <col min="7427" max="7427" width="12.7109375" style="1" bestFit="1" customWidth="1"/>
    <col min="7428" max="7428" width="18.7109375" style="1" bestFit="1" customWidth="1"/>
    <col min="7429" max="7429" width="16" style="1" bestFit="1" customWidth="1"/>
    <col min="7430" max="7433" width="18.7109375" style="1" bestFit="1" customWidth="1"/>
    <col min="7434" max="7435" width="12.7109375" style="1" customWidth="1"/>
    <col min="7436" max="7436" width="2.5703125" style="1" customWidth="1"/>
    <col min="7437" max="7680" width="11.42578125" style="1"/>
    <col min="7681" max="7681" width="17.7109375" style="1" customWidth="1"/>
    <col min="7682" max="7682" width="18.7109375" style="1" bestFit="1" customWidth="1"/>
    <col min="7683" max="7683" width="12.7109375" style="1" bestFit="1" customWidth="1"/>
    <col min="7684" max="7684" width="18.7109375" style="1" bestFit="1" customWidth="1"/>
    <col min="7685" max="7685" width="16" style="1" bestFit="1" customWidth="1"/>
    <col min="7686" max="7689" width="18.7109375" style="1" bestFit="1" customWidth="1"/>
    <col min="7690" max="7691" width="12.7109375" style="1" customWidth="1"/>
    <col min="7692" max="7692" width="2.5703125" style="1" customWidth="1"/>
    <col min="7693" max="7936" width="11.42578125" style="1"/>
    <col min="7937" max="7937" width="17.7109375" style="1" customWidth="1"/>
    <col min="7938" max="7938" width="18.7109375" style="1" bestFit="1" customWidth="1"/>
    <col min="7939" max="7939" width="12.7109375" style="1" bestFit="1" customWidth="1"/>
    <col min="7940" max="7940" width="18.7109375" style="1" bestFit="1" customWidth="1"/>
    <col min="7941" max="7941" width="16" style="1" bestFit="1" customWidth="1"/>
    <col min="7942" max="7945" width="18.7109375" style="1" bestFit="1" customWidth="1"/>
    <col min="7946" max="7947" width="12.7109375" style="1" customWidth="1"/>
    <col min="7948" max="7948" width="2.5703125" style="1" customWidth="1"/>
    <col min="7949" max="8192" width="11.42578125" style="1"/>
    <col min="8193" max="8193" width="17.7109375" style="1" customWidth="1"/>
    <col min="8194" max="8194" width="18.7109375" style="1" bestFit="1" customWidth="1"/>
    <col min="8195" max="8195" width="12.7109375" style="1" bestFit="1" customWidth="1"/>
    <col min="8196" max="8196" width="18.7109375" style="1" bestFit="1" customWidth="1"/>
    <col min="8197" max="8197" width="16" style="1" bestFit="1" customWidth="1"/>
    <col min="8198" max="8201" width="18.7109375" style="1" bestFit="1" customWidth="1"/>
    <col min="8202" max="8203" width="12.7109375" style="1" customWidth="1"/>
    <col min="8204" max="8204" width="2.5703125" style="1" customWidth="1"/>
    <col min="8205" max="8448" width="11.42578125" style="1"/>
    <col min="8449" max="8449" width="17.7109375" style="1" customWidth="1"/>
    <col min="8450" max="8450" width="18.7109375" style="1" bestFit="1" customWidth="1"/>
    <col min="8451" max="8451" width="12.7109375" style="1" bestFit="1" customWidth="1"/>
    <col min="8452" max="8452" width="18.7109375" style="1" bestFit="1" customWidth="1"/>
    <col min="8453" max="8453" width="16" style="1" bestFit="1" customWidth="1"/>
    <col min="8454" max="8457" width="18.7109375" style="1" bestFit="1" customWidth="1"/>
    <col min="8458" max="8459" width="12.7109375" style="1" customWidth="1"/>
    <col min="8460" max="8460" width="2.5703125" style="1" customWidth="1"/>
    <col min="8461" max="8704" width="11.42578125" style="1"/>
    <col min="8705" max="8705" width="17.7109375" style="1" customWidth="1"/>
    <col min="8706" max="8706" width="18.7109375" style="1" bestFit="1" customWidth="1"/>
    <col min="8707" max="8707" width="12.7109375" style="1" bestFit="1" customWidth="1"/>
    <col min="8708" max="8708" width="18.7109375" style="1" bestFit="1" customWidth="1"/>
    <col min="8709" max="8709" width="16" style="1" bestFit="1" customWidth="1"/>
    <col min="8710" max="8713" width="18.7109375" style="1" bestFit="1" customWidth="1"/>
    <col min="8714" max="8715" width="12.7109375" style="1" customWidth="1"/>
    <col min="8716" max="8716" width="2.5703125" style="1" customWidth="1"/>
    <col min="8717" max="8960" width="11.42578125" style="1"/>
    <col min="8961" max="8961" width="17.7109375" style="1" customWidth="1"/>
    <col min="8962" max="8962" width="18.7109375" style="1" bestFit="1" customWidth="1"/>
    <col min="8963" max="8963" width="12.7109375" style="1" bestFit="1" customWidth="1"/>
    <col min="8964" max="8964" width="18.7109375" style="1" bestFit="1" customWidth="1"/>
    <col min="8965" max="8965" width="16" style="1" bestFit="1" customWidth="1"/>
    <col min="8966" max="8969" width="18.7109375" style="1" bestFit="1" customWidth="1"/>
    <col min="8970" max="8971" width="12.7109375" style="1" customWidth="1"/>
    <col min="8972" max="8972" width="2.5703125" style="1" customWidth="1"/>
    <col min="8973" max="9216" width="11.42578125" style="1"/>
    <col min="9217" max="9217" width="17.7109375" style="1" customWidth="1"/>
    <col min="9218" max="9218" width="18.7109375" style="1" bestFit="1" customWidth="1"/>
    <col min="9219" max="9219" width="12.7109375" style="1" bestFit="1" customWidth="1"/>
    <col min="9220" max="9220" width="18.7109375" style="1" bestFit="1" customWidth="1"/>
    <col min="9221" max="9221" width="16" style="1" bestFit="1" customWidth="1"/>
    <col min="9222" max="9225" width="18.7109375" style="1" bestFit="1" customWidth="1"/>
    <col min="9226" max="9227" width="12.7109375" style="1" customWidth="1"/>
    <col min="9228" max="9228" width="2.5703125" style="1" customWidth="1"/>
    <col min="9229" max="9472" width="11.42578125" style="1"/>
    <col min="9473" max="9473" width="17.7109375" style="1" customWidth="1"/>
    <col min="9474" max="9474" width="18.7109375" style="1" bestFit="1" customWidth="1"/>
    <col min="9475" max="9475" width="12.7109375" style="1" bestFit="1" customWidth="1"/>
    <col min="9476" max="9476" width="18.7109375" style="1" bestFit="1" customWidth="1"/>
    <col min="9477" max="9477" width="16" style="1" bestFit="1" customWidth="1"/>
    <col min="9478" max="9481" width="18.7109375" style="1" bestFit="1" customWidth="1"/>
    <col min="9482" max="9483" width="12.7109375" style="1" customWidth="1"/>
    <col min="9484" max="9484" width="2.5703125" style="1" customWidth="1"/>
    <col min="9485" max="9728" width="11.42578125" style="1"/>
    <col min="9729" max="9729" width="17.7109375" style="1" customWidth="1"/>
    <col min="9730" max="9730" width="18.7109375" style="1" bestFit="1" customWidth="1"/>
    <col min="9731" max="9731" width="12.7109375" style="1" bestFit="1" customWidth="1"/>
    <col min="9732" max="9732" width="18.7109375" style="1" bestFit="1" customWidth="1"/>
    <col min="9733" max="9733" width="16" style="1" bestFit="1" customWidth="1"/>
    <col min="9734" max="9737" width="18.7109375" style="1" bestFit="1" customWidth="1"/>
    <col min="9738" max="9739" width="12.7109375" style="1" customWidth="1"/>
    <col min="9740" max="9740" width="2.5703125" style="1" customWidth="1"/>
    <col min="9741" max="9984" width="11.42578125" style="1"/>
    <col min="9985" max="9985" width="17.7109375" style="1" customWidth="1"/>
    <col min="9986" max="9986" width="18.7109375" style="1" bestFit="1" customWidth="1"/>
    <col min="9987" max="9987" width="12.7109375" style="1" bestFit="1" customWidth="1"/>
    <col min="9988" max="9988" width="18.7109375" style="1" bestFit="1" customWidth="1"/>
    <col min="9989" max="9989" width="16" style="1" bestFit="1" customWidth="1"/>
    <col min="9990" max="9993" width="18.7109375" style="1" bestFit="1" customWidth="1"/>
    <col min="9994" max="9995" width="12.7109375" style="1" customWidth="1"/>
    <col min="9996" max="9996" width="2.5703125" style="1" customWidth="1"/>
    <col min="9997" max="10240" width="11.42578125" style="1"/>
    <col min="10241" max="10241" width="17.7109375" style="1" customWidth="1"/>
    <col min="10242" max="10242" width="18.7109375" style="1" bestFit="1" customWidth="1"/>
    <col min="10243" max="10243" width="12.7109375" style="1" bestFit="1" customWidth="1"/>
    <col min="10244" max="10244" width="18.7109375" style="1" bestFit="1" customWidth="1"/>
    <col min="10245" max="10245" width="16" style="1" bestFit="1" customWidth="1"/>
    <col min="10246" max="10249" width="18.7109375" style="1" bestFit="1" customWidth="1"/>
    <col min="10250" max="10251" width="12.7109375" style="1" customWidth="1"/>
    <col min="10252" max="10252" width="2.5703125" style="1" customWidth="1"/>
    <col min="10253" max="10496" width="11.42578125" style="1"/>
    <col min="10497" max="10497" width="17.7109375" style="1" customWidth="1"/>
    <col min="10498" max="10498" width="18.7109375" style="1" bestFit="1" customWidth="1"/>
    <col min="10499" max="10499" width="12.7109375" style="1" bestFit="1" customWidth="1"/>
    <col min="10500" max="10500" width="18.7109375" style="1" bestFit="1" customWidth="1"/>
    <col min="10501" max="10501" width="16" style="1" bestFit="1" customWidth="1"/>
    <col min="10502" max="10505" width="18.7109375" style="1" bestFit="1" customWidth="1"/>
    <col min="10506" max="10507" width="12.7109375" style="1" customWidth="1"/>
    <col min="10508" max="10508" width="2.5703125" style="1" customWidth="1"/>
    <col min="10509" max="10752" width="11.42578125" style="1"/>
    <col min="10753" max="10753" width="17.7109375" style="1" customWidth="1"/>
    <col min="10754" max="10754" width="18.7109375" style="1" bestFit="1" customWidth="1"/>
    <col min="10755" max="10755" width="12.7109375" style="1" bestFit="1" customWidth="1"/>
    <col min="10756" max="10756" width="18.7109375" style="1" bestFit="1" customWidth="1"/>
    <col min="10757" max="10757" width="16" style="1" bestFit="1" customWidth="1"/>
    <col min="10758" max="10761" width="18.7109375" style="1" bestFit="1" customWidth="1"/>
    <col min="10762" max="10763" width="12.7109375" style="1" customWidth="1"/>
    <col min="10764" max="10764" width="2.5703125" style="1" customWidth="1"/>
    <col min="10765" max="11008" width="11.42578125" style="1"/>
    <col min="11009" max="11009" width="17.7109375" style="1" customWidth="1"/>
    <col min="11010" max="11010" width="18.7109375" style="1" bestFit="1" customWidth="1"/>
    <col min="11011" max="11011" width="12.7109375" style="1" bestFit="1" customWidth="1"/>
    <col min="11012" max="11012" width="18.7109375" style="1" bestFit="1" customWidth="1"/>
    <col min="11013" max="11013" width="16" style="1" bestFit="1" customWidth="1"/>
    <col min="11014" max="11017" width="18.7109375" style="1" bestFit="1" customWidth="1"/>
    <col min="11018" max="11019" width="12.7109375" style="1" customWidth="1"/>
    <col min="11020" max="11020" width="2.5703125" style="1" customWidth="1"/>
    <col min="11021" max="11264" width="11.42578125" style="1"/>
    <col min="11265" max="11265" width="17.7109375" style="1" customWidth="1"/>
    <col min="11266" max="11266" width="18.7109375" style="1" bestFit="1" customWidth="1"/>
    <col min="11267" max="11267" width="12.7109375" style="1" bestFit="1" customWidth="1"/>
    <col min="11268" max="11268" width="18.7109375" style="1" bestFit="1" customWidth="1"/>
    <col min="11269" max="11269" width="16" style="1" bestFit="1" customWidth="1"/>
    <col min="11270" max="11273" width="18.7109375" style="1" bestFit="1" customWidth="1"/>
    <col min="11274" max="11275" width="12.7109375" style="1" customWidth="1"/>
    <col min="11276" max="11276" width="2.5703125" style="1" customWidth="1"/>
    <col min="11277" max="11520" width="11.42578125" style="1"/>
    <col min="11521" max="11521" width="17.7109375" style="1" customWidth="1"/>
    <col min="11522" max="11522" width="18.7109375" style="1" bestFit="1" customWidth="1"/>
    <col min="11523" max="11523" width="12.7109375" style="1" bestFit="1" customWidth="1"/>
    <col min="11524" max="11524" width="18.7109375" style="1" bestFit="1" customWidth="1"/>
    <col min="11525" max="11525" width="16" style="1" bestFit="1" customWidth="1"/>
    <col min="11526" max="11529" width="18.7109375" style="1" bestFit="1" customWidth="1"/>
    <col min="11530" max="11531" width="12.7109375" style="1" customWidth="1"/>
    <col min="11532" max="11532" width="2.5703125" style="1" customWidth="1"/>
    <col min="11533" max="11776" width="11.42578125" style="1"/>
    <col min="11777" max="11777" width="17.7109375" style="1" customWidth="1"/>
    <col min="11778" max="11778" width="18.7109375" style="1" bestFit="1" customWidth="1"/>
    <col min="11779" max="11779" width="12.7109375" style="1" bestFit="1" customWidth="1"/>
    <col min="11780" max="11780" width="18.7109375" style="1" bestFit="1" customWidth="1"/>
    <col min="11781" max="11781" width="16" style="1" bestFit="1" customWidth="1"/>
    <col min="11782" max="11785" width="18.7109375" style="1" bestFit="1" customWidth="1"/>
    <col min="11786" max="11787" width="12.7109375" style="1" customWidth="1"/>
    <col min="11788" max="11788" width="2.5703125" style="1" customWidth="1"/>
    <col min="11789" max="12032" width="11.42578125" style="1"/>
    <col min="12033" max="12033" width="17.7109375" style="1" customWidth="1"/>
    <col min="12034" max="12034" width="18.7109375" style="1" bestFit="1" customWidth="1"/>
    <col min="12035" max="12035" width="12.7109375" style="1" bestFit="1" customWidth="1"/>
    <col min="12036" max="12036" width="18.7109375" style="1" bestFit="1" customWidth="1"/>
    <col min="12037" max="12037" width="16" style="1" bestFit="1" customWidth="1"/>
    <col min="12038" max="12041" width="18.7109375" style="1" bestFit="1" customWidth="1"/>
    <col min="12042" max="12043" width="12.7109375" style="1" customWidth="1"/>
    <col min="12044" max="12044" width="2.5703125" style="1" customWidth="1"/>
    <col min="12045" max="12288" width="11.42578125" style="1"/>
    <col min="12289" max="12289" width="17.7109375" style="1" customWidth="1"/>
    <col min="12290" max="12290" width="18.7109375" style="1" bestFit="1" customWidth="1"/>
    <col min="12291" max="12291" width="12.7109375" style="1" bestFit="1" customWidth="1"/>
    <col min="12292" max="12292" width="18.7109375" style="1" bestFit="1" customWidth="1"/>
    <col min="12293" max="12293" width="16" style="1" bestFit="1" customWidth="1"/>
    <col min="12294" max="12297" width="18.7109375" style="1" bestFit="1" customWidth="1"/>
    <col min="12298" max="12299" width="12.7109375" style="1" customWidth="1"/>
    <col min="12300" max="12300" width="2.5703125" style="1" customWidth="1"/>
    <col min="12301" max="12544" width="11.42578125" style="1"/>
    <col min="12545" max="12545" width="17.7109375" style="1" customWidth="1"/>
    <col min="12546" max="12546" width="18.7109375" style="1" bestFit="1" customWidth="1"/>
    <col min="12547" max="12547" width="12.7109375" style="1" bestFit="1" customWidth="1"/>
    <col min="12548" max="12548" width="18.7109375" style="1" bestFit="1" customWidth="1"/>
    <col min="12549" max="12549" width="16" style="1" bestFit="1" customWidth="1"/>
    <col min="12550" max="12553" width="18.7109375" style="1" bestFit="1" customWidth="1"/>
    <col min="12554" max="12555" width="12.7109375" style="1" customWidth="1"/>
    <col min="12556" max="12556" width="2.5703125" style="1" customWidth="1"/>
    <col min="12557" max="12800" width="11.42578125" style="1"/>
    <col min="12801" max="12801" width="17.7109375" style="1" customWidth="1"/>
    <col min="12802" max="12802" width="18.7109375" style="1" bestFit="1" customWidth="1"/>
    <col min="12803" max="12803" width="12.7109375" style="1" bestFit="1" customWidth="1"/>
    <col min="12804" max="12804" width="18.7109375" style="1" bestFit="1" customWidth="1"/>
    <col min="12805" max="12805" width="16" style="1" bestFit="1" customWidth="1"/>
    <col min="12806" max="12809" width="18.7109375" style="1" bestFit="1" customWidth="1"/>
    <col min="12810" max="12811" width="12.7109375" style="1" customWidth="1"/>
    <col min="12812" max="12812" width="2.5703125" style="1" customWidth="1"/>
    <col min="12813" max="13056" width="11.42578125" style="1"/>
    <col min="13057" max="13057" width="17.7109375" style="1" customWidth="1"/>
    <col min="13058" max="13058" width="18.7109375" style="1" bestFit="1" customWidth="1"/>
    <col min="13059" max="13059" width="12.7109375" style="1" bestFit="1" customWidth="1"/>
    <col min="13060" max="13060" width="18.7109375" style="1" bestFit="1" customWidth="1"/>
    <col min="13061" max="13061" width="16" style="1" bestFit="1" customWidth="1"/>
    <col min="13062" max="13065" width="18.7109375" style="1" bestFit="1" customWidth="1"/>
    <col min="13066" max="13067" width="12.7109375" style="1" customWidth="1"/>
    <col min="13068" max="13068" width="2.5703125" style="1" customWidth="1"/>
    <col min="13069" max="13312" width="11.42578125" style="1"/>
    <col min="13313" max="13313" width="17.7109375" style="1" customWidth="1"/>
    <col min="13314" max="13314" width="18.7109375" style="1" bestFit="1" customWidth="1"/>
    <col min="13315" max="13315" width="12.7109375" style="1" bestFit="1" customWidth="1"/>
    <col min="13316" max="13316" width="18.7109375" style="1" bestFit="1" customWidth="1"/>
    <col min="13317" max="13317" width="16" style="1" bestFit="1" customWidth="1"/>
    <col min="13318" max="13321" width="18.7109375" style="1" bestFit="1" customWidth="1"/>
    <col min="13322" max="13323" width="12.7109375" style="1" customWidth="1"/>
    <col min="13324" max="13324" width="2.5703125" style="1" customWidth="1"/>
    <col min="13325" max="13568" width="11.42578125" style="1"/>
    <col min="13569" max="13569" width="17.7109375" style="1" customWidth="1"/>
    <col min="13570" max="13570" width="18.7109375" style="1" bestFit="1" customWidth="1"/>
    <col min="13571" max="13571" width="12.7109375" style="1" bestFit="1" customWidth="1"/>
    <col min="13572" max="13572" width="18.7109375" style="1" bestFit="1" customWidth="1"/>
    <col min="13573" max="13573" width="16" style="1" bestFit="1" customWidth="1"/>
    <col min="13574" max="13577" width="18.7109375" style="1" bestFit="1" customWidth="1"/>
    <col min="13578" max="13579" width="12.7109375" style="1" customWidth="1"/>
    <col min="13580" max="13580" width="2.5703125" style="1" customWidth="1"/>
    <col min="13581" max="13824" width="11.42578125" style="1"/>
    <col min="13825" max="13825" width="17.7109375" style="1" customWidth="1"/>
    <col min="13826" max="13826" width="18.7109375" style="1" bestFit="1" customWidth="1"/>
    <col min="13827" max="13827" width="12.7109375" style="1" bestFit="1" customWidth="1"/>
    <col min="13828" max="13828" width="18.7109375" style="1" bestFit="1" customWidth="1"/>
    <col min="13829" max="13829" width="16" style="1" bestFit="1" customWidth="1"/>
    <col min="13830" max="13833" width="18.7109375" style="1" bestFit="1" customWidth="1"/>
    <col min="13834" max="13835" width="12.7109375" style="1" customWidth="1"/>
    <col min="13836" max="13836" width="2.5703125" style="1" customWidth="1"/>
    <col min="13837" max="14080" width="11.42578125" style="1"/>
    <col min="14081" max="14081" width="17.7109375" style="1" customWidth="1"/>
    <col min="14082" max="14082" width="18.7109375" style="1" bestFit="1" customWidth="1"/>
    <col min="14083" max="14083" width="12.7109375" style="1" bestFit="1" customWidth="1"/>
    <col min="14084" max="14084" width="18.7109375" style="1" bestFit="1" customWidth="1"/>
    <col min="14085" max="14085" width="16" style="1" bestFit="1" customWidth="1"/>
    <col min="14086" max="14089" width="18.7109375" style="1" bestFit="1" customWidth="1"/>
    <col min="14090" max="14091" width="12.7109375" style="1" customWidth="1"/>
    <col min="14092" max="14092" width="2.5703125" style="1" customWidth="1"/>
    <col min="14093" max="14336" width="11.42578125" style="1"/>
    <col min="14337" max="14337" width="17.7109375" style="1" customWidth="1"/>
    <col min="14338" max="14338" width="18.7109375" style="1" bestFit="1" customWidth="1"/>
    <col min="14339" max="14339" width="12.7109375" style="1" bestFit="1" customWidth="1"/>
    <col min="14340" max="14340" width="18.7109375" style="1" bestFit="1" customWidth="1"/>
    <col min="14341" max="14341" width="16" style="1" bestFit="1" customWidth="1"/>
    <col min="14342" max="14345" width="18.7109375" style="1" bestFit="1" customWidth="1"/>
    <col min="14346" max="14347" width="12.7109375" style="1" customWidth="1"/>
    <col min="14348" max="14348" width="2.5703125" style="1" customWidth="1"/>
    <col min="14349" max="14592" width="11.42578125" style="1"/>
    <col min="14593" max="14593" width="17.7109375" style="1" customWidth="1"/>
    <col min="14594" max="14594" width="18.7109375" style="1" bestFit="1" customWidth="1"/>
    <col min="14595" max="14595" width="12.7109375" style="1" bestFit="1" customWidth="1"/>
    <col min="14596" max="14596" width="18.7109375" style="1" bestFit="1" customWidth="1"/>
    <col min="14597" max="14597" width="16" style="1" bestFit="1" customWidth="1"/>
    <col min="14598" max="14601" width="18.7109375" style="1" bestFit="1" customWidth="1"/>
    <col min="14602" max="14603" width="12.7109375" style="1" customWidth="1"/>
    <col min="14604" max="14604" width="2.5703125" style="1" customWidth="1"/>
    <col min="14605" max="14848" width="11.42578125" style="1"/>
    <col min="14849" max="14849" width="17.7109375" style="1" customWidth="1"/>
    <col min="14850" max="14850" width="18.7109375" style="1" bestFit="1" customWidth="1"/>
    <col min="14851" max="14851" width="12.7109375" style="1" bestFit="1" customWidth="1"/>
    <col min="14852" max="14852" width="18.7109375" style="1" bestFit="1" customWidth="1"/>
    <col min="14853" max="14853" width="16" style="1" bestFit="1" customWidth="1"/>
    <col min="14854" max="14857" width="18.7109375" style="1" bestFit="1" customWidth="1"/>
    <col min="14858" max="14859" width="12.7109375" style="1" customWidth="1"/>
    <col min="14860" max="14860" width="2.5703125" style="1" customWidth="1"/>
    <col min="14861" max="15104" width="11.42578125" style="1"/>
    <col min="15105" max="15105" width="17.7109375" style="1" customWidth="1"/>
    <col min="15106" max="15106" width="18.7109375" style="1" bestFit="1" customWidth="1"/>
    <col min="15107" max="15107" width="12.7109375" style="1" bestFit="1" customWidth="1"/>
    <col min="15108" max="15108" width="18.7109375" style="1" bestFit="1" customWidth="1"/>
    <col min="15109" max="15109" width="16" style="1" bestFit="1" customWidth="1"/>
    <col min="15110" max="15113" width="18.7109375" style="1" bestFit="1" customWidth="1"/>
    <col min="15114" max="15115" width="12.7109375" style="1" customWidth="1"/>
    <col min="15116" max="15116" width="2.5703125" style="1" customWidth="1"/>
    <col min="15117" max="15360" width="11.42578125" style="1"/>
    <col min="15361" max="15361" width="17.7109375" style="1" customWidth="1"/>
    <col min="15362" max="15362" width="18.7109375" style="1" bestFit="1" customWidth="1"/>
    <col min="15363" max="15363" width="12.7109375" style="1" bestFit="1" customWidth="1"/>
    <col min="15364" max="15364" width="18.7109375" style="1" bestFit="1" customWidth="1"/>
    <col min="15365" max="15365" width="16" style="1" bestFit="1" customWidth="1"/>
    <col min="15366" max="15369" width="18.7109375" style="1" bestFit="1" customWidth="1"/>
    <col min="15370" max="15371" width="12.7109375" style="1" customWidth="1"/>
    <col min="15372" max="15372" width="2.5703125" style="1" customWidth="1"/>
    <col min="15373" max="15616" width="11.42578125" style="1"/>
    <col min="15617" max="15617" width="17.7109375" style="1" customWidth="1"/>
    <col min="15618" max="15618" width="18.7109375" style="1" bestFit="1" customWidth="1"/>
    <col min="15619" max="15619" width="12.7109375" style="1" bestFit="1" customWidth="1"/>
    <col min="15620" max="15620" width="18.7109375" style="1" bestFit="1" customWidth="1"/>
    <col min="15621" max="15621" width="16" style="1" bestFit="1" customWidth="1"/>
    <col min="15622" max="15625" width="18.7109375" style="1" bestFit="1" customWidth="1"/>
    <col min="15626" max="15627" width="12.7109375" style="1" customWidth="1"/>
    <col min="15628" max="15628" width="2.5703125" style="1" customWidth="1"/>
    <col min="15629" max="15872" width="11.42578125" style="1"/>
    <col min="15873" max="15873" width="17.7109375" style="1" customWidth="1"/>
    <col min="15874" max="15874" width="18.7109375" style="1" bestFit="1" customWidth="1"/>
    <col min="15875" max="15875" width="12.7109375" style="1" bestFit="1" customWidth="1"/>
    <col min="15876" max="15876" width="18.7109375" style="1" bestFit="1" customWidth="1"/>
    <col min="15877" max="15877" width="16" style="1" bestFit="1" customWidth="1"/>
    <col min="15878" max="15881" width="18.7109375" style="1" bestFit="1" customWidth="1"/>
    <col min="15882" max="15883" width="12.7109375" style="1" customWidth="1"/>
    <col min="15884" max="15884" width="2.5703125" style="1" customWidth="1"/>
    <col min="15885" max="16128" width="11.42578125" style="1"/>
    <col min="16129" max="16129" width="17.7109375" style="1" customWidth="1"/>
    <col min="16130" max="16130" width="18.7109375" style="1" bestFit="1" customWidth="1"/>
    <col min="16131" max="16131" width="12.7109375" style="1" bestFit="1" customWidth="1"/>
    <col min="16132" max="16132" width="18.7109375" style="1" bestFit="1" customWidth="1"/>
    <col min="16133" max="16133" width="16" style="1" bestFit="1" customWidth="1"/>
    <col min="16134" max="16137" width="18.7109375" style="1" bestFit="1" customWidth="1"/>
    <col min="16138" max="16139" width="12.7109375" style="1" customWidth="1"/>
    <col min="16140" max="16140" width="2.5703125" style="1" customWidth="1"/>
    <col min="16141" max="16384" width="11.42578125" style="1"/>
  </cols>
  <sheetData>
    <row r="1" spans="1:20" x14ac:dyDescent="0.25">
      <c r="A1" s="53" t="s">
        <v>718</v>
      </c>
    </row>
    <row r="2" spans="1:20" ht="15.75" x14ac:dyDescent="0.25">
      <c r="A2" s="75" t="s">
        <v>672</v>
      </c>
    </row>
    <row r="3" spans="1:20" ht="15.75" x14ac:dyDescent="0.25">
      <c r="A3" s="75"/>
    </row>
    <row r="4" spans="1:20" x14ac:dyDescent="0.25">
      <c r="A4" s="56" t="s">
        <v>673</v>
      </c>
      <c r="B4" s="8"/>
      <c r="C4" s="8"/>
      <c r="D4" s="8"/>
      <c r="E4" s="8"/>
      <c r="F4" s="8"/>
      <c r="G4" s="8"/>
      <c r="H4" s="8"/>
      <c r="I4" s="8"/>
      <c r="J4" s="8"/>
      <c r="K4" s="8"/>
    </row>
    <row r="5" spans="1:20" s="78" customFormat="1" ht="23.25" customHeight="1" x14ac:dyDescent="0.25">
      <c r="A5" s="76" t="s">
        <v>205</v>
      </c>
      <c r="B5" s="77" t="s">
        <v>674</v>
      </c>
      <c r="C5" s="747" t="s">
        <v>675</v>
      </c>
      <c r="D5" s="747" t="s">
        <v>676</v>
      </c>
      <c r="E5" s="77" t="s">
        <v>677</v>
      </c>
      <c r="F5" s="77" t="s">
        <v>678</v>
      </c>
      <c r="G5" s="77" t="s">
        <v>679</v>
      </c>
      <c r="H5" s="77" t="s">
        <v>265</v>
      </c>
      <c r="I5" s="77" t="s">
        <v>680</v>
      </c>
      <c r="J5" s="77" t="s">
        <v>247</v>
      </c>
      <c r="K5" s="77" t="s">
        <v>0</v>
      </c>
    </row>
    <row r="6" spans="1:20" x14ac:dyDescent="0.25">
      <c r="A6" s="79">
        <v>2015</v>
      </c>
      <c r="B6" s="80">
        <v>8167.2291275126909</v>
      </c>
      <c r="C6" s="80">
        <v>6650.5953634690013</v>
      </c>
      <c r="D6" s="80">
        <v>1507.6597467399999</v>
      </c>
      <c r="E6" s="80">
        <v>137.79635605000001</v>
      </c>
      <c r="F6" s="80">
        <v>1548.2708484799996</v>
      </c>
      <c r="G6" s="80">
        <v>341.68560199999996</v>
      </c>
      <c r="H6" s="80">
        <v>350.00259655641497</v>
      </c>
      <c r="I6" s="80">
        <v>219.63487000750746</v>
      </c>
      <c r="J6" s="80">
        <v>26.956049992492694</v>
      </c>
      <c r="K6" s="80">
        <f t="shared" ref="K6:K14" si="0">SUM(B6:J6)</f>
        <v>18949.83056080811</v>
      </c>
      <c r="N6" s="81"/>
    </row>
    <row r="7" spans="1:20" x14ac:dyDescent="0.25">
      <c r="A7" s="79">
        <v>2016</v>
      </c>
      <c r="B7" s="80">
        <v>10177.317147685149</v>
      </c>
      <c r="C7" s="80">
        <v>7425.7115264430004</v>
      </c>
      <c r="D7" s="80">
        <v>1468.7621057299996</v>
      </c>
      <c r="E7" s="80">
        <v>120.45620639999997</v>
      </c>
      <c r="F7" s="80">
        <v>1657.8109567899999</v>
      </c>
      <c r="G7" s="80">
        <v>344.26251600000001</v>
      </c>
      <c r="H7" s="80">
        <v>343.53079468679698</v>
      </c>
      <c r="I7" s="80">
        <v>272.67176152636506</v>
      </c>
      <c r="J7" s="80">
        <v>14.998880473634937</v>
      </c>
      <c r="K7" s="80">
        <f>SUM(B7:J7)</f>
        <v>21825.521895734943</v>
      </c>
      <c r="M7"/>
      <c r="N7" s="81"/>
      <c r="O7"/>
      <c r="P7"/>
      <c r="Q7"/>
      <c r="R7"/>
      <c r="S7"/>
      <c r="T7"/>
    </row>
    <row r="8" spans="1:20" x14ac:dyDescent="0.25">
      <c r="A8" s="79">
        <v>2017</v>
      </c>
      <c r="B8" s="80">
        <v>13827.428592107201</v>
      </c>
      <c r="C8" s="80">
        <v>8270.4808182538964</v>
      </c>
      <c r="D8" s="80">
        <v>2398.5107920802502</v>
      </c>
      <c r="E8" s="80">
        <v>118.02914691497099</v>
      </c>
      <c r="F8" s="80">
        <v>1726.1345373841505</v>
      </c>
      <c r="G8" s="558">
        <v>370.47641852434225</v>
      </c>
      <c r="H8" s="80">
        <v>434.37049986164698</v>
      </c>
      <c r="I8" s="736">
        <v>367.85714782285828</v>
      </c>
      <c r="J8" s="80">
        <v>50.792859177141594</v>
      </c>
      <c r="K8" s="80">
        <f t="shared" si="0"/>
        <v>27564.080812126464</v>
      </c>
      <c r="M8"/>
      <c r="N8" s="81"/>
      <c r="O8"/>
      <c r="P8"/>
      <c r="Q8"/>
      <c r="R8"/>
      <c r="S8"/>
      <c r="T8"/>
    </row>
    <row r="9" spans="1:20" x14ac:dyDescent="0.25">
      <c r="A9" s="79">
        <v>2018</v>
      </c>
      <c r="B9" s="80">
        <v>14944.299849495292</v>
      </c>
      <c r="C9" s="80">
        <v>8258.5140579199997</v>
      </c>
      <c r="D9" s="80">
        <v>2573.90517052</v>
      </c>
      <c r="E9" s="80">
        <v>122.68860826000001</v>
      </c>
      <c r="F9" s="80">
        <v>1545.4700414299998</v>
      </c>
      <c r="G9" s="558">
        <v>351.7664575</v>
      </c>
      <c r="H9" s="80">
        <v>484.36463219586608</v>
      </c>
      <c r="I9" s="736">
        <v>612.49575372353581</v>
      </c>
      <c r="J9" s="80">
        <v>10.911438316464261</v>
      </c>
      <c r="K9" s="80">
        <f t="shared" si="0"/>
        <v>28904.416009361157</v>
      </c>
      <c r="M9"/>
      <c r="N9" s="81"/>
      <c r="O9"/>
      <c r="P9"/>
      <c r="Q9"/>
      <c r="R9"/>
      <c r="S9"/>
      <c r="T9"/>
    </row>
    <row r="10" spans="1:20" x14ac:dyDescent="0.25">
      <c r="A10" s="79">
        <v>2019</v>
      </c>
      <c r="B10" s="80">
        <v>14015.41090766</v>
      </c>
      <c r="C10" s="80">
        <v>8555.1157122799996</v>
      </c>
      <c r="D10" s="80">
        <v>2114.0199884899998</v>
      </c>
      <c r="E10" s="80">
        <v>80.68783950000001</v>
      </c>
      <c r="F10" s="80">
        <v>1566.97425174</v>
      </c>
      <c r="G10" s="558">
        <v>382.31444230000005</v>
      </c>
      <c r="H10" s="80">
        <v>978.06279613999982</v>
      </c>
      <c r="I10" s="736">
        <v>655.93672013944627</v>
      </c>
      <c r="J10" s="80">
        <v>2.1621656499999995</v>
      </c>
      <c r="K10" s="80">
        <f t="shared" si="0"/>
        <v>28350.684823899443</v>
      </c>
      <c r="M10" s="464"/>
      <c r="N10" s="81"/>
      <c r="O10"/>
      <c r="P10"/>
      <c r="Q10"/>
      <c r="R10"/>
      <c r="S10"/>
      <c r="T10"/>
    </row>
    <row r="11" spans="1:20" x14ac:dyDescent="0.25">
      <c r="A11" s="79">
        <v>2020</v>
      </c>
      <c r="B11" s="80">
        <v>13035.512937959997</v>
      </c>
      <c r="C11" s="80">
        <v>7829.5665440799994</v>
      </c>
      <c r="D11" s="80">
        <v>1707.1525832399996</v>
      </c>
      <c r="E11" s="80">
        <v>93.552143479999998</v>
      </c>
      <c r="F11" s="80">
        <v>1460.6263805399999</v>
      </c>
      <c r="G11" s="558">
        <v>366.66639351200001</v>
      </c>
      <c r="H11" s="80">
        <v>1146.607818125</v>
      </c>
      <c r="I11" s="736">
        <v>478.49343220918377</v>
      </c>
      <c r="J11" s="80">
        <v>5.5008721300000323</v>
      </c>
      <c r="K11" s="80">
        <f t="shared" si="0"/>
        <v>26123.679105276184</v>
      </c>
      <c r="M11" s="464"/>
      <c r="N11" s="81"/>
      <c r="O11"/>
      <c r="P11"/>
      <c r="Q11"/>
      <c r="R11"/>
      <c r="S11"/>
      <c r="T11"/>
    </row>
    <row r="12" spans="1:20" x14ac:dyDescent="0.25">
      <c r="A12" s="79">
        <v>2021</v>
      </c>
      <c r="B12" s="80">
        <v>20694.198436989998</v>
      </c>
      <c r="C12" s="80">
        <v>10184.99480196</v>
      </c>
      <c r="D12" s="80">
        <v>2685.08164197</v>
      </c>
      <c r="E12" s="80">
        <v>117.02853534000002</v>
      </c>
      <c r="F12" s="80">
        <v>2028.3349102799998</v>
      </c>
      <c r="G12" s="558">
        <v>885.89957018000007</v>
      </c>
      <c r="H12" s="80">
        <v>2256.78275033</v>
      </c>
      <c r="I12" s="736">
        <v>1045.2809124773792</v>
      </c>
      <c r="J12" s="80">
        <v>3.1513878499999906</v>
      </c>
      <c r="K12" s="80">
        <f t="shared" si="0"/>
        <v>39900.752947377376</v>
      </c>
      <c r="M12" s="464"/>
      <c r="N12" s="81"/>
      <c r="O12"/>
      <c r="P12"/>
      <c r="Q12"/>
      <c r="R12"/>
      <c r="S12"/>
      <c r="T12"/>
    </row>
    <row r="13" spans="1:20" x14ac:dyDescent="0.25">
      <c r="A13" s="79">
        <v>2022</v>
      </c>
      <c r="B13" s="80">
        <v>19678.556181698808</v>
      </c>
      <c r="C13" s="80">
        <v>10194.401980660001</v>
      </c>
      <c r="D13" s="80">
        <v>2842.4350614800005</v>
      </c>
      <c r="E13" s="80">
        <v>90.218522480000004</v>
      </c>
      <c r="F13" s="80">
        <v>1786.31710836</v>
      </c>
      <c r="G13" s="558">
        <v>782.91723197999977</v>
      </c>
      <c r="H13" s="80">
        <v>1749.76953927</v>
      </c>
      <c r="I13" s="736">
        <v>1149.5758205112311</v>
      </c>
      <c r="J13" s="80">
        <v>3.8181221000000178</v>
      </c>
      <c r="K13" s="80">
        <f t="shared" si="0"/>
        <v>38278.00956854003</v>
      </c>
      <c r="M13" s="464"/>
      <c r="N13" s="81"/>
      <c r="O13"/>
      <c r="P13"/>
      <c r="Q13"/>
      <c r="R13"/>
      <c r="S13"/>
      <c r="T13"/>
    </row>
    <row r="14" spans="1:20" x14ac:dyDescent="0.25">
      <c r="A14" s="79">
        <v>2023</v>
      </c>
      <c r="B14" s="80">
        <v>23123.151679169998</v>
      </c>
      <c r="C14" s="80">
        <v>11054.41624278</v>
      </c>
      <c r="D14" s="80">
        <v>2362.51343413</v>
      </c>
      <c r="E14" s="80">
        <v>97.918753809999998</v>
      </c>
      <c r="F14" s="80">
        <v>1953.4046247699998</v>
      </c>
      <c r="G14" s="558">
        <v>653.96606159000009</v>
      </c>
      <c r="H14" s="80">
        <v>1715.1679794200002</v>
      </c>
      <c r="I14" s="736">
        <v>1431.1744295166127</v>
      </c>
      <c r="J14" s="80">
        <v>6.0462582400000544</v>
      </c>
      <c r="K14" s="80">
        <f t="shared" si="0"/>
        <v>42397.759463426621</v>
      </c>
      <c r="M14" s="464"/>
      <c r="N14" s="81"/>
      <c r="O14"/>
      <c r="P14"/>
      <c r="Q14"/>
      <c r="R14"/>
      <c r="S14"/>
      <c r="T14"/>
    </row>
    <row r="15" spans="1:20" x14ac:dyDescent="0.25">
      <c r="A15" s="79">
        <v>2024</v>
      </c>
      <c r="B15" s="80">
        <v>23575.253685670003</v>
      </c>
      <c r="C15" s="80">
        <v>15618.432949260001</v>
      </c>
      <c r="D15" s="80">
        <v>2282.9739410499997</v>
      </c>
      <c r="E15" s="80">
        <v>128.67314471</v>
      </c>
      <c r="F15" s="80">
        <v>2495.8968471500002</v>
      </c>
      <c r="G15" s="558">
        <v>914.41795007000019</v>
      </c>
      <c r="H15" s="80">
        <v>1752.7241004199998</v>
      </c>
      <c r="I15" s="736">
        <v>1596.8411651037104</v>
      </c>
      <c r="J15" s="80">
        <v>2.9681160500000856</v>
      </c>
      <c r="K15" s="80">
        <f>SUM(B15:J15)</f>
        <v>48368.181899483701</v>
      </c>
      <c r="M15" s="464"/>
      <c r="N15" s="81"/>
      <c r="O15"/>
      <c r="P15"/>
      <c r="Q15"/>
      <c r="R15"/>
      <c r="S15"/>
      <c r="T15"/>
    </row>
    <row r="16" spans="1:20" ht="26.25" x14ac:dyDescent="0.25">
      <c r="A16" s="885" t="s">
        <v>915</v>
      </c>
      <c r="B16" s="82">
        <f>SUM(B17:B27)</f>
        <v>24956.184218849998</v>
      </c>
      <c r="C16" s="82">
        <f t="shared" ref="C16:J16" si="1">SUM(C17:C27)</f>
        <v>20260.358859489999</v>
      </c>
      <c r="D16" s="82">
        <f t="shared" si="1"/>
        <v>2533.7570210999997</v>
      </c>
      <c r="E16" s="82">
        <f t="shared" si="1"/>
        <v>150.67674141000001</v>
      </c>
      <c r="F16" s="82">
        <f t="shared" si="1"/>
        <v>2816.3585815300003</v>
      </c>
      <c r="G16" s="82">
        <f t="shared" si="1"/>
        <v>951.46867761999999</v>
      </c>
      <c r="H16" s="82">
        <f t="shared" si="1"/>
        <v>1265.4652797299998</v>
      </c>
      <c r="I16" s="82">
        <f t="shared" si="1"/>
        <v>1589.5645752497207</v>
      </c>
      <c r="J16" s="82">
        <f t="shared" si="1"/>
        <v>11.215768689999869</v>
      </c>
      <c r="K16" s="82">
        <f>SUM(K17:K27)</f>
        <v>54535.049723669727</v>
      </c>
    </row>
    <row r="17" spans="1:11" x14ac:dyDescent="0.25">
      <c r="A17" s="83" t="s">
        <v>206</v>
      </c>
      <c r="B17" s="84">
        <v>2284.0005281799999</v>
      </c>
      <c r="C17" s="84">
        <v>1552.864004</v>
      </c>
      <c r="D17" s="84">
        <v>170.33790114000001</v>
      </c>
      <c r="E17" s="84">
        <v>10.88498738</v>
      </c>
      <c r="F17" s="84">
        <v>198.64230535999999</v>
      </c>
      <c r="G17" s="84">
        <v>73.507140160000006</v>
      </c>
      <c r="H17" s="84">
        <v>127.364</v>
      </c>
      <c r="I17" s="84">
        <v>163.94783872269099</v>
      </c>
      <c r="J17" s="737">
        <v>0.440004379999962</v>
      </c>
      <c r="K17" s="84">
        <f>SUM(B17:J17)</f>
        <v>4581.9887093226898</v>
      </c>
    </row>
    <row r="18" spans="1:11" x14ac:dyDescent="0.25">
      <c r="A18" s="83" t="s">
        <v>207</v>
      </c>
      <c r="B18" s="84">
        <v>1883.2584133800001</v>
      </c>
      <c r="C18" s="84">
        <v>1450.8978203700001</v>
      </c>
      <c r="D18" s="84">
        <v>190.40383566</v>
      </c>
      <c r="E18" s="84">
        <v>13.733701</v>
      </c>
      <c r="F18" s="84">
        <v>222.18101598999999</v>
      </c>
      <c r="G18" s="84">
        <v>86.011236539999999</v>
      </c>
      <c r="H18" s="84">
        <v>135.06556236</v>
      </c>
      <c r="I18" s="84">
        <v>128.29148718616</v>
      </c>
      <c r="J18" s="737">
        <v>3.3925990000000197E-2</v>
      </c>
      <c r="K18" s="84">
        <f t="shared" ref="K18:K27" si="2">SUM(B18:J18)</f>
        <v>4109.8769984761602</v>
      </c>
    </row>
    <row r="19" spans="1:11" x14ac:dyDescent="0.25">
      <c r="A19" s="83" t="s">
        <v>720</v>
      </c>
      <c r="B19" s="84">
        <v>2472.7938941100001</v>
      </c>
      <c r="C19" s="84">
        <v>1655.0370964900001</v>
      </c>
      <c r="D19" s="84">
        <v>186.75960046</v>
      </c>
      <c r="E19" s="84">
        <v>11.445581990000001</v>
      </c>
      <c r="F19" s="84">
        <v>181.91369387</v>
      </c>
      <c r="G19" s="84">
        <v>120.277517</v>
      </c>
      <c r="H19" s="84">
        <v>131.56364357000001</v>
      </c>
      <c r="I19" s="84">
        <v>143.94715982413399</v>
      </c>
      <c r="J19" s="737">
        <v>0.34714513999996699</v>
      </c>
      <c r="K19" s="84">
        <f t="shared" si="2"/>
        <v>4904.0853324541358</v>
      </c>
    </row>
    <row r="20" spans="1:11" x14ac:dyDescent="0.25">
      <c r="A20" s="83" t="s">
        <v>772</v>
      </c>
      <c r="B20" s="84">
        <v>1641.56988716</v>
      </c>
      <c r="C20" s="84">
        <v>1649.9289625900001</v>
      </c>
      <c r="D20" s="84">
        <v>250.28895295999999</v>
      </c>
      <c r="E20" s="84">
        <v>11.47067691</v>
      </c>
      <c r="F20" s="84">
        <v>300.68859751000002</v>
      </c>
      <c r="G20" s="84">
        <v>38.367912689999997</v>
      </c>
      <c r="H20" s="84">
        <v>61.264776550000001</v>
      </c>
      <c r="I20" s="84">
        <v>139.15882530757301</v>
      </c>
      <c r="J20" s="737">
        <v>1.85775274</v>
      </c>
      <c r="K20" s="84">
        <f t="shared" si="2"/>
        <v>4094.5963444175727</v>
      </c>
    </row>
    <row r="21" spans="1:11" x14ac:dyDescent="0.25">
      <c r="A21" s="83" t="s">
        <v>775</v>
      </c>
      <c r="B21" s="84">
        <v>2169.3275982</v>
      </c>
      <c r="C21" s="84">
        <v>1609.72663986</v>
      </c>
      <c r="D21" s="84">
        <v>227.22633571</v>
      </c>
      <c r="E21" s="84">
        <v>12.34395428</v>
      </c>
      <c r="F21" s="84">
        <v>283.90707314999997</v>
      </c>
      <c r="G21" s="84">
        <v>101.25717279</v>
      </c>
      <c r="H21" s="84">
        <v>19.839697829999999</v>
      </c>
      <c r="I21" s="84">
        <v>173.153812119176</v>
      </c>
      <c r="J21" s="737">
        <v>0.37963100000003203</v>
      </c>
      <c r="K21" s="84">
        <f t="shared" si="2"/>
        <v>4597.1619149391763</v>
      </c>
    </row>
    <row r="22" spans="1:11" x14ac:dyDescent="0.25">
      <c r="A22" s="83" t="s">
        <v>842</v>
      </c>
      <c r="B22" s="84">
        <v>2245.9273938299998</v>
      </c>
      <c r="C22" s="84">
        <v>1832.1152189300001</v>
      </c>
      <c r="D22" s="84">
        <v>256.06939247000003</v>
      </c>
      <c r="E22" s="84">
        <v>16.103676740000001</v>
      </c>
      <c r="F22" s="84">
        <v>206.01099497000001</v>
      </c>
      <c r="G22" s="84">
        <v>93.879753730000004</v>
      </c>
      <c r="H22" s="84">
        <v>14.04634516</v>
      </c>
      <c r="I22" s="84">
        <v>138.34132123498901</v>
      </c>
      <c r="J22" s="737">
        <v>1.50550074999995</v>
      </c>
      <c r="K22" s="84">
        <f t="shared" si="2"/>
        <v>4803.9995978149882</v>
      </c>
    </row>
    <row r="23" spans="1:11" x14ac:dyDescent="0.25">
      <c r="A23" s="83" t="s">
        <v>846</v>
      </c>
      <c r="B23" s="84">
        <v>1701.5570346</v>
      </c>
      <c r="C23" s="84">
        <v>1882.1090885199999</v>
      </c>
      <c r="D23" s="84">
        <v>256.98644595000002</v>
      </c>
      <c r="E23" s="84">
        <v>12.370460769999999</v>
      </c>
      <c r="F23" s="84">
        <v>303.93415770000001</v>
      </c>
      <c r="G23" s="84">
        <v>80.743185060000002</v>
      </c>
      <c r="H23" s="84">
        <v>113.26442317999999</v>
      </c>
      <c r="I23" s="84">
        <v>109.616694475575</v>
      </c>
      <c r="J23" s="737">
        <v>2.1170557300000299</v>
      </c>
      <c r="K23" s="84">
        <f t="shared" si="2"/>
        <v>4462.6985459855741</v>
      </c>
    </row>
    <row r="24" spans="1:11" x14ac:dyDescent="0.25">
      <c r="A24" s="83" t="s">
        <v>854</v>
      </c>
      <c r="B24" s="84">
        <v>2323.46506331</v>
      </c>
      <c r="C24" s="84">
        <v>2019.1336974400001</v>
      </c>
      <c r="D24" s="84">
        <v>230.98581784000001</v>
      </c>
      <c r="E24" s="84">
        <v>13.50209903</v>
      </c>
      <c r="F24" s="84">
        <v>235.19835598</v>
      </c>
      <c r="G24" s="84">
        <v>62.5349772</v>
      </c>
      <c r="H24" s="84">
        <v>113.25505588999999</v>
      </c>
      <c r="I24" s="84">
        <v>147.81046733908701</v>
      </c>
      <c r="J24" s="737">
        <v>1.1907727300000099</v>
      </c>
      <c r="K24" s="84">
        <f t="shared" si="2"/>
        <v>5147.0763067590879</v>
      </c>
    </row>
    <row r="25" spans="1:11" x14ac:dyDescent="0.25">
      <c r="A25" s="83" t="s">
        <v>866</v>
      </c>
      <c r="B25" s="84">
        <v>2637.7917523400001</v>
      </c>
      <c r="C25" s="84">
        <v>2091.2829438700001</v>
      </c>
      <c r="D25" s="84">
        <v>200.15525452</v>
      </c>
      <c r="E25" s="84">
        <v>20.52311912</v>
      </c>
      <c r="F25" s="84">
        <v>229.18738336999999</v>
      </c>
      <c r="G25" s="84">
        <v>103.58850828999999</v>
      </c>
      <c r="H25" s="84">
        <v>164.7440469</v>
      </c>
      <c r="I25" s="84">
        <v>153.17075280045901</v>
      </c>
      <c r="J25" s="737">
        <v>1.29333941999994</v>
      </c>
      <c r="K25" s="84">
        <f t="shared" si="2"/>
        <v>5601.7371006304602</v>
      </c>
    </row>
    <row r="26" spans="1:11" x14ac:dyDescent="0.25">
      <c r="A26" s="83" t="s">
        <v>873</v>
      </c>
      <c r="B26" s="84">
        <v>3063.7330276799999</v>
      </c>
      <c r="C26" s="84">
        <v>2222.0640020699998</v>
      </c>
      <c r="D26" s="84">
        <v>272.74450245999998</v>
      </c>
      <c r="E26" s="84">
        <v>14.404352449999999</v>
      </c>
      <c r="F26" s="84">
        <v>350.54020845999997</v>
      </c>
      <c r="G26" s="84">
        <v>104.92390885</v>
      </c>
      <c r="H26" s="84">
        <v>180.69801593</v>
      </c>
      <c r="I26" s="84">
        <v>167.92829944658101</v>
      </c>
      <c r="J26" s="737">
        <v>1.02385082999999</v>
      </c>
      <c r="K26" s="84">
        <f t="shared" si="2"/>
        <v>6378.0601681765811</v>
      </c>
    </row>
    <row r="27" spans="1:11" x14ac:dyDescent="0.25">
      <c r="A27" s="83" t="s">
        <v>887</v>
      </c>
      <c r="B27" s="84">
        <v>2532.7596260599998</v>
      </c>
      <c r="C27" s="84">
        <v>2295.1993853499998</v>
      </c>
      <c r="D27" s="84">
        <v>291.79898193000002</v>
      </c>
      <c r="E27" s="84">
        <v>13.894131740000001</v>
      </c>
      <c r="F27" s="84">
        <v>304.15479517</v>
      </c>
      <c r="G27" s="84">
        <v>86.377365310000002</v>
      </c>
      <c r="H27" s="84">
        <v>204.35971236</v>
      </c>
      <c r="I27" s="84">
        <v>124.197916793296</v>
      </c>
      <c r="J27" s="737">
        <v>1.02678997999999</v>
      </c>
      <c r="K27" s="84">
        <f t="shared" si="2"/>
        <v>5853.7687046932961</v>
      </c>
    </row>
    <row r="28" spans="1:11" x14ac:dyDescent="0.25">
      <c r="A28" s="79"/>
      <c r="B28" s="84"/>
      <c r="C28" s="84"/>
      <c r="D28" s="84"/>
      <c r="E28" s="84"/>
      <c r="F28" s="84"/>
      <c r="G28" s="84"/>
      <c r="H28" s="84"/>
      <c r="I28" s="84"/>
      <c r="J28" s="84"/>
      <c r="K28" s="85"/>
    </row>
    <row r="29" spans="1:11" x14ac:dyDescent="0.25">
      <c r="A29" s="86" t="s">
        <v>916</v>
      </c>
      <c r="B29" s="55"/>
      <c r="C29" s="55"/>
      <c r="D29" s="55"/>
      <c r="E29" s="55"/>
      <c r="F29" s="55"/>
      <c r="G29" s="55"/>
      <c r="H29" s="55"/>
      <c r="I29" s="55"/>
      <c r="J29" s="55"/>
      <c r="K29" s="8"/>
    </row>
    <row r="30" spans="1:11" x14ac:dyDescent="0.25">
      <c r="A30" s="83" t="s">
        <v>883</v>
      </c>
      <c r="B30" s="84">
        <v>2680.7952693900002</v>
      </c>
      <c r="C30" s="84">
        <v>1433.9209415800001</v>
      </c>
      <c r="D30" s="84">
        <v>251.07942634</v>
      </c>
      <c r="E30" s="84">
        <v>15.64537844</v>
      </c>
      <c r="F30" s="84">
        <v>322.00457306999999</v>
      </c>
      <c r="G30" s="84">
        <v>89.077102789999998</v>
      </c>
      <c r="H30" s="84">
        <v>128.20911695999999</v>
      </c>
      <c r="I30" s="84">
        <v>116.615218722085</v>
      </c>
      <c r="J30" s="84">
        <v>0.27512008000000798</v>
      </c>
      <c r="K30" s="84">
        <f>SUM(B30:J30)</f>
        <v>5037.6221473720861</v>
      </c>
    </row>
    <row r="31" spans="1:11" x14ac:dyDescent="0.25">
      <c r="A31" s="83" t="s">
        <v>884</v>
      </c>
      <c r="B31" s="84">
        <v>2532.7596260599998</v>
      </c>
      <c r="C31" s="84">
        <v>2295.1993853499998</v>
      </c>
      <c r="D31" s="84">
        <v>291.79898193000002</v>
      </c>
      <c r="E31" s="84">
        <v>13.894131740000001</v>
      </c>
      <c r="F31" s="84">
        <v>304.15479517</v>
      </c>
      <c r="G31" s="84">
        <v>86.377365310000002</v>
      </c>
      <c r="H31" s="84">
        <v>204.35971236</v>
      </c>
      <c r="I31" s="84">
        <v>124.197916793296</v>
      </c>
      <c r="J31" s="84">
        <v>1.02678997999999</v>
      </c>
      <c r="K31" s="84">
        <f>SUM(B31:J31)</f>
        <v>5853.7687046932961</v>
      </c>
    </row>
    <row r="32" spans="1:11" x14ac:dyDescent="0.25">
      <c r="A32" s="87" t="s">
        <v>266</v>
      </c>
      <c r="B32" s="88">
        <f>B31/B30-1</f>
        <v>-5.5220794001059614E-2</v>
      </c>
      <c r="C32" s="88">
        <f t="shared" ref="C32:J32" si="3">C31/C30-1</f>
        <v>0.60064569725927819</v>
      </c>
      <c r="D32" s="88">
        <f t="shared" si="3"/>
        <v>0.16217798560229113</v>
      </c>
      <c r="E32" s="88">
        <f t="shared" si="3"/>
        <v>-0.11193380247822238</v>
      </c>
      <c r="F32" s="88">
        <f t="shared" si="3"/>
        <v>-5.5433305588860837E-2</v>
      </c>
      <c r="G32" s="88">
        <f t="shared" si="3"/>
        <v>-3.0307872567034932E-2</v>
      </c>
      <c r="H32" s="88">
        <f t="shared" si="3"/>
        <v>0.593956164784742</v>
      </c>
      <c r="I32" s="88">
        <f t="shared" si="3"/>
        <v>6.5023228994509852E-2</v>
      </c>
      <c r="J32" s="88">
        <f t="shared" si="3"/>
        <v>2.7321520842824714</v>
      </c>
      <c r="K32" s="88">
        <f>K31/K30-1</f>
        <v>0.16201027656410449</v>
      </c>
    </row>
    <row r="33" spans="1:12" x14ac:dyDescent="0.25">
      <c r="A33" s="89"/>
      <c r="B33" s="90"/>
      <c r="C33" s="90"/>
      <c r="D33" s="90"/>
      <c r="E33" s="90"/>
      <c r="F33" s="90"/>
      <c r="G33" s="90"/>
      <c r="H33" s="90"/>
      <c r="I33" s="90"/>
      <c r="J33" s="90"/>
      <c r="K33" s="90"/>
    </row>
    <row r="34" spans="1:12" x14ac:dyDescent="0.25">
      <c r="A34" s="86" t="s">
        <v>917</v>
      </c>
      <c r="B34" s="55"/>
      <c r="C34" s="55"/>
      <c r="D34" s="55"/>
      <c r="E34" s="55"/>
      <c r="F34" s="55"/>
      <c r="G34" s="55"/>
      <c r="H34" s="55"/>
      <c r="I34" s="55"/>
      <c r="J34" s="55"/>
      <c r="K34" s="55"/>
    </row>
    <row r="35" spans="1:12" x14ac:dyDescent="0.25">
      <c r="A35" s="83" t="s">
        <v>885</v>
      </c>
      <c r="B35" s="84">
        <v>21669.891404720001</v>
      </c>
      <c r="C35" s="84">
        <v>13982.110392320001</v>
      </c>
      <c r="D35" s="84">
        <v>2081.8115423699996</v>
      </c>
      <c r="E35" s="84">
        <v>115.88758609</v>
      </c>
      <c r="F35" s="84">
        <v>2261.4001001000001</v>
      </c>
      <c r="G35" s="84">
        <v>799.50623611000015</v>
      </c>
      <c r="H35" s="84">
        <v>1619.0432363199998</v>
      </c>
      <c r="I35" s="84">
        <v>1454.5996533441025</v>
      </c>
      <c r="J35" s="84">
        <v>2.7428341400000926</v>
      </c>
      <c r="K35" s="84">
        <f>SUM(B35:J35)</f>
        <v>43986.992985514102</v>
      </c>
    </row>
    <row r="36" spans="1:12" x14ac:dyDescent="0.25">
      <c r="A36" s="83" t="s">
        <v>886</v>
      </c>
      <c r="B36" s="84">
        <v>24956.184218849998</v>
      </c>
      <c r="C36" s="84">
        <v>20260.358859489999</v>
      </c>
      <c r="D36" s="84">
        <v>2533.7570210999997</v>
      </c>
      <c r="E36" s="84">
        <v>150.67674141000001</v>
      </c>
      <c r="F36" s="84">
        <v>2816.3585815300003</v>
      </c>
      <c r="G36" s="84">
        <v>951.46867761999999</v>
      </c>
      <c r="H36" s="84">
        <v>1265.4652797299998</v>
      </c>
      <c r="I36" s="84">
        <v>1589.5645752497207</v>
      </c>
      <c r="J36" s="84">
        <v>11.215768689999869</v>
      </c>
      <c r="K36" s="84">
        <f>SUM(B36:J36)</f>
        <v>54535.049723669727</v>
      </c>
    </row>
    <row r="37" spans="1:12" x14ac:dyDescent="0.25">
      <c r="A37" s="87" t="s">
        <v>266</v>
      </c>
      <c r="B37" s="88">
        <f>B36/B35-1</f>
        <v>0.15165248190464831</v>
      </c>
      <c r="C37" s="88">
        <f t="shared" ref="C37:J37" si="4">C36/C35-1</f>
        <v>0.4490200900300767</v>
      </c>
      <c r="D37" s="88">
        <f t="shared" si="4"/>
        <v>0.2170924070367537</v>
      </c>
      <c r="E37" s="88">
        <f>E36/E35-1</f>
        <v>0.30019742833354246</v>
      </c>
      <c r="F37" s="88">
        <f t="shared" si="4"/>
        <v>0.24540481863667529</v>
      </c>
      <c r="G37" s="88">
        <f t="shared" si="4"/>
        <v>0.19007036424052615</v>
      </c>
      <c r="H37" s="88">
        <f t="shared" si="4"/>
        <v>-0.21838697612156677</v>
      </c>
      <c r="I37" s="88">
        <f t="shared" si="4"/>
        <v>9.278492648842307E-2</v>
      </c>
      <c r="J37" s="88">
        <f t="shared" si="4"/>
        <v>3.0891166281018689</v>
      </c>
      <c r="K37" s="88">
        <f>K36/K35-1</f>
        <v>0.23979945029725802</v>
      </c>
    </row>
    <row r="38" spans="1:12" x14ac:dyDescent="0.25">
      <c r="A38" s="56"/>
      <c r="B38" s="90"/>
      <c r="C38" s="90"/>
      <c r="D38" s="90"/>
      <c r="E38" s="90"/>
      <c r="F38" s="90"/>
      <c r="G38" s="90"/>
      <c r="H38" s="90"/>
      <c r="I38" s="90"/>
      <c r="J38" s="90"/>
      <c r="K38" s="738"/>
    </row>
    <row r="39" spans="1:12" x14ac:dyDescent="0.25">
      <c r="A39" s="56"/>
      <c r="B39" s="748"/>
      <c r="C39" s="748"/>
      <c r="D39" s="748"/>
      <c r="E39" s="748"/>
      <c r="F39" s="748"/>
      <c r="G39" s="748"/>
      <c r="H39" s="748"/>
      <c r="I39" s="748"/>
      <c r="J39" s="748"/>
      <c r="K39" s="749"/>
    </row>
    <row r="40" spans="1:12" x14ac:dyDescent="0.25">
      <c r="A40" s="86" t="s">
        <v>681</v>
      </c>
      <c r="B40" s="55"/>
      <c r="C40" s="55"/>
      <c r="D40" s="55"/>
      <c r="E40" s="55"/>
      <c r="F40" s="55"/>
      <c r="G40" s="55"/>
      <c r="H40" s="55"/>
      <c r="I40" s="55"/>
      <c r="J40" s="55"/>
      <c r="K40" s="8"/>
    </row>
    <row r="41" spans="1:12" x14ac:dyDescent="0.25">
      <c r="A41" s="83" t="s">
        <v>876</v>
      </c>
      <c r="B41" s="84">
        <v>3063.7330276799999</v>
      </c>
      <c r="C41" s="84">
        <v>2222.0640020699998</v>
      </c>
      <c r="D41" s="84">
        <v>272.74450245999998</v>
      </c>
      <c r="E41" s="84">
        <v>14.404352449999999</v>
      </c>
      <c r="F41" s="84">
        <v>350.54020845999997</v>
      </c>
      <c r="G41" s="84">
        <v>104.92390885</v>
      </c>
      <c r="H41" s="84">
        <v>180.69801593</v>
      </c>
      <c r="I41" s="84">
        <v>167.92829944658101</v>
      </c>
      <c r="J41" s="737">
        <v>1.02385082999999</v>
      </c>
      <c r="K41" s="84">
        <f>SUM(B41:J41)</f>
        <v>6378.0601681765811</v>
      </c>
    </row>
    <row r="42" spans="1:12" x14ac:dyDescent="0.25">
      <c r="A42" s="83" t="s">
        <v>884</v>
      </c>
      <c r="B42" s="84">
        <v>2532.7596260599998</v>
      </c>
      <c r="C42" s="84">
        <v>2295.1993853499998</v>
      </c>
      <c r="D42" s="84">
        <v>291.79898193000002</v>
      </c>
      <c r="E42" s="84">
        <v>13.894131740000001</v>
      </c>
      <c r="F42" s="84">
        <v>304.15479517</v>
      </c>
      <c r="G42" s="84">
        <v>86.377365310000002</v>
      </c>
      <c r="H42" s="84">
        <v>204.35971236</v>
      </c>
      <c r="I42" s="84">
        <v>124.197916793296</v>
      </c>
      <c r="J42" s="737">
        <v>1.02678997999999</v>
      </c>
      <c r="K42" s="84">
        <f>SUM(B42:J42)</f>
        <v>5853.7687046932961</v>
      </c>
    </row>
    <row r="43" spans="1:12" x14ac:dyDescent="0.25">
      <c r="A43" s="87" t="s">
        <v>266</v>
      </c>
      <c r="B43" s="88">
        <f>B42/B41-1</f>
        <v>-0.17330929190722522</v>
      </c>
      <c r="C43" s="88">
        <f>C42/C41-1</f>
        <v>3.29132658698712E-2</v>
      </c>
      <c r="D43" s="88">
        <f>D42/D41-1</f>
        <v>6.9862011142807656E-2</v>
      </c>
      <c r="E43" s="88">
        <f t="shared" ref="E43:J43" si="5">E42/E41-1</f>
        <v>-3.5421287542849456E-2</v>
      </c>
      <c r="F43" s="88">
        <f t="shared" si="5"/>
        <v>-0.13232551407948678</v>
      </c>
      <c r="G43" s="88">
        <f t="shared" si="5"/>
        <v>-0.17676184335177869</v>
      </c>
      <c r="H43" s="88">
        <f t="shared" si="5"/>
        <v>0.13094607767672573</v>
      </c>
      <c r="I43" s="88">
        <f t="shared" si="5"/>
        <v>-0.26041103731414783</v>
      </c>
      <c r="J43" s="88">
        <f t="shared" si="5"/>
        <v>2.8706818550900959E-3</v>
      </c>
      <c r="K43" s="88">
        <f>K42/K41-1</f>
        <v>-8.2202338902233052E-2</v>
      </c>
    </row>
    <row r="44" spans="1:12" x14ac:dyDescent="0.25">
      <c r="B44"/>
      <c r="C44"/>
      <c r="D44"/>
      <c r="E44"/>
      <c r="F44"/>
      <c r="G44"/>
      <c r="H44"/>
      <c r="I44"/>
      <c r="J44"/>
    </row>
    <row r="45" spans="1:12" x14ac:dyDescent="0.25">
      <c r="B45"/>
      <c r="C45"/>
      <c r="D45"/>
      <c r="E45"/>
      <c r="F45"/>
      <c r="G45"/>
      <c r="H45"/>
      <c r="I45"/>
      <c r="J45"/>
      <c r="K45"/>
      <c r="L45"/>
    </row>
    <row r="47" spans="1:12" x14ac:dyDescent="0.25">
      <c r="A47" s="1065" t="s">
        <v>682</v>
      </c>
      <c r="B47" s="1065"/>
      <c r="C47" s="1065"/>
      <c r="D47" s="1065"/>
      <c r="E47" s="1065"/>
      <c r="F47" s="1065"/>
      <c r="G47" s="1065"/>
      <c r="H47" s="1065"/>
      <c r="I47" s="1065"/>
      <c r="J47" s="1065"/>
      <c r="K47" s="1065"/>
    </row>
    <row r="51" spans="1:26" x14ac:dyDescent="0.25">
      <c r="A51" s="91"/>
    </row>
    <row r="53" spans="1:26" x14ac:dyDescent="0.25">
      <c r="A53" s="91"/>
    </row>
    <row r="63" spans="1:26" s="15" customFormat="1" x14ac:dyDescent="0.25">
      <c r="A63" s="56" t="s">
        <v>683</v>
      </c>
      <c r="B63" s="8"/>
      <c r="C63" s="8"/>
      <c r="D63" s="8"/>
      <c r="E63" s="8"/>
      <c r="F63" s="8"/>
      <c r="G63" s="8"/>
      <c r="H63" s="8"/>
      <c r="I63" s="8"/>
      <c r="J63" s="8"/>
      <c r="L63" s="1"/>
      <c r="M63" s="1"/>
      <c r="N63" s="1"/>
      <c r="O63" s="1"/>
      <c r="P63" s="1"/>
      <c r="Q63" s="1"/>
      <c r="R63" s="1"/>
      <c r="S63" s="1"/>
      <c r="T63" s="1"/>
      <c r="U63" s="1"/>
      <c r="V63" s="1"/>
      <c r="W63" s="1"/>
      <c r="X63" s="1"/>
      <c r="Y63" s="1"/>
      <c r="Z63" s="1"/>
    </row>
    <row r="64" spans="1:26" s="15" customFormat="1" x14ac:dyDescent="0.25">
      <c r="A64" s="92" t="s">
        <v>205</v>
      </c>
      <c r="B64" s="93" t="s">
        <v>674</v>
      </c>
      <c r="C64" s="93" t="s">
        <v>675</v>
      </c>
      <c r="D64" s="93" t="s">
        <v>676</v>
      </c>
      <c r="E64" s="93" t="s">
        <v>677</v>
      </c>
      <c r="F64" s="93" t="s">
        <v>678</v>
      </c>
      <c r="G64" s="93" t="s">
        <v>679</v>
      </c>
      <c r="H64" s="93" t="s">
        <v>265</v>
      </c>
      <c r="I64" s="93" t="s">
        <v>680</v>
      </c>
      <c r="J64" s="8"/>
      <c r="L64" s="1"/>
      <c r="M64" s="1"/>
      <c r="N64" s="1"/>
      <c r="O64" s="1"/>
      <c r="P64" s="1"/>
      <c r="Q64" s="1"/>
      <c r="R64" s="1"/>
      <c r="S64" s="1"/>
      <c r="T64" s="1"/>
      <c r="U64" s="1"/>
      <c r="V64" s="1"/>
      <c r="W64" s="1"/>
      <c r="X64" s="1"/>
      <c r="Y64" s="1"/>
      <c r="Z64" s="1"/>
    </row>
    <row r="65" spans="1:26" s="15" customFormat="1" x14ac:dyDescent="0.25">
      <c r="A65" s="7"/>
      <c r="B65" s="94" t="s">
        <v>684</v>
      </c>
      <c r="C65" s="94" t="s">
        <v>685</v>
      </c>
      <c r="D65" s="94" t="s">
        <v>684</v>
      </c>
      <c r="E65" s="94" t="s">
        <v>686</v>
      </c>
      <c r="F65" s="94" t="s">
        <v>684</v>
      </c>
      <c r="G65" s="94" t="s">
        <v>684</v>
      </c>
      <c r="H65" s="94" t="s">
        <v>687</v>
      </c>
      <c r="I65" s="94" t="s">
        <v>684</v>
      </c>
      <c r="J65" s="8"/>
      <c r="L65" s="1"/>
      <c r="M65" s="1"/>
      <c r="N65" s="1"/>
      <c r="O65" s="1"/>
      <c r="P65" s="1"/>
      <c r="Q65" s="1"/>
      <c r="R65" s="1"/>
      <c r="S65" s="1"/>
      <c r="T65" s="1"/>
      <c r="U65" s="1"/>
      <c r="V65" s="1"/>
      <c r="W65" s="1"/>
      <c r="X65" s="1"/>
      <c r="Y65" s="1"/>
      <c r="Z65" s="1"/>
    </row>
    <row r="66" spans="1:26" s="15" customFormat="1" x14ac:dyDescent="0.25">
      <c r="A66" s="79">
        <v>2015</v>
      </c>
      <c r="B66" s="85">
        <v>1651.4927062603208</v>
      </c>
      <c r="C66" s="85">
        <v>5743.7721402769275</v>
      </c>
      <c r="D66" s="85">
        <v>1190.2988591712381</v>
      </c>
      <c r="E66" s="85">
        <v>8.9059542252864308</v>
      </c>
      <c r="F66" s="85">
        <v>938.3596013157786</v>
      </c>
      <c r="G66" s="85">
        <v>20.811199999999999</v>
      </c>
      <c r="H66" s="85">
        <v>7.676782793100001</v>
      </c>
      <c r="I66" s="85">
        <v>17.764907390686925</v>
      </c>
      <c r="J66" s="8"/>
      <c r="L66" s="1"/>
      <c r="M66" s="1"/>
      <c r="N66" s="1"/>
      <c r="O66" s="1"/>
      <c r="P66" s="1"/>
      <c r="Q66" s="1"/>
      <c r="R66" s="1"/>
      <c r="S66" s="1"/>
      <c r="T66" s="1"/>
      <c r="U66" s="1"/>
      <c r="V66" s="1"/>
      <c r="W66" s="1"/>
      <c r="X66" s="1"/>
      <c r="Y66" s="1"/>
      <c r="Z66" s="1"/>
    </row>
    <row r="67" spans="1:26" s="15" customFormat="1" x14ac:dyDescent="0.25">
      <c r="A67" s="79">
        <v>2016</v>
      </c>
      <c r="B67" s="85">
        <v>2318.045032841444</v>
      </c>
      <c r="C67" s="85">
        <v>5936.5698070630169</v>
      </c>
      <c r="D67" s="85">
        <v>1102.9358423488634</v>
      </c>
      <c r="E67" s="85">
        <v>7.1565097302319751</v>
      </c>
      <c r="F67" s="85">
        <v>942.29859859551402</v>
      </c>
      <c r="G67" s="85">
        <v>18.915343000000004</v>
      </c>
      <c r="H67" s="85">
        <v>7.3505416141000017</v>
      </c>
      <c r="I67" s="85">
        <v>24.500516022025053</v>
      </c>
      <c r="J67" s="8"/>
      <c r="L67" s="1"/>
      <c r="M67" s="1"/>
      <c r="N67" s="1"/>
      <c r="O67" s="1"/>
      <c r="P67" s="1"/>
      <c r="Q67" s="1"/>
      <c r="R67" s="1"/>
      <c r="S67" s="1"/>
      <c r="T67" s="1"/>
      <c r="U67" s="1"/>
      <c r="V67" s="1"/>
      <c r="W67" s="1"/>
      <c r="X67" s="1"/>
      <c r="Y67" s="1"/>
      <c r="Z67" s="1"/>
    </row>
    <row r="68" spans="1:26" s="15" customFormat="1" x14ac:dyDescent="0.25">
      <c r="A68" s="79">
        <v>2017</v>
      </c>
      <c r="B68" s="85">
        <v>2372.7364606992842</v>
      </c>
      <c r="C68" s="85">
        <v>6563.9221310000012</v>
      </c>
      <c r="D68" s="85">
        <v>1236.5138630000001</v>
      </c>
      <c r="E68" s="85">
        <v>6.9465319999999995</v>
      </c>
      <c r="F68" s="85">
        <v>865.54154800000003</v>
      </c>
      <c r="G68" s="85">
        <v>18.107502</v>
      </c>
      <c r="H68" s="85">
        <v>7.5484892547000015</v>
      </c>
      <c r="I68" s="85">
        <v>25.423540350680781</v>
      </c>
      <c r="J68" s="8"/>
      <c r="L68" s="1"/>
      <c r="M68" s="1"/>
      <c r="N68" s="1"/>
      <c r="O68" s="1"/>
      <c r="P68" s="1"/>
      <c r="Q68" s="1"/>
      <c r="R68" s="1"/>
      <c r="S68" s="1"/>
      <c r="T68" s="1"/>
      <c r="U68" s="1"/>
      <c r="V68" s="1"/>
      <c r="W68" s="1"/>
      <c r="X68" s="1"/>
      <c r="Y68" s="1"/>
      <c r="Z68" s="1"/>
    </row>
    <row r="69" spans="1:26" s="15" customFormat="1" x14ac:dyDescent="0.25">
      <c r="A69" s="79">
        <v>2018</v>
      </c>
      <c r="B69" s="85">
        <v>2490.9900537847907</v>
      </c>
      <c r="C69" s="85">
        <v>6513.3016529929719</v>
      </c>
      <c r="D69" s="85">
        <v>1208.0306522005467</v>
      </c>
      <c r="E69" s="85">
        <v>7.8107267458291503</v>
      </c>
      <c r="F69" s="85">
        <v>793.74422326126682</v>
      </c>
      <c r="G69" s="85">
        <v>17.110648719</v>
      </c>
      <c r="H69" s="85">
        <v>8.9993116223999987</v>
      </c>
      <c r="I69" s="85">
        <v>27.171357639812076</v>
      </c>
      <c r="J69" s="95"/>
      <c r="L69" s="1"/>
      <c r="M69" s="1"/>
      <c r="N69" s="1"/>
      <c r="O69" s="1"/>
      <c r="P69" s="1"/>
      <c r="Q69" s="1"/>
      <c r="R69" s="1"/>
      <c r="S69" s="1"/>
      <c r="T69" s="1"/>
      <c r="U69" s="1"/>
      <c r="V69" s="1"/>
      <c r="W69" s="1"/>
      <c r="X69" s="1"/>
      <c r="Y69" s="1"/>
      <c r="Z69" s="1"/>
    </row>
    <row r="70" spans="1:26" s="15" customFormat="1" x14ac:dyDescent="0.25">
      <c r="A70" s="79">
        <v>2019</v>
      </c>
      <c r="B70" s="85">
        <v>2543.0688795802535</v>
      </c>
      <c r="C70" s="85">
        <v>6139.6800270651038</v>
      </c>
      <c r="D70" s="85">
        <v>1194.60949780071</v>
      </c>
      <c r="E70" s="85">
        <v>4.7343134888127008</v>
      </c>
      <c r="F70" s="85">
        <v>835.96116070666812</v>
      </c>
      <c r="G70" s="85">
        <v>20.077339641999998</v>
      </c>
      <c r="H70" s="85">
        <v>9.6861424974041697</v>
      </c>
      <c r="I70" s="85">
        <v>30.339354856170623</v>
      </c>
      <c r="J70" s="95"/>
      <c r="L70" s="1"/>
      <c r="M70" s="1"/>
      <c r="N70" s="1"/>
      <c r="O70" s="1"/>
      <c r="P70" s="1"/>
      <c r="Q70" s="1"/>
      <c r="R70" s="1"/>
      <c r="S70" s="1"/>
      <c r="T70" s="1"/>
      <c r="U70" s="1"/>
      <c r="V70" s="1"/>
      <c r="W70" s="1"/>
      <c r="X70" s="1"/>
      <c r="Y70" s="1"/>
      <c r="Z70" s="1"/>
    </row>
    <row r="71" spans="1:26" s="15" customFormat="1" x14ac:dyDescent="0.25">
      <c r="A71" s="79">
        <v>2020</v>
      </c>
      <c r="B71" s="85">
        <v>2133.964593067592</v>
      </c>
      <c r="C71" s="85">
        <v>4426.6311021439542</v>
      </c>
      <c r="D71" s="85">
        <v>1169.9000123815454</v>
      </c>
      <c r="E71" s="85">
        <v>4.680094831895925</v>
      </c>
      <c r="F71" s="85">
        <v>746.20684186854874</v>
      </c>
      <c r="G71" s="85">
        <v>20.095348600000001</v>
      </c>
      <c r="H71" s="85">
        <v>9.6767570275193648</v>
      </c>
      <c r="I71" s="85">
        <v>29.56865228604148</v>
      </c>
      <c r="J71" s="95"/>
      <c r="L71" s="1"/>
      <c r="M71" s="1"/>
      <c r="N71" s="1"/>
      <c r="O71" s="1"/>
      <c r="P71" s="1"/>
      <c r="Q71" s="1"/>
      <c r="R71" s="1"/>
      <c r="S71" s="1"/>
      <c r="T71" s="1"/>
      <c r="U71" s="1"/>
      <c r="V71" s="1"/>
      <c r="W71" s="1"/>
      <c r="X71" s="1"/>
      <c r="Y71" s="1"/>
      <c r="Z71" s="1"/>
    </row>
    <row r="72" spans="1:26" s="15" customFormat="1" x14ac:dyDescent="0.25">
      <c r="A72" s="79">
        <v>2021</v>
      </c>
      <c r="B72" s="85">
        <v>2224.1539945686623</v>
      </c>
      <c r="C72" s="85">
        <v>5663.260269844599</v>
      </c>
      <c r="D72" s="85">
        <v>1215.5821221695787</v>
      </c>
      <c r="E72" s="85">
        <v>4.6418586206411252</v>
      </c>
      <c r="F72" s="85">
        <v>863.31795709745552</v>
      </c>
      <c r="G72" s="85">
        <v>25.548352000000001</v>
      </c>
      <c r="H72" s="85">
        <v>12.3560166019651</v>
      </c>
      <c r="I72" s="85">
        <v>32.597042292064089</v>
      </c>
      <c r="J72" s="8"/>
      <c r="L72" s="1"/>
      <c r="M72" s="1"/>
      <c r="N72" s="1"/>
      <c r="O72" s="1"/>
      <c r="P72" s="1"/>
      <c r="Q72" s="1"/>
      <c r="R72" s="1"/>
      <c r="S72" s="1"/>
      <c r="T72" s="1"/>
      <c r="U72" s="1"/>
      <c r="V72" s="1"/>
      <c r="W72" s="1"/>
      <c r="X72" s="1"/>
      <c r="Y72" s="1"/>
      <c r="Z72" s="1"/>
    </row>
    <row r="73" spans="1:26" s="15" customFormat="1" x14ac:dyDescent="0.25">
      <c r="A73" s="79">
        <v>2022</v>
      </c>
      <c r="B73" s="85">
        <v>2362.3956785057726</v>
      </c>
      <c r="C73" s="85">
        <v>5665.0608001114269</v>
      </c>
      <c r="D73" s="85">
        <v>1159.8266088051143</v>
      </c>
      <c r="E73" s="85">
        <v>4.2071969278023751</v>
      </c>
      <c r="F73" s="85">
        <v>788.32240836668836</v>
      </c>
      <c r="G73" s="85">
        <v>26.684910299999999</v>
      </c>
      <c r="H73" s="85">
        <v>13.222433054810701</v>
      </c>
      <c r="I73" s="85">
        <v>29.481467272762782</v>
      </c>
      <c r="J73" s="8"/>
      <c r="L73" s="1"/>
      <c r="M73" s="1"/>
      <c r="N73" s="1"/>
      <c r="O73" s="1"/>
      <c r="P73" s="1"/>
      <c r="Q73" s="1"/>
      <c r="R73" s="1"/>
      <c r="S73" s="1"/>
      <c r="T73" s="1"/>
      <c r="U73" s="1"/>
      <c r="V73" s="1"/>
      <c r="W73" s="1"/>
      <c r="X73" s="1"/>
      <c r="Y73" s="1"/>
      <c r="Z73" s="1"/>
    </row>
    <row r="74" spans="1:26" s="15" customFormat="1" x14ac:dyDescent="0.25">
      <c r="A74" s="79">
        <v>2023</v>
      </c>
      <c r="B74" s="85">
        <v>2813.5517176961503</v>
      </c>
      <c r="C74" s="85">
        <v>5679.3662850989631</v>
      </c>
      <c r="D74" s="85">
        <v>1349.9226552327302</v>
      </c>
      <c r="E74" s="85">
        <v>4.2499310251349245</v>
      </c>
      <c r="F74" s="85">
        <v>840.93283818578107</v>
      </c>
      <c r="G74" s="85">
        <v>24.921071228999999</v>
      </c>
      <c r="H74" s="85">
        <v>13.057324604100012</v>
      </c>
      <c r="I74" s="85">
        <v>32.757644452979392</v>
      </c>
      <c r="J74" s="8"/>
      <c r="L74" s="1"/>
      <c r="M74" s="1"/>
      <c r="N74" s="1"/>
      <c r="O74" s="1"/>
      <c r="P74" s="1"/>
      <c r="Q74" s="1"/>
      <c r="R74" s="1"/>
      <c r="S74" s="1"/>
      <c r="T74" s="1"/>
      <c r="U74" s="1"/>
      <c r="V74" s="1"/>
      <c r="W74" s="1"/>
      <c r="X74" s="1"/>
      <c r="Y74" s="1"/>
      <c r="Z74" s="1"/>
    </row>
    <row r="75" spans="1:26" s="15" customFormat="1" x14ac:dyDescent="0.25">
      <c r="A75" s="79">
        <v>2024</v>
      </c>
      <c r="B75" s="85">
        <v>2784.2015196620791</v>
      </c>
      <c r="C75" s="85">
        <v>6487.2015609900454</v>
      </c>
      <c r="D75" s="85">
        <v>1119.6721092604323</v>
      </c>
      <c r="E75" s="85">
        <v>4.8095670774323249</v>
      </c>
      <c r="F75" s="85">
        <v>978.09242067415539</v>
      </c>
      <c r="G75" s="85">
        <v>30.636413961999999</v>
      </c>
      <c r="H75" s="85">
        <v>14.973064155487965</v>
      </c>
      <c r="I75" s="85">
        <v>40.671624832580171</v>
      </c>
      <c r="J75" s="8"/>
      <c r="L75" s="1"/>
      <c r="M75" s="1"/>
      <c r="N75" s="1"/>
      <c r="O75" s="1"/>
      <c r="P75" s="1"/>
      <c r="Q75" s="1"/>
      <c r="R75" s="1"/>
      <c r="S75" s="1"/>
      <c r="T75" s="1"/>
      <c r="U75" s="1"/>
      <c r="V75" s="1"/>
      <c r="W75" s="1"/>
      <c r="X75" s="1"/>
      <c r="Y75" s="1"/>
      <c r="Z75" s="1"/>
    </row>
    <row r="76" spans="1:26" s="15" customFormat="1" ht="26.25" x14ac:dyDescent="0.25">
      <c r="A76" s="712" t="s">
        <v>915</v>
      </c>
      <c r="B76" s="82">
        <f>SUM(B77:B87)</f>
        <v>2480.3452740128569</v>
      </c>
      <c r="C76" s="82">
        <f t="shared" ref="C76:I76" si="6">SUM(C77:C87)</f>
        <v>6030.6450097208881</v>
      </c>
      <c r="D76" s="82">
        <f t="shared" si="6"/>
        <v>1146.0778037243663</v>
      </c>
      <c r="E76" s="82">
        <f t="shared" si="6"/>
        <v>4.2237069668205756</v>
      </c>
      <c r="F76" s="82">
        <f t="shared" si="6"/>
        <v>988.3487383189165</v>
      </c>
      <c r="G76" s="82">
        <f t="shared" si="6"/>
        <v>28.4096191</v>
      </c>
      <c r="H76" s="82">
        <f t="shared" si="6"/>
        <v>10.961819340406732</v>
      </c>
      <c r="I76" s="82">
        <f t="shared" si="6"/>
        <v>36.659232750018397</v>
      </c>
      <c r="J76" s="96"/>
      <c r="L76" s="1"/>
      <c r="M76" s="1"/>
      <c r="N76" s="1"/>
      <c r="O76" s="1"/>
      <c r="P76" s="1"/>
      <c r="Q76" s="1"/>
      <c r="R76" s="1"/>
      <c r="S76" s="1"/>
      <c r="T76" s="1"/>
      <c r="U76" s="1"/>
      <c r="V76" s="1"/>
      <c r="W76" s="1"/>
      <c r="X76" s="1"/>
      <c r="Y76" s="1"/>
      <c r="Z76" s="1"/>
    </row>
    <row r="77" spans="1:26" s="15" customFormat="1" x14ac:dyDescent="0.25">
      <c r="A77" s="79" t="s">
        <v>206</v>
      </c>
      <c r="B77" s="85">
        <v>246.477287588541</v>
      </c>
      <c r="C77" s="85">
        <v>586.63803088963198</v>
      </c>
      <c r="D77" s="85">
        <v>72.693985022319495</v>
      </c>
      <c r="E77" s="85">
        <v>0.31798414882845</v>
      </c>
      <c r="F77" s="85">
        <v>77.815705490708993</v>
      </c>
      <c r="G77" s="85">
        <v>2.4366118000000001</v>
      </c>
      <c r="H77" s="85">
        <v>1.2163063124736899</v>
      </c>
      <c r="I77" s="85">
        <v>4.36074763365297</v>
      </c>
      <c r="J77" s="85"/>
      <c r="L77" s="1"/>
      <c r="M77" s="1"/>
      <c r="N77" s="1"/>
      <c r="O77" s="1"/>
      <c r="P77" s="1"/>
      <c r="Q77" s="1"/>
      <c r="R77" s="1"/>
      <c r="S77" s="1"/>
      <c r="T77" s="1"/>
      <c r="U77" s="1"/>
      <c r="V77" s="1"/>
      <c r="W77" s="1"/>
      <c r="X77" s="1"/>
      <c r="Y77" s="1"/>
      <c r="Z77" s="1"/>
    </row>
    <row r="78" spans="1:26" s="15" customFormat="1" x14ac:dyDescent="0.25">
      <c r="A78" s="79" t="s">
        <v>207</v>
      </c>
      <c r="B78" s="85">
        <v>202.338388298007</v>
      </c>
      <c r="C78" s="85">
        <v>500.97903560684102</v>
      </c>
      <c r="D78" s="85">
        <v>82.367539063417894</v>
      </c>
      <c r="E78" s="85">
        <v>0.44882054952052503</v>
      </c>
      <c r="F78" s="85">
        <v>83.238877773302406</v>
      </c>
      <c r="G78" s="85">
        <v>2.6786623999999999</v>
      </c>
      <c r="H78" s="85">
        <v>1.05465125014011</v>
      </c>
      <c r="I78" s="85">
        <v>3.3400256459387001</v>
      </c>
      <c r="J78" s="85"/>
      <c r="L78" s="1"/>
      <c r="M78" s="1"/>
      <c r="N78" s="1"/>
      <c r="O78" s="1"/>
      <c r="P78" s="1"/>
      <c r="Q78" s="1"/>
      <c r="R78" s="1"/>
      <c r="S78" s="1"/>
      <c r="T78" s="1"/>
      <c r="U78" s="1"/>
      <c r="V78" s="1"/>
      <c r="W78" s="1"/>
      <c r="X78" s="1"/>
      <c r="Y78" s="1"/>
      <c r="Z78" s="1"/>
    </row>
    <row r="79" spans="1:26" s="15" customFormat="1" x14ac:dyDescent="0.25">
      <c r="A79" s="79" t="s">
        <v>720</v>
      </c>
      <c r="B79" s="85">
        <v>261.42615206111702</v>
      </c>
      <c r="C79" s="85">
        <v>554.08511033109096</v>
      </c>
      <c r="D79" s="85">
        <v>82.2698721008733</v>
      </c>
      <c r="E79" s="85">
        <v>0.35389907791875003</v>
      </c>
      <c r="F79" s="85">
        <v>65.880304548645398</v>
      </c>
      <c r="G79" s="85">
        <v>3.6563743999999998</v>
      </c>
      <c r="H79" s="85">
        <v>1.2360854377077199</v>
      </c>
      <c r="I79" s="85">
        <v>3.6354338872376899</v>
      </c>
      <c r="J79" s="85"/>
      <c r="L79" s="1"/>
      <c r="M79" s="1"/>
      <c r="N79" s="1"/>
      <c r="O79" s="1"/>
      <c r="P79" s="1"/>
      <c r="Q79" s="1"/>
      <c r="R79" s="1"/>
      <c r="S79" s="1"/>
      <c r="T79" s="1"/>
      <c r="U79" s="1"/>
      <c r="V79" s="1"/>
      <c r="W79" s="1"/>
      <c r="X79" s="1"/>
      <c r="Y79" s="1"/>
      <c r="Z79" s="1"/>
    </row>
    <row r="80" spans="1:26" s="15" customFormat="1" x14ac:dyDescent="0.25">
      <c r="A80" s="79" t="s">
        <v>772</v>
      </c>
      <c r="B80" s="85">
        <v>169.676384455262</v>
      </c>
      <c r="C80" s="85">
        <v>511.13840270301603</v>
      </c>
      <c r="D80" s="85">
        <v>115.968073080427</v>
      </c>
      <c r="E80" s="85">
        <v>0.35072130050685002</v>
      </c>
      <c r="F80" s="85">
        <v>114.13992667956499</v>
      </c>
      <c r="G80" s="85">
        <v>1.1939898</v>
      </c>
      <c r="H80" s="85">
        <v>0.63414013325164198</v>
      </c>
      <c r="I80" s="85">
        <v>3.3222064140143801</v>
      </c>
      <c r="J80" s="85"/>
      <c r="L80" s="1"/>
      <c r="M80" s="1"/>
      <c r="N80" s="1"/>
      <c r="O80" s="1"/>
      <c r="P80" s="1"/>
      <c r="Q80" s="1"/>
      <c r="R80" s="1"/>
      <c r="S80" s="1"/>
      <c r="T80" s="1"/>
      <c r="U80" s="1"/>
      <c r="V80" s="1"/>
      <c r="W80" s="1"/>
      <c r="X80" s="1"/>
      <c r="Y80" s="1"/>
      <c r="Z80" s="1"/>
    </row>
    <row r="81" spans="1:26" s="15" customFormat="1" x14ac:dyDescent="0.25">
      <c r="A81" s="79" t="s">
        <v>775</v>
      </c>
      <c r="B81" s="85">
        <v>216.00393232905199</v>
      </c>
      <c r="C81" s="85">
        <v>489.130781802456</v>
      </c>
      <c r="D81" s="85">
        <v>105.329279008566</v>
      </c>
      <c r="E81" s="85">
        <v>0.38352146760134997</v>
      </c>
      <c r="F81" s="85">
        <v>105.59534066916</v>
      </c>
      <c r="G81" s="85">
        <v>3.0971999000000001</v>
      </c>
      <c r="H81" s="85">
        <v>0.19745986241469299</v>
      </c>
      <c r="I81" s="85">
        <v>3.9943808806575398</v>
      </c>
      <c r="J81" s="85"/>
      <c r="L81" s="1"/>
      <c r="M81" s="1"/>
      <c r="N81" s="1"/>
      <c r="O81" s="1"/>
      <c r="P81" s="1"/>
      <c r="Q81" s="1"/>
      <c r="R81" s="1"/>
      <c r="S81" s="1"/>
      <c r="T81" s="1"/>
      <c r="U81" s="1"/>
      <c r="V81" s="1"/>
      <c r="W81" s="1"/>
      <c r="X81" s="1"/>
      <c r="Y81" s="1"/>
      <c r="Z81" s="1"/>
    </row>
    <row r="82" spans="1:26" s="15" customFormat="1" x14ac:dyDescent="0.25">
      <c r="A82" s="79" t="s">
        <v>842</v>
      </c>
      <c r="B82" s="85">
        <v>224.824240364784</v>
      </c>
      <c r="C82" s="85">
        <v>546.41078886071</v>
      </c>
      <c r="D82" s="85">
        <v>119.972532248299</v>
      </c>
      <c r="E82" s="85">
        <v>0.47714083494187498</v>
      </c>
      <c r="F82" s="85">
        <v>73.078328061531494</v>
      </c>
      <c r="G82" s="85">
        <v>2.8650418000000002</v>
      </c>
      <c r="H82" s="85">
        <v>0.134181880643057</v>
      </c>
      <c r="I82" s="85">
        <v>3.0785583989867802</v>
      </c>
      <c r="J82" s="85"/>
      <c r="L82" s="1"/>
      <c r="M82" s="1"/>
      <c r="N82" s="1"/>
      <c r="O82" s="1"/>
      <c r="P82" s="1"/>
      <c r="Q82" s="1"/>
      <c r="R82" s="1"/>
      <c r="S82" s="1"/>
      <c r="T82" s="1"/>
      <c r="U82" s="1"/>
      <c r="V82" s="1"/>
      <c r="W82" s="1"/>
      <c r="X82" s="1"/>
      <c r="Y82" s="1"/>
      <c r="Z82" s="1"/>
    </row>
    <row r="83" spans="1:26" s="15" customFormat="1" x14ac:dyDescent="0.25">
      <c r="A83" s="79" t="s">
        <v>846</v>
      </c>
      <c r="B83" s="85">
        <v>173.145885365265</v>
      </c>
      <c r="C83" s="85">
        <v>563.47989857086998</v>
      </c>
      <c r="D83" s="85">
        <v>123.776016015891</v>
      </c>
      <c r="E83" s="85">
        <v>0.36028614045059998</v>
      </c>
      <c r="F83" s="85">
        <v>105.37201818823701</v>
      </c>
      <c r="G83" s="85">
        <v>2.4081518000000002</v>
      </c>
      <c r="H83" s="85">
        <v>1.10725701973283</v>
      </c>
      <c r="I83" s="85">
        <v>2.31205246554268</v>
      </c>
      <c r="J83" s="85"/>
      <c r="L83" s="1"/>
      <c r="M83" s="1"/>
      <c r="N83" s="1"/>
      <c r="O83" s="1"/>
      <c r="P83" s="1"/>
      <c r="Q83" s="1"/>
      <c r="R83" s="1"/>
      <c r="S83" s="1"/>
      <c r="T83" s="1"/>
      <c r="U83" s="1"/>
      <c r="V83" s="1"/>
      <c r="W83" s="1"/>
      <c r="X83" s="1"/>
      <c r="Y83" s="1"/>
      <c r="Z83" s="1"/>
    </row>
    <row r="84" spans="1:26" s="15" customFormat="1" x14ac:dyDescent="0.25">
      <c r="A84" s="79" t="s">
        <v>854</v>
      </c>
      <c r="B84" s="85">
        <v>235.68027847220799</v>
      </c>
      <c r="C84" s="85">
        <v>599.50054027548003</v>
      </c>
      <c r="D84" s="85">
        <v>112.588054187639</v>
      </c>
      <c r="E84" s="85">
        <v>0.36347581362982501</v>
      </c>
      <c r="F84" s="85">
        <v>82.2839891192598</v>
      </c>
      <c r="G84" s="85">
        <v>1.8168789999999999</v>
      </c>
      <c r="H84" s="85">
        <v>1.0598179417142399</v>
      </c>
      <c r="I84" s="85">
        <v>3.2318877383484699</v>
      </c>
      <c r="J84" s="85"/>
      <c r="L84" s="1"/>
      <c r="M84" s="1"/>
      <c r="N84" s="1"/>
      <c r="O84" s="1"/>
      <c r="P84" s="1"/>
      <c r="Q84" s="1"/>
      <c r="R84" s="1"/>
      <c r="S84" s="1"/>
      <c r="T84" s="1"/>
      <c r="U84" s="1"/>
      <c r="V84" s="1"/>
      <c r="W84" s="1"/>
      <c r="X84" s="1"/>
      <c r="Y84" s="1"/>
      <c r="Z84" s="1"/>
    </row>
    <row r="85" spans="1:26" s="15" customFormat="1" x14ac:dyDescent="0.25">
      <c r="A85" s="79" t="s">
        <v>866</v>
      </c>
      <c r="B85" s="85">
        <v>257.51613159917201</v>
      </c>
      <c r="C85" s="85">
        <v>570.19188416198404</v>
      </c>
      <c r="D85" s="85">
        <v>90.788206021240697</v>
      </c>
      <c r="E85" s="85">
        <v>0.52911987252930004</v>
      </c>
      <c r="F85" s="85">
        <v>77.404757369501397</v>
      </c>
      <c r="G85" s="85">
        <v>3.0099518000000001</v>
      </c>
      <c r="H85" s="85">
        <v>1.4199621147759001</v>
      </c>
      <c r="I85" s="85">
        <v>3.3529243522196301</v>
      </c>
      <c r="J85" s="85"/>
      <c r="L85" s="1"/>
      <c r="M85" s="1"/>
      <c r="N85" s="1"/>
      <c r="O85" s="1"/>
      <c r="P85" s="1"/>
      <c r="Q85" s="1"/>
      <c r="R85" s="1"/>
      <c r="S85" s="1"/>
      <c r="T85" s="1"/>
      <c r="U85" s="1"/>
      <c r="V85" s="1"/>
      <c r="W85" s="1"/>
      <c r="X85" s="1"/>
      <c r="Y85" s="1"/>
      <c r="Z85" s="1"/>
    </row>
    <row r="86" spans="1:26" s="15" customFormat="1" x14ac:dyDescent="0.25">
      <c r="A86" s="79" t="s">
        <v>873</v>
      </c>
      <c r="B86" s="85">
        <v>277.23408992335902</v>
      </c>
      <c r="C86" s="85">
        <v>547.53148322481195</v>
      </c>
      <c r="D86" s="85">
        <v>118.38679357662301</v>
      </c>
      <c r="E86" s="85">
        <v>0.32550613186455002</v>
      </c>
      <c r="F86" s="85">
        <v>110.119094878854</v>
      </c>
      <c r="G86" s="85">
        <v>2.9183528000000001</v>
      </c>
      <c r="H86" s="85">
        <v>1.3584734950884501</v>
      </c>
      <c r="I86" s="85">
        <v>3.3702156005221902</v>
      </c>
      <c r="J86" s="85"/>
      <c r="L86" s="1"/>
      <c r="M86" s="1"/>
      <c r="N86" s="1"/>
      <c r="O86" s="1"/>
      <c r="P86" s="1"/>
      <c r="Q86" s="1"/>
      <c r="R86" s="1"/>
      <c r="S86" s="1"/>
      <c r="T86" s="1"/>
      <c r="U86" s="1"/>
      <c r="V86" s="1"/>
      <c r="W86" s="1"/>
      <c r="X86" s="1"/>
      <c r="Y86" s="1"/>
      <c r="Z86" s="1"/>
    </row>
    <row r="87" spans="1:26" s="15" customFormat="1" x14ac:dyDescent="0.25">
      <c r="A87" s="79" t="s">
        <v>887</v>
      </c>
      <c r="B87" s="85">
        <v>216.02250355608999</v>
      </c>
      <c r="C87" s="85">
        <v>561.55905329399502</v>
      </c>
      <c r="D87" s="85">
        <v>121.93745339906999</v>
      </c>
      <c r="E87" s="85">
        <v>0.31323162902849999</v>
      </c>
      <c r="F87" s="85">
        <v>93.420395540151006</v>
      </c>
      <c r="G87" s="85">
        <v>2.3284036000000001</v>
      </c>
      <c r="H87" s="85">
        <v>1.5434838924644001</v>
      </c>
      <c r="I87" s="85">
        <v>2.6607997328973698</v>
      </c>
      <c r="J87" s="85"/>
      <c r="L87" s="1"/>
      <c r="M87" s="1"/>
      <c r="N87" s="1"/>
      <c r="O87" s="1"/>
      <c r="P87" s="1"/>
      <c r="Q87" s="1"/>
      <c r="R87" s="1"/>
      <c r="S87" s="1"/>
      <c r="T87" s="1"/>
      <c r="U87" s="1"/>
      <c r="V87" s="1"/>
      <c r="W87" s="1"/>
      <c r="X87" s="1"/>
      <c r="Y87" s="1"/>
      <c r="Z87" s="1"/>
    </row>
    <row r="88" spans="1:26" s="15" customFormat="1" x14ac:dyDescent="0.25">
      <c r="A88" s="79"/>
      <c r="B88" s="85"/>
      <c r="C88" s="85"/>
      <c r="D88" s="85"/>
      <c r="E88" s="85"/>
      <c r="F88" s="85"/>
      <c r="G88" s="97"/>
      <c r="H88" s="85"/>
      <c r="I88" s="85"/>
      <c r="J88" s="85"/>
      <c r="L88" s="1"/>
      <c r="M88" s="1"/>
      <c r="N88" s="1"/>
      <c r="O88" s="1"/>
      <c r="P88" s="1"/>
      <c r="Q88" s="1"/>
      <c r="R88" s="1"/>
      <c r="S88" s="1"/>
      <c r="T88" s="1"/>
      <c r="U88" s="1"/>
      <c r="V88" s="1"/>
      <c r="W88" s="1"/>
      <c r="X88" s="1"/>
      <c r="Y88" s="1"/>
      <c r="Z88" s="1"/>
    </row>
    <row r="89" spans="1:26" s="15" customFormat="1" x14ac:dyDescent="0.25">
      <c r="A89" s="86" t="s">
        <v>918</v>
      </c>
      <c r="B89" s="55"/>
      <c r="C89" s="55"/>
      <c r="D89" s="55"/>
      <c r="E89" s="55"/>
      <c r="F89" s="55"/>
      <c r="G89" s="55"/>
      <c r="H89" s="55"/>
      <c r="I89" s="55"/>
      <c r="J89" s="55"/>
      <c r="L89" s="1"/>
      <c r="M89" s="1"/>
      <c r="N89" s="1"/>
      <c r="O89" s="1"/>
      <c r="P89" s="1"/>
      <c r="Q89" s="1"/>
      <c r="R89" s="1"/>
      <c r="S89" s="1"/>
      <c r="T89" s="1"/>
      <c r="U89" s="1"/>
      <c r="V89" s="1"/>
      <c r="W89" s="1"/>
      <c r="X89" s="1"/>
      <c r="Y89" s="1"/>
      <c r="Z89" s="1"/>
    </row>
    <row r="90" spans="1:26" s="15" customFormat="1" x14ac:dyDescent="0.25">
      <c r="A90" s="83" t="s">
        <v>883</v>
      </c>
      <c r="B90" s="84">
        <v>312.27883476923802</v>
      </c>
      <c r="C90" s="84">
        <v>541.18198934333896</v>
      </c>
      <c r="D90" s="84">
        <v>110.619031737653</v>
      </c>
      <c r="E90" s="84">
        <v>0.53226742826204998</v>
      </c>
      <c r="F90" s="84">
        <v>122.55082858804801</v>
      </c>
      <c r="G90" s="84">
        <v>2.868347</v>
      </c>
      <c r="H90" s="84">
        <v>1.1134972934863301</v>
      </c>
      <c r="I90" s="84">
        <v>3.0139798520546699</v>
      </c>
      <c r="J90" s="55"/>
      <c r="L90" s="1"/>
      <c r="M90" s="1"/>
      <c r="N90" s="1"/>
      <c r="O90" s="1"/>
      <c r="P90" s="1"/>
      <c r="Q90" s="1"/>
      <c r="R90" s="1"/>
      <c r="S90" s="1"/>
      <c r="T90" s="1"/>
      <c r="U90" s="1"/>
      <c r="V90" s="1"/>
      <c r="W90" s="1"/>
      <c r="X90" s="1"/>
      <c r="Y90" s="1"/>
      <c r="Z90" s="1"/>
    </row>
    <row r="91" spans="1:26" s="15" customFormat="1" x14ac:dyDescent="0.25">
      <c r="A91" s="83" t="s">
        <v>884</v>
      </c>
      <c r="B91" s="84">
        <v>216.02250355608999</v>
      </c>
      <c r="C91" s="84">
        <v>561.55905329399502</v>
      </c>
      <c r="D91" s="84">
        <v>121.93745339906999</v>
      </c>
      <c r="E91" s="84">
        <v>0.31323162902849999</v>
      </c>
      <c r="F91" s="84">
        <v>93.420395540151006</v>
      </c>
      <c r="G91" s="84">
        <v>2.3284036000000001</v>
      </c>
      <c r="H91" s="84">
        <v>1.5434838924644001</v>
      </c>
      <c r="I91" s="84">
        <v>2.6607997328973698</v>
      </c>
      <c r="J91" s="55"/>
      <c r="L91" s="1"/>
      <c r="M91" s="1"/>
      <c r="N91" s="1"/>
      <c r="O91" s="1"/>
      <c r="P91" s="1"/>
      <c r="Q91" s="1"/>
      <c r="R91" s="1"/>
      <c r="S91" s="1"/>
      <c r="T91" s="1"/>
      <c r="U91" s="1"/>
      <c r="V91" s="1"/>
      <c r="W91" s="1"/>
      <c r="X91" s="1"/>
      <c r="Y91" s="1"/>
      <c r="Z91" s="1"/>
    </row>
    <row r="92" spans="1:26" s="15" customFormat="1" x14ac:dyDescent="0.25">
      <c r="A92" s="98" t="s">
        <v>266</v>
      </c>
      <c r="B92" s="88">
        <f>B91/B90-1</f>
        <v>-0.3082384090624577</v>
      </c>
      <c r="C92" s="88">
        <f t="shared" ref="C92:I92" si="7">C91/C90-1</f>
        <v>3.7652886370777461E-2</v>
      </c>
      <c r="D92" s="88">
        <f t="shared" si="7"/>
        <v>0.10231893629533895</v>
      </c>
      <c r="E92" s="88">
        <f t="shared" si="7"/>
        <v>-0.41151456505377704</v>
      </c>
      <c r="F92" s="88">
        <f t="shared" si="7"/>
        <v>-0.23770082490277022</v>
      </c>
      <c r="G92" s="88">
        <f t="shared" si="7"/>
        <v>-0.18824200837625293</v>
      </c>
      <c r="H92" s="88">
        <f t="shared" si="7"/>
        <v>0.38615863863646549</v>
      </c>
      <c r="I92" s="88">
        <f t="shared" si="7"/>
        <v>-0.11718065033398695</v>
      </c>
      <c r="J92" s="55"/>
      <c r="L92" s="1"/>
      <c r="M92" s="1"/>
      <c r="N92" s="1"/>
      <c r="O92" s="1"/>
      <c r="P92" s="1"/>
      <c r="Q92" s="1"/>
      <c r="R92" s="1"/>
      <c r="S92" s="1"/>
      <c r="T92" s="1"/>
      <c r="U92" s="1"/>
      <c r="V92" s="1"/>
      <c r="W92" s="1"/>
      <c r="X92" s="1"/>
      <c r="Y92" s="1"/>
      <c r="Z92" s="1"/>
    </row>
    <row r="93" spans="1:26" s="15" customFormat="1" x14ac:dyDescent="0.25">
      <c r="A93" s="99"/>
      <c r="B93" s="90"/>
      <c r="C93" s="90"/>
      <c r="D93" s="90"/>
      <c r="E93" s="90"/>
      <c r="F93" s="90"/>
      <c r="G93" s="90"/>
      <c r="H93" s="90"/>
      <c r="I93" s="90"/>
      <c r="J93" s="55"/>
      <c r="L93" s="1"/>
      <c r="M93" s="1"/>
      <c r="N93" s="1"/>
      <c r="O93" s="1"/>
      <c r="P93" s="1"/>
      <c r="Q93" s="1"/>
      <c r="R93" s="1"/>
      <c r="S93" s="1"/>
      <c r="T93" s="1"/>
      <c r="U93" s="1"/>
      <c r="V93" s="1"/>
      <c r="W93" s="1"/>
      <c r="X93" s="1"/>
      <c r="Y93" s="1"/>
      <c r="Z93" s="1"/>
    </row>
    <row r="94" spans="1:26" s="15" customFormat="1" x14ac:dyDescent="0.25">
      <c r="A94" s="86" t="s">
        <v>919</v>
      </c>
      <c r="B94" s="55"/>
      <c r="C94" s="55"/>
      <c r="D94" s="55"/>
      <c r="E94" s="55"/>
      <c r="F94" s="55"/>
      <c r="G94" s="55"/>
      <c r="H94" s="55"/>
      <c r="I94" s="55"/>
      <c r="J94" s="55"/>
      <c r="L94" s="1"/>
      <c r="M94" s="1"/>
      <c r="N94" s="1"/>
      <c r="O94" s="1"/>
      <c r="P94" s="1"/>
      <c r="Q94" s="1"/>
      <c r="R94" s="1"/>
      <c r="S94" s="1"/>
      <c r="T94" s="1"/>
      <c r="U94" s="1"/>
      <c r="V94" s="1"/>
      <c r="W94" s="1"/>
      <c r="X94" s="1"/>
      <c r="Y94" s="1"/>
      <c r="Z94" s="1"/>
    </row>
    <row r="95" spans="1:26" s="15" customFormat="1" x14ac:dyDescent="0.25">
      <c r="A95" s="83" t="s">
        <v>885</v>
      </c>
      <c r="B95" s="739">
        <v>2572.7536609041131</v>
      </c>
      <c r="C95" s="739">
        <v>5889.5697224797623</v>
      </c>
      <c r="D95" s="739">
        <v>1026.577816934715</v>
      </c>
      <c r="E95" s="739">
        <v>4.3719002565615002</v>
      </c>
      <c r="F95" s="739">
        <v>887.82052904789623</v>
      </c>
      <c r="G95" s="739">
        <v>26.076447762000001</v>
      </c>
      <c r="H95" s="739">
        <v>13.776351319659724</v>
      </c>
      <c r="I95" s="739">
        <v>36.80590324131262</v>
      </c>
      <c r="J95" s="55"/>
      <c r="L95" s="1"/>
      <c r="M95" s="1"/>
      <c r="N95" s="1"/>
      <c r="O95" s="1"/>
      <c r="P95" s="1"/>
      <c r="Q95" s="1"/>
      <c r="R95" s="1"/>
      <c r="S95" s="1"/>
      <c r="T95" s="1"/>
      <c r="U95" s="1"/>
      <c r="V95" s="1"/>
      <c r="W95" s="1"/>
      <c r="X95" s="1"/>
      <c r="Y95" s="1"/>
      <c r="Z95" s="1"/>
    </row>
    <row r="96" spans="1:26" s="742" customFormat="1" x14ac:dyDescent="0.25">
      <c r="A96" s="83" t="s">
        <v>886</v>
      </c>
      <c r="B96" s="740">
        <v>2480.3452740128569</v>
      </c>
      <c r="C96" s="740">
        <v>6030.6450097208881</v>
      </c>
      <c r="D96" s="740">
        <v>1146.0778037243663</v>
      </c>
      <c r="E96" s="740">
        <v>4.2237069668205756</v>
      </c>
      <c r="F96" s="740">
        <v>988.3487383189165</v>
      </c>
      <c r="G96" s="740">
        <v>28.4096191</v>
      </c>
      <c r="H96" s="740">
        <v>10.961819340406732</v>
      </c>
      <c r="I96" s="740">
        <v>36.659232750018397</v>
      </c>
      <c r="J96" s="741"/>
      <c r="L96" s="743"/>
      <c r="M96" s="743"/>
      <c r="N96" s="743"/>
      <c r="O96" s="743"/>
      <c r="P96" s="743"/>
      <c r="Q96" s="743"/>
      <c r="R96" s="743"/>
      <c r="S96" s="743"/>
      <c r="T96" s="743"/>
      <c r="U96" s="743"/>
      <c r="V96" s="743"/>
      <c r="W96" s="743"/>
      <c r="X96" s="743"/>
      <c r="Y96" s="743"/>
      <c r="Z96" s="743"/>
    </row>
    <row r="97" spans="1:26" s="15" customFormat="1" x14ac:dyDescent="0.25">
      <c r="A97" s="87" t="s">
        <v>266</v>
      </c>
      <c r="B97" s="88">
        <f>B96/B95-1</f>
        <v>-3.591808586088352E-2</v>
      </c>
      <c r="C97" s="88">
        <f>C96/C95-1</f>
        <v>2.3953411520481582E-2</v>
      </c>
      <c r="D97" s="88">
        <f>D96/D95-1</f>
        <v>0.11640616504501278</v>
      </c>
      <c r="E97" s="88">
        <f t="shared" ref="E97:I97" si="8">E96/E95-1</f>
        <v>-3.3896768234479069E-2</v>
      </c>
      <c r="F97" s="88">
        <f t="shared" si="8"/>
        <v>0.11323032750642437</v>
      </c>
      <c r="G97" s="88">
        <f t="shared" si="8"/>
        <v>8.9474278064822332E-2</v>
      </c>
      <c r="H97" s="88">
        <f t="shared" si="8"/>
        <v>-0.20430169890023619</v>
      </c>
      <c r="I97" s="88">
        <f t="shared" si="8"/>
        <v>-3.9849719305242726E-3</v>
      </c>
      <c r="J97" s="55"/>
      <c r="L97" s="1"/>
      <c r="M97" s="1"/>
      <c r="N97" s="1"/>
      <c r="O97" s="1"/>
      <c r="P97" s="1"/>
      <c r="Q97" s="1"/>
      <c r="R97" s="1"/>
      <c r="S97" s="1"/>
      <c r="T97" s="1"/>
      <c r="U97" s="1"/>
      <c r="V97" s="1"/>
      <c r="W97" s="1"/>
      <c r="X97" s="1"/>
      <c r="Y97" s="1"/>
      <c r="Z97" s="1"/>
    </row>
    <row r="98" spans="1:26" s="15" customFormat="1" x14ac:dyDescent="0.25">
      <c r="A98" s="99"/>
      <c r="B98" s="90"/>
      <c r="C98" s="90"/>
      <c r="D98" s="90"/>
      <c r="E98" s="90"/>
      <c r="F98" s="90"/>
      <c r="G98" s="90"/>
      <c r="H98" s="90"/>
      <c r="I98" s="90"/>
      <c r="J98" s="55"/>
      <c r="L98" s="1"/>
      <c r="M98" s="1"/>
      <c r="N98" s="1"/>
      <c r="O98" s="1"/>
      <c r="P98" s="1"/>
      <c r="Q98" s="1"/>
      <c r="R98" s="1"/>
      <c r="S98" s="1"/>
      <c r="T98" s="1"/>
      <c r="U98" s="1"/>
      <c r="V98" s="1"/>
      <c r="W98" s="1"/>
      <c r="X98" s="1"/>
      <c r="Y98" s="1"/>
      <c r="Z98" s="1"/>
    </row>
    <row r="99" spans="1:26" s="15" customFormat="1" x14ac:dyDescent="0.25">
      <c r="A99" s="89"/>
      <c r="B99" s="100"/>
      <c r="C99" s="100"/>
      <c r="D99" s="100"/>
      <c r="E99" s="100"/>
      <c r="F99" s="100"/>
      <c r="G99" s="100"/>
      <c r="H99" s="100"/>
      <c r="I99" s="100"/>
      <c r="J99" s="55"/>
      <c r="L99" s="1"/>
      <c r="M99" s="1"/>
      <c r="N99" s="1"/>
      <c r="O99" s="1"/>
      <c r="P99" s="1"/>
      <c r="Q99" s="1"/>
      <c r="R99" s="1"/>
      <c r="S99" s="1"/>
      <c r="T99" s="1"/>
      <c r="U99" s="1"/>
      <c r="V99" s="1"/>
      <c r="W99" s="1"/>
      <c r="X99" s="1"/>
      <c r="Y99" s="1"/>
      <c r="Z99" s="1"/>
    </row>
    <row r="100" spans="1:26" s="15" customFormat="1" x14ac:dyDescent="0.25">
      <c r="A100" s="86" t="s">
        <v>688</v>
      </c>
      <c r="B100" s="55"/>
      <c r="C100" s="55"/>
      <c r="D100" s="55"/>
      <c r="E100" s="55"/>
      <c r="F100" s="55"/>
      <c r="G100" s="55"/>
      <c r="H100" s="55"/>
      <c r="I100" s="55"/>
      <c r="J100" s="55"/>
      <c r="L100" s="1"/>
      <c r="M100" s="1"/>
      <c r="N100" s="1"/>
      <c r="O100" s="1"/>
      <c r="P100" s="1"/>
      <c r="Q100" s="1"/>
      <c r="R100" s="1"/>
      <c r="S100" s="1"/>
      <c r="T100" s="1"/>
      <c r="U100" s="1"/>
      <c r="V100" s="1"/>
      <c r="W100" s="1"/>
      <c r="X100" s="1"/>
      <c r="Y100" s="1"/>
      <c r="Z100" s="1"/>
    </row>
    <row r="101" spans="1:26" s="15" customFormat="1" x14ac:dyDescent="0.25">
      <c r="A101" s="83" t="s">
        <v>876</v>
      </c>
      <c r="B101" s="84">
        <v>277.23408992335902</v>
      </c>
      <c r="C101" s="84">
        <v>547.53148322481195</v>
      </c>
      <c r="D101" s="84">
        <v>118.38679357662301</v>
      </c>
      <c r="E101" s="737">
        <v>0.32550613186455002</v>
      </c>
      <c r="F101" s="84">
        <v>110.119094878854</v>
      </c>
      <c r="G101" s="84">
        <v>2.9183528000000001</v>
      </c>
      <c r="H101" s="84">
        <v>1.3584734950884501</v>
      </c>
      <c r="I101" s="84">
        <v>3.3702156005221902</v>
      </c>
      <c r="J101" s="55"/>
      <c r="L101" s="1"/>
      <c r="M101" s="1"/>
      <c r="N101" s="1"/>
      <c r="O101" s="1"/>
      <c r="P101" s="1"/>
      <c r="Q101" s="1"/>
      <c r="R101" s="1"/>
      <c r="S101" s="1"/>
      <c r="T101" s="1"/>
      <c r="U101" s="1"/>
      <c r="V101" s="1"/>
      <c r="W101" s="1"/>
      <c r="X101" s="1"/>
      <c r="Y101" s="1"/>
      <c r="Z101" s="1"/>
    </row>
    <row r="102" spans="1:26" s="15" customFormat="1" x14ac:dyDescent="0.25">
      <c r="A102" s="83" t="s">
        <v>884</v>
      </c>
      <c r="B102" s="84">
        <v>216.02250355608999</v>
      </c>
      <c r="C102" s="84">
        <v>561.55905329399502</v>
      </c>
      <c r="D102" s="84">
        <v>121.93745339906999</v>
      </c>
      <c r="E102" s="737">
        <v>0.31323162902849999</v>
      </c>
      <c r="F102" s="84">
        <v>93.420395540151006</v>
      </c>
      <c r="G102" s="84">
        <v>2.3284036000000001</v>
      </c>
      <c r="H102" s="84">
        <v>1.5434838924644001</v>
      </c>
      <c r="I102" s="84">
        <v>2.6607997328973698</v>
      </c>
      <c r="J102" s="55"/>
      <c r="L102" s="1"/>
      <c r="M102" s="1"/>
      <c r="N102" s="1"/>
      <c r="O102" s="1"/>
      <c r="P102" s="1"/>
      <c r="Q102" s="1"/>
      <c r="R102" s="1"/>
      <c r="S102" s="1"/>
      <c r="T102" s="1"/>
      <c r="U102" s="1"/>
      <c r="V102" s="1"/>
      <c r="W102" s="1"/>
      <c r="X102" s="1"/>
      <c r="Y102" s="1"/>
      <c r="Z102" s="1"/>
    </row>
    <row r="103" spans="1:26" x14ac:dyDescent="0.25">
      <c r="A103" s="101" t="s">
        <v>266</v>
      </c>
      <c r="B103" s="102">
        <f>B102/B101-1</f>
        <v>-0.22079386551701086</v>
      </c>
      <c r="C103" s="102">
        <f t="shared" ref="C103:I103" si="9">C102/C101-1</f>
        <v>2.561965932363286E-2</v>
      </c>
      <c r="D103" s="102">
        <f t="shared" si="9"/>
        <v>2.9992026265572402E-2</v>
      </c>
      <c r="E103" s="102">
        <f t="shared" si="9"/>
        <v>-3.7708975759503383E-2</v>
      </c>
      <c r="F103" s="102">
        <f t="shared" si="9"/>
        <v>-0.15164217756306331</v>
      </c>
      <c r="G103" s="102">
        <f t="shared" si="9"/>
        <v>-0.20215143282196724</v>
      </c>
      <c r="H103" s="102">
        <f t="shared" si="9"/>
        <v>0.13618992055778323</v>
      </c>
      <c r="I103" s="102">
        <f t="shared" si="9"/>
        <v>-0.21049569277256375</v>
      </c>
      <c r="J103" s="8"/>
    </row>
    <row r="106" spans="1:26" s="15" customFormat="1" x14ac:dyDescent="0.25">
      <c r="A106" s="1065" t="s">
        <v>689</v>
      </c>
      <c r="B106" s="1065"/>
      <c r="C106" s="1065"/>
      <c r="D106" s="1065"/>
      <c r="E106" s="1065"/>
      <c r="F106" s="1065"/>
      <c r="G106" s="1065"/>
      <c r="H106" s="1065"/>
      <c r="I106" s="1065"/>
      <c r="L106" s="1"/>
      <c r="M106" s="1"/>
      <c r="N106" s="1"/>
      <c r="O106" s="1"/>
      <c r="P106" s="1"/>
      <c r="Q106" s="1"/>
      <c r="R106" s="1"/>
      <c r="S106" s="1"/>
      <c r="T106" s="1"/>
      <c r="U106" s="1"/>
      <c r="V106" s="1"/>
      <c r="W106" s="1"/>
      <c r="X106" s="1"/>
      <c r="Y106" s="1"/>
      <c r="Z106" s="1"/>
    </row>
    <row r="122" spans="1:11" ht="147" customHeight="1" x14ac:dyDescent="0.25">
      <c r="A122" s="1066" t="s">
        <v>920</v>
      </c>
      <c r="B122" s="1066"/>
      <c r="C122" s="1066"/>
      <c r="D122" s="1066"/>
      <c r="E122" s="1066"/>
      <c r="F122" s="1066"/>
      <c r="G122" s="1066"/>
      <c r="H122" s="1066"/>
      <c r="I122" s="1066"/>
      <c r="J122" s="103"/>
      <c r="K122" s="103"/>
    </row>
  </sheetData>
  <mergeCells count="3">
    <mergeCell ref="A47:K47"/>
    <mergeCell ref="A106:I106"/>
    <mergeCell ref="A122:I122"/>
  </mergeCells>
  <printOptions horizontalCentered="1" verticalCentered="1"/>
  <pageMargins left="0" right="0" top="0" bottom="0" header="0.31496062992125984" footer="0.31496062992125984"/>
  <pageSetup paperSize="9" scale="4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EEF7A-6D19-48D0-A27B-8B6326D9EE19}">
  <sheetPr codeName="Hoja10">
    <tabColor rgb="FF002060"/>
    <pageSetUpPr fitToPage="1"/>
  </sheetPr>
  <dimension ref="A1:AC50"/>
  <sheetViews>
    <sheetView showGridLines="0" view="pageBreakPreview" zoomScaleNormal="100" zoomScaleSheetLayoutView="100" workbookViewId="0"/>
  </sheetViews>
  <sheetFormatPr baseColWidth="10" defaultColWidth="28.7109375" defaultRowHeight="12.75" x14ac:dyDescent="0.2"/>
  <cols>
    <col min="1" max="1" width="23.42578125" style="2" customWidth="1"/>
    <col min="2" max="24" width="7.28515625" style="2" customWidth="1"/>
    <col min="25" max="25" width="3.42578125" style="1035" customWidth="1"/>
    <col min="26" max="26" width="7.7109375" style="3" customWidth="1"/>
    <col min="27" max="27" width="10.5703125" style="3" customWidth="1"/>
    <col min="28" max="28" width="13.7109375" style="3" customWidth="1"/>
    <col min="29" max="255" width="28.7109375" style="3"/>
    <col min="256" max="257" width="0" style="3" hidden="1" customWidth="1"/>
    <col min="258" max="273" width="7.7109375" style="3" customWidth="1"/>
    <col min="274" max="274" width="8.7109375" style="3" customWidth="1"/>
    <col min="275" max="276" width="7.7109375" style="3" customWidth="1"/>
    <col min="277" max="277" width="5.42578125" style="3" customWidth="1"/>
    <col min="278" max="278" width="5.7109375" style="3" customWidth="1"/>
    <col min="279" max="279" width="9.7109375" style="3" customWidth="1"/>
    <col min="280" max="282" width="7.7109375" style="3" customWidth="1"/>
    <col min="283" max="283" width="10.5703125" style="3" customWidth="1"/>
    <col min="284" max="284" width="13.7109375" style="3" customWidth="1"/>
    <col min="285" max="511" width="28.7109375" style="3"/>
    <col min="512" max="513" width="0" style="3" hidden="1" customWidth="1"/>
    <col min="514" max="529" width="7.7109375" style="3" customWidth="1"/>
    <col min="530" max="530" width="8.7109375" style="3" customWidth="1"/>
    <col min="531" max="532" width="7.7109375" style="3" customWidth="1"/>
    <col min="533" max="533" width="5.42578125" style="3" customWidth="1"/>
    <col min="534" max="534" width="5.7109375" style="3" customWidth="1"/>
    <col min="535" max="535" width="9.7109375" style="3" customWidth="1"/>
    <col min="536" max="538" width="7.7109375" style="3" customWidth="1"/>
    <col min="539" max="539" width="10.5703125" style="3" customWidth="1"/>
    <col min="540" max="540" width="13.7109375" style="3" customWidth="1"/>
    <col min="541" max="767" width="28.7109375" style="3"/>
    <col min="768" max="769" width="0" style="3" hidden="1" customWidth="1"/>
    <col min="770" max="785" width="7.7109375" style="3" customWidth="1"/>
    <col min="786" max="786" width="8.7109375" style="3" customWidth="1"/>
    <col min="787" max="788" width="7.7109375" style="3" customWidth="1"/>
    <col min="789" max="789" width="5.42578125" style="3" customWidth="1"/>
    <col min="790" max="790" width="5.7109375" style="3" customWidth="1"/>
    <col min="791" max="791" width="9.7109375" style="3" customWidth="1"/>
    <col min="792" max="794" width="7.7109375" style="3" customWidth="1"/>
    <col min="795" max="795" width="10.5703125" style="3" customWidth="1"/>
    <col min="796" max="796" width="13.7109375" style="3" customWidth="1"/>
    <col min="797" max="1023" width="28.7109375" style="3"/>
    <col min="1024" max="1025" width="0" style="3" hidden="1" customWidth="1"/>
    <col min="1026" max="1041" width="7.7109375" style="3" customWidth="1"/>
    <col min="1042" max="1042" width="8.7109375" style="3" customWidth="1"/>
    <col min="1043" max="1044" width="7.7109375" style="3" customWidth="1"/>
    <col min="1045" max="1045" width="5.42578125" style="3" customWidth="1"/>
    <col min="1046" max="1046" width="5.7109375" style="3" customWidth="1"/>
    <col min="1047" max="1047" width="9.7109375" style="3" customWidth="1"/>
    <col min="1048" max="1050" width="7.7109375" style="3" customWidth="1"/>
    <col min="1051" max="1051" width="10.5703125" style="3" customWidth="1"/>
    <col min="1052" max="1052" width="13.7109375" style="3" customWidth="1"/>
    <col min="1053" max="1279" width="28.7109375" style="3"/>
    <col min="1280" max="1281" width="0" style="3" hidden="1" customWidth="1"/>
    <col min="1282" max="1297" width="7.7109375" style="3" customWidth="1"/>
    <col min="1298" max="1298" width="8.7109375" style="3" customWidth="1"/>
    <col min="1299" max="1300" width="7.7109375" style="3" customWidth="1"/>
    <col min="1301" max="1301" width="5.42578125" style="3" customWidth="1"/>
    <col min="1302" max="1302" width="5.7109375" style="3" customWidth="1"/>
    <col min="1303" max="1303" width="9.7109375" style="3" customWidth="1"/>
    <col min="1304" max="1306" width="7.7109375" style="3" customWidth="1"/>
    <col min="1307" max="1307" width="10.5703125" style="3" customWidth="1"/>
    <col min="1308" max="1308" width="13.7109375" style="3" customWidth="1"/>
    <col min="1309" max="1535" width="28.7109375" style="3"/>
    <col min="1536" max="1537" width="0" style="3" hidden="1" customWidth="1"/>
    <col min="1538" max="1553" width="7.7109375" style="3" customWidth="1"/>
    <col min="1554" max="1554" width="8.7109375" style="3" customWidth="1"/>
    <col min="1555" max="1556" width="7.7109375" style="3" customWidth="1"/>
    <col min="1557" max="1557" width="5.42578125" style="3" customWidth="1"/>
    <col min="1558" max="1558" width="5.7109375" style="3" customWidth="1"/>
    <col min="1559" max="1559" width="9.7109375" style="3" customWidth="1"/>
    <col min="1560" max="1562" width="7.7109375" style="3" customWidth="1"/>
    <col min="1563" max="1563" width="10.5703125" style="3" customWidth="1"/>
    <col min="1564" max="1564" width="13.7109375" style="3" customWidth="1"/>
    <col min="1565" max="1791" width="28.7109375" style="3"/>
    <col min="1792" max="1793" width="0" style="3" hidden="1" customWidth="1"/>
    <col min="1794" max="1809" width="7.7109375" style="3" customWidth="1"/>
    <col min="1810" max="1810" width="8.7109375" style="3" customWidth="1"/>
    <col min="1811" max="1812" width="7.7109375" style="3" customWidth="1"/>
    <col min="1813" max="1813" width="5.42578125" style="3" customWidth="1"/>
    <col min="1814" max="1814" width="5.7109375" style="3" customWidth="1"/>
    <col min="1815" max="1815" width="9.7109375" style="3" customWidth="1"/>
    <col min="1816" max="1818" width="7.7109375" style="3" customWidth="1"/>
    <col min="1819" max="1819" width="10.5703125" style="3" customWidth="1"/>
    <col min="1820" max="1820" width="13.7109375" style="3" customWidth="1"/>
    <col min="1821" max="2047" width="28.7109375" style="3"/>
    <col min="2048" max="2049" width="0" style="3" hidden="1" customWidth="1"/>
    <col min="2050" max="2065" width="7.7109375" style="3" customWidth="1"/>
    <col min="2066" max="2066" width="8.7109375" style="3" customWidth="1"/>
    <col min="2067" max="2068" width="7.7109375" style="3" customWidth="1"/>
    <col min="2069" max="2069" width="5.42578125" style="3" customWidth="1"/>
    <col min="2070" max="2070" width="5.7109375" style="3" customWidth="1"/>
    <col min="2071" max="2071" width="9.7109375" style="3" customWidth="1"/>
    <col min="2072" max="2074" width="7.7109375" style="3" customWidth="1"/>
    <col min="2075" max="2075" width="10.5703125" style="3" customWidth="1"/>
    <col min="2076" max="2076" width="13.7109375" style="3" customWidth="1"/>
    <col min="2077" max="2303" width="28.7109375" style="3"/>
    <col min="2304" max="2305" width="0" style="3" hidden="1" customWidth="1"/>
    <col min="2306" max="2321" width="7.7109375" style="3" customWidth="1"/>
    <col min="2322" max="2322" width="8.7109375" style="3" customWidth="1"/>
    <col min="2323" max="2324" width="7.7109375" style="3" customWidth="1"/>
    <col min="2325" max="2325" width="5.42578125" style="3" customWidth="1"/>
    <col min="2326" max="2326" width="5.7109375" style="3" customWidth="1"/>
    <col min="2327" max="2327" width="9.7109375" style="3" customWidth="1"/>
    <col min="2328" max="2330" width="7.7109375" style="3" customWidth="1"/>
    <col min="2331" max="2331" width="10.5703125" style="3" customWidth="1"/>
    <col min="2332" max="2332" width="13.7109375" style="3" customWidth="1"/>
    <col min="2333" max="2559" width="28.7109375" style="3"/>
    <col min="2560" max="2561" width="0" style="3" hidden="1" customWidth="1"/>
    <col min="2562" max="2577" width="7.7109375" style="3" customWidth="1"/>
    <col min="2578" max="2578" width="8.7109375" style="3" customWidth="1"/>
    <col min="2579" max="2580" width="7.7109375" style="3" customWidth="1"/>
    <col min="2581" max="2581" width="5.42578125" style="3" customWidth="1"/>
    <col min="2582" max="2582" width="5.7109375" style="3" customWidth="1"/>
    <col min="2583" max="2583" width="9.7109375" style="3" customWidth="1"/>
    <col min="2584" max="2586" width="7.7109375" style="3" customWidth="1"/>
    <col min="2587" max="2587" width="10.5703125" style="3" customWidth="1"/>
    <col min="2588" max="2588" width="13.7109375" style="3" customWidth="1"/>
    <col min="2589" max="2815" width="28.7109375" style="3"/>
    <col min="2816" max="2817" width="0" style="3" hidden="1" customWidth="1"/>
    <col min="2818" max="2833" width="7.7109375" style="3" customWidth="1"/>
    <col min="2834" max="2834" width="8.7109375" style="3" customWidth="1"/>
    <col min="2835" max="2836" width="7.7109375" style="3" customWidth="1"/>
    <col min="2837" max="2837" width="5.42578125" style="3" customWidth="1"/>
    <col min="2838" max="2838" width="5.7109375" style="3" customWidth="1"/>
    <col min="2839" max="2839" width="9.7109375" style="3" customWidth="1"/>
    <col min="2840" max="2842" width="7.7109375" style="3" customWidth="1"/>
    <col min="2843" max="2843" width="10.5703125" style="3" customWidth="1"/>
    <col min="2844" max="2844" width="13.7109375" style="3" customWidth="1"/>
    <col min="2845" max="3071" width="28.7109375" style="3"/>
    <col min="3072" max="3073" width="0" style="3" hidden="1" customWidth="1"/>
    <col min="3074" max="3089" width="7.7109375" style="3" customWidth="1"/>
    <col min="3090" max="3090" width="8.7109375" style="3" customWidth="1"/>
    <col min="3091" max="3092" width="7.7109375" style="3" customWidth="1"/>
    <col min="3093" max="3093" width="5.42578125" style="3" customWidth="1"/>
    <col min="3094" max="3094" width="5.7109375" style="3" customWidth="1"/>
    <col min="3095" max="3095" width="9.7109375" style="3" customWidth="1"/>
    <col min="3096" max="3098" width="7.7109375" style="3" customWidth="1"/>
    <col min="3099" max="3099" width="10.5703125" style="3" customWidth="1"/>
    <col min="3100" max="3100" width="13.7109375" style="3" customWidth="1"/>
    <col min="3101" max="3327" width="28.7109375" style="3"/>
    <col min="3328" max="3329" width="0" style="3" hidden="1" customWidth="1"/>
    <col min="3330" max="3345" width="7.7109375" style="3" customWidth="1"/>
    <col min="3346" max="3346" width="8.7109375" style="3" customWidth="1"/>
    <col min="3347" max="3348" width="7.7109375" style="3" customWidth="1"/>
    <col min="3349" max="3349" width="5.42578125" style="3" customWidth="1"/>
    <col min="3350" max="3350" width="5.7109375" style="3" customWidth="1"/>
    <col min="3351" max="3351" width="9.7109375" style="3" customWidth="1"/>
    <col min="3352" max="3354" width="7.7109375" style="3" customWidth="1"/>
    <col min="3355" max="3355" width="10.5703125" style="3" customWidth="1"/>
    <col min="3356" max="3356" width="13.7109375" style="3" customWidth="1"/>
    <col min="3357" max="3583" width="28.7109375" style="3"/>
    <col min="3584" max="3585" width="0" style="3" hidden="1" customWidth="1"/>
    <col min="3586" max="3601" width="7.7109375" style="3" customWidth="1"/>
    <col min="3602" max="3602" width="8.7109375" style="3" customWidth="1"/>
    <col min="3603" max="3604" width="7.7109375" style="3" customWidth="1"/>
    <col min="3605" max="3605" width="5.42578125" style="3" customWidth="1"/>
    <col min="3606" max="3606" width="5.7109375" style="3" customWidth="1"/>
    <col min="3607" max="3607" width="9.7109375" style="3" customWidth="1"/>
    <col min="3608" max="3610" width="7.7109375" style="3" customWidth="1"/>
    <col min="3611" max="3611" width="10.5703125" style="3" customWidth="1"/>
    <col min="3612" max="3612" width="13.7109375" style="3" customWidth="1"/>
    <col min="3613" max="3839" width="28.7109375" style="3"/>
    <col min="3840" max="3841" width="0" style="3" hidden="1" customWidth="1"/>
    <col min="3842" max="3857" width="7.7109375" style="3" customWidth="1"/>
    <col min="3858" max="3858" width="8.7109375" style="3" customWidth="1"/>
    <col min="3859" max="3860" width="7.7109375" style="3" customWidth="1"/>
    <col min="3861" max="3861" width="5.42578125" style="3" customWidth="1"/>
    <col min="3862" max="3862" width="5.7109375" style="3" customWidth="1"/>
    <col min="3863" max="3863" width="9.7109375" style="3" customWidth="1"/>
    <col min="3864" max="3866" width="7.7109375" style="3" customWidth="1"/>
    <col min="3867" max="3867" width="10.5703125" style="3" customWidth="1"/>
    <col min="3868" max="3868" width="13.7109375" style="3" customWidth="1"/>
    <col min="3869" max="4095" width="28.7109375" style="3"/>
    <col min="4096" max="4097" width="0" style="3" hidden="1" customWidth="1"/>
    <col min="4098" max="4113" width="7.7109375" style="3" customWidth="1"/>
    <col min="4114" max="4114" width="8.7109375" style="3" customWidth="1"/>
    <col min="4115" max="4116" width="7.7109375" style="3" customWidth="1"/>
    <col min="4117" max="4117" width="5.42578125" style="3" customWidth="1"/>
    <col min="4118" max="4118" width="5.7109375" style="3" customWidth="1"/>
    <col min="4119" max="4119" width="9.7109375" style="3" customWidth="1"/>
    <col min="4120" max="4122" width="7.7109375" style="3" customWidth="1"/>
    <col min="4123" max="4123" width="10.5703125" style="3" customWidth="1"/>
    <col min="4124" max="4124" width="13.7109375" style="3" customWidth="1"/>
    <col min="4125" max="4351" width="28.7109375" style="3"/>
    <col min="4352" max="4353" width="0" style="3" hidden="1" customWidth="1"/>
    <col min="4354" max="4369" width="7.7109375" style="3" customWidth="1"/>
    <col min="4370" max="4370" width="8.7109375" style="3" customWidth="1"/>
    <col min="4371" max="4372" width="7.7109375" style="3" customWidth="1"/>
    <col min="4373" max="4373" width="5.42578125" style="3" customWidth="1"/>
    <col min="4374" max="4374" width="5.7109375" style="3" customWidth="1"/>
    <col min="4375" max="4375" width="9.7109375" style="3" customWidth="1"/>
    <col min="4376" max="4378" width="7.7109375" style="3" customWidth="1"/>
    <col min="4379" max="4379" width="10.5703125" style="3" customWidth="1"/>
    <col min="4380" max="4380" width="13.7109375" style="3" customWidth="1"/>
    <col min="4381" max="4607" width="28.7109375" style="3"/>
    <col min="4608" max="4609" width="0" style="3" hidden="1" customWidth="1"/>
    <col min="4610" max="4625" width="7.7109375" style="3" customWidth="1"/>
    <col min="4626" max="4626" width="8.7109375" style="3" customWidth="1"/>
    <col min="4627" max="4628" width="7.7109375" style="3" customWidth="1"/>
    <col min="4629" max="4629" width="5.42578125" style="3" customWidth="1"/>
    <col min="4630" max="4630" width="5.7109375" style="3" customWidth="1"/>
    <col min="4631" max="4631" width="9.7109375" style="3" customWidth="1"/>
    <col min="4632" max="4634" width="7.7109375" style="3" customWidth="1"/>
    <col min="4635" max="4635" width="10.5703125" style="3" customWidth="1"/>
    <col min="4636" max="4636" width="13.7109375" style="3" customWidth="1"/>
    <col min="4637" max="4863" width="28.7109375" style="3"/>
    <col min="4864" max="4865" width="0" style="3" hidden="1" customWidth="1"/>
    <col min="4866" max="4881" width="7.7109375" style="3" customWidth="1"/>
    <col min="4882" max="4882" width="8.7109375" style="3" customWidth="1"/>
    <col min="4883" max="4884" width="7.7109375" style="3" customWidth="1"/>
    <col min="4885" max="4885" width="5.42578125" style="3" customWidth="1"/>
    <col min="4886" max="4886" width="5.7109375" style="3" customWidth="1"/>
    <col min="4887" max="4887" width="9.7109375" style="3" customWidth="1"/>
    <col min="4888" max="4890" width="7.7109375" style="3" customWidth="1"/>
    <col min="4891" max="4891" width="10.5703125" style="3" customWidth="1"/>
    <col min="4892" max="4892" width="13.7109375" style="3" customWidth="1"/>
    <col min="4893" max="5119" width="28.7109375" style="3"/>
    <col min="5120" max="5121" width="0" style="3" hidden="1" customWidth="1"/>
    <col min="5122" max="5137" width="7.7109375" style="3" customWidth="1"/>
    <col min="5138" max="5138" width="8.7109375" style="3" customWidth="1"/>
    <col min="5139" max="5140" width="7.7109375" style="3" customWidth="1"/>
    <col min="5141" max="5141" width="5.42578125" style="3" customWidth="1"/>
    <col min="5142" max="5142" width="5.7109375" style="3" customWidth="1"/>
    <col min="5143" max="5143" width="9.7109375" style="3" customWidth="1"/>
    <col min="5144" max="5146" width="7.7109375" style="3" customWidth="1"/>
    <col min="5147" max="5147" width="10.5703125" style="3" customWidth="1"/>
    <col min="5148" max="5148" width="13.7109375" style="3" customWidth="1"/>
    <col min="5149" max="5375" width="28.7109375" style="3"/>
    <col min="5376" max="5377" width="0" style="3" hidden="1" customWidth="1"/>
    <col min="5378" max="5393" width="7.7109375" style="3" customWidth="1"/>
    <col min="5394" max="5394" width="8.7109375" style="3" customWidth="1"/>
    <col min="5395" max="5396" width="7.7109375" style="3" customWidth="1"/>
    <col min="5397" max="5397" width="5.42578125" style="3" customWidth="1"/>
    <col min="5398" max="5398" width="5.7109375" style="3" customWidth="1"/>
    <col min="5399" max="5399" width="9.7109375" style="3" customWidth="1"/>
    <col min="5400" max="5402" width="7.7109375" style="3" customWidth="1"/>
    <col min="5403" max="5403" width="10.5703125" style="3" customWidth="1"/>
    <col min="5404" max="5404" width="13.7109375" style="3" customWidth="1"/>
    <col min="5405" max="5631" width="28.7109375" style="3"/>
    <col min="5632" max="5633" width="0" style="3" hidden="1" customWidth="1"/>
    <col min="5634" max="5649" width="7.7109375" style="3" customWidth="1"/>
    <col min="5650" max="5650" width="8.7109375" style="3" customWidth="1"/>
    <col min="5651" max="5652" width="7.7109375" style="3" customWidth="1"/>
    <col min="5653" max="5653" width="5.42578125" style="3" customWidth="1"/>
    <col min="5654" max="5654" width="5.7109375" style="3" customWidth="1"/>
    <col min="5655" max="5655" width="9.7109375" style="3" customWidth="1"/>
    <col min="5656" max="5658" width="7.7109375" style="3" customWidth="1"/>
    <col min="5659" max="5659" width="10.5703125" style="3" customWidth="1"/>
    <col min="5660" max="5660" width="13.7109375" style="3" customWidth="1"/>
    <col min="5661" max="5887" width="28.7109375" style="3"/>
    <col min="5888" max="5889" width="0" style="3" hidden="1" customWidth="1"/>
    <col min="5890" max="5905" width="7.7109375" style="3" customWidth="1"/>
    <col min="5906" max="5906" width="8.7109375" style="3" customWidth="1"/>
    <col min="5907" max="5908" width="7.7109375" style="3" customWidth="1"/>
    <col min="5909" max="5909" width="5.42578125" style="3" customWidth="1"/>
    <col min="5910" max="5910" width="5.7109375" style="3" customWidth="1"/>
    <col min="5911" max="5911" width="9.7109375" style="3" customWidth="1"/>
    <col min="5912" max="5914" width="7.7109375" style="3" customWidth="1"/>
    <col min="5915" max="5915" width="10.5703125" style="3" customWidth="1"/>
    <col min="5916" max="5916" width="13.7109375" style="3" customWidth="1"/>
    <col min="5917" max="6143" width="28.7109375" style="3"/>
    <col min="6144" max="6145" width="0" style="3" hidden="1" customWidth="1"/>
    <col min="6146" max="6161" width="7.7109375" style="3" customWidth="1"/>
    <col min="6162" max="6162" width="8.7109375" style="3" customWidth="1"/>
    <col min="6163" max="6164" width="7.7109375" style="3" customWidth="1"/>
    <col min="6165" max="6165" width="5.42578125" style="3" customWidth="1"/>
    <col min="6166" max="6166" width="5.7109375" style="3" customWidth="1"/>
    <col min="6167" max="6167" width="9.7109375" style="3" customWidth="1"/>
    <col min="6168" max="6170" width="7.7109375" style="3" customWidth="1"/>
    <col min="6171" max="6171" width="10.5703125" style="3" customWidth="1"/>
    <col min="6172" max="6172" width="13.7109375" style="3" customWidth="1"/>
    <col min="6173" max="6399" width="28.7109375" style="3"/>
    <col min="6400" max="6401" width="0" style="3" hidden="1" customWidth="1"/>
    <col min="6402" max="6417" width="7.7109375" style="3" customWidth="1"/>
    <col min="6418" max="6418" width="8.7109375" style="3" customWidth="1"/>
    <col min="6419" max="6420" width="7.7109375" style="3" customWidth="1"/>
    <col min="6421" max="6421" width="5.42578125" style="3" customWidth="1"/>
    <col min="6422" max="6422" width="5.7109375" style="3" customWidth="1"/>
    <col min="6423" max="6423" width="9.7109375" style="3" customWidth="1"/>
    <col min="6424" max="6426" width="7.7109375" style="3" customWidth="1"/>
    <col min="6427" max="6427" width="10.5703125" style="3" customWidth="1"/>
    <col min="6428" max="6428" width="13.7109375" style="3" customWidth="1"/>
    <col min="6429" max="6655" width="28.7109375" style="3"/>
    <col min="6656" max="6657" width="0" style="3" hidden="1" customWidth="1"/>
    <col min="6658" max="6673" width="7.7109375" style="3" customWidth="1"/>
    <col min="6674" max="6674" width="8.7109375" style="3" customWidth="1"/>
    <col min="6675" max="6676" width="7.7109375" style="3" customWidth="1"/>
    <col min="6677" max="6677" width="5.42578125" style="3" customWidth="1"/>
    <col min="6678" max="6678" width="5.7109375" style="3" customWidth="1"/>
    <col min="6679" max="6679" width="9.7109375" style="3" customWidth="1"/>
    <col min="6680" max="6682" width="7.7109375" style="3" customWidth="1"/>
    <col min="6683" max="6683" width="10.5703125" style="3" customWidth="1"/>
    <col min="6684" max="6684" width="13.7109375" style="3" customWidth="1"/>
    <col min="6685" max="6911" width="28.7109375" style="3"/>
    <col min="6912" max="6913" width="0" style="3" hidden="1" customWidth="1"/>
    <col min="6914" max="6929" width="7.7109375" style="3" customWidth="1"/>
    <col min="6930" max="6930" width="8.7109375" style="3" customWidth="1"/>
    <col min="6931" max="6932" width="7.7109375" style="3" customWidth="1"/>
    <col min="6933" max="6933" width="5.42578125" style="3" customWidth="1"/>
    <col min="6934" max="6934" width="5.7109375" style="3" customWidth="1"/>
    <col min="6935" max="6935" width="9.7109375" style="3" customWidth="1"/>
    <col min="6936" max="6938" width="7.7109375" style="3" customWidth="1"/>
    <col min="6939" max="6939" width="10.5703125" style="3" customWidth="1"/>
    <col min="6940" max="6940" width="13.7109375" style="3" customWidth="1"/>
    <col min="6941" max="7167" width="28.7109375" style="3"/>
    <col min="7168" max="7169" width="0" style="3" hidden="1" customWidth="1"/>
    <col min="7170" max="7185" width="7.7109375" style="3" customWidth="1"/>
    <col min="7186" max="7186" width="8.7109375" style="3" customWidth="1"/>
    <col min="7187" max="7188" width="7.7109375" style="3" customWidth="1"/>
    <col min="7189" max="7189" width="5.42578125" style="3" customWidth="1"/>
    <col min="7190" max="7190" width="5.7109375" style="3" customWidth="1"/>
    <col min="7191" max="7191" width="9.7109375" style="3" customWidth="1"/>
    <col min="7192" max="7194" width="7.7109375" style="3" customWidth="1"/>
    <col min="7195" max="7195" width="10.5703125" style="3" customWidth="1"/>
    <col min="7196" max="7196" width="13.7109375" style="3" customWidth="1"/>
    <col min="7197" max="7423" width="28.7109375" style="3"/>
    <col min="7424" max="7425" width="0" style="3" hidden="1" customWidth="1"/>
    <col min="7426" max="7441" width="7.7109375" style="3" customWidth="1"/>
    <col min="7442" max="7442" width="8.7109375" style="3" customWidth="1"/>
    <col min="7443" max="7444" width="7.7109375" style="3" customWidth="1"/>
    <col min="7445" max="7445" width="5.42578125" style="3" customWidth="1"/>
    <col min="7446" max="7446" width="5.7109375" style="3" customWidth="1"/>
    <col min="7447" max="7447" width="9.7109375" style="3" customWidth="1"/>
    <col min="7448" max="7450" width="7.7109375" style="3" customWidth="1"/>
    <col min="7451" max="7451" width="10.5703125" style="3" customWidth="1"/>
    <col min="7452" max="7452" width="13.7109375" style="3" customWidth="1"/>
    <col min="7453" max="7679" width="28.7109375" style="3"/>
    <col min="7680" max="7681" width="0" style="3" hidden="1" customWidth="1"/>
    <col min="7682" max="7697" width="7.7109375" style="3" customWidth="1"/>
    <col min="7698" max="7698" width="8.7109375" style="3" customWidth="1"/>
    <col min="7699" max="7700" width="7.7109375" style="3" customWidth="1"/>
    <col min="7701" max="7701" width="5.42578125" style="3" customWidth="1"/>
    <col min="7702" max="7702" width="5.7109375" style="3" customWidth="1"/>
    <col min="7703" max="7703" width="9.7109375" style="3" customWidth="1"/>
    <col min="7704" max="7706" width="7.7109375" style="3" customWidth="1"/>
    <col min="7707" max="7707" width="10.5703125" style="3" customWidth="1"/>
    <col min="7708" max="7708" width="13.7109375" style="3" customWidth="1"/>
    <col min="7709" max="7935" width="28.7109375" style="3"/>
    <col min="7936" max="7937" width="0" style="3" hidden="1" customWidth="1"/>
    <col min="7938" max="7953" width="7.7109375" style="3" customWidth="1"/>
    <col min="7954" max="7954" width="8.7109375" style="3" customWidth="1"/>
    <col min="7955" max="7956" width="7.7109375" style="3" customWidth="1"/>
    <col min="7957" max="7957" width="5.42578125" style="3" customWidth="1"/>
    <col min="7958" max="7958" width="5.7109375" style="3" customWidth="1"/>
    <col min="7959" max="7959" width="9.7109375" style="3" customWidth="1"/>
    <col min="7960" max="7962" width="7.7109375" style="3" customWidth="1"/>
    <col min="7963" max="7963" width="10.5703125" style="3" customWidth="1"/>
    <col min="7964" max="7964" width="13.7109375" style="3" customWidth="1"/>
    <col min="7965" max="8191" width="28.7109375" style="3"/>
    <col min="8192" max="8193" width="0" style="3" hidden="1" customWidth="1"/>
    <col min="8194" max="8209" width="7.7109375" style="3" customWidth="1"/>
    <col min="8210" max="8210" width="8.7109375" style="3" customWidth="1"/>
    <col min="8211" max="8212" width="7.7109375" style="3" customWidth="1"/>
    <col min="8213" max="8213" width="5.42578125" style="3" customWidth="1"/>
    <col min="8214" max="8214" width="5.7109375" style="3" customWidth="1"/>
    <col min="8215" max="8215" width="9.7109375" style="3" customWidth="1"/>
    <col min="8216" max="8218" width="7.7109375" style="3" customWidth="1"/>
    <col min="8219" max="8219" width="10.5703125" style="3" customWidth="1"/>
    <col min="8220" max="8220" width="13.7109375" style="3" customWidth="1"/>
    <col min="8221" max="8447" width="28.7109375" style="3"/>
    <col min="8448" max="8449" width="0" style="3" hidden="1" customWidth="1"/>
    <col min="8450" max="8465" width="7.7109375" style="3" customWidth="1"/>
    <col min="8466" max="8466" width="8.7109375" style="3" customWidth="1"/>
    <col min="8467" max="8468" width="7.7109375" style="3" customWidth="1"/>
    <col min="8469" max="8469" width="5.42578125" style="3" customWidth="1"/>
    <col min="8470" max="8470" width="5.7109375" style="3" customWidth="1"/>
    <col min="8471" max="8471" width="9.7109375" style="3" customWidth="1"/>
    <col min="8472" max="8474" width="7.7109375" style="3" customWidth="1"/>
    <col min="8475" max="8475" width="10.5703125" style="3" customWidth="1"/>
    <col min="8476" max="8476" width="13.7109375" style="3" customWidth="1"/>
    <col min="8477" max="8703" width="28.7109375" style="3"/>
    <col min="8704" max="8705" width="0" style="3" hidden="1" customWidth="1"/>
    <col min="8706" max="8721" width="7.7109375" style="3" customWidth="1"/>
    <col min="8722" max="8722" width="8.7109375" style="3" customWidth="1"/>
    <col min="8723" max="8724" width="7.7109375" style="3" customWidth="1"/>
    <col min="8725" max="8725" width="5.42578125" style="3" customWidth="1"/>
    <col min="8726" max="8726" width="5.7109375" style="3" customWidth="1"/>
    <col min="8727" max="8727" width="9.7109375" style="3" customWidth="1"/>
    <col min="8728" max="8730" width="7.7109375" style="3" customWidth="1"/>
    <col min="8731" max="8731" width="10.5703125" style="3" customWidth="1"/>
    <col min="8732" max="8732" width="13.7109375" style="3" customWidth="1"/>
    <col min="8733" max="8959" width="28.7109375" style="3"/>
    <col min="8960" max="8961" width="0" style="3" hidden="1" customWidth="1"/>
    <col min="8962" max="8977" width="7.7109375" style="3" customWidth="1"/>
    <col min="8978" max="8978" width="8.7109375" style="3" customWidth="1"/>
    <col min="8979" max="8980" width="7.7109375" style="3" customWidth="1"/>
    <col min="8981" max="8981" width="5.42578125" style="3" customWidth="1"/>
    <col min="8982" max="8982" width="5.7109375" style="3" customWidth="1"/>
    <col min="8983" max="8983" width="9.7109375" style="3" customWidth="1"/>
    <col min="8984" max="8986" width="7.7109375" style="3" customWidth="1"/>
    <col min="8987" max="8987" width="10.5703125" style="3" customWidth="1"/>
    <col min="8988" max="8988" width="13.7109375" style="3" customWidth="1"/>
    <col min="8989" max="9215" width="28.7109375" style="3"/>
    <col min="9216" max="9217" width="0" style="3" hidden="1" customWidth="1"/>
    <col min="9218" max="9233" width="7.7109375" style="3" customWidth="1"/>
    <col min="9234" max="9234" width="8.7109375" style="3" customWidth="1"/>
    <col min="9235" max="9236" width="7.7109375" style="3" customWidth="1"/>
    <col min="9237" max="9237" width="5.42578125" style="3" customWidth="1"/>
    <col min="9238" max="9238" width="5.7109375" style="3" customWidth="1"/>
    <col min="9239" max="9239" width="9.7109375" style="3" customWidth="1"/>
    <col min="9240" max="9242" width="7.7109375" style="3" customWidth="1"/>
    <col min="9243" max="9243" width="10.5703125" style="3" customWidth="1"/>
    <col min="9244" max="9244" width="13.7109375" style="3" customWidth="1"/>
    <col min="9245" max="9471" width="28.7109375" style="3"/>
    <col min="9472" max="9473" width="0" style="3" hidden="1" customWidth="1"/>
    <col min="9474" max="9489" width="7.7109375" style="3" customWidth="1"/>
    <col min="9490" max="9490" width="8.7109375" style="3" customWidth="1"/>
    <col min="9491" max="9492" width="7.7109375" style="3" customWidth="1"/>
    <col min="9493" max="9493" width="5.42578125" style="3" customWidth="1"/>
    <col min="9494" max="9494" width="5.7109375" style="3" customWidth="1"/>
    <col min="9495" max="9495" width="9.7109375" style="3" customWidth="1"/>
    <col min="9496" max="9498" width="7.7109375" style="3" customWidth="1"/>
    <col min="9499" max="9499" width="10.5703125" style="3" customWidth="1"/>
    <col min="9500" max="9500" width="13.7109375" style="3" customWidth="1"/>
    <col min="9501" max="9727" width="28.7109375" style="3"/>
    <col min="9728" max="9729" width="0" style="3" hidden="1" customWidth="1"/>
    <col min="9730" max="9745" width="7.7109375" style="3" customWidth="1"/>
    <col min="9746" max="9746" width="8.7109375" style="3" customWidth="1"/>
    <col min="9747" max="9748" width="7.7109375" style="3" customWidth="1"/>
    <col min="9749" max="9749" width="5.42578125" style="3" customWidth="1"/>
    <col min="9750" max="9750" width="5.7109375" style="3" customWidth="1"/>
    <col min="9751" max="9751" width="9.7109375" style="3" customWidth="1"/>
    <col min="9752" max="9754" width="7.7109375" style="3" customWidth="1"/>
    <col min="9755" max="9755" width="10.5703125" style="3" customWidth="1"/>
    <col min="9756" max="9756" width="13.7109375" style="3" customWidth="1"/>
    <col min="9757" max="9983" width="28.7109375" style="3"/>
    <col min="9984" max="9985" width="0" style="3" hidden="1" customWidth="1"/>
    <col min="9986" max="10001" width="7.7109375" style="3" customWidth="1"/>
    <col min="10002" max="10002" width="8.7109375" style="3" customWidth="1"/>
    <col min="10003" max="10004" width="7.7109375" style="3" customWidth="1"/>
    <col min="10005" max="10005" width="5.42578125" style="3" customWidth="1"/>
    <col min="10006" max="10006" width="5.7109375" style="3" customWidth="1"/>
    <col min="10007" max="10007" width="9.7109375" style="3" customWidth="1"/>
    <col min="10008" max="10010" width="7.7109375" style="3" customWidth="1"/>
    <col min="10011" max="10011" width="10.5703125" style="3" customWidth="1"/>
    <col min="10012" max="10012" width="13.7109375" style="3" customWidth="1"/>
    <col min="10013" max="10239" width="28.7109375" style="3"/>
    <col min="10240" max="10241" width="0" style="3" hidden="1" customWidth="1"/>
    <col min="10242" max="10257" width="7.7109375" style="3" customWidth="1"/>
    <col min="10258" max="10258" width="8.7109375" style="3" customWidth="1"/>
    <col min="10259" max="10260" width="7.7109375" style="3" customWidth="1"/>
    <col min="10261" max="10261" width="5.42578125" style="3" customWidth="1"/>
    <col min="10262" max="10262" width="5.7109375" style="3" customWidth="1"/>
    <col min="10263" max="10263" width="9.7109375" style="3" customWidth="1"/>
    <col min="10264" max="10266" width="7.7109375" style="3" customWidth="1"/>
    <col min="10267" max="10267" width="10.5703125" style="3" customWidth="1"/>
    <col min="10268" max="10268" width="13.7109375" style="3" customWidth="1"/>
    <col min="10269" max="10495" width="28.7109375" style="3"/>
    <col min="10496" max="10497" width="0" style="3" hidden="1" customWidth="1"/>
    <col min="10498" max="10513" width="7.7109375" style="3" customWidth="1"/>
    <col min="10514" max="10514" width="8.7109375" style="3" customWidth="1"/>
    <col min="10515" max="10516" width="7.7109375" style="3" customWidth="1"/>
    <col min="10517" max="10517" width="5.42578125" style="3" customWidth="1"/>
    <col min="10518" max="10518" width="5.7109375" style="3" customWidth="1"/>
    <col min="10519" max="10519" width="9.7109375" style="3" customWidth="1"/>
    <col min="10520" max="10522" width="7.7109375" style="3" customWidth="1"/>
    <col min="10523" max="10523" width="10.5703125" style="3" customWidth="1"/>
    <col min="10524" max="10524" width="13.7109375" style="3" customWidth="1"/>
    <col min="10525" max="10751" width="28.7109375" style="3"/>
    <col min="10752" max="10753" width="0" style="3" hidden="1" customWidth="1"/>
    <col min="10754" max="10769" width="7.7109375" style="3" customWidth="1"/>
    <col min="10770" max="10770" width="8.7109375" style="3" customWidth="1"/>
    <col min="10771" max="10772" width="7.7109375" style="3" customWidth="1"/>
    <col min="10773" max="10773" width="5.42578125" style="3" customWidth="1"/>
    <col min="10774" max="10774" width="5.7109375" style="3" customWidth="1"/>
    <col min="10775" max="10775" width="9.7109375" style="3" customWidth="1"/>
    <col min="10776" max="10778" width="7.7109375" style="3" customWidth="1"/>
    <col min="10779" max="10779" width="10.5703125" style="3" customWidth="1"/>
    <col min="10780" max="10780" width="13.7109375" style="3" customWidth="1"/>
    <col min="10781" max="11007" width="28.7109375" style="3"/>
    <col min="11008" max="11009" width="0" style="3" hidden="1" customWidth="1"/>
    <col min="11010" max="11025" width="7.7109375" style="3" customWidth="1"/>
    <col min="11026" max="11026" width="8.7109375" style="3" customWidth="1"/>
    <col min="11027" max="11028" width="7.7109375" style="3" customWidth="1"/>
    <col min="11029" max="11029" width="5.42578125" style="3" customWidth="1"/>
    <col min="11030" max="11030" width="5.7109375" style="3" customWidth="1"/>
    <col min="11031" max="11031" width="9.7109375" style="3" customWidth="1"/>
    <col min="11032" max="11034" width="7.7109375" style="3" customWidth="1"/>
    <col min="11035" max="11035" width="10.5703125" style="3" customWidth="1"/>
    <col min="11036" max="11036" width="13.7109375" style="3" customWidth="1"/>
    <col min="11037" max="11263" width="28.7109375" style="3"/>
    <col min="11264" max="11265" width="0" style="3" hidden="1" customWidth="1"/>
    <col min="11266" max="11281" width="7.7109375" style="3" customWidth="1"/>
    <col min="11282" max="11282" width="8.7109375" style="3" customWidth="1"/>
    <col min="11283" max="11284" width="7.7109375" style="3" customWidth="1"/>
    <col min="11285" max="11285" width="5.42578125" style="3" customWidth="1"/>
    <col min="11286" max="11286" width="5.7109375" style="3" customWidth="1"/>
    <col min="11287" max="11287" width="9.7109375" style="3" customWidth="1"/>
    <col min="11288" max="11290" width="7.7109375" style="3" customWidth="1"/>
    <col min="11291" max="11291" width="10.5703125" style="3" customWidth="1"/>
    <col min="11292" max="11292" width="13.7109375" style="3" customWidth="1"/>
    <col min="11293" max="11519" width="28.7109375" style="3"/>
    <col min="11520" max="11521" width="0" style="3" hidden="1" customWidth="1"/>
    <col min="11522" max="11537" width="7.7109375" style="3" customWidth="1"/>
    <col min="11538" max="11538" width="8.7109375" style="3" customWidth="1"/>
    <col min="11539" max="11540" width="7.7109375" style="3" customWidth="1"/>
    <col min="11541" max="11541" width="5.42578125" style="3" customWidth="1"/>
    <col min="11542" max="11542" width="5.7109375" style="3" customWidth="1"/>
    <col min="11543" max="11543" width="9.7109375" style="3" customWidth="1"/>
    <col min="11544" max="11546" width="7.7109375" style="3" customWidth="1"/>
    <col min="11547" max="11547" width="10.5703125" style="3" customWidth="1"/>
    <col min="11548" max="11548" width="13.7109375" style="3" customWidth="1"/>
    <col min="11549" max="11775" width="28.7109375" style="3"/>
    <col min="11776" max="11777" width="0" style="3" hidden="1" customWidth="1"/>
    <col min="11778" max="11793" width="7.7109375" style="3" customWidth="1"/>
    <col min="11794" max="11794" width="8.7109375" style="3" customWidth="1"/>
    <col min="11795" max="11796" width="7.7109375" style="3" customWidth="1"/>
    <col min="11797" max="11797" width="5.42578125" style="3" customWidth="1"/>
    <col min="11798" max="11798" width="5.7109375" style="3" customWidth="1"/>
    <col min="11799" max="11799" width="9.7109375" style="3" customWidth="1"/>
    <col min="11800" max="11802" width="7.7109375" style="3" customWidth="1"/>
    <col min="11803" max="11803" width="10.5703125" style="3" customWidth="1"/>
    <col min="11804" max="11804" width="13.7109375" style="3" customWidth="1"/>
    <col min="11805" max="12031" width="28.7109375" style="3"/>
    <col min="12032" max="12033" width="0" style="3" hidden="1" customWidth="1"/>
    <col min="12034" max="12049" width="7.7109375" style="3" customWidth="1"/>
    <col min="12050" max="12050" width="8.7109375" style="3" customWidth="1"/>
    <col min="12051" max="12052" width="7.7109375" style="3" customWidth="1"/>
    <col min="12053" max="12053" width="5.42578125" style="3" customWidth="1"/>
    <col min="12054" max="12054" width="5.7109375" style="3" customWidth="1"/>
    <col min="12055" max="12055" width="9.7109375" style="3" customWidth="1"/>
    <col min="12056" max="12058" width="7.7109375" style="3" customWidth="1"/>
    <col min="12059" max="12059" width="10.5703125" style="3" customWidth="1"/>
    <col min="12060" max="12060" width="13.7109375" style="3" customWidth="1"/>
    <col min="12061" max="12287" width="28.7109375" style="3"/>
    <col min="12288" max="12289" width="0" style="3" hidden="1" customWidth="1"/>
    <col min="12290" max="12305" width="7.7109375" style="3" customWidth="1"/>
    <col min="12306" max="12306" width="8.7109375" style="3" customWidth="1"/>
    <col min="12307" max="12308" width="7.7109375" style="3" customWidth="1"/>
    <col min="12309" max="12309" width="5.42578125" style="3" customWidth="1"/>
    <col min="12310" max="12310" width="5.7109375" style="3" customWidth="1"/>
    <col min="12311" max="12311" width="9.7109375" style="3" customWidth="1"/>
    <col min="12312" max="12314" width="7.7109375" style="3" customWidth="1"/>
    <col min="12315" max="12315" width="10.5703125" style="3" customWidth="1"/>
    <col min="12316" max="12316" width="13.7109375" style="3" customWidth="1"/>
    <col min="12317" max="12543" width="28.7109375" style="3"/>
    <col min="12544" max="12545" width="0" style="3" hidden="1" customWidth="1"/>
    <col min="12546" max="12561" width="7.7109375" style="3" customWidth="1"/>
    <col min="12562" max="12562" width="8.7109375" style="3" customWidth="1"/>
    <col min="12563" max="12564" width="7.7109375" style="3" customWidth="1"/>
    <col min="12565" max="12565" width="5.42578125" style="3" customWidth="1"/>
    <col min="12566" max="12566" width="5.7109375" style="3" customWidth="1"/>
    <col min="12567" max="12567" width="9.7109375" style="3" customWidth="1"/>
    <col min="12568" max="12570" width="7.7109375" style="3" customWidth="1"/>
    <col min="12571" max="12571" width="10.5703125" style="3" customWidth="1"/>
    <col min="12572" max="12572" width="13.7109375" style="3" customWidth="1"/>
    <col min="12573" max="12799" width="28.7109375" style="3"/>
    <col min="12800" max="12801" width="0" style="3" hidden="1" customWidth="1"/>
    <col min="12802" max="12817" width="7.7109375" style="3" customWidth="1"/>
    <col min="12818" max="12818" width="8.7109375" style="3" customWidth="1"/>
    <col min="12819" max="12820" width="7.7109375" style="3" customWidth="1"/>
    <col min="12821" max="12821" width="5.42578125" style="3" customWidth="1"/>
    <col min="12822" max="12822" width="5.7109375" style="3" customWidth="1"/>
    <col min="12823" max="12823" width="9.7109375" style="3" customWidth="1"/>
    <col min="12824" max="12826" width="7.7109375" style="3" customWidth="1"/>
    <col min="12827" max="12827" width="10.5703125" style="3" customWidth="1"/>
    <col min="12828" max="12828" width="13.7109375" style="3" customWidth="1"/>
    <col min="12829" max="13055" width="28.7109375" style="3"/>
    <col min="13056" max="13057" width="0" style="3" hidden="1" customWidth="1"/>
    <col min="13058" max="13073" width="7.7109375" style="3" customWidth="1"/>
    <col min="13074" max="13074" width="8.7109375" style="3" customWidth="1"/>
    <col min="13075" max="13076" width="7.7109375" style="3" customWidth="1"/>
    <col min="13077" max="13077" width="5.42578125" style="3" customWidth="1"/>
    <col min="13078" max="13078" width="5.7109375" style="3" customWidth="1"/>
    <col min="13079" max="13079" width="9.7109375" style="3" customWidth="1"/>
    <col min="13080" max="13082" width="7.7109375" style="3" customWidth="1"/>
    <col min="13083" max="13083" width="10.5703125" style="3" customWidth="1"/>
    <col min="13084" max="13084" width="13.7109375" style="3" customWidth="1"/>
    <col min="13085" max="13311" width="28.7109375" style="3"/>
    <col min="13312" max="13313" width="0" style="3" hidden="1" customWidth="1"/>
    <col min="13314" max="13329" width="7.7109375" style="3" customWidth="1"/>
    <col min="13330" max="13330" width="8.7109375" style="3" customWidth="1"/>
    <col min="13331" max="13332" width="7.7109375" style="3" customWidth="1"/>
    <col min="13333" max="13333" width="5.42578125" style="3" customWidth="1"/>
    <col min="13334" max="13334" width="5.7109375" style="3" customWidth="1"/>
    <col min="13335" max="13335" width="9.7109375" style="3" customWidth="1"/>
    <col min="13336" max="13338" width="7.7109375" style="3" customWidth="1"/>
    <col min="13339" max="13339" width="10.5703125" style="3" customWidth="1"/>
    <col min="13340" max="13340" width="13.7109375" style="3" customWidth="1"/>
    <col min="13341" max="13567" width="28.7109375" style="3"/>
    <col min="13568" max="13569" width="0" style="3" hidden="1" customWidth="1"/>
    <col min="13570" max="13585" width="7.7109375" style="3" customWidth="1"/>
    <col min="13586" max="13586" width="8.7109375" style="3" customWidth="1"/>
    <col min="13587" max="13588" width="7.7109375" style="3" customWidth="1"/>
    <col min="13589" max="13589" width="5.42578125" style="3" customWidth="1"/>
    <col min="13590" max="13590" width="5.7109375" style="3" customWidth="1"/>
    <col min="13591" max="13591" width="9.7109375" style="3" customWidth="1"/>
    <col min="13592" max="13594" width="7.7109375" style="3" customWidth="1"/>
    <col min="13595" max="13595" width="10.5703125" style="3" customWidth="1"/>
    <col min="13596" max="13596" width="13.7109375" style="3" customWidth="1"/>
    <col min="13597" max="13823" width="28.7109375" style="3"/>
    <col min="13824" max="13825" width="0" style="3" hidden="1" customWidth="1"/>
    <col min="13826" max="13841" width="7.7109375" style="3" customWidth="1"/>
    <col min="13842" max="13842" width="8.7109375" style="3" customWidth="1"/>
    <col min="13843" max="13844" width="7.7109375" style="3" customWidth="1"/>
    <col min="13845" max="13845" width="5.42578125" style="3" customWidth="1"/>
    <col min="13846" max="13846" width="5.7109375" style="3" customWidth="1"/>
    <col min="13847" max="13847" width="9.7109375" style="3" customWidth="1"/>
    <col min="13848" max="13850" width="7.7109375" style="3" customWidth="1"/>
    <col min="13851" max="13851" width="10.5703125" style="3" customWidth="1"/>
    <col min="13852" max="13852" width="13.7109375" style="3" customWidth="1"/>
    <col min="13853" max="14079" width="28.7109375" style="3"/>
    <col min="14080" max="14081" width="0" style="3" hidden="1" customWidth="1"/>
    <col min="14082" max="14097" width="7.7109375" style="3" customWidth="1"/>
    <col min="14098" max="14098" width="8.7109375" style="3" customWidth="1"/>
    <col min="14099" max="14100" width="7.7109375" style="3" customWidth="1"/>
    <col min="14101" max="14101" width="5.42578125" style="3" customWidth="1"/>
    <col min="14102" max="14102" width="5.7109375" style="3" customWidth="1"/>
    <col min="14103" max="14103" width="9.7109375" style="3" customWidth="1"/>
    <col min="14104" max="14106" width="7.7109375" style="3" customWidth="1"/>
    <col min="14107" max="14107" width="10.5703125" style="3" customWidth="1"/>
    <col min="14108" max="14108" width="13.7109375" style="3" customWidth="1"/>
    <col min="14109" max="14335" width="28.7109375" style="3"/>
    <col min="14336" max="14337" width="0" style="3" hidden="1" customWidth="1"/>
    <col min="14338" max="14353" width="7.7109375" style="3" customWidth="1"/>
    <col min="14354" max="14354" width="8.7109375" style="3" customWidth="1"/>
    <col min="14355" max="14356" width="7.7109375" style="3" customWidth="1"/>
    <col min="14357" max="14357" width="5.42578125" style="3" customWidth="1"/>
    <col min="14358" max="14358" width="5.7109375" style="3" customWidth="1"/>
    <col min="14359" max="14359" width="9.7109375" style="3" customWidth="1"/>
    <col min="14360" max="14362" width="7.7109375" style="3" customWidth="1"/>
    <col min="14363" max="14363" width="10.5703125" style="3" customWidth="1"/>
    <col min="14364" max="14364" width="13.7109375" style="3" customWidth="1"/>
    <col min="14365" max="14591" width="28.7109375" style="3"/>
    <col min="14592" max="14593" width="0" style="3" hidden="1" customWidth="1"/>
    <col min="14594" max="14609" width="7.7109375" style="3" customWidth="1"/>
    <col min="14610" max="14610" width="8.7109375" style="3" customWidth="1"/>
    <col min="14611" max="14612" width="7.7109375" style="3" customWidth="1"/>
    <col min="14613" max="14613" width="5.42578125" style="3" customWidth="1"/>
    <col min="14614" max="14614" width="5.7109375" style="3" customWidth="1"/>
    <col min="14615" max="14615" width="9.7109375" style="3" customWidth="1"/>
    <col min="14616" max="14618" width="7.7109375" style="3" customWidth="1"/>
    <col min="14619" max="14619" width="10.5703125" style="3" customWidth="1"/>
    <col min="14620" max="14620" width="13.7109375" style="3" customWidth="1"/>
    <col min="14621" max="14847" width="28.7109375" style="3"/>
    <col min="14848" max="14849" width="0" style="3" hidden="1" customWidth="1"/>
    <col min="14850" max="14865" width="7.7109375" style="3" customWidth="1"/>
    <col min="14866" max="14866" width="8.7109375" style="3" customWidth="1"/>
    <col min="14867" max="14868" width="7.7109375" style="3" customWidth="1"/>
    <col min="14869" max="14869" width="5.42578125" style="3" customWidth="1"/>
    <col min="14870" max="14870" width="5.7109375" style="3" customWidth="1"/>
    <col min="14871" max="14871" width="9.7109375" style="3" customWidth="1"/>
    <col min="14872" max="14874" width="7.7109375" style="3" customWidth="1"/>
    <col min="14875" max="14875" width="10.5703125" style="3" customWidth="1"/>
    <col min="14876" max="14876" width="13.7109375" style="3" customWidth="1"/>
    <col min="14877" max="15103" width="28.7109375" style="3"/>
    <col min="15104" max="15105" width="0" style="3" hidden="1" customWidth="1"/>
    <col min="15106" max="15121" width="7.7109375" style="3" customWidth="1"/>
    <col min="15122" max="15122" width="8.7109375" style="3" customWidth="1"/>
    <col min="15123" max="15124" width="7.7109375" style="3" customWidth="1"/>
    <col min="15125" max="15125" width="5.42578125" style="3" customWidth="1"/>
    <col min="15126" max="15126" width="5.7109375" style="3" customWidth="1"/>
    <col min="15127" max="15127" width="9.7109375" style="3" customWidth="1"/>
    <col min="15128" max="15130" width="7.7109375" style="3" customWidth="1"/>
    <col min="15131" max="15131" width="10.5703125" style="3" customWidth="1"/>
    <col min="15132" max="15132" width="13.7109375" style="3" customWidth="1"/>
    <col min="15133" max="15359" width="28.7109375" style="3"/>
    <col min="15360" max="15361" width="0" style="3" hidden="1" customWidth="1"/>
    <col min="15362" max="15377" width="7.7109375" style="3" customWidth="1"/>
    <col min="15378" max="15378" width="8.7109375" style="3" customWidth="1"/>
    <col min="15379" max="15380" width="7.7109375" style="3" customWidth="1"/>
    <col min="15381" max="15381" width="5.42578125" style="3" customWidth="1"/>
    <col min="15382" max="15382" width="5.7109375" style="3" customWidth="1"/>
    <col min="15383" max="15383" width="9.7109375" style="3" customWidth="1"/>
    <col min="15384" max="15386" width="7.7109375" style="3" customWidth="1"/>
    <col min="15387" max="15387" width="10.5703125" style="3" customWidth="1"/>
    <col min="15388" max="15388" width="13.7109375" style="3" customWidth="1"/>
    <col min="15389" max="15615" width="28.7109375" style="3"/>
    <col min="15616" max="15617" width="0" style="3" hidden="1" customWidth="1"/>
    <col min="15618" max="15633" width="7.7109375" style="3" customWidth="1"/>
    <col min="15634" max="15634" width="8.7109375" style="3" customWidth="1"/>
    <col min="15635" max="15636" width="7.7109375" style="3" customWidth="1"/>
    <col min="15637" max="15637" width="5.42578125" style="3" customWidth="1"/>
    <col min="15638" max="15638" width="5.7109375" style="3" customWidth="1"/>
    <col min="15639" max="15639" width="9.7109375" style="3" customWidth="1"/>
    <col min="15640" max="15642" width="7.7109375" style="3" customWidth="1"/>
    <col min="15643" max="15643" width="10.5703125" style="3" customWidth="1"/>
    <col min="15644" max="15644" width="13.7109375" style="3" customWidth="1"/>
    <col min="15645" max="15871" width="28.7109375" style="3"/>
    <col min="15872" max="15873" width="0" style="3" hidden="1" customWidth="1"/>
    <col min="15874" max="15889" width="7.7109375" style="3" customWidth="1"/>
    <col min="15890" max="15890" width="8.7109375" style="3" customWidth="1"/>
    <col min="15891" max="15892" width="7.7109375" style="3" customWidth="1"/>
    <col min="15893" max="15893" width="5.42578125" style="3" customWidth="1"/>
    <col min="15894" max="15894" width="5.7109375" style="3" customWidth="1"/>
    <col min="15895" max="15895" width="9.7109375" style="3" customWidth="1"/>
    <col min="15896" max="15898" width="7.7109375" style="3" customWidth="1"/>
    <col min="15899" max="15899" width="10.5703125" style="3" customWidth="1"/>
    <col min="15900" max="15900" width="13.7109375" style="3" customWidth="1"/>
    <col min="15901" max="16127" width="28.7109375" style="3"/>
    <col min="16128" max="16129" width="0" style="3" hidden="1" customWidth="1"/>
    <col min="16130" max="16145" width="7.7109375" style="3" customWidth="1"/>
    <col min="16146" max="16146" width="8.7109375" style="3" customWidth="1"/>
    <col min="16147" max="16148" width="7.7109375" style="3" customWidth="1"/>
    <col min="16149" max="16149" width="5.42578125" style="3" customWidth="1"/>
    <col min="16150" max="16150" width="5.7109375" style="3" customWidth="1"/>
    <col min="16151" max="16151" width="9.7109375" style="3" customWidth="1"/>
    <col min="16152" max="16154" width="7.7109375" style="3" customWidth="1"/>
    <col min="16155" max="16155" width="10.5703125" style="3" customWidth="1"/>
    <col min="16156" max="16156" width="13.7109375" style="3" customWidth="1"/>
    <col min="16157" max="16384" width="28.7109375" style="3"/>
  </cols>
  <sheetData>
    <row r="1" spans="1:29" x14ac:dyDescent="0.2">
      <c r="A1" s="104" t="s">
        <v>690</v>
      </c>
      <c r="X1" s="3"/>
    </row>
    <row r="2" spans="1:29" ht="15.75" x14ac:dyDescent="0.25">
      <c r="A2" s="75" t="s">
        <v>691</v>
      </c>
      <c r="X2" s="3"/>
    </row>
    <row r="3" spans="1:29" x14ac:dyDescent="0.2">
      <c r="X3" s="3"/>
    </row>
    <row r="4" spans="1:29" s="107" customFormat="1" ht="24" customHeight="1" x14ac:dyDescent="0.25">
      <c r="A4" s="105" t="s">
        <v>692</v>
      </c>
      <c r="B4" s="106">
        <v>2015</v>
      </c>
      <c r="C4" s="106">
        <v>2016</v>
      </c>
      <c r="D4" s="106">
        <v>2017</v>
      </c>
      <c r="E4" s="106">
        <v>2018</v>
      </c>
      <c r="F4" s="106">
        <v>2019</v>
      </c>
      <c r="G4" s="106">
        <v>2020</v>
      </c>
      <c r="H4" s="106">
        <v>2021</v>
      </c>
      <c r="I4" s="106">
        <v>2022</v>
      </c>
      <c r="J4" s="106">
        <v>2023</v>
      </c>
      <c r="K4" s="106">
        <v>2024</v>
      </c>
      <c r="L4" s="1067">
        <v>2025</v>
      </c>
      <c r="M4" s="1067"/>
      <c r="N4" s="1067"/>
      <c r="O4" s="1067"/>
      <c r="P4" s="1067"/>
      <c r="Q4" s="1067"/>
      <c r="R4" s="1067"/>
      <c r="S4" s="1067"/>
      <c r="T4" s="1067"/>
      <c r="U4" s="1067"/>
      <c r="V4" s="1068"/>
      <c r="W4" s="1069">
        <v>2025</v>
      </c>
      <c r="X4" s="106" t="s">
        <v>693</v>
      </c>
      <c r="Y4" s="1036"/>
    </row>
    <row r="5" spans="1:29" x14ac:dyDescent="0.2">
      <c r="A5" s="108"/>
      <c r="B5" s="109"/>
      <c r="C5" s="109"/>
      <c r="D5" s="109"/>
      <c r="E5" s="109"/>
      <c r="F5" s="109"/>
      <c r="G5" s="109"/>
      <c r="H5" s="106"/>
      <c r="I5" s="106"/>
      <c r="J5" s="106"/>
      <c r="K5" s="106"/>
      <c r="L5" s="110" t="s">
        <v>694</v>
      </c>
      <c r="M5" s="110" t="s">
        <v>769</v>
      </c>
      <c r="N5" s="110" t="s">
        <v>773</v>
      </c>
      <c r="O5" s="110" t="s">
        <v>776</v>
      </c>
      <c r="P5" s="110" t="s">
        <v>843</v>
      </c>
      <c r="Q5" s="110" t="s">
        <v>847</v>
      </c>
      <c r="R5" s="110" t="s">
        <v>855</v>
      </c>
      <c r="S5" s="110" t="s">
        <v>867</v>
      </c>
      <c r="T5" s="110" t="s">
        <v>874</v>
      </c>
      <c r="U5" s="110" t="s">
        <v>889</v>
      </c>
      <c r="V5" s="110" t="s">
        <v>921</v>
      </c>
      <c r="W5" s="1069"/>
      <c r="X5" s="109"/>
    </row>
    <row r="6" spans="1:29" x14ac:dyDescent="0.2">
      <c r="A6" s="111" t="s">
        <v>695</v>
      </c>
      <c r="B6" s="113">
        <v>18949.830560808099</v>
      </c>
      <c r="C6" s="112">
        <v>21825.521895734964</v>
      </c>
      <c r="D6" s="113">
        <v>27564.080812126456</v>
      </c>
      <c r="E6" s="113">
        <v>28904.416009361135</v>
      </c>
      <c r="F6" s="113">
        <v>28350.684823899439</v>
      </c>
      <c r="G6" s="113">
        <v>26123.679105276169</v>
      </c>
      <c r="H6" s="113">
        <v>39900.752947377376</v>
      </c>
      <c r="I6" s="113">
        <v>38278.009568540059</v>
      </c>
      <c r="J6" s="113">
        <v>42397.759463426599</v>
      </c>
      <c r="K6" s="113">
        <v>48368.181899483694</v>
      </c>
      <c r="L6" s="113">
        <v>4581.9887093226898</v>
      </c>
      <c r="M6" s="113">
        <v>4109.8769984761602</v>
      </c>
      <c r="N6" s="113">
        <v>4904.0853324541304</v>
      </c>
      <c r="O6" s="113">
        <v>4094.59634441757</v>
      </c>
      <c r="P6" s="113">
        <v>4597.1619149391699</v>
      </c>
      <c r="Q6" s="113">
        <v>4803.99959781499</v>
      </c>
      <c r="R6" s="113">
        <v>4462.6985459855696</v>
      </c>
      <c r="S6" s="113">
        <v>5147.0763067590897</v>
      </c>
      <c r="T6" s="113">
        <v>5601.7371006304602</v>
      </c>
      <c r="U6" s="113">
        <v>6378.0601681765802</v>
      </c>
      <c r="V6" s="113">
        <v>5853.7687046932897</v>
      </c>
      <c r="W6" s="114">
        <f>SUM(L6:V6)</f>
        <v>54535.049723669705</v>
      </c>
      <c r="X6" s="115">
        <f>W6/$W$21</f>
        <v>0.65938306001739866</v>
      </c>
      <c r="Z6" s="116"/>
      <c r="AA6" s="117"/>
    </row>
    <row r="7" spans="1:29" x14ac:dyDescent="0.2">
      <c r="A7" s="118" t="s">
        <v>696</v>
      </c>
      <c r="B7" s="120">
        <v>2302.3120998499999</v>
      </c>
      <c r="C7" s="119">
        <v>2216.6974723300004</v>
      </c>
      <c r="D7" s="120">
        <v>3368.8559341206242</v>
      </c>
      <c r="E7" s="120">
        <v>4038.7123166000001</v>
      </c>
      <c r="F7" s="120">
        <v>2975.0759458299995</v>
      </c>
      <c r="G7" s="120">
        <v>1584.22071568</v>
      </c>
      <c r="H7" s="120">
        <v>3710.7444173497797</v>
      </c>
      <c r="I7" s="120">
        <v>5904.7864427699997</v>
      </c>
      <c r="J7" s="120">
        <v>3938.8896587099998</v>
      </c>
      <c r="K7" s="120">
        <v>3833.2738095</v>
      </c>
      <c r="L7" s="120">
        <v>318.67986150000002</v>
      </c>
      <c r="M7" s="120">
        <v>379.25256361999999</v>
      </c>
      <c r="N7" s="120">
        <v>331.82802884</v>
      </c>
      <c r="O7" s="120">
        <v>183.80066199999999</v>
      </c>
      <c r="P7" s="120">
        <v>302.45952911000001</v>
      </c>
      <c r="Q7" s="120">
        <v>288.17413543999999</v>
      </c>
      <c r="R7" s="120">
        <v>284.02902295000001</v>
      </c>
      <c r="S7" s="120">
        <v>223.48640874</v>
      </c>
      <c r="T7" s="120">
        <v>281.77290862000001</v>
      </c>
      <c r="U7" s="120">
        <v>263.76337203999998</v>
      </c>
      <c r="V7" s="120">
        <v>214.88466947000001</v>
      </c>
      <c r="W7" s="114">
        <f t="shared" ref="W7:W17" si="0">SUM(L7:V7)</f>
        <v>3072.1311623300007</v>
      </c>
      <c r="X7" s="121">
        <f>W7/$W$21</f>
        <v>3.7145125141652698E-2</v>
      </c>
      <c r="Y7" s="497"/>
      <c r="Z7" s="122"/>
      <c r="AA7" s="122"/>
    </row>
    <row r="8" spans="1:29" x14ac:dyDescent="0.2">
      <c r="A8" s="118" t="s">
        <v>697</v>
      </c>
      <c r="B8" s="120">
        <v>1456.9481840208098</v>
      </c>
      <c r="C8" s="119">
        <v>1269.2528809688454</v>
      </c>
      <c r="D8" s="120">
        <v>1788.5044791097578</v>
      </c>
      <c r="E8" s="120">
        <v>1938.0913107577067</v>
      </c>
      <c r="F8" s="120">
        <v>1928.8144243971005</v>
      </c>
      <c r="G8" s="120">
        <v>1542.1219648466483</v>
      </c>
      <c r="H8" s="120">
        <v>2335.2618808980737</v>
      </c>
      <c r="I8" s="120">
        <v>2385.5075464597107</v>
      </c>
      <c r="J8" s="120">
        <v>1141.9692877009643</v>
      </c>
      <c r="K8" s="120">
        <v>2287.9252618198034</v>
      </c>
      <c r="L8" s="120">
        <v>234.52679360140601</v>
      </c>
      <c r="M8" s="120">
        <v>330.74504933140798</v>
      </c>
      <c r="N8" s="120">
        <v>257.57787579140103</v>
      </c>
      <c r="O8" s="120">
        <v>158.65466648140199</v>
      </c>
      <c r="P8" s="120">
        <v>114.807278761445</v>
      </c>
      <c r="Q8" s="120">
        <v>286.74820713147199</v>
      </c>
      <c r="R8" s="120">
        <v>257.07540670147802</v>
      </c>
      <c r="S8" s="120">
        <v>260.47375296145901</v>
      </c>
      <c r="T8" s="120">
        <v>217.265672801477</v>
      </c>
      <c r="U8" s="120">
        <v>60.566524161509101</v>
      </c>
      <c r="V8" s="120">
        <v>31.239286241511699</v>
      </c>
      <c r="W8" s="114">
        <f t="shared" si="0"/>
        <v>2209.6805139659691</v>
      </c>
      <c r="X8" s="121">
        <f t="shared" ref="X8:X17" si="1">W8/$W$21</f>
        <v>2.6717237929413856E-2</v>
      </c>
    </row>
    <row r="9" spans="1:29" x14ac:dyDescent="0.2">
      <c r="A9" s="118" t="s">
        <v>698</v>
      </c>
      <c r="B9" s="120">
        <v>722.75178341913761</v>
      </c>
      <c r="C9" s="119">
        <v>877.92480364260894</v>
      </c>
      <c r="D9" s="120">
        <v>826.88744974230519</v>
      </c>
      <c r="E9" s="120">
        <v>762.26194427481914</v>
      </c>
      <c r="F9" s="120">
        <v>774.28455625376739</v>
      </c>
      <c r="G9" s="120">
        <v>731.13150029855365</v>
      </c>
      <c r="H9" s="120">
        <v>857.01118548560544</v>
      </c>
      <c r="I9" s="120">
        <v>1354.2156761705371</v>
      </c>
      <c r="J9" s="120">
        <v>970.67056791081325</v>
      </c>
      <c r="K9" s="120">
        <v>1229.2108789732172</v>
      </c>
      <c r="L9" s="120">
        <v>59.953351450255298</v>
      </c>
      <c r="M9" s="120">
        <v>27.891636285332901</v>
      </c>
      <c r="N9" s="120">
        <v>28.529193029907798</v>
      </c>
      <c r="O9" s="120">
        <v>31.232413605412901</v>
      </c>
      <c r="P9" s="120">
        <v>61.460276591281598</v>
      </c>
      <c r="Q9" s="120">
        <v>131.02211489874401</v>
      </c>
      <c r="R9" s="120">
        <v>191.71552923119501</v>
      </c>
      <c r="S9" s="120">
        <v>215.56716538364401</v>
      </c>
      <c r="T9" s="120">
        <v>298.940744604298</v>
      </c>
      <c r="U9" s="120">
        <v>345.38950865408299</v>
      </c>
      <c r="V9" s="120">
        <v>260.162957724065</v>
      </c>
      <c r="W9" s="114">
        <f t="shared" si="0"/>
        <v>1651.8648914582195</v>
      </c>
      <c r="X9" s="121">
        <f>W9/$W$21</f>
        <v>1.9972691551288366E-2</v>
      </c>
    </row>
    <row r="10" spans="1:29" x14ac:dyDescent="0.2">
      <c r="A10" s="118" t="s">
        <v>699</v>
      </c>
      <c r="B10" s="120">
        <v>4390.5687832700005</v>
      </c>
      <c r="C10" s="119">
        <v>4686.0392679400002</v>
      </c>
      <c r="D10" s="120">
        <v>5103.0639328999996</v>
      </c>
      <c r="E10" s="120">
        <v>5867.3235235600005</v>
      </c>
      <c r="F10" s="120">
        <v>6298.8242</v>
      </c>
      <c r="G10" s="120">
        <v>6735.3891000000012</v>
      </c>
      <c r="H10" s="120">
        <v>7868.0211000000008</v>
      </c>
      <c r="I10" s="120">
        <v>8367.7086999999992</v>
      </c>
      <c r="J10" s="120">
        <v>9168.9701999999979</v>
      </c>
      <c r="K10" s="120">
        <v>11110.6505</v>
      </c>
      <c r="L10" s="120">
        <v>1129.6911</v>
      </c>
      <c r="M10" s="120">
        <v>797.21979999999996</v>
      </c>
      <c r="N10" s="120">
        <v>710.83989999999994</v>
      </c>
      <c r="O10" s="120">
        <v>714.28440000000001</v>
      </c>
      <c r="P10" s="120">
        <v>739.55200000000002</v>
      </c>
      <c r="Q10" s="120">
        <v>803.83519999999999</v>
      </c>
      <c r="R10" s="120">
        <v>1009.1242999999999</v>
      </c>
      <c r="S10" s="120">
        <v>1206.4459999999999</v>
      </c>
      <c r="T10" s="120">
        <v>1241.7656999999999</v>
      </c>
      <c r="U10" s="120">
        <v>1390.4585999999999</v>
      </c>
      <c r="V10" s="120">
        <v>1409.2529999999999</v>
      </c>
      <c r="W10" s="114">
        <f t="shared" si="0"/>
        <v>11152.47</v>
      </c>
      <c r="X10" s="121">
        <f t="shared" si="1"/>
        <v>0.13484446851362286</v>
      </c>
    </row>
    <row r="11" spans="1:29" x14ac:dyDescent="0.2">
      <c r="A11" s="118" t="s">
        <v>700</v>
      </c>
      <c r="B11" s="120">
        <v>950.66641673000004</v>
      </c>
      <c r="C11" s="119">
        <v>926.43403205999994</v>
      </c>
      <c r="D11" s="123">
        <v>1088.6195671</v>
      </c>
      <c r="E11" s="123">
        <v>1374.83657644</v>
      </c>
      <c r="F11" s="123">
        <v>1614.1054000000001</v>
      </c>
      <c r="G11" s="123">
        <v>1316.1869000000002</v>
      </c>
      <c r="H11" s="120">
        <v>1515.5727999999997</v>
      </c>
      <c r="I11" s="120">
        <v>1639.1869000000002</v>
      </c>
      <c r="J11" s="120">
        <v>1777.4879000000001</v>
      </c>
      <c r="K11" s="120">
        <v>1316.5146</v>
      </c>
      <c r="L11" s="120">
        <v>77.120199999999997</v>
      </c>
      <c r="M11" s="120">
        <v>137.38939999999999</v>
      </c>
      <c r="N11" s="120">
        <v>176.15969999999999</v>
      </c>
      <c r="O11" s="120">
        <v>269.63470000000001</v>
      </c>
      <c r="P11" s="120">
        <v>273.43599999999998</v>
      </c>
      <c r="Q11" s="120">
        <v>269.87090000000001</v>
      </c>
      <c r="R11" s="120">
        <v>221.46879999999999</v>
      </c>
      <c r="S11" s="120">
        <v>122.6584</v>
      </c>
      <c r="T11" s="120">
        <v>177.49930000000001</v>
      </c>
      <c r="U11" s="120">
        <v>203.21520000000001</v>
      </c>
      <c r="V11" s="120">
        <v>178.42519999999999</v>
      </c>
      <c r="W11" s="114">
        <f t="shared" si="0"/>
        <v>2106.8778000000002</v>
      </c>
      <c r="X11" s="121">
        <f t="shared" si="1"/>
        <v>2.547425074123948E-2</v>
      </c>
      <c r="AA11" s="124"/>
      <c r="AB11" s="124"/>
      <c r="AC11" s="124"/>
    </row>
    <row r="12" spans="1:29" x14ac:dyDescent="0.2">
      <c r="A12" s="118" t="s">
        <v>701</v>
      </c>
      <c r="B12" s="120">
        <v>1331.18</v>
      </c>
      <c r="C12" s="119">
        <v>1195.7920000000001</v>
      </c>
      <c r="D12" s="120">
        <v>1272.3398000000002</v>
      </c>
      <c r="E12" s="120">
        <v>1401.9002</v>
      </c>
      <c r="F12" s="120">
        <v>1354.8879000000002</v>
      </c>
      <c r="G12" s="120">
        <v>1006.5378999999998</v>
      </c>
      <c r="H12" s="120">
        <v>1564.9597000000001</v>
      </c>
      <c r="I12" s="120">
        <v>1872.8336999999999</v>
      </c>
      <c r="J12" s="120">
        <v>1602.3822</v>
      </c>
      <c r="K12" s="120">
        <v>1636.7586000000001</v>
      </c>
      <c r="L12" s="120">
        <v>138.25579999999999</v>
      </c>
      <c r="M12" s="120">
        <v>144.19710000000001</v>
      </c>
      <c r="N12" s="120">
        <v>140.71899999999999</v>
      </c>
      <c r="O12" s="120">
        <v>142.07429999999999</v>
      </c>
      <c r="P12" s="120">
        <v>148.83959999999999</v>
      </c>
      <c r="Q12" s="120">
        <v>144.1739</v>
      </c>
      <c r="R12" s="120">
        <v>153.30420000000001</v>
      </c>
      <c r="S12" s="120">
        <v>135.07089999999999</v>
      </c>
      <c r="T12" s="120">
        <v>141.33459999999999</v>
      </c>
      <c r="U12" s="120">
        <v>146.72300000000001</v>
      </c>
      <c r="V12" s="120">
        <v>136.4949</v>
      </c>
      <c r="W12" s="114">
        <f t="shared" si="0"/>
        <v>1571.1872999999998</v>
      </c>
      <c r="X12" s="121">
        <f t="shared" si="1"/>
        <v>1.8997219127588248E-2</v>
      </c>
      <c r="AA12" s="124"/>
      <c r="AB12" s="124"/>
      <c r="AC12" s="124"/>
    </row>
    <row r="13" spans="1:29" ht="15" x14ac:dyDescent="0.25">
      <c r="A13" s="118" t="s">
        <v>702</v>
      </c>
      <c r="B13" s="120">
        <v>352.98030000000006</v>
      </c>
      <c r="C13" s="119">
        <v>322.35929999999996</v>
      </c>
      <c r="D13" s="120">
        <v>343.81120000000004</v>
      </c>
      <c r="E13" s="120">
        <v>338.97039999999998</v>
      </c>
      <c r="F13" s="120">
        <v>321.73099999999999</v>
      </c>
      <c r="G13" s="120">
        <v>238.73949999999999</v>
      </c>
      <c r="H13" s="120">
        <v>279.96199999999999</v>
      </c>
      <c r="I13" s="120">
        <v>312.62270000000007</v>
      </c>
      <c r="J13" s="120">
        <v>289.55459999999994</v>
      </c>
      <c r="K13" s="120">
        <v>285.68579999999997</v>
      </c>
      <c r="L13" s="120">
        <v>19.888300000000001</v>
      </c>
      <c r="M13" s="120">
        <v>20.452300000000001</v>
      </c>
      <c r="N13" s="120">
        <v>24.570699999999999</v>
      </c>
      <c r="O13" s="120">
        <v>21.745999999999999</v>
      </c>
      <c r="P13" s="120">
        <v>23.9405</v>
      </c>
      <c r="Q13" s="120">
        <v>20.6341</v>
      </c>
      <c r="R13" s="120">
        <v>20.166599999999999</v>
      </c>
      <c r="S13" s="120">
        <v>21.984500000000001</v>
      </c>
      <c r="T13" s="120">
        <v>26.81</v>
      </c>
      <c r="U13" s="120">
        <v>27.590599999999998</v>
      </c>
      <c r="V13" s="120">
        <v>23.4756</v>
      </c>
      <c r="W13" s="114">
        <f t="shared" si="0"/>
        <v>251.25919999999996</v>
      </c>
      <c r="X13" s="121">
        <f t="shared" si="1"/>
        <v>3.0379739450684977E-3</v>
      </c>
      <c r="Z13"/>
      <c r="AA13" s="124"/>
      <c r="AB13" s="124"/>
      <c r="AC13" s="124"/>
    </row>
    <row r="14" spans="1:29" x14ac:dyDescent="0.2">
      <c r="A14" s="118" t="s">
        <v>703</v>
      </c>
      <c r="B14" s="120">
        <v>1405.9457</v>
      </c>
      <c r="C14" s="119">
        <v>1343.8012999999999</v>
      </c>
      <c r="D14" s="120">
        <v>1384.7514000000001</v>
      </c>
      <c r="E14" s="120">
        <v>1562.3111999999999</v>
      </c>
      <c r="F14" s="120">
        <v>1606.7089999999998</v>
      </c>
      <c r="G14" s="120">
        <v>1495.1142999999997</v>
      </c>
      <c r="H14" s="120">
        <v>1904.9823000000001</v>
      </c>
      <c r="I14" s="120">
        <v>2348.0658000000003</v>
      </c>
      <c r="J14" s="120">
        <v>1997.3895</v>
      </c>
      <c r="K14" s="120">
        <v>2193.2235999999998</v>
      </c>
      <c r="L14" s="120">
        <v>208.18819999999999</v>
      </c>
      <c r="M14" s="120">
        <v>177.21119999999999</v>
      </c>
      <c r="N14" s="120">
        <v>222.67760000000001</v>
      </c>
      <c r="O14" s="120">
        <v>197.14500000000001</v>
      </c>
      <c r="P14" s="120">
        <v>204.0181</v>
      </c>
      <c r="Q14" s="120">
        <v>183.52420000000001</v>
      </c>
      <c r="R14" s="120">
        <v>187.81290000000001</v>
      </c>
      <c r="S14" s="120">
        <v>193.60239999999999</v>
      </c>
      <c r="T14" s="120">
        <v>203.9349</v>
      </c>
      <c r="U14" s="120">
        <v>221.8768</v>
      </c>
      <c r="V14" s="120">
        <v>202.328</v>
      </c>
      <c r="W14" s="114">
        <f t="shared" si="0"/>
        <v>2202.3193000000001</v>
      </c>
      <c r="X14" s="121">
        <f t="shared" si="1"/>
        <v>2.6628233521882955E-2</v>
      </c>
      <c r="Z14" s="122"/>
      <c r="AA14" s="124"/>
      <c r="AB14" s="124"/>
      <c r="AC14" s="124"/>
    </row>
    <row r="15" spans="1:29" x14ac:dyDescent="0.2">
      <c r="A15" s="111" t="s">
        <v>704</v>
      </c>
      <c r="B15" s="113">
        <v>698.46230000000003</v>
      </c>
      <c r="C15" s="112">
        <v>642.0874</v>
      </c>
      <c r="D15" s="112">
        <v>587.74400000000003</v>
      </c>
      <c r="E15" s="112">
        <v>629.21400000000006</v>
      </c>
      <c r="F15" s="112">
        <v>607.28660000000002</v>
      </c>
      <c r="G15" s="112">
        <v>446.36130000000009</v>
      </c>
      <c r="H15" s="112">
        <v>674.70120000000009</v>
      </c>
      <c r="I15" s="112">
        <v>1093.0475999999999</v>
      </c>
      <c r="J15" s="112">
        <v>1193.7030000000002</v>
      </c>
      <c r="K15" s="112">
        <v>1049.0442</v>
      </c>
      <c r="L15" s="113">
        <v>81.364199999999997</v>
      </c>
      <c r="M15" s="113">
        <v>74.660499999999999</v>
      </c>
      <c r="N15" s="113">
        <v>82.847499999999997</v>
      </c>
      <c r="O15" s="113">
        <v>84.531899999999993</v>
      </c>
      <c r="P15" s="113">
        <v>74.189700000000002</v>
      </c>
      <c r="Q15" s="113">
        <v>93.065200000000004</v>
      </c>
      <c r="R15" s="113">
        <v>78.631200000000007</v>
      </c>
      <c r="S15" s="113">
        <v>80.139399999999995</v>
      </c>
      <c r="T15" s="113">
        <v>95.962100000000007</v>
      </c>
      <c r="U15" s="113">
        <v>82.977000000000004</v>
      </c>
      <c r="V15" s="113">
        <v>83.469700000000003</v>
      </c>
      <c r="W15" s="114">
        <f t="shared" si="0"/>
        <v>911.83839999999998</v>
      </c>
      <c r="X15" s="115">
        <f>W15/$W$21</f>
        <v>1.1025034312426957E-2</v>
      </c>
      <c r="Z15" s="122"/>
      <c r="AA15" s="124"/>
      <c r="AB15" s="124"/>
      <c r="AC15" s="124"/>
    </row>
    <row r="16" spans="1:29" x14ac:dyDescent="0.2">
      <c r="A16" s="118" t="s">
        <v>705</v>
      </c>
      <c r="B16" s="119">
        <v>1080.6343999999999</v>
      </c>
      <c r="C16" s="119">
        <v>1085.3510000000001</v>
      </c>
      <c r="D16" s="119">
        <v>1272.5274999999997</v>
      </c>
      <c r="E16" s="119">
        <v>1324.7054000000001</v>
      </c>
      <c r="F16" s="119">
        <v>1309.9999000000003</v>
      </c>
      <c r="G16" s="119">
        <v>926.58539999999994</v>
      </c>
      <c r="H16" s="119">
        <v>1613.0619000000002</v>
      </c>
      <c r="I16" s="119">
        <v>1722.9959000000001</v>
      </c>
      <c r="J16" s="119">
        <v>1551.2221000000002</v>
      </c>
      <c r="K16" s="119">
        <v>2000.0463999999999</v>
      </c>
      <c r="L16" s="120">
        <v>186.2594</v>
      </c>
      <c r="M16" s="120">
        <v>191.41659999999999</v>
      </c>
      <c r="N16" s="120">
        <v>203.13820000000001</v>
      </c>
      <c r="O16" s="120">
        <v>183.8477</v>
      </c>
      <c r="P16" s="120">
        <v>175.51230000000001</v>
      </c>
      <c r="Q16" s="120">
        <v>173.26580000000001</v>
      </c>
      <c r="R16" s="120">
        <v>198.35929999999999</v>
      </c>
      <c r="S16" s="120">
        <v>170.14259999999999</v>
      </c>
      <c r="T16" s="120">
        <v>171.9572</v>
      </c>
      <c r="U16" s="120">
        <v>185.77799999999999</v>
      </c>
      <c r="V16" s="120">
        <v>161.0179</v>
      </c>
      <c r="W16" s="114">
        <f t="shared" si="0"/>
        <v>2000.6950000000002</v>
      </c>
      <c r="X16" s="121">
        <f t="shared" si="1"/>
        <v>2.4190394946847001E-2</v>
      </c>
      <c r="AA16" s="125"/>
      <c r="AB16" s="124"/>
      <c r="AC16" s="124"/>
    </row>
    <row r="17" spans="1:29" x14ac:dyDescent="0.2">
      <c r="A17" s="118" t="s">
        <v>706</v>
      </c>
      <c r="B17" s="119">
        <v>533.19579999999996</v>
      </c>
      <c r="C17" s="119">
        <v>450.20920000000001</v>
      </c>
      <c r="D17" s="119">
        <v>520.43029999999999</v>
      </c>
      <c r="E17" s="119">
        <v>590.50449999999989</v>
      </c>
      <c r="F17" s="119">
        <v>567.40030000000002</v>
      </c>
      <c r="G17" s="119">
        <v>460.96669999999995</v>
      </c>
      <c r="H17" s="119">
        <v>554.61720000000003</v>
      </c>
      <c r="I17" s="119">
        <v>648.63929999999993</v>
      </c>
      <c r="J17" s="119">
        <v>714.66710000000012</v>
      </c>
      <c r="K17" s="119">
        <v>738.53289999999993</v>
      </c>
      <c r="L17" s="120">
        <v>111.7116</v>
      </c>
      <c r="M17" s="120">
        <v>53.511800000000001</v>
      </c>
      <c r="N17" s="120">
        <v>59.720199999999998</v>
      </c>
      <c r="O17" s="120">
        <v>61.426099999999998</v>
      </c>
      <c r="P17" s="120">
        <v>49.4343</v>
      </c>
      <c r="Q17" s="120">
        <v>49.181600000000003</v>
      </c>
      <c r="R17" s="120">
        <v>55.190300000000001</v>
      </c>
      <c r="S17" s="120">
        <v>56.857599999999998</v>
      </c>
      <c r="T17" s="120">
        <v>63.377899999999997</v>
      </c>
      <c r="U17" s="120">
        <v>73.866</v>
      </c>
      <c r="V17" s="120">
        <v>75.098500000000001</v>
      </c>
      <c r="W17" s="114">
        <f t="shared" si="0"/>
        <v>709.3759</v>
      </c>
      <c r="X17" s="121">
        <f t="shared" si="1"/>
        <v>8.5770610646675478E-3</v>
      </c>
      <c r="AA17" s="124"/>
      <c r="AB17" s="124"/>
      <c r="AC17" s="124"/>
    </row>
    <row r="18" spans="1:29" x14ac:dyDescent="0.2">
      <c r="A18" s="118" t="s">
        <v>707</v>
      </c>
      <c r="B18" s="119">
        <v>238.56881154000018</v>
      </c>
      <c r="C18" s="119">
        <v>246.9199812699996</v>
      </c>
      <c r="D18" s="119">
        <v>282.90954476000002</v>
      </c>
      <c r="E18" s="119">
        <v>339.35635251999986</v>
      </c>
      <c r="F18" s="119">
        <v>285.34625925000068</v>
      </c>
      <c r="G18" s="119">
        <v>214.55395779999964</v>
      </c>
      <c r="H18" s="119">
        <v>334.25265631999901</v>
      </c>
      <c r="I18" s="119">
        <v>411.61083547999965</v>
      </c>
      <c r="J18" s="119">
        <v>362.87795231000018</v>
      </c>
      <c r="K18" s="119">
        <v>344.77142216000118</v>
      </c>
      <c r="L18" s="1035">
        <v>30.289394810000399</v>
      </c>
      <c r="M18" s="1035">
        <v>27.846898509999782</v>
      </c>
      <c r="N18" s="497">
        <v>27.037187680000301</v>
      </c>
      <c r="O18" s="1035">
        <v>27.007549589999851</v>
      </c>
      <c r="P18" s="1035">
        <v>26.921744039999471</v>
      </c>
      <c r="Q18" s="1035">
        <v>19.50619081000033</v>
      </c>
      <c r="R18" s="1035">
        <v>40.660530139999707</v>
      </c>
      <c r="S18" s="1035">
        <v>30.740583810000302</v>
      </c>
      <c r="T18" s="1035">
        <v>37.046391199999704</v>
      </c>
      <c r="U18" s="1035">
        <v>30.934243649999701</v>
      </c>
      <c r="V18" s="1035">
        <v>33.433532019999703</v>
      </c>
      <c r="W18" s="114">
        <f>SUM(L18:V18)</f>
        <v>331.42424625999928</v>
      </c>
      <c r="X18" s="121">
        <f>W18/$W$21</f>
        <v>4.0072491869027824E-3</v>
      </c>
      <c r="AA18" s="124"/>
      <c r="AB18" s="124"/>
      <c r="AC18" s="124"/>
    </row>
    <row r="19" spans="1:29" x14ac:dyDescent="0.2">
      <c r="A19" s="118"/>
      <c r="B19" s="127"/>
      <c r="C19" s="128"/>
      <c r="D19" s="126"/>
      <c r="E19" s="126"/>
      <c r="F19" s="126"/>
      <c r="G19" s="126"/>
      <c r="H19" s="126"/>
      <c r="I19" s="126"/>
      <c r="J19" s="126"/>
      <c r="K19" s="126"/>
      <c r="L19" s="126"/>
      <c r="M19" s="126"/>
      <c r="N19" s="126"/>
      <c r="O19" s="126"/>
      <c r="P19" s="126"/>
      <c r="Q19" s="126"/>
      <c r="R19" s="126"/>
      <c r="S19" s="126"/>
      <c r="T19" s="126"/>
      <c r="U19" s="126"/>
      <c r="V19" s="126"/>
      <c r="W19" s="9"/>
      <c r="X19" s="129"/>
      <c r="AA19" s="124"/>
      <c r="AB19" s="124"/>
      <c r="AC19" s="124"/>
    </row>
    <row r="20" spans="1:29" x14ac:dyDescent="0.2">
      <c r="A20" s="118"/>
      <c r="B20" s="127"/>
      <c r="C20" s="127"/>
      <c r="D20" s="127"/>
      <c r="E20" s="127"/>
      <c r="F20" s="127"/>
      <c r="G20" s="127"/>
      <c r="H20" s="127"/>
      <c r="I20" s="127"/>
      <c r="J20" s="127"/>
      <c r="K20" s="127"/>
      <c r="L20" s="127"/>
      <c r="M20" s="127"/>
      <c r="N20" s="127"/>
      <c r="O20" s="127"/>
      <c r="P20" s="127"/>
      <c r="Q20" s="127"/>
      <c r="R20" s="127"/>
      <c r="S20" s="127"/>
      <c r="T20" s="127"/>
      <c r="U20" s="127"/>
      <c r="V20" s="127"/>
      <c r="W20" s="9"/>
      <c r="X20" s="130"/>
      <c r="AA20" s="124"/>
      <c r="AB20" s="124"/>
      <c r="AC20" s="124"/>
    </row>
    <row r="21" spans="1:29" x14ac:dyDescent="0.2">
      <c r="A21" s="131" t="s">
        <v>708</v>
      </c>
      <c r="B21" s="132">
        <f t="shared" ref="B21:Q21" si="2">SUM(B6:B18)</f>
        <v>34414.045139638045</v>
      </c>
      <c r="C21" s="132">
        <f t="shared" si="2"/>
        <v>37088.390533946411</v>
      </c>
      <c r="D21" s="132">
        <f t="shared" si="2"/>
        <v>45404.52591985913</v>
      </c>
      <c r="E21" s="132">
        <f t="shared" si="2"/>
        <v>49072.603733513664</v>
      </c>
      <c r="F21" s="132">
        <f t="shared" si="2"/>
        <v>47995.15030963032</v>
      </c>
      <c r="G21" s="132">
        <f t="shared" si="2"/>
        <v>42821.588343901378</v>
      </c>
      <c r="H21" s="132">
        <f t="shared" si="2"/>
        <v>63113.901287430846</v>
      </c>
      <c r="I21" s="132">
        <f t="shared" si="2"/>
        <v>66339.2306694203</v>
      </c>
      <c r="J21" s="132">
        <f t="shared" si="2"/>
        <v>67107.543530058378</v>
      </c>
      <c r="K21" s="132">
        <f t="shared" si="2"/>
        <v>76393.819871936736</v>
      </c>
      <c r="L21" s="132">
        <f t="shared" si="2"/>
        <v>7177.9169106843501</v>
      </c>
      <c r="M21" s="132">
        <f t="shared" si="2"/>
        <v>6471.671846222901</v>
      </c>
      <c r="N21" s="132">
        <f>SUM(N6:N18)</f>
        <v>7169.7304177954402</v>
      </c>
      <c r="O21" s="132">
        <f>SUM(O6:O18)</f>
        <v>6169.9817360943862</v>
      </c>
      <c r="P21" s="132">
        <f t="shared" si="2"/>
        <v>6791.7332434418959</v>
      </c>
      <c r="Q21" s="132">
        <f t="shared" si="2"/>
        <v>7267.0011460952064</v>
      </c>
      <c r="R21" s="132">
        <f>SUM(R6:R18)</f>
        <v>7160.2366350082411</v>
      </c>
      <c r="S21" s="132">
        <f>SUM(S6:S18)</f>
        <v>7864.2460176541927</v>
      </c>
      <c r="T21" s="132">
        <f t="shared" ref="T21:V21" si="3">SUM(T6:T18)</f>
        <v>8559.4045178562355</v>
      </c>
      <c r="U21" s="132">
        <f t="shared" si="3"/>
        <v>9411.1990166821724</v>
      </c>
      <c r="V21" s="132">
        <f t="shared" si="3"/>
        <v>8663.0519501488634</v>
      </c>
      <c r="W21" s="132">
        <f>SUM(W6:W18)</f>
        <v>82706.173437683901</v>
      </c>
      <c r="X21" s="133">
        <f>SUM(X6:X18)</f>
        <v>0.99999999999999989</v>
      </c>
      <c r="AA21" s="124"/>
      <c r="AB21" s="124"/>
      <c r="AC21" s="124"/>
    </row>
    <row r="22" spans="1:29" x14ac:dyDescent="0.2">
      <c r="A22" s="134"/>
      <c r="B22" s="135"/>
      <c r="C22" s="135"/>
      <c r="D22" s="135"/>
      <c r="E22" s="135"/>
      <c r="F22" s="135"/>
      <c r="G22" s="135"/>
      <c r="H22" s="135"/>
      <c r="I22" s="135"/>
      <c r="J22" s="135"/>
      <c r="K22" s="135"/>
      <c r="L22" s="135"/>
      <c r="M22" s="135"/>
      <c r="N22" s="135"/>
      <c r="O22" s="135"/>
      <c r="P22" s="135"/>
      <c r="Q22" s="135"/>
      <c r="R22" s="135"/>
      <c r="S22" s="135"/>
      <c r="T22" s="135"/>
      <c r="U22" s="135"/>
      <c r="V22" s="135"/>
      <c r="W22" s="136"/>
      <c r="X22" s="137"/>
      <c r="AA22" s="138"/>
    </row>
    <row r="23" spans="1:29" ht="26.25" customHeight="1" x14ac:dyDescent="0.2">
      <c r="A23" s="139" t="s">
        <v>709</v>
      </c>
      <c r="B23" s="140">
        <f>B6+B15</f>
        <v>19648.292860808098</v>
      </c>
      <c r="C23" s="140">
        <f t="shared" ref="C23:M23" si="4">C6+C15</f>
        <v>22467.609295734965</v>
      </c>
      <c r="D23" s="140">
        <f t="shared" si="4"/>
        <v>28151.824812126455</v>
      </c>
      <c r="E23" s="140">
        <f t="shared" si="4"/>
        <v>29533.630009361135</v>
      </c>
      <c r="F23" s="140">
        <f t="shared" si="4"/>
        <v>28957.971423899438</v>
      </c>
      <c r="G23" s="140">
        <f t="shared" si="4"/>
        <v>26570.04040527617</v>
      </c>
      <c r="H23" s="140">
        <f t="shared" si="4"/>
        <v>40575.454147377379</v>
      </c>
      <c r="I23" s="140">
        <f t="shared" si="4"/>
        <v>39371.057168540057</v>
      </c>
      <c r="J23" s="140">
        <f t="shared" si="4"/>
        <v>43591.4624634266</v>
      </c>
      <c r="K23" s="140">
        <f t="shared" si="4"/>
        <v>49417.226099483691</v>
      </c>
      <c r="L23" s="140">
        <f>L6+L15</f>
        <v>4663.3529093226898</v>
      </c>
      <c r="M23" s="140">
        <f t="shared" si="4"/>
        <v>4184.5374984761602</v>
      </c>
      <c r="N23" s="140">
        <f>N6+N15</f>
        <v>4986.9328324541302</v>
      </c>
      <c r="O23" s="140">
        <f>O6+O15</f>
        <v>4179.1282444175704</v>
      </c>
      <c r="P23" s="140">
        <f>P6+P15</f>
        <v>4671.3516149391698</v>
      </c>
      <c r="Q23" s="140">
        <f t="shared" ref="Q23" si="5">Q6+Q15</f>
        <v>4897.06479781499</v>
      </c>
      <c r="R23" s="140">
        <f>R6+R15</f>
        <v>4541.3297459855694</v>
      </c>
      <c r="S23" s="140">
        <f>S6+S15</f>
        <v>5227.2157067590897</v>
      </c>
      <c r="T23" s="140">
        <f t="shared" ref="T23:V23" si="6">T6+T15</f>
        <v>5697.6992006304599</v>
      </c>
      <c r="U23" s="140">
        <f t="shared" si="6"/>
        <v>6461.0371681765801</v>
      </c>
      <c r="V23" s="140">
        <f t="shared" si="6"/>
        <v>5937.2384046932893</v>
      </c>
      <c r="W23" s="140">
        <f>W6+W15</f>
        <v>55446.888123669705</v>
      </c>
      <c r="X23" s="323">
        <f>+W23/W21</f>
        <v>0.67040809432982562</v>
      </c>
    </row>
    <row r="24" spans="1:29" x14ac:dyDescent="0.2">
      <c r="A24" s="127"/>
      <c r="B24" s="127"/>
      <c r="C24" s="127"/>
      <c r="D24" s="127"/>
      <c r="E24" s="127"/>
      <c r="F24" s="127"/>
      <c r="G24" s="127"/>
      <c r="H24" s="127"/>
      <c r="I24" s="127"/>
      <c r="J24" s="127"/>
      <c r="K24" s="127"/>
      <c r="L24" s="127"/>
      <c r="M24" s="127"/>
      <c r="N24" s="127"/>
      <c r="O24" s="127"/>
      <c r="P24" s="127"/>
      <c r="Q24" s="127"/>
      <c r="R24" s="127"/>
      <c r="S24" s="127"/>
      <c r="T24" s="127"/>
      <c r="U24" s="127"/>
      <c r="V24" s="127"/>
      <c r="W24" s="141"/>
      <c r="X24" s="141"/>
    </row>
    <row r="25" spans="1:29" ht="30" customHeight="1" x14ac:dyDescent="0.2">
      <c r="A25" s="1070" t="s">
        <v>922</v>
      </c>
      <c r="B25" s="1071"/>
      <c r="C25" s="1071"/>
      <c r="D25" s="1071"/>
      <c r="E25" s="1071"/>
      <c r="F25" s="1071"/>
      <c r="G25" s="1071"/>
      <c r="H25" s="1071"/>
      <c r="I25" s="1071"/>
      <c r="J25" s="1071"/>
      <c r="K25" s="1071"/>
      <c r="L25" s="1071"/>
      <c r="M25" s="1071"/>
      <c r="N25" s="1071"/>
      <c r="O25" s="1071"/>
      <c r="P25" s="1071"/>
      <c r="Q25" s="1071"/>
      <c r="R25" s="1071"/>
      <c r="S25" s="1071"/>
      <c r="T25" s="1071"/>
      <c r="U25" s="1071"/>
      <c r="V25" s="1071"/>
      <c r="W25" s="1071"/>
      <c r="X25" s="1071"/>
    </row>
    <row r="26" spans="1:29" ht="8.25" customHeight="1" x14ac:dyDescent="0.2">
      <c r="X26" s="3"/>
    </row>
    <row r="27" spans="1:29" customFormat="1" ht="15" x14ac:dyDescent="0.25">
      <c r="B27" s="143"/>
      <c r="C27" s="143"/>
      <c r="D27" s="143"/>
      <c r="E27" s="143"/>
      <c r="F27" s="143"/>
      <c r="G27" s="143"/>
      <c r="H27" s="143"/>
      <c r="I27" s="143"/>
      <c r="J27" s="143"/>
      <c r="K27" s="143"/>
      <c r="W27" s="122"/>
      <c r="X27" s="122"/>
      <c r="Y27" s="1037"/>
    </row>
    <row r="28" spans="1:29" customFormat="1" ht="15" x14ac:dyDescent="0.25">
      <c r="C28" s="122"/>
      <c r="D28" s="122"/>
      <c r="E28" s="122"/>
      <c r="F28" s="122"/>
      <c r="G28" s="122"/>
      <c r="H28" s="122"/>
      <c r="I28" s="122"/>
      <c r="J28" s="122"/>
      <c r="K28" s="122"/>
      <c r="L28" s="122"/>
      <c r="M28" s="122"/>
      <c r="N28" s="122"/>
      <c r="O28" s="122"/>
      <c r="P28" s="122"/>
      <c r="Q28" s="122"/>
      <c r="R28" s="122"/>
      <c r="S28" s="122"/>
      <c r="T28" s="122"/>
      <c r="U28" s="122"/>
      <c r="V28" s="122"/>
      <c r="W28" s="142"/>
      <c r="Y28" s="497"/>
    </row>
    <row r="29" spans="1:29" customFormat="1" ht="15" x14ac:dyDescent="0.25">
      <c r="L29" s="2"/>
      <c r="M29" s="2"/>
      <c r="N29" s="2"/>
      <c r="O29" s="2"/>
      <c r="P29" s="2"/>
      <c r="Q29" s="2"/>
      <c r="R29" s="2"/>
      <c r="S29" s="2"/>
      <c r="T29" s="2"/>
      <c r="U29" s="2"/>
      <c r="V29" s="2"/>
      <c r="W29" s="142"/>
      <c r="Y29" s="497"/>
    </row>
    <row r="30" spans="1:29" customFormat="1" ht="15" x14ac:dyDescent="0.25">
      <c r="B30" s="144"/>
      <c r="C30" s="144"/>
      <c r="D30" s="144"/>
      <c r="E30" s="144"/>
      <c r="F30" s="144"/>
      <c r="G30" s="144"/>
      <c r="H30" s="144"/>
      <c r="I30" s="144"/>
      <c r="J30" s="144"/>
      <c r="K30" s="144"/>
      <c r="L30" s="122"/>
      <c r="M30" s="122"/>
      <c r="N30" s="122"/>
      <c r="O30" s="122"/>
      <c r="P30" s="122"/>
      <c r="Q30" s="122"/>
      <c r="R30" s="122"/>
      <c r="S30" s="122"/>
      <c r="T30" s="122"/>
      <c r="U30" s="122"/>
      <c r="V30" s="122"/>
      <c r="W30" s="142"/>
      <c r="Y30" s="497"/>
    </row>
    <row r="31" spans="1:29" customFormat="1" ht="15" x14ac:dyDescent="0.25">
      <c r="C31" s="122"/>
      <c r="D31" s="122"/>
      <c r="E31" s="122"/>
      <c r="F31" s="122"/>
      <c r="G31" s="142"/>
      <c r="H31" s="142"/>
      <c r="I31" s="142"/>
      <c r="J31" s="142"/>
      <c r="K31" s="142"/>
      <c r="L31" s="122"/>
      <c r="M31" s="122"/>
      <c r="N31" s="122"/>
      <c r="O31" s="122"/>
      <c r="P31" s="122"/>
      <c r="Q31" s="122"/>
      <c r="R31" s="122"/>
      <c r="S31" s="122"/>
      <c r="T31" s="122"/>
      <c r="U31" s="122"/>
      <c r="V31" s="122"/>
      <c r="W31" s="142"/>
      <c r="Y31" s="497"/>
    </row>
    <row r="32" spans="1:29" customFormat="1" ht="15" x14ac:dyDescent="0.25">
      <c r="C32" s="122"/>
      <c r="D32" s="122"/>
      <c r="E32" s="122"/>
      <c r="F32" s="122"/>
      <c r="G32" s="142"/>
      <c r="H32" s="142"/>
      <c r="I32" s="142"/>
      <c r="J32" s="142"/>
      <c r="K32" s="142"/>
      <c r="L32" s="122"/>
      <c r="M32" s="122"/>
      <c r="N32" s="122"/>
      <c r="O32" s="122"/>
      <c r="P32" s="122"/>
      <c r="Q32" s="122"/>
      <c r="R32" s="122"/>
      <c r="S32" s="122"/>
      <c r="T32" s="122"/>
      <c r="U32" s="122"/>
      <c r="V32" s="122"/>
      <c r="W32" s="142"/>
      <c r="Y32" s="497"/>
    </row>
    <row r="33" spans="3:25" customFormat="1" ht="15" x14ac:dyDescent="0.25">
      <c r="C33" s="122"/>
      <c r="D33" s="122"/>
      <c r="E33" s="122"/>
      <c r="F33" s="122"/>
      <c r="G33" s="122"/>
      <c r="H33" s="122"/>
      <c r="I33" s="122"/>
      <c r="J33" s="122"/>
      <c r="K33" s="122"/>
      <c r="L33" s="122"/>
      <c r="M33" s="122"/>
      <c r="N33" s="122"/>
      <c r="O33" s="122"/>
      <c r="P33" s="122"/>
      <c r="Q33" s="122"/>
      <c r="R33" s="122"/>
      <c r="S33" s="122"/>
      <c r="T33" s="122"/>
      <c r="U33" s="122"/>
      <c r="V33" s="122"/>
      <c r="W33" s="142"/>
      <c r="Y33" s="497"/>
    </row>
    <row r="34" spans="3:25" customFormat="1" ht="15" x14ac:dyDescent="0.25">
      <c r="C34" s="122"/>
      <c r="D34" s="122"/>
      <c r="E34" s="122"/>
      <c r="F34" s="122"/>
      <c r="G34" s="122"/>
      <c r="H34" s="122"/>
      <c r="I34" s="122"/>
      <c r="J34" s="122"/>
      <c r="K34" s="122"/>
      <c r="L34" s="122"/>
      <c r="M34" s="122"/>
      <c r="N34" s="122"/>
      <c r="O34" s="122"/>
      <c r="P34" s="122"/>
      <c r="Q34" s="122"/>
      <c r="R34" s="122"/>
      <c r="S34" s="122"/>
      <c r="T34" s="122"/>
      <c r="U34" s="122"/>
      <c r="V34" s="122"/>
      <c r="W34" s="142"/>
      <c r="Y34" s="497"/>
    </row>
    <row r="35" spans="3:25" customFormat="1" ht="15" x14ac:dyDescent="0.25">
      <c r="W35" s="142"/>
      <c r="Y35" s="497"/>
    </row>
    <row r="36" spans="3:25" customFormat="1" ht="15" x14ac:dyDescent="0.25">
      <c r="W36" s="142"/>
      <c r="Y36" s="497"/>
    </row>
    <row r="37" spans="3:25" customFormat="1" ht="15" x14ac:dyDescent="0.25">
      <c r="W37" s="142"/>
      <c r="Y37" s="497"/>
    </row>
    <row r="38" spans="3:25" customFormat="1" ht="15" x14ac:dyDescent="0.25">
      <c r="W38" s="142"/>
      <c r="Y38" s="497"/>
    </row>
    <row r="39" spans="3:25" customFormat="1" ht="15" x14ac:dyDescent="0.25">
      <c r="W39" s="142"/>
      <c r="Y39" s="497"/>
    </row>
    <row r="40" spans="3:25" customFormat="1" ht="15" x14ac:dyDescent="0.25">
      <c r="W40" s="142"/>
      <c r="Y40" s="497"/>
    </row>
    <row r="41" spans="3:25" customFormat="1" ht="15" x14ac:dyDescent="0.25">
      <c r="Y41" s="497"/>
    </row>
    <row r="42" spans="3:25" customFormat="1" ht="15" x14ac:dyDescent="0.25">
      <c r="Y42" s="497"/>
    </row>
    <row r="43" spans="3:25" customFormat="1" ht="15" x14ac:dyDescent="0.25">
      <c r="W43" s="2"/>
      <c r="X43" s="2"/>
      <c r="Y43" s="497"/>
    </row>
    <row r="44" spans="3:25" customFormat="1" ht="15" x14ac:dyDescent="0.25">
      <c r="Y44" s="497"/>
    </row>
    <row r="45" spans="3:25" customFormat="1" ht="15" x14ac:dyDescent="0.25">
      <c r="Y45" s="497"/>
    </row>
    <row r="46" spans="3:25" customFormat="1" ht="15" x14ac:dyDescent="0.25">
      <c r="Y46" s="497"/>
    </row>
    <row r="47" spans="3:25" customFormat="1" ht="15" x14ac:dyDescent="0.25">
      <c r="Y47" s="497"/>
    </row>
    <row r="48" spans="3:25" customFormat="1" ht="15" x14ac:dyDescent="0.25">
      <c r="Y48" s="497"/>
    </row>
    <row r="49" spans="25:25" customFormat="1" ht="15" x14ac:dyDescent="0.25">
      <c r="Y49" s="497"/>
    </row>
    <row r="50" spans="25:25" customFormat="1" ht="15" x14ac:dyDescent="0.25">
      <c r="Y50" s="497"/>
    </row>
  </sheetData>
  <mergeCells count="3">
    <mergeCell ref="L4:V4"/>
    <mergeCell ref="W4:W5"/>
    <mergeCell ref="A25:X25"/>
  </mergeCells>
  <printOptions horizontalCentered="1" verticalCentered="1"/>
  <pageMargins left="0" right="0" top="0" bottom="0" header="0.31496062992125984" footer="0.31496062992125984"/>
  <pageSetup paperSize="9" scale="74"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752FB-CBC8-4C93-8D88-B9D6429282D5}">
  <sheetPr codeName="Hoja11">
    <tabColor rgb="FF002060"/>
  </sheetPr>
  <dimension ref="A1:AB63"/>
  <sheetViews>
    <sheetView showGridLines="0" view="pageBreakPreview" zoomScaleNormal="100" zoomScaleSheetLayoutView="100" workbookViewId="0"/>
  </sheetViews>
  <sheetFormatPr baseColWidth="10" defaultColWidth="11.5703125" defaultRowHeight="15" x14ac:dyDescent="0.25"/>
  <cols>
    <col min="1" max="1" width="47" style="2" customWidth="1"/>
    <col min="2" max="2" width="18.7109375" style="2" customWidth="1"/>
    <col min="3" max="3" width="41.42578125" style="3" customWidth="1"/>
    <col min="4" max="4" width="4" customWidth="1"/>
    <col min="5" max="5" width="19.7109375" customWidth="1"/>
    <col min="6" max="6" width="6.7109375" customWidth="1"/>
    <col min="7" max="8" width="11.5703125" customWidth="1"/>
    <col min="10" max="10" width="15.5703125" customWidth="1"/>
    <col min="14" max="256" width="11.5703125" style="3"/>
    <col min="257" max="257" width="36.28515625" style="3" customWidth="1"/>
    <col min="258" max="258" width="18.7109375" style="3" customWidth="1"/>
    <col min="259" max="259" width="41.42578125" style="3" customWidth="1"/>
    <col min="260" max="260" width="10.42578125" style="3" bestFit="1" customWidth="1"/>
    <col min="261" max="261" width="19.7109375" style="3" customWidth="1"/>
    <col min="262" max="262" width="6.7109375" style="3" customWidth="1"/>
    <col min="263" max="264" width="11.5703125" style="3" customWidth="1"/>
    <col min="265" max="265" width="11.5703125" style="3"/>
    <col min="266" max="266" width="15.5703125" style="3" customWidth="1"/>
    <col min="267" max="512" width="11.5703125" style="3"/>
    <col min="513" max="513" width="36.28515625" style="3" customWidth="1"/>
    <col min="514" max="514" width="18.7109375" style="3" customWidth="1"/>
    <col min="515" max="515" width="41.42578125" style="3" customWidth="1"/>
    <col min="516" max="516" width="10.42578125" style="3" bestFit="1" customWidth="1"/>
    <col min="517" max="517" width="19.7109375" style="3" customWidth="1"/>
    <col min="518" max="518" width="6.7109375" style="3" customWidth="1"/>
    <col min="519" max="520" width="11.5703125" style="3" customWidth="1"/>
    <col min="521" max="521" width="11.5703125" style="3"/>
    <col min="522" max="522" width="15.5703125" style="3" customWidth="1"/>
    <col min="523" max="768" width="11.5703125" style="3"/>
    <col min="769" max="769" width="36.28515625" style="3" customWidth="1"/>
    <col min="770" max="770" width="18.7109375" style="3" customWidth="1"/>
    <col min="771" max="771" width="41.42578125" style="3" customWidth="1"/>
    <col min="772" max="772" width="10.42578125" style="3" bestFit="1" customWidth="1"/>
    <col min="773" max="773" width="19.7109375" style="3" customWidth="1"/>
    <col min="774" max="774" width="6.7109375" style="3" customWidth="1"/>
    <col min="775" max="776" width="11.5703125" style="3" customWidth="1"/>
    <col min="777" max="777" width="11.5703125" style="3"/>
    <col min="778" max="778" width="15.5703125" style="3" customWidth="1"/>
    <col min="779" max="1024" width="11.5703125" style="3"/>
    <col min="1025" max="1025" width="36.28515625" style="3" customWidth="1"/>
    <col min="1026" max="1026" width="18.7109375" style="3" customWidth="1"/>
    <col min="1027" max="1027" width="41.42578125" style="3" customWidth="1"/>
    <col min="1028" max="1028" width="10.42578125" style="3" bestFit="1" customWidth="1"/>
    <col min="1029" max="1029" width="19.7109375" style="3" customWidth="1"/>
    <col min="1030" max="1030" width="6.7109375" style="3" customWidth="1"/>
    <col min="1031" max="1032" width="11.5703125" style="3" customWidth="1"/>
    <col min="1033" max="1033" width="11.5703125" style="3"/>
    <col min="1034" max="1034" width="15.5703125" style="3" customWidth="1"/>
    <col min="1035" max="1280" width="11.5703125" style="3"/>
    <col min="1281" max="1281" width="36.28515625" style="3" customWidth="1"/>
    <col min="1282" max="1282" width="18.7109375" style="3" customWidth="1"/>
    <col min="1283" max="1283" width="41.42578125" style="3" customWidth="1"/>
    <col min="1284" max="1284" width="10.42578125" style="3" bestFit="1" customWidth="1"/>
    <col min="1285" max="1285" width="19.7109375" style="3" customWidth="1"/>
    <col min="1286" max="1286" width="6.7109375" style="3" customWidth="1"/>
    <col min="1287" max="1288" width="11.5703125" style="3" customWidth="1"/>
    <col min="1289" max="1289" width="11.5703125" style="3"/>
    <col min="1290" max="1290" width="15.5703125" style="3" customWidth="1"/>
    <col min="1291" max="1536" width="11.5703125" style="3"/>
    <col min="1537" max="1537" width="36.28515625" style="3" customWidth="1"/>
    <col min="1538" max="1538" width="18.7109375" style="3" customWidth="1"/>
    <col min="1539" max="1539" width="41.42578125" style="3" customWidth="1"/>
    <col min="1540" max="1540" width="10.42578125" style="3" bestFit="1" customWidth="1"/>
    <col min="1541" max="1541" width="19.7109375" style="3" customWidth="1"/>
    <col min="1542" max="1542" width="6.7109375" style="3" customWidth="1"/>
    <col min="1543" max="1544" width="11.5703125" style="3" customWidth="1"/>
    <col min="1545" max="1545" width="11.5703125" style="3"/>
    <col min="1546" max="1546" width="15.5703125" style="3" customWidth="1"/>
    <col min="1547" max="1792" width="11.5703125" style="3"/>
    <col min="1793" max="1793" width="36.28515625" style="3" customWidth="1"/>
    <col min="1794" max="1794" width="18.7109375" style="3" customWidth="1"/>
    <col min="1795" max="1795" width="41.42578125" style="3" customWidth="1"/>
    <col min="1796" max="1796" width="10.42578125" style="3" bestFit="1" customWidth="1"/>
    <col min="1797" max="1797" width="19.7109375" style="3" customWidth="1"/>
    <col min="1798" max="1798" width="6.7109375" style="3" customWidth="1"/>
    <col min="1799" max="1800" width="11.5703125" style="3" customWidth="1"/>
    <col min="1801" max="1801" width="11.5703125" style="3"/>
    <col min="1802" max="1802" width="15.5703125" style="3" customWidth="1"/>
    <col min="1803" max="2048" width="11.5703125" style="3"/>
    <col min="2049" max="2049" width="36.28515625" style="3" customWidth="1"/>
    <col min="2050" max="2050" width="18.7109375" style="3" customWidth="1"/>
    <col min="2051" max="2051" width="41.42578125" style="3" customWidth="1"/>
    <col min="2052" max="2052" width="10.42578125" style="3" bestFit="1" customWidth="1"/>
    <col min="2053" max="2053" width="19.7109375" style="3" customWidth="1"/>
    <col min="2054" max="2054" width="6.7109375" style="3" customWidth="1"/>
    <col min="2055" max="2056" width="11.5703125" style="3" customWidth="1"/>
    <col min="2057" max="2057" width="11.5703125" style="3"/>
    <col min="2058" max="2058" width="15.5703125" style="3" customWidth="1"/>
    <col min="2059" max="2304" width="11.5703125" style="3"/>
    <col min="2305" max="2305" width="36.28515625" style="3" customWidth="1"/>
    <col min="2306" max="2306" width="18.7109375" style="3" customWidth="1"/>
    <col min="2307" max="2307" width="41.42578125" style="3" customWidth="1"/>
    <col min="2308" max="2308" width="10.42578125" style="3" bestFit="1" customWidth="1"/>
    <col min="2309" max="2309" width="19.7109375" style="3" customWidth="1"/>
    <col min="2310" max="2310" width="6.7109375" style="3" customWidth="1"/>
    <col min="2311" max="2312" width="11.5703125" style="3" customWidth="1"/>
    <col min="2313" max="2313" width="11.5703125" style="3"/>
    <col min="2314" max="2314" width="15.5703125" style="3" customWidth="1"/>
    <col min="2315" max="2560" width="11.5703125" style="3"/>
    <col min="2561" max="2561" width="36.28515625" style="3" customWidth="1"/>
    <col min="2562" max="2562" width="18.7109375" style="3" customWidth="1"/>
    <col min="2563" max="2563" width="41.42578125" style="3" customWidth="1"/>
    <col min="2564" max="2564" width="10.42578125" style="3" bestFit="1" customWidth="1"/>
    <col min="2565" max="2565" width="19.7109375" style="3" customWidth="1"/>
    <col min="2566" max="2566" width="6.7109375" style="3" customWidth="1"/>
    <col min="2567" max="2568" width="11.5703125" style="3" customWidth="1"/>
    <col min="2569" max="2569" width="11.5703125" style="3"/>
    <col min="2570" max="2570" width="15.5703125" style="3" customWidth="1"/>
    <col min="2571" max="2816" width="11.5703125" style="3"/>
    <col min="2817" max="2817" width="36.28515625" style="3" customWidth="1"/>
    <col min="2818" max="2818" width="18.7109375" style="3" customWidth="1"/>
    <col min="2819" max="2819" width="41.42578125" style="3" customWidth="1"/>
    <col min="2820" max="2820" width="10.42578125" style="3" bestFit="1" customWidth="1"/>
    <col min="2821" max="2821" width="19.7109375" style="3" customWidth="1"/>
    <col min="2822" max="2822" width="6.7109375" style="3" customWidth="1"/>
    <col min="2823" max="2824" width="11.5703125" style="3" customWidth="1"/>
    <col min="2825" max="2825" width="11.5703125" style="3"/>
    <col min="2826" max="2826" width="15.5703125" style="3" customWidth="1"/>
    <col min="2827" max="3072" width="11.5703125" style="3"/>
    <col min="3073" max="3073" width="36.28515625" style="3" customWidth="1"/>
    <col min="3074" max="3074" width="18.7109375" style="3" customWidth="1"/>
    <col min="3075" max="3075" width="41.42578125" style="3" customWidth="1"/>
    <col min="3076" max="3076" width="10.42578125" style="3" bestFit="1" customWidth="1"/>
    <col min="3077" max="3077" width="19.7109375" style="3" customWidth="1"/>
    <col min="3078" max="3078" width="6.7109375" style="3" customWidth="1"/>
    <col min="3079" max="3080" width="11.5703125" style="3" customWidth="1"/>
    <col min="3081" max="3081" width="11.5703125" style="3"/>
    <col min="3082" max="3082" width="15.5703125" style="3" customWidth="1"/>
    <col min="3083" max="3328" width="11.5703125" style="3"/>
    <col min="3329" max="3329" width="36.28515625" style="3" customWidth="1"/>
    <col min="3330" max="3330" width="18.7109375" style="3" customWidth="1"/>
    <col min="3331" max="3331" width="41.42578125" style="3" customWidth="1"/>
    <col min="3332" max="3332" width="10.42578125" style="3" bestFit="1" customWidth="1"/>
    <col min="3333" max="3333" width="19.7109375" style="3" customWidth="1"/>
    <col min="3334" max="3334" width="6.7109375" style="3" customWidth="1"/>
    <col min="3335" max="3336" width="11.5703125" style="3" customWidth="1"/>
    <col min="3337" max="3337" width="11.5703125" style="3"/>
    <col min="3338" max="3338" width="15.5703125" style="3" customWidth="1"/>
    <col min="3339" max="3584" width="11.5703125" style="3"/>
    <col min="3585" max="3585" width="36.28515625" style="3" customWidth="1"/>
    <col min="3586" max="3586" width="18.7109375" style="3" customWidth="1"/>
    <col min="3587" max="3587" width="41.42578125" style="3" customWidth="1"/>
    <col min="3588" max="3588" width="10.42578125" style="3" bestFit="1" customWidth="1"/>
    <col min="3589" max="3589" width="19.7109375" style="3" customWidth="1"/>
    <col min="3590" max="3590" width="6.7109375" style="3" customWidth="1"/>
    <col min="3591" max="3592" width="11.5703125" style="3" customWidth="1"/>
    <col min="3593" max="3593" width="11.5703125" style="3"/>
    <col min="3594" max="3594" width="15.5703125" style="3" customWidth="1"/>
    <col min="3595" max="3840" width="11.5703125" style="3"/>
    <col min="3841" max="3841" width="36.28515625" style="3" customWidth="1"/>
    <col min="3842" max="3842" width="18.7109375" style="3" customWidth="1"/>
    <col min="3843" max="3843" width="41.42578125" style="3" customWidth="1"/>
    <col min="3844" max="3844" width="10.42578125" style="3" bestFit="1" customWidth="1"/>
    <col min="3845" max="3845" width="19.7109375" style="3" customWidth="1"/>
    <col min="3846" max="3846" width="6.7109375" style="3" customWidth="1"/>
    <col min="3847" max="3848" width="11.5703125" style="3" customWidth="1"/>
    <col min="3849" max="3849" width="11.5703125" style="3"/>
    <col min="3850" max="3850" width="15.5703125" style="3" customWidth="1"/>
    <col min="3851" max="4096" width="11.5703125" style="3"/>
    <col min="4097" max="4097" width="36.28515625" style="3" customWidth="1"/>
    <col min="4098" max="4098" width="18.7109375" style="3" customWidth="1"/>
    <col min="4099" max="4099" width="41.42578125" style="3" customWidth="1"/>
    <col min="4100" max="4100" width="10.42578125" style="3" bestFit="1" customWidth="1"/>
    <col min="4101" max="4101" width="19.7109375" style="3" customWidth="1"/>
    <col min="4102" max="4102" width="6.7109375" style="3" customWidth="1"/>
    <col min="4103" max="4104" width="11.5703125" style="3" customWidth="1"/>
    <col min="4105" max="4105" width="11.5703125" style="3"/>
    <col min="4106" max="4106" width="15.5703125" style="3" customWidth="1"/>
    <col min="4107" max="4352" width="11.5703125" style="3"/>
    <col min="4353" max="4353" width="36.28515625" style="3" customWidth="1"/>
    <col min="4354" max="4354" width="18.7109375" style="3" customWidth="1"/>
    <col min="4355" max="4355" width="41.42578125" style="3" customWidth="1"/>
    <col min="4356" max="4356" width="10.42578125" style="3" bestFit="1" customWidth="1"/>
    <col min="4357" max="4357" width="19.7109375" style="3" customWidth="1"/>
    <col min="4358" max="4358" width="6.7109375" style="3" customWidth="1"/>
    <col min="4359" max="4360" width="11.5703125" style="3" customWidth="1"/>
    <col min="4361" max="4361" width="11.5703125" style="3"/>
    <col min="4362" max="4362" width="15.5703125" style="3" customWidth="1"/>
    <col min="4363" max="4608" width="11.5703125" style="3"/>
    <col min="4609" max="4609" width="36.28515625" style="3" customWidth="1"/>
    <col min="4610" max="4610" width="18.7109375" style="3" customWidth="1"/>
    <col min="4611" max="4611" width="41.42578125" style="3" customWidth="1"/>
    <col min="4612" max="4612" width="10.42578125" style="3" bestFit="1" customWidth="1"/>
    <col min="4613" max="4613" width="19.7109375" style="3" customWidth="1"/>
    <col min="4614" max="4614" width="6.7109375" style="3" customWidth="1"/>
    <col min="4615" max="4616" width="11.5703125" style="3" customWidth="1"/>
    <col min="4617" max="4617" width="11.5703125" style="3"/>
    <col min="4618" max="4618" width="15.5703125" style="3" customWidth="1"/>
    <col min="4619" max="4864" width="11.5703125" style="3"/>
    <col min="4865" max="4865" width="36.28515625" style="3" customWidth="1"/>
    <col min="4866" max="4866" width="18.7109375" style="3" customWidth="1"/>
    <col min="4867" max="4867" width="41.42578125" style="3" customWidth="1"/>
    <col min="4868" max="4868" width="10.42578125" style="3" bestFit="1" customWidth="1"/>
    <col min="4869" max="4869" width="19.7109375" style="3" customWidth="1"/>
    <col min="4870" max="4870" width="6.7109375" style="3" customWidth="1"/>
    <col min="4871" max="4872" width="11.5703125" style="3" customWidth="1"/>
    <col min="4873" max="4873" width="11.5703125" style="3"/>
    <col min="4874" max="4874" width="15.5703125" style="3" customWidth="1"/>
    <col min="4875" max="5120" width="11.5703125" style="3"/>
    <col min="5121" max="5121" width="36.28515625" style="3" customWidth="1"/>
    <col min="5122" max="5122" width="18.7109375" style="3" customWidth="1"/>
    <col min="5123" max="5123" width="41.42578125" style="3" customWidth="1"/>
    <col min="5124" max="5124" width="10.42578125" style="3" bestFit="1" customWidth="1"/>
    <col min="5125" max="5125" width="19.7109375" style="3" customWidth="1"/>
    <col min="5126" max="5126" width="6.7109375" style="3" customWidth="1"/>
    <col min="5127" max="5128" width="11.5703125" style="3" customWidth="1"/>
    <col min="5129" max="5129" width="11.5703125" style="3"/>
    <col min="5130" max="5130" width="15.5703125" style="3" customWidth="1"/>
    <col min="5131" max="5376" width="11.5703125" style="3"/>
    <col min="5377" max="5377" width="36.28515625" style="3" customWidth="1"/>
    <col min="5378" max="5378" width="18.7109375" style="3" customWidth="1"/>
    <col min="5379" max="5379" width="41.42578125" style="3" customWidth="1"/>
    <col min="5380" max="5380" width="10.42578125" style="3" bestFit="1" customWidth="1"/>
    <col min="5381" max="5381" width="19.7109375" style="3" customWidth="1"/>
    <col min="5382" max="5382" width="6.7109375" style="3" customWidth="1"/>
    <col min="5383" max="5384" width="11.5703125" style="3" customWidth="1"/>
    <col min="5385" max="5385" width="11.5703125" style="3"/>
    <col min="5386" max="5386" width="15.5703125" style="3" customWidth="1"/>
    <col min="5387" max="5632" width="11.5703125" style="3"/>
    <col min="5633" max="5633" width="36.28515625" style="3" customWidth="1"/>
    <col min="5634" max="5634" width="18.7109375" style="3" customWidth="1"/>
    <col min="5635" max="5635" width="41.42578125" style="3" customWidth="1"/>
    <col min="5636" max="5636" width="10.42578125" style="3" bestFit="1" customWidth="1"/>
    <col min="5637" max="5637" width="19.7109375" style="3" customWidth="1"/>
    <col min="5638" max="5638" width="6.7109375" style="3" customWidth="1"/>
    <col min="5639" max="5640" width="11.5703125" style="3" customWidth="1"/>
    <col min="5641" max="5641" width="11.5703125" style="3"/>
    <col min="5642" max="5642" width="15.5703125" style="3" customWidth="1"/>
    <col min="5643" max="5888" width="11.5703125" style="3"/>
    <col min="5889" max="5889" width="36.28515625" style="3" customWidth="1"/>
    <col min="5890" max="5890" width="18.7109375" style="3" customWidth="1"/>
    <col min="5891" max="5891" width="41.42578125" style="3" customWidth="1"/>
    <col min="5892" max="5892" width="10.42578125" style="3" bestFit="1" customWidth="1"/>
    <col min="5893" max="5893" width="19.7109375" style="3" customWidth="1"/>
    <col min="5894" max="5894" width="6.7109375" style="3" customWidth="1"/>
    <col min="5895" max="5896" width="11.5703125" style="3" customWidth="1"/>
    <col min="5897" max="5897" width="11.5703125" style="3"/>
    <col min="5898" max="5898" width="15.5703125" style="3" customWidth="1"/>
    <col min="5899" max="6144" width="11.5703125" style="3"/>
    <col min="6145" max="6145" width="36.28515625" style="3" customWidth="1"/>
    <col min="6146" max="6146" width="18.7109375" style="3" customWidth="1"/>
    <col min="6147" max="6147" width="41.42578125" style="3" customWidth="1"/>
    <col min="6148" max="6148" width="10.42578125" style="3" bestFit="1" customWidth="1"/>
    <col min="6149" max="6149" width="19.7109375" style="3" customWidth="1"/>
    <col min="6150" max="6150" width="6.7109375" style="3" customWidth="1"/>
    <col min="6151" max="6152" width="11.5703125" style="3" customWidth="1"/>
    <col min="6153" max="6153" width="11.5703125" style="3"/>
    <col min="6154" max="6154" width="15.5703125" style="3" customWidth="1"/>
    <col min="6155" max="6400" width="11.5703125" style="3"/>
    <col min="6401" max="6401" width="36.28515625" style="3" customWidth="1"/>
    <col min="6402" max="6402" width="18.7109375" style="3" customWidth="1"/>
    <col min="6403" max="6403" width="41.42578125" style="3" customWidth="1"/>
    <col min="6404" max="6404" width="10.42578125" style="3" bestFit="1" customWidth="1"/>
    <col min="6405" max="6405" width="19.7109375" style="3" customWidth="1"/>
    <col min="6406" max="6406" width="6.7109375" style="3" customWidth="1"/>
    <col min="6407" max="6408" width="11.5703125" style="3" customWidth="1"/>
    <col min="6409" max="6409" width="11.5703125" style="3"/>
    <col min="6410" max="6410" width="15.5703125" style="3" customWidth="1"/>
    <col min="6411" max="6656" width="11.5703125" style="3"/>
    <col min="6657" max="6657" width="36.28515625" style="3" customWidth="1"/>
    <col min="6658" max="6658" width="18.7109375" style="3" customWidth="1"/>
    <col min="6659" max="6659" width="41.42578125" style="3" customWidth="1"/>
    <col min="6660" max="6660" width="10.42578125" style="3" bestFit="1" customWidth="1"/>
    <col min="6661" max="6661" width="19.7109375" style="3" customWidth="1"/>
    <col min="6662" max="6662" width="6.7109375" style="3" customWidth="1"/>
    <col min="6663" max="6664" width="11.5703125" style="3" customWidth="1"/>
    <col min="6665" max="6665" width="11.5703125" style="3"/>
    <col min="6666" max="6666" width="15.5703125" style="3" customWidth="1"/>
    <col min="6667" max="6912" width="11.5703125" style="3"/>
    <col min="6913" max="6913" width="36.28515625" style="3" customWidth="1"/>
    <col min="6914" max="6914" width="18.7109375" style="3" customWidth="1"/>
    <col min="6915" max="6915" width="41.42578125" style="3" customWidth="1"/>
    <col min="6916" max="6916" width="10.42578125" style="3" bestFit="1" customWidth="1"/>
    <col min="6917" max="6917" width="19.7109375" style="3" customWidth="1"/>
    <col min="6918" max="6918" width="6.7109375" style="3" customWidth="1"/>
    <col min="6919" max="6920" width="11.5703125" style="3" customWidth="1"/>
    <col min="6921" max="6921" width="11.5703125" style="3"/>
    <col min="6922" max="6922" width="15.5703125" style="3" customWidth="1"/>
    <col min="6923" max="7168" width="11.5703125" style="3"/>
    <col min="7169" max="7169" width="36.28515625" style="3" customWidth="1"/>
    <col min="7170" max="7170" width="18.7109375" style="3" customWidth="1"/>
    <col min="7171" max="7171" width="41.42578125" style="3" customWidth="1"/>
    <col min="7172" max="7172" width="10.42578125" style="3" bestFit="1" customWidth="1"/>
    <col min="7173" max="7173" width="19.7109375" style="3" customWidth="1"/>
    <col min="7174" max="7174" width="6.7109375" style="3" customWidth="1"/>
    <col min="7175" max="7176" width="11.5703125" style="3" customWidth="1"/>
    <col min="7177" max="7177" width="11.5703125" style="3"/>
    <col min="7178" max="7178" width="15.5703125" style="3" customWidth="1"/>
    <col min="7179" max="7424" width="11.5703125" style="3"/>
    <col min="7425" max="7425" width="36.28515625" style="3" customWidth="1"/>
    <col min="7426" max="7426" width="18.7109375" style="3" customWidth="1"/>
    <col min="7427" max="7427" width="41.42578125" style="3" customWidth="1"/>
    <col min="7428" max="7428" width="10.42578125" style="3" bestFit="1" customWidth="1"/>
    <col min="7429" max="7429" width="19.7109375" style="3" customWidth="1"/>
    <col min="7430" max="7430" width="6.7109375" style="3" customWidth="1"/>
    <col min="7431" max="7432" width="11.5703125" style="3" customWidth="1"/>
    <col min="7433" max="7433" width="11.5703125" style="3"/>
    <col min="7434" max="7434" width="15.5703125" style="3" customWidth="1"/>
    <col min="7435" max="7680" width="11.5703125" style="3"/>
    <col min="7681" max="7681" width="36.28515625" style="3" customWidth="1"/>
    <col min="7682" max="7682" width="18.7109375" style="3" customWidth="1"/>
    <col min="7683" max="7683" width="41.42578125" style="3" customWidth="1"/>
    <col min="7684" max="7684" width="10.42578125" style="3" bestFit="1" customWidth="1"/>
    <col min="7685" max="7685" width="19.7109375" style="3" customWidth="1"/>
    <col min="7686" max="7686" width="6.7109375" style="3" customWidth="1"/>
    <col min="7687" max="7688" width="11.5703125" style="3" customWidth="1"/>
    <col min="7689" max="7689" width="11.5703125" style="3"/>
    <col min="7690" max="7690" width="15.5703125" style="3" customWidth="1"/>
    <col min="7691" max="7936" width="11.5703125" style="3"/>
    <col min="7937" max="7937" width="36.28515625" style="3" customWidth="1"/>
    <col min="7938" max="7938" width="18.7109375" style="3" customWidth="1"/>
    <col min="7939" max="7939" width="41.42578125" style="3" customWidth="1"/>
    <col min="7940" max="7940" width="10.42578125" style="3" bestFit="1" customWidth="1"/>
    <col min="7941" max="7941" width="19.7109375" style="3" customWidth="1"/>
    <col min="7942" max="7942" width="6.7109375" style="3" customWidth="1"/>
    <col min="7943" max="7944" width="11.5703125" style="3" customWidth="1"/>
    <col min="7945" max="7945" width="11.5703125" style="3"/>
    <col min="7946" max="7946" width="15.5703125" style="3" customWidth="1"/>
    <col min="7947" max="8192" width="11.5703125" style="3"/>
    <col min="8193" max="8193" width="36.28515625" style="3" customWidth="1"/>
    <col min="8194" max="8194" width="18.7109375" style="3" customWidth="1"/>
    <col min="8195" max="8195" width="41.42578125" style="3" customWidth="1"/>
    <col min="8196" max="8196" width="10.42578125" style="3" bestFit="1" customWidth="1"/>
    <col min="8197" max="8197" width="19.7109375" style="3" customWidth="1"/>
    <col min="8198" max="8198" width="6.7109375" style="3" customWidth="1"/>
    <col min="8199" max="8200" width="11.5703125" style="3" customWidth="1"/>
    <col min="8201" max="8201" width="11.5703125" style="3"/>
    <col min="8202" max="8202" width="15.5703125" style="3" customWidth="1"/>
    <col min="8203" max="8448" width="11.5703125" style="3"/>
    <col min="8449" max="8449" width="36.28515625" style="3" customWidth="1"/>
    <col min="8450" max="8450" width="18.7109375" style="3" customWidth="1"/>
    <col min="8451" max="8451" width="41.42578125" style="3" customWidth="1"/>
    <col min="8452" max="8452" width="10.42578125" style="3" bestFit="1" customWidth="1"/>
    <col min="8453" max="8453" width="19.7109375" style="3" customWidth="1"/>
    <col min="8454" max="8454" width="6.7109375" style="3" customWidth="1"/>
    <col min="8455" max="8456" width="11.5703125" style="3" customWidth="1"/>
    <col min="8457" max="8457" width="11.5703125" style="3"/>
    <col min="8458" max="8458" width="15.5703125" style="3" customWidth="1"/>
    <col min="8459" max="8704" width="11.5703125" style="3"/>
    <col min="8705" max="8705" width="36.28515625" style="3" customWidth="1"/>
    <col min="8706" max="8706" width="18.7109375" style="3" customWidth="1"/>
    <col min="8707" max="8707" width="41.42578125" style="3" customWidth="1"/>
    <col min="8708" max="8708" width="10.42578125" style="3" bestFit="1" customWidth="1"/>
    <col min="8709" max="8709" width="19.7109375" style="3" customWidth="1"/>
    <col min="8710" max="8710" width="6.7109375" style="3" customWidth="1"/>
    <col min="8711" max="8712" width="11.5703125" style="3" customWidth="1"/>
    <col min="8713" max="8713" width="11.5703125" style="3"/>
    <col min="8714" max="8714" width="15.5703125" style="3" customWidth="1"/>
    <col min="8715" max="8960" width="11.5703125" style="3"/>
    <col min="8961" max="8961" width="36.28515625" style="3" customWidth="1"/>
    <col min="8962" max="8962" width="18.7109375" style="3" customWidth="1"/>
    <col min="8963" max="8963" width="41.42578125" style="3" customWidth="1"/>
    <col min="8964" max="8964" width="10.42578125" style="3" bestFit="1" customWidth="1"/>
    <col min="8965" max="8965" width="19.7109375" style="3" customWidth="1"/>
    <col min="8966" max="8966" width="6.7109375" style="3" customWidth="1"/>
    <col min="8967" max="8968" width="11.5703125" style="3" customWidth="1"/>
    <col min="8969" max="8969" width="11.5703125" style="3"/>
    <col min="8970" max="8970" width="15.5703125" style="3" customWidth="1"/>
    <col min="8971" max="9216" width="11.5703125" style="3"/>
    <col min="9217" max="9217" width="36.28515625" style="3" customWidth="1"/>
    <col min="9218" max="9218" width="18.7109375" style="3" customWidth="1"/>
    <col min="9219" max="9219" width="41.42578125" style="3" customWidth="1"/>
    <col min="9220" max="9220" width="10.42578125" style="3" bestFit="1" customWidth="1"/>
    <col min="9221" max="9221" width="19.7109375" style="3" customWidth="1"/>
    <col min="9222" max="9222" width="6.7109375" style="3" customWidth="1"/>
    <col min="9223" max="9224" width="11.5703125" style="3" customWidth="1"/>
    <col min="9225" max="9225" width="11.5703125" style="3"/>
    <col min="9226" max="9226" width="15.5703125" style="3" customWidth="1"/>
    <col min="9227" max="9472" width="11.5703125" style="3"/>
    <col min="9473" max="9473" width="36.28515625" style="3" customWidth="1"/>
    <col min="9474" max="9474" width="18.7109375" style="3" customWidth="1"/>
    <col min="9475" max="9475" width="41.42578125" style="3" customWidth="1"/>
    <col min="9476" max="9476" width="10.42578125" style="3" bestFit="1" customWidth="1"/>
    <col min="9477" max="9477" width="19.7109375" style="3" customWidth="1"/>
    <col min="9478" max="9478" width="6.7109375" style="3" customWidth="1"/>
    <col min="9479" max="9480" width="11.5703125" style="3" customWidth="1"/>
    <col min="9481" max="9481" width="11.5703125" style="3"/>
    <col min="9482" max="9482" width="15.5703125" style="3" customWidth="1"/>
    <col min="9483" max="9728" width="11.5703125" style="3"/>
    <col min="9729" max="9729" width="36.28515625" style="3" customWidth="1"/>
    <col min="9730" max="9730" width="18.7109375" style="3" customWidth="1"/>
    <col min="9731" max="9731" width="41.42578125" style="3" customWidth="1"/>
    <col min="9732" max="9732" width="10.42578125" style="3" bestFit="1" customWidth="1"/>
    <col min="9733" max="9733" width="19.7109375" style="3" customWidth="1"/>
    <col min="9734" max="9734" width="6.7109375" style="3" customWidth="1"/>
    <col min="9735" max="9736" width="11.5703125" style="3" customWidth="1"/>
    <col min="9737" max="9737" width="11.5703125" style="3"/>
    <col min="9738" max="9738" width="15.5703125" style="3" customWidth="1"/>
    <col min="9739" max="9984" width="11.5703125" style="3"/>
    <col min="9985" max="9985" width="36.28515625" style="3" customWidth="1"/>
    <col min="9986" max="9986" width="18.7109375" style="3" customWidth="1"/>
    <col min="9987" max="9987" width="41.42578125" style="3" customWidth="1"/>
    <col min="9988" max="9988" width="10.42578125" style="3" bestFit="1" customWidth="1"/>
    <col min="9989" max="9989" width="19.7109375" style="3" customWidth="1"/>
    <col min="9990" max="9990" width="6.7109375" style="3" customWidth="1"/>
    <col min="9991" max="9992" width="11.5703125" style="3" customWidth="1"/>
    <col min="9993" max="9993" width="11.5703125" style="3"/>
    <col min="9994" max="9994" width="15.5703125" style="3" customWidth="1"/>
    <col min="9995" max="10240" width="11.5703125" style="3"/>
    <col min="10241" max="10241" width="36.28515625" style="3" customWidth="1"/>
    <col min="10242" max="10242" width="18.7109375" style="3" customWidth="1"/>
    <col min="10243" max="10243" width="41.42578125" style="3" customWidth="1"/>
    <col min="10244" max="10244" width="10.42578125" style="3" bestFit="1" customWidth="1"/>
    <col min="10245" max="10245" width="19.7109375" style="3" customWidth="1"/>
    <col min="10246" max="10246" width="6.7109375" style="3" customWidth="1"/>
    <col min="10247" max="10248" width="11.5703125" style="3" customWidth="1"/>
    <col min="10249" max="10249" width="11.5703125" style="3"/>
    <col min="10250" max="10250" width="15.5703125" style="3" customWidth="1"/>
    <col min="10251" max="10496" width="11.5703125" style="3"/>
    <col min="10497" max="10497" width="36.28515625" style="3" customWidth="1"/>
    <col min="10498" max="10498" width="18.7109375" style="3" customWidth="1"/>
    <col min="10499" max="10499" width="41.42578125" style="3" customWidth="1"/>
    <col min="10500" max="10500" width="10.42578125" style="3" bestFit="1" customWidth="1"/>
    <col min="10501" max="10501" width="19.7109375" style="3" customWidth="1"/>
    <col min="10502" max="10502" width="6.7109375" style="3" customWidth="1"/>
    <col min="10503" max="10504" width="11.5703125" style="3" customWidth="1"/>
    <col min="10505" max="10505" width="11.5703125" style="3"/>
    <col min="10506" max="10506" width="15.5703125" style="3" customWidth="1"/>
    <col min="10507" max="10752" width="11.5703125" style="3"/>
    <col min="10753" max="10753" width="36.28515625" style="3" customWidth="1"/>
    <col min="10754" max="10754" width="18.7109375" style="3" customWidth="1"/>
    <col min="10755" max="10755" width="41.42578125" style="3" customWidth="1"/>
    <col min="10756" max="10756" width="10.42578125" style="3" bestFit="1" customWidth="1"/>
    <col min="10757" max="10757" width="19.7109375" style="3" customWidth="1"/>
    <col min="10758" max="10758" width="6.7109375" style="3" customWidth="1"/>
    <col min="10759" max="10760" width="11.5703125" style="3" customWidth="1"/>
    <col min="10761" max="10761" width="11.5703125" style="3"/>
    <col min="10762" max="10762" width="15.5703125" style="3" customWidth="1"/>
    <col min="10763" max="11008" width="11.5703125" style="3"/>
    <col min="11009" max="11009" width="36.28515625" style="3" customWidth="1"/>
    <col min="11010" max="11010" width="18.7109375" style="3" customWidth="1"/>
    <col min="11011" max="11011" width="41.42578125" style="3" customWidth="1"/>
    <col min="11012" max="11012" width="10.42578125" style="3" bestFit="1" customWidth="1"/>
    <col min="11013" max="11013" width="19.7109375" style="3" customWidth="1"/>
    <col min="11014" max="11014" width="6.7109375" style="3" customWidth="1"/>
    <col min="11015" max="11016" width="11.5703125" style="3" customWidth="1"/>
    <col min="11017" max="11017" width="11.5703125" style="3"/>
    <col min="11018" max="11018" width="15.5703125" style="3" customWidth="1"/>
    <col min="11019" max="11264" width="11.5703125" style="3"/>
    <col min="11265" max="11265" width="36.28515625" style="3" customWidth="1"/>
    <col min="11266" max="11266" width="18.7109375" style="3" customWidth="1"/>
    <col min="11267" max="11267" width="41.42578125" style="3" customWidth="1"/>
    <col min="11268" max="11268" width="10.42578125" style="3" bestFit="1" customWidth="1"/>
    <col min="11269" max="11269" width="19.7109375" style="3" customWidth="1"/>
    <col min="11270" max="11270" width="6.7109375" style="3" customWidth="1"/>
    <col min="11271" max="11272" width="11.5703125" style="3" customWidth="1"/>
    <col min="11273" max="11273" width="11.5703125" style="3"/>
    <col min="11274" max="11274" width="15.5703125" style="3" customWidth="1"/>
    <col min="11275" max="11520" width="11.5703125" style="3"/>
    <col min="11521" max="11521" width="36.28515625" style="3" customWidth="1"/>
    <col min="11522" max="11522" width="18.7109375" style="3" customWidth="1"/>
    <col min="11523" max="11523" width="41.42578125" style="3" customWidth="1"/>
    <col min="11524" max="11524" width="10.42578125" style="3" bestFit="1" customWidth="1"/>
    <col min="11525" max="11525" width="19.7109375" style="3" customWidth="1"/>
    <col min="11526" max="11526" width="6.7109375" style="3" customWidth="1"/>
    <col min="11527" max="11528" width="11.5703125" style="3" customWidth="1"/>
    <col min="11529" max="11529" width="11.5703125" style="3"/>
    <col min="11530" max="11530" width="15.5703125" style="3" customWidth="1"/>
    <col min="11531" max="11776" width="11.5703125" style="3"/>
    <col min="11777" max="11777" width="36.28515625" style="3" customWidth="1"/>
    <col min="11778" max="11778" width="18.7109375" style="3" customWidth="1"/>
    <col min="11779" max="11779" width="41.42578125" style="3" customWidth="1"/>
    <col min="11780" max="11780" width="10.42578125" style="3" bestFit="1" customWidth="1"/>
    <col min="11781" max="11781" width="19.7109375" style="3" customWidth="1"/>
    <col min="11782" max="11782" width="6.7109375" style="3" customWidth="1"/>
    <col min="11783" max="11784" width="11.5703125" style="3" customWidth="1"/>
    <col min="11785" max="11785" width="11.5703125" style="3"/>
    <col min="11786" max="11786" width="15.5703125" style="3" customWidth="1"/>
    <col min="11787" max="12032" width="11.5703125" style="3"/>
    <col min="12033" max="12033" width="36.28515625" style="3" customWidth="1"/>
    <col min="12034" max="12034" width="18.7109375" style="3" customWidth="1"/>
    <col min="12035" max="12035" width="41.42578125" style="3" customWidth="1"/>
    <col min="12036" max="12036" width="10.42578125" style="3" bestFit="1" customWidth="1"/>
    <col min="12037" max="12037" width="19.7109375" style="3" customWidth="1"/>
    <col min="12038" max="12038" width="6.7109375" style="3" customWidth="1"/>
    <col min="12039" max="12040" width="11.5703125" style="3" customWidth="1"/>
    <col min="12041" max="12041" width="11.5703125" style="3"/>
    <col min="12042" max="12042" width="15.5703125" style="3" customWidth="1"/>
    <col min="12043" max="12288" width="11.5703125" style="3"/>
    <col min="12289" max="12289" width="36.28515625" style="3" customWidth="1"/>
    <col min="12290" max="12290" width="18.7109375" style="3" customWidth="1"/>
    <col min="12291" max="12291" width="41.42578125" style="3" customWidth="1"/>
    <col min="12292" max="12292" width="10.42578125" style="3" bestFit="1" customWidth="1"/>
    <col min="12293" max="12293" width="19.7109375" style="3" customWidth="1"/>
    <col min="12294" max="12294" width="6.7109375" style="3" customWidth="1"/>
    <col min="12295" max="12296" width="11.5703125" style="3" customWidth="1"/>
    <col min="12297" max="12297" width="11.5703125" style="3"/>
    <col min="12298" max="12298" width="15.5703125" style="3" customWidth="1"/>
    <col min="12299" max="12544" width="11.5703125" style="3"/>
    <col min="12545" max="12545" width="36.28515625" style="3" customWidth="1"/>
    <col min="12546" max="12546" width="18.7109375" style="3" customWidth="1"/>
    <col min="12547" max="12547" width="41.42578125" style="3" customWidth="1"/>
    <col min="12548" max="12548" width="10.42578125" style="3" bestFit="1" customWidth="1"/>
    <col min="12549" max="12549" width="19.7109375" style="3" customWidth="1"/>
    <col min="12550" max="12550" width="6.7109375" style="3" customWidth="1"/>
    <col min="12551" max="12552" width="11.5703125" style="3" customWidth="1"/>
    <col min="12553" max="12553" width="11.5703125" style="3"/>
    <col min="12554" max="12554" width="15.5703125" style="3" customWidth="1"/>
    <col min="12555" max="12800" width="11.5703125" style="3"/>
    <col min="12801" max="12801" width="36.28515625" style="3" customWidth="1"/>
    <col min="12802" max="12802" width="18.7109375" style="3" customWidth="1"/>
    <col min="12803" max="12803" width="41.42578125" style="3" customWidth="1"/>
    <col min="12804" max="12804" width="10.42578125" style="3" bestFit="1" customWidth="1"/>
    <col min="12805" max="12805" width="19.7109375" style="3" customWidth="1"/>
    <col min="12806" max="12806" width="6.7109375" style="3" customWidth="1"/>
    <col min="12807" max="12808" width="11.5703125" style="3" customWidth="1"/>
    <col min="12809" max="12809" width="11.5703125" style="3"/>
    <col min="12810" max="12810" width="15.5703125" style="3" customWidth="1"/>
    <col min="12811" max="13056" width="11.5703125" style="3"/>
    <col min="13057" max="13057" width="36.28515625" style="3" customWidth="1"/>
    <col min="13058" max="13058" width="18.7109375" style="3" customWidth="1"/>
    <col min="13059" max="13059" width="41.42578125" style="3" customWidth="1"/>
    <col min="13060" max="13060" width="10.42578125" style="3" bestFit="1" customWidth="1"/>
    <col min="13061" max="13061" width="19.7109375" style="3" customWidth="1"/>
    <col min="13062" max="13062" width="6.7109375" style="3" customWidth="1"/>
    <col min="13063" max="13064" width="11.5703125" style="3" customWidth="1"/>
    <col min="13065" max="13065" width="11.5703125" style="3"/>
    <col min="13066" max="13066" width="15.5703125" style="3" customWidth="1"/>
    <col min="13067" max="13312" width="11.5703125" style="3"/>
    <col min="13313" max="13313" width="36.28515625" style="3" customWidth="1"/>
    <col min="13314" max="13314" width="18.7109375" style="3" customWidth="1"/>
    <col min="13315" max="13315" width="41.42578125" style="3" customWidth="1"/>
    <col min="13316" max="13316" width="10.42578125" style="3" bestFit="1" customWidth="1"/>
    <col min="13317" max="13317" width="19.7109375" style="3" customWidth="1"/>
    <col min="13318" max="13318" width="6.7109375" style="3" customWidth="1"/>
    <col min="13319" max="13320" width="11.5703125" style="3" customWidth="1"/>
    <col min="13321" max="13321" width="11.5703125" style="3"/>
    <col min="13322" max="13322" width="15.5703125" style="3" customWidth="1"/>
    <col min="13323" max="13568" width="11.5703125" style="3"/>
    <col min="13569" max="13569" width="36.28515625" style="3" customWidth="1"/>
    <col min="13570" max="13570" width="18.7109375" style="3" customWidth="1"/>
    <col min="13571" max="13571" width="41.42578125" style="3" customWidth="1"/>
    <col min="13572" max="13572" width="10.42578125" style="3" bestFit="1" customWidth="1"/>
    <col min="13573" max="13573" width="19.7109375" style="3" customWidth="1"/>
    <col min="13574" max="13574" width="6.7109375" style="3" customWidth="1"/>
    <col min="13575" max="13576" width="11.5703125" style="3" customWidth="1"/>
    <col min="13577" max="13577" width="11.5703125" style="3"/>
    <col min="13578" max="13578" width="15.5703125" style="3" customWidth="1"/>
    <col min="13579" max="13824" width="11.5703125" style="3"/>
    <col min="13825" max="13825" width="36.28515625" style="3" customWidth="1"/>
    <col min="13826" max="13826" width="18.7109375" style="3" customWidth="1"/>
    <col min="13827" max="13827" width="41.42578125" style="3" customWidth="1"/>
    <col min="13828" max="13828" width="10.42578125" style="3" bestFit="1" customWidth="1"/>
    <col min="13829" max="13829" width="19.7109375" style="3" customWidth="1"/>
    <col min="13830" max="13830" width="6.7109375" style="3" customWidth="1"/>
    <col min="13831" max="13832" width="11.5703125" style="3" customWidth="1"/>
    <col min="13833" max="13833" width="11.5703125" style="3"/>
    <col min="13834" max="13834" width="15.5703125" style="3" customWidth="1"/>
    <col min="13835" max="14080" width="11.5703125" style="3"/>
    <col min="14081" max="14081" width="36.28515625" style="3" customWidth="1"/>
    <col min="14082" max="14082" width="18.7109375" style="3" customWidth="1"/>
    <col min="14083" max="14083" width="41.42578125" style="3" customWidth="1"/>
    <col min="14084" max="14084" width="10.42578125" style="3" bestFit="1" customWidth="1"/>
    <col min="14085" max="14085" width="19.7109375" style="3" customWidth="1"/>
    <col min="14086" max="14086" width="6.7109375" style="3" customWidth="1"/>
    <col min="14087" max="14088" width="11.5703125" style="3" customWidth="1"/>
    <col min="14089" max="14089" width="11.5703125" style="3"/>
    <col min="14090" max="14090" width="15.5703125" style="3" customWidth="1"/>
    <col min="14091" max="14336" width="11.5703125" style="3"/>
    <col min="14337" max="14337" width="36.28515625" style="3" customWidth="1"/>
    <col min="14338" max="14338" width="18.7109375" style="3" customWidth="1"/>
    <col min="14339" max="14339" width="41.42578125" style="3" customWidth="1"/>
    <col min="14340" max="14340" width="10.42578125" style="3" bestFit="1" customWidth="1"/>
    <col min="14341" max="14341" width="19.7109375" style="3" customWidth="1"/>
    <col min="14342" max="14342" width="6.7109375" style="3" customWidth="1"/>
    <col min="14343" max="14344" width="11.5703125" style="3" customWidth="1"/>
    <col min="14345" max="14345" width="11.5703125" style="3"/>
    <col min="14346" max="14346" width="15.5703125" style="3" customWidth="1"/>
    <col min="14347" max="14592" width="11.5703125" style="3"/>
    <col min="14593" max="14593" width="36.28515625" style="3" customWidth="1"/>
    <col min="14594" max="14594" width="18.7109375" style="3" customWidth="1"/>
    <col min="14595" max="14595" width="41.42578125" style="3" customWidth="1"/>
    <col min="14596" max="14596" width="10.42578125" style="3" bestFit="1" customWidth="1"/>
    <col min="14597" max="14597" width="19.7109375" style="3" customWidth="1"/>
    <col min="14598" max="14598" width="6.7109375" style="3" customWidth="1"/>
    <col min="14599" max="14600" width="11.5703125" style="3" customWidth="1"/>
    <col min="14601" max="14601" width="11.5703125" style="3"/>
    <col min="14602" max="14602" width="15.5703125" style="3" customWidth="1"/>
    <col min="14603" max="14848" width="11.5703125" style="3"/>
    <col min="14849" max="14849" width="36.28515625" style="3" customWidth="1"/>
    <col min="14850" max="14850" width="18.7109375" style="3" customWidth="1"/>
    <col min="14851" max="14851" width="41.42578125" style="3" customWidth="1"/>
    <col min="14852" max="14852" width="10.42578125" style="3" bestFit="1" customWidth="1"/>
    <col min="14853" max="14853" width="19.7109375" style="3" customWidth="1"/>
    <col min="14854" max="14854" width="6.7109375" style="3" customWidth="1"/>
    <col min="14855" max="14856" width="11.5703125" style="3" customWidth="1"/>
    <col min="14857" max="14857" width="11.5703125" style="3"/>
    <col min="14858" max="14858" width="15.5703125" style="3" customWidth="1"/>
    <col min="14859" max="15104" width="11.5703125" style="3"/>
    <col min="15105" max="15105" width="36.28515625" style="3" customWidth="1"/>
    <col min="15106" max="15106" width="18.7109375" style="3" customWidth="1"/>
    <col min="15107" max="15107" width="41.42578125" style="3" customWidth="1"/>
    <col min="15108" max="15108" width="10.42578125" style="3" bestFit="1" customWidth="1"/>
    <col min="15109" max="15109" width="19.7109375" style="3" customWidth="1"/>
    <col min="15110" max="15110" width="6.7109375" style="3" customWidth="1"/>
    <col min="15111" max="15112" width="11.5703125" style="3" customWidth="1"/>
    <col min="15113" max="15113" width="11.5703125" style="3"/>
    <col min="15114" max="15114" width="15.5703125" style="3" customWidth="1"/>
    <col min="15115" max="15360" width="11.5703125" style="3"/>
    <col min="15361" max="15361" width="36.28515625" style="3" customWidth="1"/>
    <col min="15362" max="15362" width="18.7109375" style="3" customWidth="1"/>
    <col min="15363" max="15363" width="41.42578125" style="3" customWidth="1"/>
    <col min="15364" max="15364" width="10.42578125" style="3" bestFit="1" customWidth="1"/>
    <col min="15365" max="15365" width="19.7109375" style="3" customWidth="1"/>
    <col min="15366" max="15366" width="6.7109375" style="3" customWidth="1"/>
    <col min="15367" max="15368" width="11.5703125" style="3" customWidth="1"/>
    <col min="15369" max="15369" width="11.5703125" style="3"/>
    <col min="15370" max="15370" width="15.5703125" style="3" customWidth="1"/>
    <col min="15371" max="15616" width="11.5703125" style="3"/>
    <col min="15617" max="15617" width="36.28515625" style="3" customWidth="1"/>
    <col min="15618" max="15618" width="18.7109375" style="3" customWidth="1"/>
    <col min="15619" max="15619" width="41.42578125" style="3" customWidth="1"/>
    <col min="15620" max="15620" width="10.42578125" style="3" bestFit="1" customWidth="1"/>
    <col min="15621" max="15621" width="19.7109375" style="3" customWidth="1"/>
    <col min="15622" max="15622" width="6.7109375" style="3" customWidth="1"/>
    <col min="15623" max="15624" width="11.5703125" style="3" customWidth="1"/>
    <col min="15625" max="15625" width="11.5703125" style="3"/>
    <col min="15626" max="15626" width="15.5703125" style="3" customWidth="1"/>
    <col min="15627" max="15872" width="11.5703125" style="3"/>
    <col min="15873" max="15873" width="36.28515625" style="3" customWidth="1"/>
    <col min="15874" max="15874" width="18.7109375" style="3" customWidth="1"/>
    <col min="15875" max="15875" width="41.42578125" style="3" customWidth="1"/>
    <col min="15876" max="15876" width="10.42578125" style="3" bestFit="1" customWidth="1"/>
    <col min="15877" max="15877" width="19.7109375" style="3" customWidth="1"/>
    <col min="15878" max="15878" width="6.7109375" style="3" customWidth="1"/>
    <col min="15879" max="15880" width="11.5703125" style="3" customWidth="1"/>
    <col min="15881" max="15881" width="11.5703125" style="3"/>
    <col min="15882" max="15882" width="15.5703125" style="3" customWidth="1"/>
    <col min="15883" max="16128" width="11.5703125" style="3"/>
    <col min="16129" max="16129" width="36.28515625" style="3" customWidth="1"/>
    <col min="16130" max="16130" width="18.7109375" style="3" customWidth="1"/>
    <col min="16131" max="16131" width="41.42578125" style="3" customWidth="1"/>
    <col min="16132" max="16132" width="10.42578125" style="3" bestFit="1" customWidth="1"/>
    <col min="16133" max="16133" width="19.7109375" style="3" customWidth="1"/>
    <col min="16134" max="16134" width="6.7109375" style="3" customWidth="1"/>
    <col min="16135" max="16136" width="11.5703125" style="3" customWidth="1"/>
    <col min="16137" max="16137" width="11.5703125" style="3"/>
    <col min="16138" max="16138" width="15.5703125" style="3" customWidth="1"/>
    <col min="16139" max="16384" width="11.5703125" style="3"/>
  </cols>
  <sheetData>
    <row r="1" spans="1:15" x14ac:dyDescent="0.25">
      <c r="A1" s="104" t="s">
        <v>710</v>
      </c>
    </row>
    <row r="2" spans="1:15" ht="17.25" customHeight="1" x14ac:dyDescent="0.25">
      <c r="A2" s="1072" t="s">
        <v>711</v>
      </c>
      <c r="B2" s="1072"/>
      <c r="C2" s="1072"/>
    </row>
    <row r="4" spans="1:15" x14ac:dyDescent="0.25">
      <c r="A4" s="145" t="s">
        <v>692</v>
      </c>
      <c r="B4" s="146" t="s">
        <v>886</v>
      </c>
      <c r="C4" s="147" t="s">
        <v>693</v>
      </c>
    </row>
    <row r="5" spans="1:15" ht="15.75" thickBot="1" x14ac:dyDescent="0.3">
      <c r="A5" s="148"/>
      <c r="B5" s="149"/>
      <c r="C5" s="149"/>
    </row>
    <row r="6" spans="1:15" ht="15.75" thickBot="1" x14ac:dyDescent="0.3">
      <c r="A6" s="150" t="s">
        <v>712</v>
      </c>
      <c r="B6" s="462">
        <f>SUM(B8:B16)</f>
        <v>54535.049723669727</v>
      </c>
      <c r="C6" s="151">
        <f>B6/$B$20</f>
        <v>0.98355474164814771</v>
      </c>
    </row>
    <row r="7" spans="1:15" x14ac:dyDescent="0.25">
      <c r="A7" s="127"/>
      <c r="B7" s="463"/>
      <c r="C7" s="152"/>
    </row>
    <row r="8" spans="1:15" x14ac:dyDescent="0.25">
      <c r="A8" s="118" t="s">
        <v>1</v>
      </c>
      <c r="B8" s="153">
        <v>24956.184218849998</v>
      </c>
      <c r="C8" s="154">
        <f t="shared" ref="C8:C16" si="0">B8/$B$20</f>
        <v>0.45009170150698591</v>
      </c>
      <c r="N8"/>
    </row>
    <row r="9" spans="1:15" x14ac:dyDescent="0.25">
      <c r="A9" s="118" t="s">
        <v>2</v>
      </c>
      <c r="B9" s="153">
        <v>20260.358859489999</v>
      </c>
      <c r="C9" s="154">
        <f t="shared" si="0"/>
        <v>0.36540118922996967</v>
      </c>
      <c r="N9"/>
      <c r="O9"/>
    </row>
    <row r="10" spans="1:15" x14ac:dyDescent="0.25">
      <c r="A10" s="118" t="s">
        <v>3</v>
      </c>
      <c r="B10" s="153">
        <v>2533.7570210999997</v>
      </c>
      <c r="C10" s="154">
        <f t="shared" si="0"/>
        <v>4.5697010361495184E-2</v>
      </c>
      <c r="N10"/>
      <c r="O10"/>
    </row>
    <row r="11" spans="1:15" x14ac:dyDescent="0.25">
      <c r="A11" s="118" t="s">
        <v>4</v>
      </c>
      <c r="B11" s="153">
        <v>150.67674141000001</v>
      </c>
      <c r="C11" s="154">
        <f t="shared" si="0"/>
        <v>2.7174968065642913E-3</v>
      </c>
      <c r="N11"/>
      <c r="O11"/>
    </row>
    <row r="12" spans="1:15" x14ac:dyDescent="0.25">
      <c r="A12" s="118" t="s">
        <v>267</v>
      </c>
      <c r="B12" s="153">
        <v>2816.3585815300003</v>
      </c>
      <c r="C12" s="154">
        <f t="shared" si="0"/>
        <v>5.0793807855336152E-2</v>
      </c>
      <c r="N12"/>
      <c r="O12"/>
    </row>
    <row r="13" spans="1:15" x14ac:dyDescent="0.25">
      <c r="A13" s="118" t="s">
        <v>268</v>
      </c>
      <c r="B13" s="153">
        <v>951.46867761999999</v>
      </c>
      <c r="C13" s="154">
        <f t="shared" si="0"/>
        <v>1.7160001396251984E-2</v>
      </c>
      <c r="N13"/>
      <c r="O13"/>
    </row>
    <row r="14" spans="1:15" x14ac:dyDescent="0.25">
      <c r="A14" s="118" t="s">
        <v>5</v>
      </c>
      <c r="B14" s="153">
        <v>1265.4652797299998</v>
      </c>
      <c r="C14" s="154">
        <f t="shared" si="0"/>
        <v>2.282301717108963E-2</v>
      </c>
      <c r="N14"/>
      <c r="O14"/>
    </row>
    <row r="15" spans="1:15" x14ac:dyDescent="0.25">
      <c r="A15" s="118" t="s">
        <v>713</v>
      </c>
      <c r="B15" s="153">
        <v>1589.5645752497207</v>
      </c>
      <c r="C15" s="154">
        <f t="shared" si="0"/>
        <v>2.866823782255061E-2</v>
      </c>
      <c r="N15"/>
      <c r="O15"/>
    </row>
    <row r="16" spans="1:15" ht="15.75" thickBot="1" x14ac:dyDescent="0.3">
      <c r="A16" s="118" t="s">
        <v>707</v>
      </c>
      <c r="B16" s="155">
        <v>11.215768689999869</v>
      </c>
      <c r="C16" s="750">
        <f t="shared" si="0"/>
        <v>2.0227949790408469E-4</v>
      </c>
      <c r="N16"/>
      <c r="O16"/>
    </row>
    <row r="17" spans="1:15" ht="15.75" thickBot="1" x14ac:dyDescent="0.3">
      <c r="A17" s="118"/>
      <c r="B17" s="97"/>
      <c r="C17" s="130"/>
      <c r="N17"/>
      <c r="O17"/>
    </row>
    <row r="18" spans="1:15" ht="15.75" thickBot="1" x14ac:dyDescent="0.3">
      <c r="A18" s="156" t="s">
        <v>704</v>
      </c>
      <c r="B18" s="157">
        <v>911.83839999999998</v>
      </c>
      <c r="C18" s="158">
        <f>B18/$B$20</f>
        <v>1.6445258351852305E-2</v>
      </c>
      <c r="N18"/>
      <c r="O18"/>
    </row>
    <row r="19" spans="1:15" x14ac:dyDescent="0.25">
      <c r="A19" s="127"/>
      <c r="B19" s="127"/>
      <c r="C19" s="137"/>
      <c r="N19"/>
      <c r="O19"/>
    </row>
    <row r="20" spans="1:15" x14ac:dyDescent="0.25">
      <c r="A20" s="131" t="s">
        <v>709</v>
      </c>
      <c r="B20" s="159">
        <f>+B18+B6</f>
        <v>55446.888123669727</v>
      </c>
      <c r="C20" s="133">
        <f>+C6+C18</f>
        <v>1</v>
      </c>
      <c r="N20"/>
    </row>
    <row r="21" spans="1:15" x14ac:dyDescent="0.25">
      <c r="A21" s="160"/>
      <c r="B21" s="161"/>
      <c r="C21" s="162"/>
      <c r="N21"/>
    </row>
    <row r="22" spans="1:15" ht="41.25" customHeight="1" x14ac:dyDescent="0.25">
      <c r="A22" s="1073" t="s">
        <v>714</v>
      </c>
      <c r="B22" s="1073"/>
      <c r="C22" s="1073"/>
      <c r="N22"/>
    </row>
    <row r="23" spans="1:15" ht="18.75" customHeight="1" x14ac:dyDescent="0.25">
      <c r="N23"/>
    </row>
    <row r="24" spans="1:15" s="107" customFormat="1" ht="18" customHeight="1" thickBot="1" x14ac:dyDescent="0.3">
      <c r="A24" s="145" t="s">
        <v>692</v>
      </c>
      <c r="B24" s="146" t="s">
        <v>886</v>
      </c>
      <c r="C24" s="147" t="s">
        <v>693</v>
      </c>
      <c r="D24" s="4"/>
      <c r="E24" s="4"/>
      <c r="F24" s="4"/>
      <c r="G24" s="4"/>
      <c r="H24" s="4"/>
      <c r="I24" s="4"/>
      <c r="J24" s="4"/>
      <c r="K24" s="4"/>
      <c r="L24" s="4"/>
      <c r="M24" s="4"/>
      <c r="N24" s="4"/>
    </row>
    <row r="25" spans="1:15" ht="15.75" thickBot="1" x14ac:dyDescent="0.3">
      <c r="A25" s="163" t="s">
        <v>715</v>
      </c>
      <c r="B25" s="164">
        <f>SUM(B26:B35)</f>
        <v>55446.888123669727</v>
      </c>
      <c r="C25" s="165">
        <f>B25/$B$37</f>
        <v>0.67040809432982584</v>
      </c>
      <c r="N25"/>
    </row>
    <row r="26" spans="1:15" x14ac:dyDescent="0.25">
      <c r="A26" s="118" t="s">
        <v>1</v>
      </c>
      <c r="B26" s="153">
        <v>24956.184218849998</v>
      </c>
      <c r="C26" s="166">
        <f>B26/$B$37</f>
        <v>0.30174511988096725</v>
      </c>
      <c r="D26" s="167"/>
      <c r="E26" s="167"/>
      <c r="N26"/>
    </row>
    <row r="27" spans="1:15" x14ac:dyDescent="0.25">
      <c r="A27" s="118" t="s">
        <v>2</v>
      </c>
      <c r="B27" s="153">
        <v>20260.358859489999</v>
      </c>
      <c r="C27" s="166">
        <f t="shared" ref="C27:C35" si="1">B27/$B$37</f>
        <v>0.24496791493751605</v>
      </c>
      <c r="D27" s="167"/>
    </row>
    <row r="28" spans="1:15" x14ac:dyDescent="0.25">
      <c r="A28" s="118" t="s">
        <v>3</v>
      </c>
      <c r="B28" s="153">
        <v>2533.7570210999997</v>
      </c>
      <c r="C28" s="166">
        <f t="shared" si="1"/>
        <v>3.0635645633020292E-2</v>
      </c>
    </row>
    <row r="29" spans="1:15" x14ac:dyDescent="0.25">
      <c r="A29" s="118" t="s">
        <v>4</v>
      </c>
      <c r="B29" s="153">
        <v>150.67674141000001</v>
      </c>
      <c r="C29" s="166">
        <f t="shared" si="1"/>
        <v>1.8218318554361539E-3</v>
      </c>
    </row>
    <row r="30" spans="1:15" x14ac:dyDescent="0.25">
      <c r="A30" s="118" t="s">
        <v>267</v>
      </c>
      <c r="B30" s="153">
        <v>2816.3585815300003</v>
      </c>
      <c r="C30" s="166">
        <f t="shared" si="1"/>
        <v>3.4052579928051253E-2</v>
      </c>
    </row>
    <row r="31" spans="1:15" x14ac:dyDescent="0.25">
      <c r="A31" s="118" t="s">
        <v>268</v>
      </c>
      <c r="B31" s="153">
        <v>951.46867761999999</v>
      </c>
      <c r="C31" s="166">
        <f t="shared" si="1"/>
        <v>1.1504203834758442E-2</v>
      </c>
    </row>
    <row r="32" spans="1:15" x14ac:dyDescent="0.25">
      <c r="A32" s="118" t="s">
        <v>5</v>
      </c>
      <c r="B32" s="153">
        <v>1265.4652797299998</v>
      </c>
      <c r="C32" s="166">
        <f t="shared" si="1"/>
        <v>1.5300735448527092E-2</v>
      </c>
    </row>
    <row r="33" spans="1:28" x14ac:dyDescent="0.25">
      <c r="A33" s="118" t="s">
        <v>713</v>
      </c>
      <c r="B33" s="153">
        <v>1589.5645752497207</v>
      </c>
      <c r="C33" s="166">
        <f t="shared" si="1"/>
        <v>1.9219418686410392E-2</v>
      </c>
    </row>
    <row r="34" spans="1:28" x14ac:dyDescent="0.25">
      <c r="A34" s="118" t="s">
        <v>707</v>
      </c>
      <c r="B34" s="153">
        <v>11.215768689999869</v>
      </c>
      <c r="C34" s="878">
        <f t="shared" si="1"/>
        <v>1.3560981271187143E-4</v>
      </c>
    </row>
    <row r="35" spans="1:28" ht="15.75" thickBot="1" x14ac:dyDescent="0.3">
      <c r="A35" s="118" t="s">
        <v>716</v>
      </c>
      <c r="B35" s="155">
        <v>911.83839999999998</v>
      </c>
      <c r="C35" s="168">
        <f t="shared" si="1"/>
        <v>1.1025034312426957E-2</v>
      </c>
    </row>
    <row r="36" spans="1:28" x14ac:dyDescent="0.25">
      <c r="A36" s="118"/>
      <c r="B36" s="126"/>
      <c r="C36" s="70"/>
    </row>
    <row r="37" spans="1:28" x14ac:dyDescent="0.25">
      <c r="A37" s="131" t="s">
        <v>717</v>
      </c>
      <c r="B37" s="159">
        <v>82706.173437683901</v>
      </c>
      <c r="C37" s="133">
        <v>1</v>
      </c>
    </row>
    <row r="38" spans="1:28" x14ac:dyDescent="0.25">
      <c r="A38" s="134"/>
      <c r="B38" s="136"/>
      <c r="C38" s="137"/>
    </row>
    <row r="39" spans="1:28" ht="37.5" customHeight="1" x14ac:dyDescent="0.2">
      <c r="A39" s="1066" t="s">
        <v>923</v>
      </c>
      <c r="B39" s="1066"/>
      <c r="C39" s="1066"/>
      <c r="D39" s="169"/>
      <c r="E39" s="169"/>
      <c r="F39" s="169"/>
      <c r="G39" s="169"/>
      <c r="H39" s="169"/>
      <c r="I39" s="169"/>
      <c r="J39" s="1074"/>
      <c r="K39" s="1074"/>
      <c r="L39" s="1074"/>
      <c r="M39" s="1074"/>
      <c r="N39" s="1074"/>
      <c r="O39" s="1074"/>
      <c r="P39" s="1074"/>
      <c r="Q39" s="1074"/>
      <c r="R39" s="1074"/>
      <c r="S39" s="1074"/>
      <c r="T39" s="1074"/>
      <c r="U39" s="1074"/>
      <c r="V39" s="1074"/>
      <c r="W39" s="1074"/>
      <c r="X39" s="1074"/>
      <c r="Y39" s="1074"/>
      <c r="Z39" s="1074"/>
      <c r="AA39" s="1074"/>
      <c r="AB39" s="170"/>
    </row>
    <row r="41" spans="1:28" ht="35.25" customHeight="1" x14ac:dyDescent="0.25"/>
    <row r="48" spans="1:28" x14ac:dyDescent="0.25">
      <c r="A48" s="3"/>
      <c r="B48" s="3"/>
    </row>
    <row r="49" spans="1:2" x14ac:dyDescent="0.25">
      <c r="A49" s="3"/>
      <c r="B49" s="3"/>
    </row>
    <row r="50" spans="1:2" x14ac:dyDescent="0.25">
      <c r="A50" s="3"/>
      <c r="B50" s="3"/>
    </row>
    <row r="51" spans="1:2" x14ac:dyDescent="0.25">
      <c r="A51" s="3"/>
      <c r="B51" s="3"/>
    </row>
    <row r="52" spans="1:2" x14ac:dyDescent="0.25">
      <c r="A52" s="3"/>
      <c r="B52" s="3"/>
    </row>
    <row r="53" spans="1:2" x14ac:dyDescent="0.25">
      <c r="A53" s="3"/>
      <c r="B53" s="3"/>
    </row>
    <row r="54" spans="1:2" x14ac:dyDescent="0.25">
      <c r="A54" s="3"/>
      <c r="B54" s="3"/>
    </row>
    <row r="55" spans="1:2" x14ac:dyDescent="0.25">
      <c r="A55" s="3"/>
      <c r="B55" s="3"/>
    </row>
    <row r="56" spans="1:2" x14ac:dyDescent="0.25">
      <c r="A56" s="3"/>
      <c r="B56" s="3"/>
    </row>
    <row r="57" spans="1:2" x14ac:dyDescent="0.25">
      <c r="A57" s="3"/>
      <c r="B57" s="3"/>
    </row>
    <row r="58" spans="1:2" x14ac:dyDescent="0.25">
      <c r="A58" s="3"/>
      <c r="B58" s="3"/>
    </row>
    <row r="59" spans="1:2" x14ac:dyDescent="0.25">
      <c r="A59" s="3"/>
      <c r="B59" s="3"/>
    </row>
    <row r="60" spans="1:2" x14ac:dyDescent="0.25">
      <c r="A60" s="3"/>
      <c r="B60" s="3"/>
    </row>
    <row r="61" spans="1:2" x14ac:dyDescent="0.25">
      <c r="A61" s="3"/>
      <c r="B61" s="3"/>
    </row>
    <row r="62" spans="1:2" x14ac:dyDescent="0.25">
      <c r="A62" s="3"/>
      <c r="B62" s="3"/>
    </row>
    <row r="63" spans="1:2" x14ac:dyDescent="0.25">
      <c r="A63" s="3"/>
      <c r="B63" s="3"/>
    </row>
  </sheetData>
  <mergeCells count="5">
    <mergeCell ref="A2:C2"/>
    <mergeCell ref="A22:C22"/>
    <mergeCell ref="A39:C39"/>
    <mergeCell ref="J39:R39"/>
    <mergeCell ref="S39:AA39"/>
  </mergeCells>
  <printOptions horizontalCentered="1" verticalCentered="1"/>
  <pageMargins left="0" right="0" top="0" bottom="0" header="0.31496062992125984" footer="0.31496062992125984"/>
  <pageSetup paperSize="9" scale="8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E73DD-2C4E-48D3-9544-DFEA9CB349CE}">
  <sheetPr codeName="Hoja12">
    <tabColor rgb="FF002060"/>
  </sheetPr>
  <dimension ref="A1:I67"/>
  <sheetViews>
    <sheetView view="pageBreakPreview" zoomScaleNormal="100" zoomScaleSheetLayoutView="100" workbookViewId="0"/>
  </sheetViews>
  <sheetFormatPr baseColWidth="10" defaultColWidth="11.42578125" defaultRowHeight="12.75" x14ac:dyDescent="0.2"/>
  <cols>
    <col min="1" max="1" width="13.42578125" style="7" customWidth="1"/>
    <col min="2" max="2" width="15.42578125" style="6" bestFit="1" customWidth="1"/>
    <col min="3" max="3" width="13.42578125" style="6" bestFit="1" customWidth="1"/>
    <col min="4" max="4" width="13.140625" style="6" bestFit="1" customWidth="1"/>
    <col min="5" max="5" width="15.7109375" style="6" bestFit="1" customWidth="1"/>
    <col min="6" max="7" width="13.140625" style="6" bestFit="1" customWidth="1"/>
    <col min="8" max="8" width="14.140625" style="6" bestFit="1" customWidth="1"/>
    <col min="9" max="9" width="3.42578125" style="6" customWidth="1"/>
    <col min="10" max="16384" width="11.42578125" style="6"/>
  </cols>
  <sheetData>
    <row r="1" spans="1:9" x14ac:dyDescent="0.2">
      <c r="A1" s="89" t="s">
        <v>513</v>
      </c>
    </row>
    <row r="2" spans="1:9" ht="15.75" x14ac:dyDescent="0.25">
      <c r="A2" s="75" t="s">
        <v>304</v>
      </c>
    </row>
    <row r="3" spans="1:9" ht="15" x14ac:dyDescent="0.25">
      <c r="H3"/>
    </row>
    <row r="4" spans="1:9" s="171" customFormat="1" ht="25.5" x14ac:dyDescent="0.25">
      <c r="A4" s="178" t="s">
        <v>205</v>
      </c>
      <c r="B4" s="179" t="s">
        <v>305</v>
      </c>
      <c r="C4" s="179" t="s">
        <v>306</v>
      </c>
      <c r="D4" s="179" t="s">
        <v>227</v>
      </c>
      <c r="E4" s="179" t="s">
        <v>307</v>
      </c>
      <c r="F4" s="179" t="s">
        <v>308</v>
      </c>
      <c r="G4" s="179" t="s">
        <v>247</v>
      </c>
      <c r="H4" s="179" t="s">
        <v>0</v>
      </c>
    </row>
    <row r="5" spans="1:9" ht="15" x14ac:dyDescent="0.25">
      <c r="A5" s="7">
        <v>2000</v>
      </c>
      <c r="B5" s="68">
        <v>364712526.12000012</v>
      </c>
      <c r="C5" s="68">
        <v>134006848.91999997</v>
      </c>
      <c r="D5" s="68">
        <v>53822253.689999998</v>
      </c>
      <c r="E5" s="68">
        <v>235452422.21999991</v>
      </c>
      <c r="F5" s="68">
        <v>47233302.030000009</v>
      </c>
      <c r="G5" s="68">
        <v>179336590.8900004</v>
      </c>
      <c r="H5" s="68">
        <f t="shared" ref="H5:H29" si="0">SUM(B5:G5)</f>
        <v>1014563943.8700004</v>
      </c>
      <c r="I5" s="180"/>
    </row>
    <row r="6" spans="1:9" ht="15" x14ac:dyDescent="0.25">
      <c r="A6" s="7">
        <v>2001</v>
      </c>
      <c r="B6" s="68">
        <v>203780068.22999948</v>
      </c>
      <c r="C6" s="68">
        <v>439041747.33000058</v>
      </c>
      <c r="D6" s="68">
        <v>75252292.319999933</v>
      </c>
      <c r="E6" s="68">
        <v>347989505.91000021</v>
      </c>
      <c r="F6" s="68">
        <v>127548743.10000023</v>
      </c>
      <c r="G6" s="68">
        <v>215782072.97999948</v>
      </c>
      <c r="H6" s="68">
        <f t="shared" si="0"/>
        <v>1409394429.8699999</v>
      </c>
      <c r="I6" s="180"/>
    </row>
    <row r="7" spans="1:9" ht="15" x14ac:dyDescent="0.25">
      <c r="A7" s="7">
        <v>2002</v>
      </c>
      <c r="B7" s="68">
        <v>87638713.829999954</v>
      </c>
      <c r="C7" s="68">
        <v>96554213.75999999</v>
      </c>
      <c r="D7" s="68">
        <v>48579876.359999985</v>
      </c>
      <c r="E7" s="68">
        <v>124155763.47</v>
      </c>
      <c r="F7" s="68">
        <v>29345194.620000031</v>
      </c>
      <c r="G7" s="68">
        <v>42398073.809999876</v>
      </c>
      <c r="H7" s="68">
        <f t="shared" si="0"/>
        <v>428671835.84999985</v>
      </c>
      <c r="I7" s="180"/>
    </row>
    <row r="8" spans="1:9" ht="15" x14ac:dyDescent="0.25">
      <c r="A8" s="7">
        <v>2003</v>
      </c>
      <c r="B8" s="68">
        <v>43234624.949999988</v>
      </c>
      <c r="C8" s="68">
        <v>49350861.299999982</v>
      </c>
      <c r="D8" s="68">
        <v>29833129.169999987</v>
      </c>
      <c r="E8" s="68">
        <v>53040772.680000022</v>
      </c>
      <c r="F8" s="68">
        <v>18433272.120000005</v>
      </c>
      <c r="G8" s="68">
        <v>41018095.919999979</v>
      </c>
      <c r="H8" s="68">
        <f t="shared" si="0"/>
        <v>234910756.13999996</v>
      </c>
      <c r="I8" s="180"/>
    </row>
    <row r="9" spans="1:9" ht="15" x14ac:dyDescent="0.25">
      <c r="A9" s="7">
        <v>2004</v>
      </c>
      <c r="B9" s="68">
        <v>64309154.81999997</v>
      </c>
      <c r="C9" s="68">
        <v>56722253.309999987</v>
      </c>
      <c r="D9" s="68">
        <v>47032188.569999918</v>
      </c>
      <c r="E9" s="68">
        <v>46008521.460000046</v>
      </c>
      <c r="F9" s="68">
        <v>12574359.299999999</v>
      </c>
      <c r="G9" s="68">
        <v>94914086.610000089</v>
      </c>
      <c r="H9" s="68">
        <f t="shared" si="0"/>
        <v>321560564.06999999</v>
      </c>
      <c r="I9" s="180"/>
    </row>
    <row r="10" spans="1:9" ht="15" x14ac:dyDescent="0.25">
      <c r="A10" s="7">
        <v>2005</v>
      </c>
      <c r="B10" s="68">
        <v>30458306.190000027</v>
      </c>
      <c r="C10" s="68">
        <v>161210850.65999982</v>
      </c>
      <c r="D10" s="68">
        <v>83709674.33999975</v>
      </c>
      <c r="E10" s="68">
        <v>252961181.4899998</v>
      </c>
      <c r="F10" s="68">
        <v>29544632.010000087</v>
      </c>
      <c r="G10" s="68">
        <v>277352585.40000004</v>
      </c>
      <c r="H10" s="68">
        <f t="shared" si="0"/>
        <v>835237230.08999944</v>
      </c>
      <c r="I10" s="180"/>
    </row>
    <row r="11" spans="1:9" ht="15" x14ac:dyDescent="0.25">
      <c r="A11" s="7">
        <v>2006</v>
      </c>
      <c r="B11" s="68">
        <v>63538746.300000064</v>
      </c>
      <c r="C11" s="68">
        <v>124092577.56000002</v>
      </c>
      <c r="D11" s="68">
        <v>102387498.9300001</v>
      </c>
      <c r="E11" s="68">
        <v>640626630.36000013</v>
      </c>
      <c r="F11" s="68">
        <v>64837125.059999898</v>
      </c>
      <c r="G11" s="68">
        <v>273461734.01999992</v>
      </c>
      <c r="H11" s="68">
        <f t="shared" si="0"/>
        <v>1268944312.2300003</v>
      </c>
      <c r="I11" s="180"/>
    </row>
    <row r="12" spans="1:9" ht="15" x14ac:dyDescent="0.25">
      <c r="A12" s="7">
        <v>2007</v>
      </c>
      <c r="B12" s="68">
        <v>63768993.810000047</v>
      </c>
      <c r="C12" s="68">
        <v>125551261.50000018</v>
      </c>
      <c r="D12" s="68">
        <v>136592095.34999964</v>
      </c>
      <c r="E12" s="68">
        <v>336788377.42000014</v>
      </c>
      <c r="F12" s="68">
        <v>50179972.590000123</v>
      </c>
      <c r="G12" s="68">
        <v>197918361.39000002</v>
      </c>
      <c r="H12" s="68">
        <f t="shared" si="0"/>
        <v>910799062.06000006</v>
      </c>
      <c r="I12" s="180"/>
    </row>
    <row r="13" spans="1:9" ht="15" x14ac:dyDescent="0.25">
      <c r="A13" s="7">
        <v>2008</v>
      </c>
      <c r="B13" s="68">
        <v>141038943.87999985</v>
      </c>
      <c r="C13" s="68">
        <v>176688011.64000005</v>
      </c>
      <c r="D13" s="68">
        <v>167839351.1599997</v>
      </c>
      <c r="E13" s="68">
        <v>321482441.06999975</v>
      </c>
      <c r="F13" s="68">
        <v>131980227.86999997</v>
      </c>
      <c r="G13" s="68">
        <v>328783685.63</v>
      </c>
      <c r="H13" s="68">
        <f t="shared" si="0"/>
        <v>1267812661.2499993</v>
      </c>
      <c r="I13" s="180"/>
    </row>
    <row r="14" spans="1:9" ht="15" x14ac:dyDescent="0.25">
      <c r="A14" s="7">
        <v>2009</v>
      </c>
      <c r="B14" s="68">
        <v>319825374.36999983</v>
      </c>
      <c r="C14" s="68">
        <v>499659326.55999994</v>
      </c>
      <c r="D14" s="68">
        <v>393600073.86000025</v>
      </c>
      <c r="E14" s="68">
        <v>376380329.33999991</v>
      </c>
      <c r="F14" s="68">
        <v>196060821.38999999</v>
      </c>
      <c r="G14" s="68">
        <v>504747514.43999952</v>
      </c>
      <c r="H14" s="68">
        <f t="shared" si="0"/>
        <v>2290273439.9599996</v>
      </c>
      <c r="I14" s="180"/>
    </row>
    <row r="15" spans="1:9" ht="15" x14ac:dyDescent="0.25">
      <c r="A15" s="7">
        <v>2010</v>
      </c>
      <c r="B15" s="68">
        <v>416011992.68000019</v>
      </c>
      <c r="C15" s="68">
        <v>518078947.40000021</v>
      </c>
      <c r="D15" s="68">
        <v>615815226.54999876</v>
      </c>
      <c r="E15" s="68">
        <v>827591968.73000026</v>
      </c>
      <c r="F15" s="68">
        <v>510276007.16999948</v>
      </c>
      <c r="G15" s="68">
        <v>443780328.36000031</v>
      </c>
      <c r="H15" s="68">
        <f t="shared" si="0"/>
        <v>3331554470.8899994</v>
      </c>
      <c r="I15" s="180"/>
    </row>
    <row r="16" spans="1:9" ht="15" x14ac:dyDescent="0.25">
      <c r="A16" s="7">
        <v>2011</v>
      </c>
      <c r="B16" s="68">
        <v>1124827734.0299997</v>
      </c>
      <c r="C16" s="68">
        <v>776151268.41000021</v>
      </c>
      <c r="D16" s="68">
        <v>869366743.73000002</v>
      </c>
      <c r="E16" s="68">
        <v>1406825781.3400002</v>
      </c>
      <c r="F16" s="68">
        <v>788187748.4199996</v>
      </c>
      <c r="G16" s="68">
        <v>1412256087.950001</v>
      </c>
      <c r="H16" s="68">
        <f t="shared" si="0"/>
        <v>6377615363.8800011</v>
      </c>
      <c r="I16" s="180">
        <f t="shared" ref="I16:I30" si="1">+H16/1000000</f>
        <v>6377.6153638800015</v>
      </c>
    </row>
    <row r="17" spans="1:9" ht="15" x14ac:dyDescent="0.25">
      <c r="A17" s="7">
        <v>2012</v>
      </c>
      <c r="B17" s="68">
        <v>1140068754.6699998</v>
      </c>
      <c r="C17" s="68">
        <v>525257849.70999998</v>
      </c>
      <c r="D17" s="68">
        <v>905401645.29999936</v>
      </c>
      <c r="E17" s="68">
        <v>1797233970.0200005</v>
      </c>
      <c r="F17" s="68">
        <v>638740607.01000047</v>
      </c>
      <c r="G17" s="68">
        <v>2491504592.8899927</v>
      </c>
      <c r="H17" s="68">
        <f t="shared" si="0"/>
        <v>7498207419.5999928</v>
      </c>
      <c r="I17" s="180">
        <f t="shared" si="1"/>
        <v>7498.207419599993</v>
      </c>
    </row>
    <row r="18" spans="1:9" ht="15" x14ac:dyDescent="0.25">
      <c r="A18" s="7">
        <v>2013</v>
      </c>
      <c r="B18" s="68">
        <v>1419197207.8400004</v>
      </c>
      <c r="C18" s="68">
        <v>789358143.50000012</v>
      </c>
      <c r="D18" s="68">
        <v>776418374.67000091</v>
      </c>
      <c r="E18" s="68">
        <v>1807744001.009999</v>
      </c>
      <c r="F18" s="68">
        <v>404548164.9399997</v>
      </c>
      <c r="G18" s="68">
        <v>3719281155.8200016</v>
      </c>
      <c r="H18" s="68">
        <f t="shared" si="0"/>
        <v>8916547047.7800026</v>
      </c>
      <c r="I18" s="180">
        <f t="shared" si="1"/>
        <v>8916.5470477800027</v>
      </c>
    </row>
    <row r="19" spans="1:9" ht="15" x14ac:dyDescent="0.25">
      <c r="A19" s="7">
        <v>2014</v>
      </c>
      <c r="B19" s="68">
        <v>889682461.03000033</v>
      </c>
      <c r="C19" s="68">
        <v>557607616.26999998</v>
      </c>
      <c r="D19" s="68">
        <v>625458907.48999929</v>
      </c>
      <c r="E19" s="68">
        <v>1463521224.1100011</v>
      </c>
      <c r="F19" s="68">
        <v>420086094.83999974</v>
      </c>
      <c r="G19" s="68">
        <v>4122853397.7500048</v>
      </c>
      <c r="H19" s="68">
        <f t="shared" si="0"/>
        <v>8079209701.4900055</v>
      </c>
      <c r="I19" s="180">
        <f t="shared" si="1"/>
        <v>8079.2097014900055</v>
      </c>
    </row>
    <row r="20" spans="1:9" ht="15" x14ac:dyDescent="0.25">
      <c r="A20" s="7">
        <v>2015</v>
      </c>
      <c r="B20" s="68">
        <v>450720609.94000012</v>
      </c>
      <c r="C20" s="68">
        <v>669233734.78000033</v>
      </c>
      <c r="D20" s="68">
        <v>534697097.47999895</v>
      </c>
      <c r="E20" s="68">
        <v>1232816024.8499999</v>
      </c>
      <c r="F20" s="68">
        <v>382972373.1700002</v>
      </c>
      <c r="G20" s="68">
        <v>3599226251.0099983</v>
      </c>
      <c r="H20" s="68">
        <f t="shared" si="0"/>
        <v>6869666091.2299976</v>
      </c>
      <c r="I20" s="180">
        <f t="shared" si="1"/>
        <v>6869.6660912299976</v>
      </c>
    </row>
    <row r="21" spans="1:9" ht="15" x14ac:dyDescent="0.25">
      <c r="A21" s="7">
        <v>2016</v>
      </c>
      <c r="B21" s="68">
        <v>237703532.27000001</v>
      </c>
      <c r="C21" s="68">
        <v>387143433.51999998</v>
      </c>
      <c r="D21" s="68">
        <v>377551376.2899999</v>
      </c>
      <c r="E21" s="68">
        <v>1079252658.4899998</v>
      </c>
      <c r="F21" s="68">
        <v>349652787.1499998</v>
      </c>
      <c r="G21" s="68">
        <v>902845057.49999917</v>
      </c>
      <c r="H21" s="68">
        <f t="shared" si="0"/>
        <v>3334148845.2199984</v>
      </c>
      <c r="I21" s="180">
        <f t="shared" si="1"/>
        <v>3334.1488452199983</v>
      </c>
    </row>
    <row r="22" spans="1:9" ht="15" x14ac:dyDescent="0.25">
      <c r="A22" s="7">
        <v>2017</v>
      </c>
      <c r="B22" s="68">
        <v>288314529.44000012</v>
      </c>
      <c r="C22" s="68">
        <v>491458082.57000047</v>
      </c>
      <c r="D22" s="68">
        <v>495686430.17999989</v>
      </c>
      <c r="E22" s="68">
        <v>1587837378.2599983</v>
      </c>
      <c r="F22" s="68">
        <v>389701252.76999968</v>
      </c>
      <c r="G22" s="68">
        <v>721739161.80000007</v>
      </c>
      <c r="H22" s="68">
        <f t="shared" si="0"/>
        <v>3974736835.0199986</v>
      </c>
      <c r="I22" s="180">
        <f t="shared" si="1"/>
        <v>3974.7368350199986</v>
      </c>
    </row>
    <row r="23" spans="1:9" ht="15" x14ac:dyDescent="0.25">
      <c r="A23" s="7">
        <v>2018</v>
      </c>
      <c r="B23" s="68">
        <v>1425051440.4699998</v>
      </c>
      <c r="C23" s="68">
        <v>656187528.79000008</v>
      </c>
      <c r="D23" s="68">
        <v>430991600.36000037</v>
      </c>
      <c r="E23" s="68">
        <v>1079993174.7299998</v>
      </c>
      <c r="F23" s="68">
        <v>755185111.21000004</v>
      </c>
      <c r="G23" s="68">
        <v>607224592.74000001</v>
      </c>
      <c r="H23" s="68">
        <f t="shared" si="0"/>
        <v>4954633448.2999992</v>
      </c>
      <c r="I23" s="180">
        <f t="shared" si="1"/>
        <v>4954.6334482999991</v>
      </c>
    </row>
    <row r="24" spans="1:9" ht="15" x14ac:dyDescent="0.25">
      <c r="A24" s="7">
        <v>2019</v>
      </c>
      <c r="B24" s="68">
        <v>1337050021</v>
      </c>
      <c r="C24" s="68">
        <v>1039611189</v>
      </c>
      <c r="D24" s="68">
        <v>355394579.89999998</v>
      </c>
      <c r="E24" s="68">
        <v>1332676908</v>
      </c>
      <c r="F24" s="68">
        <v>1117881994</v>
      </c>
      <c r="G24" s="68">
        <v>720005678</v>
      </c>
      <c r="H24" s="68">
        <f t="shared" si="0"/>
        <v>5902620369.8999996</v>
      </c>
      <c r="I24" s="180">
        <f t="shared" si="1"/>
        <v>5902.6203698999998</v>
      </c>
    </row>
    <row r="25" spans="1:9" ht="15" x14ac:dyDescent="0.25">
      <c r="A25" s="7">
        <v>2020</v>
      </c>
      <c r="B25" s="68">
        <v>1431735521</v>
      </c>
      <c r="C25" s="68">
        <v>741526628</v>
      </c>
      <c r="D25" s="68">
        <v>215286136</v>
      </c>
      <c r="E25" s="68">
        <v>856591270</v>
      </c>
      <c r="F25" s="68">
        <v>389591504</v>
      </c>
      <c r="G25" s="68">
        <v>674442065</v>
      </c>
      <c r="H25" s="68">
        <f t="shared" si="0"/>
        <v>4309173124</v>
      </c>
      <c r="I25" s="180">
        <f t="shared" si="1"/>
        <v>4309.1731239999999</v>
      </c>
    </row>
    <row r="26" spans="1:9" ht="15" x14ac:dyDescent="0.25">
      <c r="A26" s="7">
        <v>2021</v>
      </c>
      <c r="B26" s="68">
        <v>1395092174</v>
      </c>
      <c r="C26" s="68">
        <v>737787832</v>
      </c>
      <c r="D26" s="68">
        <v>328981420</v>
      </c>
      <c r="E26" s="68">
        <v>1339605552</v>
      </c>
      <c r="F26" s="68">
        <v>597146964</v>
      </c>
      <c r="G26" s="68">
        <v>756728321</v>
      </c>
      <c r="H26" s="68">
        <f t="shared" si="0"/>
        <v>5155342263</v>
      </c>
      <c r="I26" s="180">
        <f t="shared" si="1"/>
        <v>5155.3422629999995</v>
      </c>
    </row>
    <row r="27" spans="1:9" ht="15" x14ac:dyDescent="0.25">
      <c r="A27" s="7">
        <v>2022</v>
      </c>
      <c r="B27" s="68">
        <v>1335887370</v>
      </c>
      <c r="C27" s="68">
        <v>684819598</v>
      </c>
      <c r="D27" s="68">
        <v>423126277</v>
      </c>
      <c r="E27" s="68">
        <v>1253024046</v>
      </c>
      <c r="F27" s="68">
        <v>937242150</v>
      </c>
      <c r="G27" s="68">
        <v>609897877</v>
      </c>
      <c r="H27" s="68">
        <f t="shared" si="0"/>
        <v>5243997318</v>
      </c>
      <c r="I27" s="180">
        <f t="shared" si="1"/>
        <v>5243.9973179999997</v>
      </c>
    </row>
    <row r="28" spans="1:9" ht="15" x14ac:dyDescent="0.25">
      <c r="A28" s="7">
        <v>2023</v>
      </c>
      <c r="B28" s="68">
        <v>1236526450</v>
      </c>
      <c r="C28" s="68">
        <v>854962191</v>
      </c>
      <c r="D28" s="68">
        <v>443170499</v>
      </c>
      <c r="E28" s="68">
        <v>1143261760</v>
      </c>
      <c r="F28" s="68">
        <v>928362003</v>
      </c>
      <c r="G28" s="68">
        <v>329806206</v>
      </c>
      <c r="H28" s="68">
        <f t="shared" si="0"/>
        <v>4936089109</v>
      </c>
      <c r="I28" s="180">
        <f t="shared" si="1"/>
        <v>4936.0891089999996</v>
      </c>
    </row>
    <row r="29" spans="1:9" ht="15" x14ac:dyDescent="0.25">
      <c r="A29" s="7">
        <v>2024</v>
      </c>
      <c r="B29" s="68">
        <v>1099205413</v>
      </c>
      <c r="C29" s="68">
        <v>994138177</v>
      </c>
      <c r="D29" s="68">
        <v>568860357</v>
      </c>
      <c r="E29" s="68">
        <v>1130689830</v>
      </c>
      <c r="F29" s="68">
        <v>727839351</v>
      </c>
      <c r="G29" s="68">
        <v>490086370</v>
      </c>
      <c r="H29" s="68">
        <f t="shared" si="0"/>
        <v>5010819498</v>
      </c>
      <c r="I29" s="180">
        <f t="shared" si="1"/>
        <v>5010.8194979999998</v>
      </c>
    </row>
    <row r="30" spans="1:9" s="183" customFormat="1" ht="15" x14ac:dyDescent="0.25">
      <c r="A30" s="181">
        <v>2025</v>
      </c>
      <c r="B30" s="182">
        <f>SUM(B31:B42)</f>
        <v>1134874426</v>
      </c>
      <c r="C30" s="182">
        <f t="shared" ref="C30:G30" si="2">SUM(C31:C42)</f>
        <v>1303002456</v>
      </c>
      <c r="D30" s="182">
        <f t="shared" si="2"/>
        <v>787683218</v>
      </c>
      <c r="E30" s="182">
        <f t="shared" si="2"/>
        <v>1582060788</v>
      </c>
      <c r="F30" s="182">
        <f t="shared" si="2"/>
        <v>773045754</v>
      </c>
      <c r="G30" s="182">
        <f t="shared" si="2"/>
        <v>647690721</v>
      </c>
      <c r="H30" s="182">
        <f>SUM(B30:G30)</f>
        <v>6228357363</v>
      </c>
      <c r="I30" s="180">
        <f t="shared" si="1"/>
        <v>6228.3573630000001</v>
      </c>
    </row>
    <row r="31" spans="1:9" x14ac:dyDescent="0.2">
      <c r="A31" s="184" t="s">
        <v>269</v>
      </c>
      <c r="B31" s="68">
        <v>78512713</v>
      </c>
      <c r="C31" s="68">
        <v>59914733</v>
      </c>
      <c r="D31" s="68">
        <v>39420309</v>
      </c>
      <c r="E31" s="68">
        <v>61330737</v>
      </c>
      <c r="F31" s="68">
        <v>69259624</v>
      </c>
      <c r="G31" s="68">
        <v>56941898</v>
      </c>
      <c r="H31" s="68">
        <f>SUM(B31:G31)</f>
        <v>365380014</v>
      </c>
      <c r="I31" s="185"/>
    </row>
    <row r="32" spans="1:9" x14ac:dyDescent="0.2">
      <c r="A32" s="184" t="s">
        <v>671</v>
      </c>
      <c r="B32" s="68">
        <v>60304989</v>
      </c>
      <c r="C32" s="68">
        <v>42148904</v>
      </c>
      <c r="D32" s="68">
        <v>38851680</v>
      </c>
      <c r="E32" s="68">
        <v>62245907</v>
      </c>
      <c r="F32" s="68">
        <v>42696434</v>
      </c>
      <c r="G32" s="68">
        <v>30502147</v>
      </c>
      <c r="H32" s="68">
        <f t="shared" ref="H32:H42" si="3">SUM(B32:G32)</f>
        <v>276750061</v>
      </c>
      <c r="I32" s="185"/>
    </row>
    <row r="33" spans="1:9" x14ac:dyDescent="0.2">
      <c r="A33" s="184" t="s">
        <v>721</v>
      </c>
      <c r="B33" s="68">
        <v>81428749</v>
      </c>
      <c r="C33" s="68">
        <v>71858610</v>
      </c>
      <c r="D33" s="68">
        <v>88137384</v>
      </c>
      <c r="E33" s="68">
        <v>75825779</v>
      </c>
      <c r="F33" s="68">
        <v>54980980</v>
      </c>
      <c r="G33" s="68">
        <v>29434524</v>
      </c>
      <c r="H33" s="68">
        <f t="shared" si="3"/>
        <v>401666026</v>
      </c>
      <c r="I33" s="185"/>
    </row>
    <row r="34" spans="1:9" x14ac:dyDescent="0.2">
      <c r="A34" s="184" t="s">
        <v>774</v>
      </c>
      <c r="B34" s="68">
        <v>84179227</v>
      </c>
      <c r="C34" s="68">
        <v>59120878</v>
      </c>
      <c r="D34" s="68">
        <v>48621343</v>
      </c>
      <c r="E34" s="68">
        <v>103652350</v>
      </c>
      <c r="F34" s="68">
        <v>60550399</v>
      </c>
      <c r="G34" s="68">
        <v>29878973</v>
      </c>
      <c r="H34" s="68">
        <f t="shared" si="3"/>
        <v>386003170</v>
      </c>
      <c r="I34" s="185"/>
    </row>
    <row r="35" spans="1:9" x14ac:dyDescent="0.2">
      <c r="A35" s="184" t="s">
        <v>777</v>
      </c>
      <c r="B35" s="68">
        <v>82347651</v>
      </c>
      <c r="C35" s="68">
        <v>74416984</v>
      </c>
      <c r="D35" s="68">
        <v>48793814</v>
      </c>
      <c r="E35" s="68">
        <v>92724727</v>
      </c>
      <c r="F35" s="68">
        <v>56382937</v>
      </c>
      <c r="G35" s="68">
        <v>48611658</v>
      </c>
      <c r="H35" s="68">
        <f t="shared" si="3"/>
        <v>403277771</v>
      </c>
      <c r="I35" s="185"/>
    </row>
    <row r="36" spans="1:9" x14ac:dyDescent="0.2">
      <c r="A36" s="184" t="s">
        <v>844</v>
      </c>
      <c r="B36" s="68">
        <v>103691365</v>
      </c>
      <c r="C36" s="68">
        <v>86674450</v>
      </c>
      <c r="D36" s="68">
        <v>62426935</v>
      </c>
      <c r="E36" s="68">
        <v>110689725</v>
      </c>
      <c r="F36" s="68">
        <v>59760374</v>
      </c>
      <c r="G36" s="68">
        <v>49344210</v>
      </c>
      <c r="H36" s="68">
        <f t="shared" si="3"/>
        <v>472587059</v>
      </c>
      <c r="I36" s="185"/>
    </row>
    <row r="37" spans="1:9" x14ac:dyDescent="0.2">
      <c r="A37" s="184" t="s">
        <v>848</v>
      </c>
      <c r="B37" s="68">
        <v>92004137</v>
      </c>
      <c r="C37" s="68">
        <v>80645041</v>
      </c>
      <c r="D37" s="68">
        <v>66782994</v>
      </c>
      <c r="E37" s="68">
        <v>154445778</v>
      </c>
      <c r="F37" s="68">
        <v>81886235</v>
      </c>
      <c r="G37" s="68">
        <v>44609239</v>
      </c>
      <c r="H37" s="68">
        <f t="shared" si="3"/>
        <v>520373424</v>
      </c>
      <c r="I37" s="185"/>
    </row>
    <row r="38" spans="1:9" x14ac:dyDescent="0.2">
      <c r="A38" s="184" t="s">
        <v>862</v>
      </c>
      <c r="B38" s="68">
        <v>102407855</v>
      </c>
      <c r="C38" s="68">
        <v>112472973</v>
      </c>
      <c r="D38" s="68">
        <v>65245050</v>
      </c>
      <c r="E38" s="68">
        <v>127403142</v>
      </c>
      <c r="F38" s="68">
        <v>73206517</v>
      </c>
      <c r="G38" s="68">
        <v>48234904</v>
      </c>
      <c r="H38" s="68">
        <f t="shared" si="3"/>
        <v>528970441</v>
      </c>
      <c r="I38" s="185"/>
    </row>
    <row r="39" spans="1:9" x14ac:dyDescent="0.2">
      <c r="A39" s="184" t="s">
        <v>863</v>
      </c>
      <c r="B39" s="68">
        <v>87881622</v>
      </c>
      <c r="C39" s="68">
        <v>89249983</v>
      </c>
      <c r="D39" s="68">
        <v>67960848</v>
      </c>
      <c r="E39" s="68">
        <v>144139786</v>
      </c>
      <c r="F39" s="68">
        <v>88405482</v>
      </c>
      <c r="G39" s="68">
        <v>77720309</v>
      </c>
      <c r="H39" s="68">
        <f t="shared" si="3"/>
        <v>555358030</v>
      </c>
      <c r="I39" s="185"/>
    </row>
    <row r="40" spans="1:9" x14ac:dyDescent="0.2">
      <c r="A40" s="184" t="s">
        <v>875</v>
      </c>
      <c r="B40" s="68">
        <v>101303992</v>
      </c>
      <c r="C40" s="68">
        <v>125079644</v>
      </c>
      <c r="D40" s="68">
        <v>71342299</v>
      </c>
      <c r="E40" s="68">
        <v>165021777</v>
      </c>
      <c r="F40" s="68">
        <v>49988203</v>
      </c>
      <c r="G40" s="68">
        <v>61590456</v>
      </c>
      <c r="H40" s="68">
        <f t="shared" si="3"/>
        <v>574326371</v>
      </c>
      <c r="I40" s="185"/>
    </row>
    <row r="41" spans="1:9" x14ac:dyDescent="0.2">
      <c r="A41" s="184" t="s">
        <v>882</v>
      </c>
      <c r="B41" s="68">
        <v>101951425</v>
      </c>
      <c r="C41" s="68">
        <v>139140391</v>
      </c>
      <c r="D41" s="68">
        <v>97262806</v>
      </c>
      <c r="E41" s="68">
        <v>179855921</v>
      </c>
      <c r="F41" s="68">
        <v>53511382</v>
      </c>
      <c r="G41" s="68">
        <v>79121004</v>
      </c>
      <c r="H41" s="68">
        <f t="shared" si="3"/>
        <v>650842929</v>
      </c>
      <c r="I41" s="185"/>
    </row>
    <row r="42" spans="1:9" x14ac:dyDescent="0.2">
      <c r="A42" s="184" t="s">
        <v>892</v>
      </c>
      <c r="B42" s="68">
        <v>158860701</v>
      </c>
      <c r="C42" s="68">
        <v>362279865</v>
      </c>
      <c r="D42" s="68">
        <v>92837756</v>
      </c>
      <c r="E42" s="68">
        <v>304725159</v>
      </c>
      <c r="F42" s="68">
        <v>82417187</v>
      </c>
      <c r="G42" s="68">
        <v>91701399</v>
      </c>
      <c r="H42" s="68">
        <f t="shared" si="3"/>
        <v>1092822067</v>
      </c>
      <c r="I42" s="185"/>
    </row>
    <row r="43" spans="1:9" ht="13.9" customHeight="1" x14ac:dyDescent="0.2">
      <c r="A43" s="184"/>
      <c r="B43" s="68"/>
      <c r="C43" s="68"/>
      <c r="D43" s="68"/>
      <c r="E43" s="68"/>
      <c r="F43" s="68"/>
      <c r="G43" s="68"/>
      <c r="H43" s="68"/>
      <c r="I43" s="185"/>
    </row>
    <row r="44" spans="1:9" x14ac:dyDescent="0.2">
      <c r="A44" s="1075" t="s">
        <v>893</v>
      </c>
      <c r="B44" s="1075"/>
      <c r="C44" s="1075"/>
      <c r="D44" s="1075"/>
      <c r="E44" s="1075"/>
      <c r="F44" s="1075"/>
      <c r="G44" s="1075"/>
      <c r="H44" s="1075"/>
    </row>
    <row r="45" spans="1:9" x14ac:dyDescent="0.2">
      <c r="A45" s="7" t="s">
        <v>894</v>
      </c>
      <c r="B45" s="186">
        <v>145236661</v>
      </c>
      <c r="C45" s="186">
        <v>206200310</v>
      </c>
      <c r="D45" s="186">
        <v>77088979</v>
      </c>
      <c r="E45" s="186">
        <v>192692166</v>
      </c>
      <c r="F45" s="186">
        <v>76943479</v>
      </c>
      <c r="G45" s="186">
        <v>73477020</v>
      </c>
      <c r="H45" s="186">
        <f>SUM(B45:G45)</f>
        <v>771638615</v>
      </c>
    </row>
    <row r="46" spans="1:9" x14ac:dyDescent="0.2">
      <c r="A46" s="7" t="s">
        <v>895</v>
      </c>
      <c r="B46" s="186">
        <v>158860701</v>
      </c>
      <c r="C46" s="186">
        <v>362279865</v>
      </c>
      <c r="D46" s="186">
        <v>92837756</v>
      </c>
      <c r="E46" s="186">
        <v>304725159</v>
      </c>
      <c r="F46" s="186">
        <v>82417187</v>
      </c>
      <c r="G46" s="186">
        <v>91701399</v>
      </c>
      <c r="H46" s="186">
        <f>SUM(B46:G46)</f>
        <v>1092822067</v>
      </c>
    </row>
    <row r="47" spans="1:9" x14ac:dyDescent="0.2">
      <c r="A47" s="187" t="s">
        <v>270</v>
      </c>
      <c r="B47" s="188">
        <f t="shared" ref="B47:H47" si="4">B46/B45-1</f>
        <v>9.3805791913654568E-2</v>
      </c>
      <c r="C47" s="188">
        <f t="shared" si="4"/>
        <v>0.75693171848286744</v>
      </c>
      <c r="D47" s="188">
        <f t="shared" si="4"/>
        <v>0.20429349570189537</v>
      </c>
      <c r="E47" s="188">
        <f t="shared" si="4"/>
        <v>0.5814091736350091</v>
      </c>
      <c r="F47" s="188">
        <f t="shared" si="4"/>
        <v>7.113933592735E-2</v>
      </c>
      <c r="G47" s="188">
        <f t="shared" si="4"/>
        <v>0.24802828149535738</v>
      </c>
      <c r="H47" s="188">
        <f t="shared" si="4"/>
        <v>0.41623558717314846</v>
      </c>
    </row>
    <row r="48" spans="1:9" x14ac:dyDescent="0.2">
      <c r="A48" s="56"/>
      <c r="B48" s="690"/>
      <c r="C48" s="690"/>
      <c r="D48" s="690"/>
      <c r="E48" s="690"/>
      <c r="F48" s="690"/>
      <c r="G48" s="690"/>
      <c r="H48" s="690"/>
    </row>
    <row r="49" spans="1:8" x14ac:dyDescent="0.2">
      <c r="A49" s="1076" t="s">
        <v>896</v>
      </c>
      <c r="B49" s="1076"/>
      <c r="C49" s="1076"/>
      <c r="D49" s="1076"/>
      <c r="E49" s="1076"/>
      <c r="F49" s="1076"/>
      <c r="G49" s="1076"/>
      <c r="H49" s="1076"/>
    </row>
    <row r="50" spans="1:8" x14ac:dyDescent="0.2">
      <c r="A50" s="691" t="s">
        <v>897</v>
      </c>
      <c r="B50" s="692">
        <v>1099205413</v>
      </c>
      <c r="C50" s="692">
        <v>994138177</v>
      </c>
      <c r="D50" s="692">
        <v>568860357</v>
      </c>
      <c r="E50" s="692">
        <v>1130689830</v>
      </c>
      <c r="F50" s="692">
        <v>727839351</v>
      </c>
      <c r="G50" s="692">
        <v>490086370</v>
      </c>
      <c r="H50" s="692">
        <f>SUM(B50:G50)</f>
        <v>5010819498</v>
      </c>
    </row>
    <row r="51" spans="1:8" x14ac:dyDescent="0.2">
      <c r="A51" s="691" t="s">
        <v>898</v>
      </c>
      <c r="B51" s="692">
        <v>1134874426</v>
      </c>
      <c r="C51" s="692">
        <v>1303002456</v>
      </c>
      <c r="D51" s="692">
        <v>787683218</v>
      </c>
      <c r="E51" s="692">
        <v>1582060788</v>
      </c>
      <c r="F51" s="692">
        <v>773045754</v>
      </c>
      <c r="G51" s="692">
        <v>647690721</v>
      </c>
      <c r="H51" s="692">
        <f>SUM(B51:G51)</f>
        <v>6228357363</v>
      </c>
    </row>
    <row r="52" spans="1:8" x14ac:dyDescent="0.2">
      <c r="A52" s="693" t="s">
        <v>270</v>
      </c>
      <c r="B52" s="694">
        <f t="shared" ref="B52:H52" si="5">B51/B50-1</f>
        <v>3.2449815637871193E-2</v>
      </c>
      <c r="C52" s="694">
        <f t="shared" si="5"/>
        <v>0.31068546218801929</v>
      </c>
      <c r="D52" s="694">
        <f t="shared" si="5"/>
        <v>0.38466885292201858</v>
      </c>
      <c r="E52" s="694">
        <f t="shared" si="5"/>
        <v>0.39919962665623343</v>
      </c>
      <c r="F52" s="694">
        <f t="shared" si="5"/>
        <v>6.2110413428306144E-2</v>
      </c>
      <c r="G52" s="694">
        <f t="shared" si="5"/>
        <v>0.32158484840131352</v>
      </c>
      <c r="H52" s="694">
        <f t="shared" si="5"/>
        <v>0.24298178481303578</v>
      </c>
    </row>
    <row r="54" spans="1:8" x14ac:dyDescent="0.2">
      <c r="A54" s="1075" t="s">
        <v>271</v>
      </c>
      <c r="B54" s="1075"/>
      <c r="C54" s="1075"/>
      <c r="D54" s="1075"/>
      <c r="E54" s="1075"/>
      <c r="F54" s="1075"/>
      <c r="G54" s="1075"/>
      <c r="H54" s="1075"/>
    </row>
    <row r="55" spans="1:8" x14ac:dyDescent="0.2">
      <c r="A55" s="7" t="s">
        <v>884</v>
      </c>
      <c r="B55" s="189">
        <v>101951425</v>
      </c>
      <c r="C55" s="189">
        <v>139140391</v>
      </c>
      <c r="D55" s="189">
        <v>97262806</v>
      </c>
      <c r="E55" s="189">
        <v>179855921</v>
      </c>
      <c r="F55" s="189">
        <v>53511382</v>
      </c>
      <c r="G55" s="189">
        <v>79121004</v>
      </c>
      <c r="H55" s="189">
        <f>SUM(B55:G55)</f>
        <v>650842929</v>
      </c>
    </row>
    <row r="56" spans="1:8" x14ac:dyDescent="0.2">
      <c r="A56" s="7" t="s">
        <v>895</v>
      </c>
      <c r="B56" s="189">
        <v>158860701</v>
      </c>
      <c r="C56" s="189">
        <v>362279865</v>
      </c>
      <c r="D56" s="189">
        <v>92837756</v>
      </c>
      <c r="E56" s="189">
        <v>304725159</v>
      </c>
      <c r="F56" s="189">
        <v>82417187</v>
      </c>
      <c r="G56" s="189">
        <v>91701399</v>
      </c>
      <c r="H56" s="189">
        <f>SUM(B56:G56)</f>
        <v>1092822067</v>
      </c>
    </row>
    <row r="57" spans="1:8" x14ac:dyDescent="0.2">
      <c r="A57" s="187" t="s">
        <v>270</v>
      </c>
      <c r="B57" s="188">
        <f t="shared" ref="B57:H57" si="6">B56/B55-1</f>
        <v>0.55819990745592807</v>
      </c>
      <c r="C57" s="188">
        <f t="shared" si="6"/>
        <v>1.6037002080869529</v>
      </c>
      <c r="D57" s="188">
        <f t="shared" si="6"/>
        <v>-4.5495808541653582E-2</v>
      </c>
      <c r="E57" s="188">
        <f t="shared" si="6"/>
        <v>0.69427371256796144</v>
      </c>
      <c r="F57" s="188">
        <f t="shared" si="6"/>
        <v>0.54018049842181237</v>
      </c>
      <c r="G57" s="188">
        <f t="shared" si="6"/>
        <v>0.159001963625234</v>
      </c>
      <c r="H57" s="188">
        <f t="shared" si="6"/>
        <v>0.67908725486053489</v>
      </c>
    </row>
    <row r="58" spans="1:8" ht="36.6" customHeight="1" x14ac:dyDescent="0.2">
      <c r="A58" s="1077" t="s">
        <v>309</v>
      </c>
      <c r="B58" s="1078"/>
      <c r="C58" s="1078"/>
      <c r="D58" s="1078"/>
      <c r="E58" s="1078"/>
      <c r="F58" s="1078"/>
      <c r="G58" s="1078"/>
      <c r="H58" s="1078"/>
    </row>
    <row r="59" spans="1:8" ht="21" customHeight="1" x14ac:dyDescent="0.2"/>
    <row r="62" spans="1:8" ht="47.25" customHeight="1" x14ac:dyDescent="0.2"/>
    <row r="63" spans="1:8" ht="22.5" customHeight="1" x14ac:dyDescent="0.2"/>
    <row r="65" spans="1:8" x14ac:dyDescent="0.2">
      <c r="A65" s="6"/>
    </row>
    <row r="67" spans="1:8" ht="57.75" customHeight="1" x14ac:dyDescent="0.2">
      <c r="A67" s="1049" t="s">
        <v>924</v>
      </c>
      <c r="B67" s="1049"/>
      <c r="C67" s="1049"/>
      <c r="D67" s="1049"/>
      <c r="E67" s="1049"/>
      <c r="F67" s="1049"/>
      <c r="G67" s="190"/>
      <c r="H67" s="190"/>
    </row>
  </sheetData>
  <mergeCells count="5">
    <mergeCell ref="A44:H44"/>
    <mergeCell ref="A49:H49"/>
    <mergeCell ref="A54:H54"/>
    <mergeCell ref="A58:H58"/>
    <mergeCell ref="A67:F67"/>
  </mergeCells>
  <pageMargins left="0.7" right="0.7" top="0.75" bottom="0.75" header="0.3" footer="0.3"/>
  <pageSetup scale="6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49C0C-7593-411F-9439-B8CE13C6F259}">
  <sheetPr codeName="Hoja13">
    <tabColor rgb="FF002060"/>
    <pageSetUpPr fitToPage="1"/>
  </sheetPr>
  <dimension ref="A1:I606"/>
  <sheetViews>
    <sheetView showGridLines="0" view="pageBreakPreview" zoomScaleNormal="100" zoomScaleSheetLayoutView="100" workbookViewId="0"/>
  </sheetViews>
  <sheetFormatPr baseColWidth="10" defaultColWidth="11.42578125" defaultRowHeight="12.75" x14ac:dyDescent="0.2"/>
  <cols>
    <col min="1" max="1" width="53" style="6" customWidth="1"/>
    <col min="2" max="3" width="14.140625" style="6" customWidth="1"/>
    <col min="4" max="4" width="11.85546875" style="10" customWidth="1"/>
    <col min="5" max="5" width="15.7109375" style="10" customWidth="1"/>
    <col min="6" max="6" width="15.42578125" style="9" customWidth="1"/>
    <col min="7" max="7" width="11.85546875" style="9" customWidth="1"/>
    <col min="8" max="8" width="11.42578125" style="9"/>
    <col min="9" max="9" width="2.5703125" style="9" customWidth="1"/>
    <col min="10" max="11" width="11.42578125" style="9" customWidth="1"/>
    <col min="12" max="16384" width="11.42578125" style="9"/>
  </cols>
  <sheetData>
    <row r="1" spans="1:8" s="183" customFormat="1" ht="14.25" customHeight="1" x14ac:dyDescent="0.25">
      <c r="A1" s="191" t="s">
        <v>514</v>
      </c>
      <c r="D1" s="192"/>
      <c r="E1" s="192"/>
      <c r="F1" s="192"/>
    </row>
    <row r="2" spans="1:8" s="183" customFormat="1" ht="14.25" customHeight="1" x14ac:dyDescent="0.25">
      <c r="A2" s="193" t="s">
        <v>304</v>
      </c>
      <c r="D2" s="192"/>
      <c r="E2" s="192"/>
      <c r="F2" s="192"/>
    </row>
    <row r="3" spans="1:8" s="183" customFormat="1" ht="14.25" customHeight="1" x14ac:dyDescent="0.25">
      <c r="A3" s="194"/>
      <c r="D3" s="192"/>
      <c r="E3" s="192"/>
      <c r="F3" s="192"/>
    </row>
    <row r="4" spans="1:8" s="183" customFormat="1" ht="14.25" customHeight="1" thickBot="1" x14ac:dyDescent="0.3">
      <c r="A4" s="195" t="s">
        <v>310</v>
      </c>
      <c r="D4" s="192"/>
      <c r="E4" s="192"/>
      <c r="F4" s="192"/>
    </row>
    <row r="5" spans="1:8" s="197" customFormat="1" ht="14.25" customHeight="1" thickBot="1" x14ac:dyDescent="0.3">
      <c r="A5" s="196"/>
      <c r="B5" s="1079" t="s">
        <v>901</v>
      </c>
      <c r="C5" s="1080"/>
      <c r="D5" s="1080"/>
      <c r="E5" s="1081" t="s">
        <v>902</v>
      </c>
      <c r="F5" s="1082"/>
      <c r="G5" s="1082"/>
      <c r="H5" s="1083"/>
    </row>
    <row r="6" spans="1:8" s="197" customFormat="1" ht="14.25" customHeight="1" thickBot="1" x14ac:dyDescent="0.3">
      <c r="A6" s="198" t="s">
        <v>180</v>
      </c>
      <c r="B6" s="199">
        <v>2024</v>
      </c>
      <c r="C6" s="200">
        <v>2025</v>
      </c>
      <c r="D6" s="201" t="s">
        <v>270</v>
      </c>
      <c r="E6" s="199">
        <v>2024</v>
      </c>
      <c r="F6" s="200">
        <v>2025</v>
      </c>
      <c r="G6" s="201" t="s">
        <v>270</v>
      </c>
      <c r="H6" s="695" t="s">
        <v>272</v>
      </c>
    </row>
    <row r="7" spans="1:8" s="183" customFormat="1" ht="14.25" customHeight="1" x14ac:dyDescent="0.25">
      <c r="A7" s="466" t="s">
        <v>249</v>
      </c>
      <c r="B7" s="177">
        <v>114460507</v>
      </c>
      <c r="C7" s="202">
        <v>128918256</v>
      </c>
      <c r="D7" s="203">
        <f t="shared" ref="D7:D29" si="0">C7/B7-1</f>
        <v>0.12631211741880533</v>
      </c>
      <c r="E7" s="177">
        <v>714765495</v>
      </c>
      <c r="F7" s="202">
        <v>798535278</v>
      </c>
      <c r="G7" s="203">
        <f t="shared" ref="G7:G30" si="1">F7/E7-1</f>
        <v>0.11719897446924188</v>
      </c>
      <c r="H7" s="204">
        <f t="shared" ref="H7:H30" si="2">+F7/$F$31</f>
        <v>0.12820961153317176</v>
      </c>
    </row>
    <row r="8" spans="1:8" s="183" customFormat="1" ht="14.25" customHeight="1" x14ac:dyDescent="0.25">
      <c r="A8" s="467" t="s">
        <v>255</v>
      </c>
      <c r="B8" s="177">
        <v>180076249</v>
      </c>
      <c r="C8" s="202">
        <v>243359537</v>
      </c>
      <c r="D8" s="203">
        <f t="shared" si="0"/>
        <v>0.35142495665822082</v>
      </c>
      <c r="E8" s="177">
        <v>761070139</v>
      </c>
      <c r="F8" s="202">
        <v>790342611</v>
      </c>
      <c r="G8" s="203">
        <f t="shared" si="1"/>
        <v>3.8462252688644671E-2</v>
      </c>
      <c r="H8" s="989">
        <f t="shared" si="2"/>
        <v>0.12689422988075258</v>
      </c>
    </row>
    <row r="9" spans="1:8" s="183" customFormat="1" ht="14.25" customHeight="1" x14ac:dyDescent="0.25">
      <c r="A9" s="467" t="s">
        <v>245</v>
      </c>
      <c r="B9" s="177">
        <v>72415265</v>
      </c>
      <c r="C9" s="202">
        <v>124737692</v>
      </c>
      <c r="D9" s="203">
        <f t="shared" si="0"/>
        <v>0.7225331150828489</v>
      </c>
      <c r="E9" s="177">
        <v>541581986</v>
      </c>
      <c r="F9" s="202">
        <v>790121167</v>
      </c>
      <c r="G9" s="203">
        <f t="shared" si="1"/>
        <v>0.45891330846443634</v>
      </c>
      <c r="H9" s="989">
        <f t="shared" si="2"/>
        <v>0.12685867572303591</v>
      </c>
    </row>
    <row r="10" spans="1:8" s="183" customFormat="1" ht="14.25" customHeight="1" x14ac:dyDescent="0.25">
      <c r="A10" s="466" t="s">
        <v>302</v>
      </c>
      <c r="B10" s="177">
        <v>46561934</v>
      </c>
      <c r="C10" s="202">
        <v>100607823</v>
      </c>
      <c r="D10" s="203">
        <f t="shared" si="0"/>
        <v>1.1607311887001943</v>
      </c>
      <c r="E10" s="177">
        <v>427800780</v>
      </c>
      <c r="F10" s="202">
        <v>659317771</v>
      </c>
      <c r="G10" s="203">
        <f t="shared" si="1"/>
        <v>0.54117945039744897</v>
      </c>
      <c r="H10" s="204">
        <f t="shared" si="2"/>
        <v>0.10585740871529371</v>
      </c>
    </row>
    <row r="11" spans="1:8" s="183" customFormat="1" ht="14.25" customHeight="1" x14ac:dyDescent="0.25">
      <c r="A11" s="467" t="s">
        <v>251</v>
      </c>
      <c r="B11" s="177">
        <v>77377675</v>
      </c>
      <c r="C11" s="202">
        <v>104457049</v>
      </c>
      <c r="D11" s="203">
        <f t="shared" si="0"/>
        <v>0.34996365553759534</v>
      </c>
      <c r="E11" s="177">
        <v>419493180</v>
      </c>
      <c r="F11" s="202">
        <v>650470592</v>
      </c>
      <c r="G11" s="203">
        <f t="shared" si="1"/>
        <v>0.5506106487833724</v>
      </c>
      <c r="H11" s="204">
        <f t="shared" si="2"/>
        <v>0.10443694124941623</v>
      </c>
    </row>
    <row r="12" spans="1:8" s="183" customFormat="1" ht="14.25" customHeight="1" x14ac:dyDescent="0.25">
      <c r="A12" s="468" t="s">
        <v>243</v>
      </c>
      <c r="B12" s="177">
        <v>46718503</v>
      </c>
      <c r="C12" s="202">
        <v>54692827</v>
      </c>
      <c r="D12" s="203">
        <f t="shared" si="0"/>
        <v>0.17068877399603322</v>
      </c>
      <c r="E12" s="177">
        <v>412682263</v>
      </c>
      <c r="F12" s="202">
        <v>422755023</v>
      </c>
      <c r="G12" s="203">
        <f t="shared" si="1"/>
        <v>2.4408027441683355E-2</v>
      </c>
      <c r="H12" s="204">
        <f t="shared" si="2"/>
        <v>6.7875845646141991E-2</v>
      </c>
    </row>
    <row r="13" spans="1:8" s="183" customFormat="1" ht="14.25" customHeight="1" x14ac:dyDescent="0.25">
      <c r="A13" s="467" t="s">
        <v>258</v>
      </c>
      <c r="B13" s="177">
        <v>30361929</v>
      </c>
      <c r="C13" s="202">
        <v>45427855</v>
      </c>
      <c r="D13" s="203">
        <f t="shared" si="0"/>
        <v>0.49621109383399187</v>
      </c>
      <c r="E13" s="177">
        <v>301598635</v>
      </c>
      <c r="F13" s="202">
        <v>394790517</v>
      </c>
      <c r="G13" s="203">
        <f t="shared" si="1"/>
        <v>0.30899304965355689</v>
      </c>
      <c r="H13" s="204">
        <f t="shared" si="2"/>
        <v>6.3385977070821456E-2</v>
      </c>
    </row>
    <row r="14" spans="1:8" s="183" customFormat="1" ht="14.25" customHeight="1" x14ac:dyDescent="0.25">
      <c r="A14" s="468" t="s">
        <v>264</v>
      </c>
      <c r="B14" s="177">
        <v>27592946</v>
      </c>
      <c r="C14" s="202">
        <v>58059558</v>
      </c>
      <c r="D14" s="203">
        <f t="shared" si="0"/>
        <v>1.1041449506696384</v>
      </c>
      <c r="E14" s="177">
        <v>247994306</v>
      </c>
      <c r="F14" s="202">
        <v>325436301</v>
      </c>
      <c r="G14" s="203">
        <f t="shared" si="1"/>
        <v>0.31227327856471021</v>
      </c>
      <c r="H14" s="204">
        <f t="shared" si="2"/>
        <v>5.2250743178815895E-2</v>
      </c>
    </row>
    <row r="15" spans="1:8" s="183" customFormat="1" ht="14.25" customHeight="1" x14ac:dyDescent="0.25">
      <c r="A15" s="468" t="s">
        <v>263</v>
      </c>
      <c r="B15" s="177">
        <v>45487065</v>
      </c>
      <c r="C15" s="202">
        <v>54407778</v>
      </c>
      <c r="D15" s="203">
        <f t="shared" si="0"/>
        <v>0.19611537917427735</v>
      </c>
      <c r="E15" s="177">
        <v>246609301</v>
      </c>
      <c r="F15" s="202">
        <v>272310764</v>
      </c>
      <c r="G15" s="203">
        <f t="shared" si="1"/>
        <v>0.10421935789031744</v>
      </c>
      <c r="H15" s="204">
        <f t="shared" si="2"/>
        <v>4.3721120695109993E-2</v>
      </c>
    </row>
    <row r="16" spans="1:8" s="183" customFormat="1" ht="14.25" customHeight="1" x14ac:dyDescent="0.25">
      <c r="A16" s="468" t="s">
        <v>254</v>
      </c>
      <c r="B16" s="177">
        <v>23283221</v>
      </c>
      <c r="C16" s="202">
        <v>33331634</v>
      </c>
      <c r="D16" s="203">
        <f t="shared" si="0"/>
        <v>0.43157314874947938</v>
      </c>
      <c r="E16" s="177">
        <v>170261117</v>
      </c>
      <c r="F16" s="202">
        <v>235554490</v>
      </c>
      <c r="G16" s="203">
        <f t="shared" si="1"/>
        <v>0.38348963139951686</v>
      </c>
      <c r="H16" s="204">
        <f t="shared" si="2"/>
        <v>3.7819681221139975E-2</v>
      </c>
    </row>
    <row r="17" spans="1:9" s="183" customFormat="1" ht="14.25" customHeight="1" x14ac:dyDescent="0.25">
      <c r="A17" s="468" t="s">
        <v>244</v>
      </c>
      <c r="B17" s="177">
        <v>20230159</v>
      </c>
      <c r="C17" s="202">
        <v>30664749</v>
      </c>
      <c r="D17" s="203">
        <f t="shared" si="0"/>
        <v>0.51579377107218982</v>
      </c>
      <c r="E17" s="177">
        <v>168264888</v>
      </c>
      <c r="F17" s="202">
        <v>229643698</v>
      </c>
      <c r="G17" s="203">
        <f t="shared" si="1"/>
        <v>0.36477491370629855</v>
      </c>
      <c r="H17" s="204">
        <f t="shared" si="2"/>
        <v>3.6870668238180221E-2</v>
      </c>
    </row>
    <row r="18" spans="1:9" s="183" customFormat="1" ht="14.25" customHeight="1" x14ac:dyDescent="0.25">
      <c r="A18" s="468" t="s">
        <v>246</v>
      </c>
      <c r="B18" s="177">
        <v>26587586</v>
      </c>
      <c r="C18" s="202">
        <v>36586989</v>
      </c>
      <c r="D18" s="203">
        <f t="shared" si="0"/>
        <v>0.3760929254728127</v>
      </c>
      <c r="E18" s="177">
        <v>205426908</v>
      </c>
      <c r="F18" s="202">
        <v>187277707</v>
      </c>
      <c r="G18" s="203">
        <f t="shared" si="1"/>
        <v>-8.8348703569057219E-2</v>
      </c>
      <c r="H18" s="204">
        <f t="shared" si="2"/>
        <v>3.0068555171952165E-2</v>
      </c>
    </row>
    <row r="19" spans="1:9" s="183" customFormat="1" ht="14.25" customHeight="1" x14ac:dyDescent="0.25">
      <c r="A19" s="468" t="s">
        <v>259</v>
      </c>
      <c r="B19" s="177">
        <v>18447928</v>
      </c>
      <c r="C19" s="202">
        <v>13389709</v>
      </c>
      <c r="D19" s="203">
        <f t="shared" si="0"/>
        <v>-0.27418900377321509</v>
      </c>
      <c r="E19" s="177">
        <v>149502676</v>
      </c>
      <c r="F19" s="202">
        <v>139993724</v>
      </c>
      <c r="G19" s="203">
        <f t="shared" si="1"/>
        <v>-6.3603891611946795E-2</v>
      </c>
      <c r="H19" s="204">
        <f t="shared" si="2"/>
        <v>2.2476829096487412E-2</v>
      </c>
    </row>
    <row r="20" spans="1:9" s="183" customFormat="1" ht="14.25" customHeight="1" x14ac:dyDescent="0.25">
      <c r="A20" s="468" t="s">
        <v>256</v>
      </c>
      <c r="B20" s="177">
        <v>18432282</v>
      </c>
      <c r="C20" s="202">
        <v>22032384</v>
      </c>
      <c r="D20" s="203">
        <f t="shared" si="0"/>
        <v>0.19531504563569513</v>
      </c>
      <c r="E20" s="177">
        <v>112781316</v>
      </c>
      <c r="F20" s="202">
        <v>126374783</v>
      </c>
      <c r="G20" s="203">
        <f t="shared" si="1"/>
        <v>0.12052942350841156</v>
      </c>
      <c r="H20" s="204">
        <f t="shared" si="2"/>
        <v>2.0290226721854206E-2</v>
      </c>
    </row>
    <row r="21" spans="1:9" s="183" customFormat="1" ht="14.25" customHeight="1" x14ac:dyDescent="0.25">
      <c r="A21" s="468" t="s">
        <v>261</v>
      </c>
      <c r="B21" s="177">
        <v>11683317</v>
      </c>
      <c r="C21" s="202">
        <v>23113276</v>
      </c>
      <c r="D21" s="203">
        <f t="shared" si="0"/>
        <v>0.97831454885628788</v>
      </c>
      <c r="E21" s="177">
        <v>52235305</v>
      </c>
      <c r="F21" s="202">
        <v>93173728</v>
      </c>
      <c r="G21" s="203">
        <f t="shared" si="1"/>
        <v>0.78373090766867359</v>
      </c>
      <c r="H21" s="204">
        <f t="shared" si="2"/>
        <v>1.49595989070096E-2</v>
      </c>
    </row>
    <row r="22" spans="1:9" s="183" customFormat="1" ht="14.25" customHeight="1" x14ac:dyDescent="0.25">
      <c r="A22" s="468" t="s">
        <v>262</v>
      </c>
      <c r="B22" s="177">
        <v>8390732</v>
      </c>
      <c r="C22" s="202">
        <v>14199110</v>
      </c>
      <c r="D22" s="203">
        <f t="shared" si="0"/>
        <v>0.69223733996032766</v>
      </c>
      <c r="E22" s="177">
        <v>56572350</v>
      </c>
      <c r="F22" s="202">
        <v>78402156</v>
      </c>
      <c r="G22" s="203">
        <f t="shared" si="1"/>
        <v>0.38587412401994969</v>
      </c>
      <c r="H22" s="204">
        <f t="shared" si="2"/>
        <v>1.2587934736332502E-2</v>
      </c>
    </row>
    <row r="23" spans="1:9" s="183" customFormat="1" ht="14.25" customHeight="1" x14ac:dyDescent="0.25">
      <c r="A23" s="468" t="s">
        <v>248</v>
      </c>
      <c r="B23" s="177">
        <v>3143620</v>
      </c>
      <c r="C23" s="202">
        <v>4758622</v>
      </c>
      <c r="D23" s="203">
        <f t="shared" si="0"/>
        <v>0.51373957412155402</v>
      </c>
      <c r="E23" s="177">
        <v>19103319</v>
      </c>
      <c r="F23" s="202">
        <v>29828920</v>
      </c>
      <c r="G23" s="203">
        <f t="shared" si="1"/>
        <v>0.56145222722815857</v>
      </c>
      <c r="H23" s="204">
        <f t="shared" si="2"/>
        <v>4.7892113861675344E-3</v>
      </c>
    </row>
    <row r="24" spans="1:9" s="183" customFormat="1" ht="14.25" customHeight="1" x14ac:dyDescent="0.25">
      <c r="A24" s="468" t="s">
        <v>260</v>
      </c>
      <c r="B24" s="177">
        <v>93466</v>
      </c>
      <c r="C24" s="202">
        <v>0</v>
      </c>
      <c r="D24" s="203" t="s">
        <v>242</v>
      </c>
      <c r="E24" s="177">
        <v>1961641</v>
      </c>
      <c r="F24" s="202">
        <v>1737210</v>
      </c>
      <c r="G24" s="203">
        <f t="shared" si="1"/>
        <v>-0.11440982320414383</v>
      </c>
      <c r="H24" s="398">
        <f t="shared" si="2"/>
        <v>2.7891944837976374E-4</v>
      </c>
    </row>
    <row r="25" spans="1:9" s="183" customFormat="1" ht="14.25" customHeight="1" x14ac:dyDescent="0.25">
      <c r="A25" s="468" t="s">
        <v>253</v>
      </c>
      <c r="B25" s="177">
        <v>291313</v>
      </c>
      <c r="C25" s="202">
        <v>1900</v>
      </c>
      <c r="D25" s="203">
        <f t="shared" si="0"/>
        <v>-0.99347780565920507</v>
      </c>
      <c r="E25" s="177">
        <v>895648</v>
      </c>
      <c r="F25" s="202">
        <v>1521515</v>
      </c>
      <c r="G25" s="203">
        <f t="shared" si="1"/>
        <v>0.69878680017149586</v>
      </c>
      <c r="H25" s="398">
        <f t="shared" si="2"/>
        <v>2.4428832697344377E-4</v>
      </c>
    </row>
    <row r="26" spans="1:9" s="183" customFormat="1" ht="14.25" customHeight="1" x14ac:dyDescent="0.25">
      <c r="A26" s="468" t="s">
        <v>519</v>
      </c>
      <c r="B26" s="177">
        <v>0</v>
      </c>
      <c r="C26" s="202">
        <v>55419</v>
      </c>
      <c r="D26" s="203" t="s">
        <v>241</v>
      </c>
      <c r="E26" s="177">
        <v>0</v>
      </c>
      <c r="F26" s="202">
        <v>602503</v>
      </c>
      <c r="G26" s="203" t="s">
        <v>241</v>
      </c>
      <c r="H26" s="398">
        <f t="shared" si="2"/>
        <v>9.6735457663237495E-5</v>
      </c>
    </row>
    <row r="27" spans="1:9" s="183" customFormat="1" ht="14.25" customHeight="1" x14ac:dyDescent="0.25">
      <c r="A27" s="468" t="s">
        <v>303</v>
      </c>
      <c r="B27" s="177">
        <v>0</v>
      </c>
      <c r="C27" s="202">
        <v>0</v>
      </c>
      <c r="D27" s="203" t="s">
        <v>242</v>
      </c>
      <c r="E27" s="177">
        <v>66603</v>
      </c>
      <c r="F27" s="202">
        <v>71944</v>
      </c>
      <c r="G27" s="203">
        <f t="shared" si="1"/>
        <v>8.0191582961728347E-2</v>
      </c>
      <c r="H27" s="989">
        <f t="shared" si="2"/>
        <v>1.1551039191711838E-5</v>
      </c>
    </row>
    <row r="28" spans="1:9" s="183" customFormat="1" ht="14.25" customHeight="1" x14ac:dyDescent="0.25">
      <c r="A28" s="468" t="s">
        <v>250</v>
      </c>
      <c r="B28" s="177">
        <v>0</v>
      </c>
      <c r="C28" s="202">
        <v>17900</v>
      </c>
      <c r="D28" s="203" t="s">
        <v>241</v>
      </c>
      <c r="E28" s="177">
        <v>0</v>
      </c>
      <c r="F28" s="202">
        <v>57474</v>
      </c>
      <c r="G28" s="203" t="s">
        <v>241</v>
      </c>
      <c r="H28" s="696">
        <f t="shared" si="2"/>
        <v>9.2277942080569081E-6</v>
      </c>
    </row>
    <row r="29" spans="1:9" s="183" customFormat="1" ht="14.25" customHeight="1" x14ac:dyDescent="0.25">
      <c r="A29" s="468" t="s">
        <v>252</v>
      </c>
      <c r="B29" s="177">
        <v>2000</v>
      </c>
      <c r="C29" s="202">
        <v>2000</v>
      </c>
      <c r="D29" s="203">
        <f t="shared" si="0"/>
        <v>0</v>
      </c>
      <c r="E29" s="177">
        <v>28500</v>
      </c>
      <c r="F29" s="202">
        <v>34500</v>
      </c>
      <c r="G29" s="203">
        <f t="shared" si="1"/>
        <v>0.21052631578947367</v>
      </c>
      <c r="H29" s="696">
        <f t="shared" si="2"/>
        <v>5.5391811980715337E-6</v>
      </c>
    </row>
    <row r="30" spans="1:9" s="183" customFormat="1" ht="14.25" customHeight="1" x14ac:dyDescent="0.25">
      <c r="A30" s="468" t="s">
        <v>257</v>
      </c>
      <c r="B30" s="177">
        <v>918</v>
      </c>
      <c r="C30" s="202">
        <v>0</v>
      </c>
      <c r="D30" s="203" t="s">
        <v>242</v>
      </c>
      <c r="E30" s="177">
        <v>123142</v>
      </c>
      <c r="F30" s="202">
        <v>2987</v>
      </c>
      <c r="G30" s="203">
        <f t="shared" si="1"/>
        <v>-0.97574345065046852</v>
      </c>
      <c r="H30" s="1038">
        <f t="shared" si="2"/>
        <v>4.7958070256926587E-7</v>
      </c>
    </row>
    <row r="31" spans="1:9" s="197" customFormat="1" ht="14.25" customHeight="1" thickBot="1" x14ac:dyDescent="0.3">
      <c r="A31" s="697" t="s">
        <v>0</v>
      </c>
      <c r="B31" s="698">
        <f>+SUM(B7:B30)</f>
        <v>771638615</v>
      </c>
      <c r="C31" s="699">
        <f>+SUM(C7:C30)</f>
        <v>1092822067</v>
      </c>
      <c r="D31" s="578">
        <f>C31/B31-1</f>
        <v>0.41623558717314846</v>
      </c>
      <c r="E31" s="210">
        <f>+SUM(E7:E30)</f>
        <v>5010819498</v>
      </c>
      <c r="F31" s="211">
        <f>+SUM(F7:F30)</f>
        <v>6228357363</v>
      </c>
      <c r="G31" s="578">
        <f>F31/E31-1</f>
        <v>0.24298178481303578</v>
      </c>
      <c r="H31" s="700">
        <f>SUM(H7:H27)</f>
        <v>0.99998475344389126</v>
      </c>
      <c r="I31" s="701"/>
    </row>
    <row r="32" spans="1:9" s="183" customFormat="1" ht="14.25" customHeight="1" x14ac:dyDescent="0.25">
      <c r="B32" s="205"/>
      <c r="C32" s="205"/>
      <c r="D32" s="197"/>
      <c r="E32" s="197"/>
      <c r="F32" s="197"/>
    </row>
    <row r="33" spans="1:8" s="197" customFormat="1" ht="14.25" customHeight="1" thickBot="1" x14ac:dyDescent="0.3">
      <c r="A33" s="195" t="s">
        <v>311</v>
      </c>
      <c r="B33" s="183"/>
      <c r="C33" s="183"/>
      <c r="D33" s="192"/>
    </row>
    <row r="34" spans="1:8" s="197" customFormat="1" ht="14.25" customHeight="1" thickBot="1" x14ac:dyDescent="0.3">
      <c r="A34" s="183"/>
      <c r="B34" s="1079" t="s">
        <v>901</v>
      </c>
      <c r="C34" s="1080"/>
      <c r="D34" s="1080"/>
      <c r="E34" s="1081" t="s">
        <v>902</v>
      </c>
      <c r="F34" s="1082"/>
      <c r="G34" s="1082"/>
      <c r="H34" s="1083"/>
    </row>
    <row r="35" spans="1:8" s="183" customFormat="1" ht="14.25" customHeight="1" thickBot="1" x14ac:dyDescent="0.3">
      <c r="A35" s="575" t="s">
        <v>312</v>
      </c>
      <c r="B35" s="199">
        <v>2024</v>
      </c>
      <c r="C35" s="200">
        <v>2025</v>
      </c>
      <c r="D35" s="201" t="s">
        <v>270</v>
      </c>
      <c r="E35" s="199">
        <v>2024</v>
      </c>
      <c r="F35" s="200">
        <v>2025</v>
      </c>
      <c r="G35" s="201" t="s">
        <v>270</v>
      </c>
      <c r="H35" s="695" t="s">
        <v>272</v>
      </c>
    </row>
    <row r="36" spans="1:8" s="183" customFormat="1" ht="14.25" customHeight="1" x14ac:dyDescent="0.25">
      <c r="A36" s="206" t="s">
        <v>274</v>
      </c>
      <c r="B36" s="207">
        <v>172646209</v>
      </c>
      <c r="C36" s="576">
        <v>235587480</v>
      </c>
      <c r="D36" s="175">
        <f t="shared" ref="D36:D86" si="3">C36/B36-1</f>
        <v>0.36456792978292385</v>
      </c>
      <c r="E36" s="207">
        <v>689401491</v>
      </c>
      <c r="F36" s="702">
        <v>696002537</v>
      </c>
      <c r="G36" s="175">
        <f t="shared" ref="G36:G86" si="4">F36/E36-1</f>
        <v>9.5750387635875622E-3</v>
      </c>
      <c r="H36" s="396">
        <f>+F36/$F$87</f>
        <v>0.11174736715247789</v>
      </c>
    </row>
    <row r="37" spans="1:8" s="183" customFormat="1" ht="14.25" customHeight="1" x14ac:dyDescent="0.25">
      <c r="A37" s="206" t="s">
        <v>275</v>
      </c>
      <c r="B37" s="207">
        <v>39189783</v>
      </c>
      <c r="C37" s="576">
        <v>110300247</v>
      </c>
      <c r="D37" s="175">
        <f t="shared" si="3"/>
        <v>1.8145153801948841</v>
      </c>
      <c r="E37" s="207">
        <v>312312703</v>
      </c>
      <c r="F37" s="702">
        <v>592898682</v>
      </c>
      <c r="G37" s="175">
        <f t="shared" si="4"/>
        <v>0.89841359734893644</v>
      </c>
      <c r="H37" s="396">
        <f t="shared" ref="H37:H86" si="5">+F37/$F$87</f>
        <v>9.5193427005675166E-2</v>
      </c>
    </row>
    <row r="38" spans="1:8" s="183" customFormat="1" ht="14.25" customHeight="1" x14ac:dyDescent="0.25">
      <c r="A38" s="206" t="s">
        <v>277</v>
      </c>
      <c r="B38" s="207">
        <v>40675273</v>
      </c>
      <c r="C38" s="576">
        <v>95667369</v>
      </c>
      <c r="D38" s="175">
        <f t="shared" si="3"/>
        <v>1.3519785349688989</v>
      </c>
      <c r="E38" s="207">
        <v>385429153</v>
      </c>
      <c r="F38" s="702">
        <v>570647796</v>
      </c>
      <c r="G38" s="175">
        <f t="shared" si="4"/>
        <v>0.48055172152481163</v>
      </c>
      <c r="H38" s="396">
        <f t="shared" si="5"/>
        <v>9.1620914270265516E-2</v>
      </c>
    </row>
    <row r="39" spans="1:8" s="183" customFormat="1" ht="14.25" customHeight="1" x14ac:dyDescent="0.25">
      <c r="A39" s="206" t="s">
        <v>289</v>
      </c>
      <c r="B39" s="207">
        <v>62579897</v>
      </c>
      <c r="C39" s="576">
        <v>78990235</v>
      </c>
      <c r="D39" s="175">
        <f t="shared" si="3"/>
        <v>0.2622301855178828</v>
      </c>
      <c r="E39" s="207">
        <v>296055613</v>
      </c>
      <c r="F39" s="702">
        <v>431506117</v>
      </c>
      <c r="G39" s="175">
        <f t="shared" si="4"/>
        <v>0.45751709493851078</v>
      </c>
      <c r="H39" s="396">
        <f t="shared" si="5"/>
        <v>6.9280886090992908E-2</v>
      </c>
    </row>
    <row r="40" spans="1:8" s="183" customFormat="1" ht="14.25" customHeight="1" x14ac:dyDescent="0.25">
      <c r="A40" s="206" t="s">
        <v>300</v>
      </c>
      <c r="B40" s="207">
        <v>47377614</v>
      </c>
      <c r="C40" s="576">
        <v>59287598</v>
      </c>
      <c r="D40" s="175">
        <f t="shared" si="3"/>
        <v>0.25138420858424815</v>
      </c>
      <c r="E40" s="207">
        <v>259761740</v>
      </c>
      <c r="F40" s="702">
        <v>386143276</v>
      </c>
      <c r="G40" s="175">
        <f t="shared" si="4"/>
        <v>0.48652867816484435</v>
      </c>
      <c r="H40" s="396">
        <f t="shared" si="5"/>
        <v>6.1997610845824551E-2</v>
      </c>
    </row>
    <row r="41" spans="1:8" s="183" customFormat="1" ht="14.25" customHeight="1" x14ac:dyDescent="0.25">
      <c r="A41" s="206" t="s">
        <v>273</v>
      </c>
      <c r="B41" s="207">
        <v>36977427</v>
      </c>
      <c r="C41" s="576">
        <v>25560469</v>
      </c>
      <c r="D41" s="175">
        <f t="shared" si="3"/>
        <v>-0.30875479789332017</v>
      </c>
      <c r="E41" s="207">
        <v>355364206</v>
      </c>
      <c r="F41" s="702">
        <v>367867015</v>
      </c>
      <c r="G41" s="175">
        <f t="shared" si="4"/>
        <v>3.5183084815244348E-2</v>
      </c>
      <c r="H41" s="396">
        <f t="shared" si="5"/>
        <v>5.9063247909527508E-2</v>
      </c>
    </row>
    <row r="42" spans="1:8" s="183" customFormat="1" ht="14.25" customHeight="1" x14ac:dyDescent="0.25">
      <c r="A42" s="206" t="s">
        <v>276</v>
      </c>
      <c r="B42" s="207">
        <v>46585173</v>
      </c>
      <c r="C42" s="576">
        <v>23951174</v>
      </c>
      <c r="D42" s="175">
        <f t="shared" si="3"/>
        <v>-0.48586272288824606</v>
      </c>
      <c r="E42" s="207">
        <v>346252134</v>
      </c>
      <c r="F42" s="702">
        <v>205564000</v>
      </c>
      <c r="G42" s="175">
        <f t="shared" si="4"/>
        <v>-0.40631701637396989</v>
      </c>
      <c r="H42" s="396">
        <f t="shared" si="5"/>
        <v>3.3004528805808023E-2</v>
      </c>
    </row>
    <row r="43" spans="1:8" s="183" customFormat="1" ht="14.25" customHeight="1" x14ac:dyDescent="0.25">
      <c r="A43" s="206" t="s">
        <v>278</v>
      </c>
      <c r="B43" s="207">
        <v>21819578</v>
      </c>
      <c r="C43" s="576">
        <v>22766382</v>
      </c>
      <c r="D43" s="175">
        <f t="shared" si="3"/>
        <v>4.3392406580915477E-2</v>
      </c>
      <c r="E43" s="207">
        <v>232603176</v>
      </c>
      <c r="F43" s="702">
        <v>182488238</v>
      </c>
      <c r="G43" s="175">
        <f t="shared" si="4"/>
        <v>-0.21545250955644735</v>
      </c>
      <c r="H43" s="396">
        <f t="shared" si="5"/>
        <v>2.9299577298516035E-2</v>
      </c>
    </row>
    <row r="44" spans="1:8" s="183" customFormat="1" ht="14.25" customHeight="1" x14ac:dyDescent="0.25">
      <c r="A44" s="206" t="s">
        <v>284</v>
      </c>
      <c r="B44" s="207">
        <v>14639490</v>
      </c>
      <c r="C44" s="576">
        <v>15307600</v>
      </c>
      <c r="D44" s="175">
        <f t="shared" si="3"/>
        <v>4.5637518793345988E-2</v>
      </c>
      <c r="E44" s="207">
        <v>154763984</v>
      </c>
      <c r="F44" s="702">
        <v>161743044</v>
      </c>
      <c r="G44" s="175">
        <f t="shared" si="4"/>
        <v>4.5094858762488199E-2</v>
      </c>
      <c r="H44" s="396">
        <f t="shared" si="5"/>
        <v>2.5968812412859619E-2</v>
      </c>
    </row>
    <row r="45" spans="1:8" s="183" customFormat="1" ht="14.25" customHeight="1" x14ac:dyDescent="0.25">
      <c r="A45" s="206" t="s">
        <v>319</v>
      </c>
      <c r="B45" s="207">
        <v>12760687</v>
      </c>
      <c r="C45" s="576">
        <v>29102518</v>
      </c>
      <c r="D45" s="175">
        <f t="shared" si="3"/>
        <v>1.2806388088666387</v>
      </c>
      <c r="E45" s="207">
        <v>50438224</v>
      </c>
      <c r="F45" s="702">
        <v>157916254</v>
      </c>
      <c r="G45" s="175">
        <f t="shared" si="4"/>
        <v>2.1308845053703713</v>
      </c>
      <c r="H45" s="396">
        <f t="shared" si="5"/>
        <v>2.5354398406570687E-2</v>
      </c>
    </row>
    <row r="46" spans="1:8" s="183" customFormat="1" ht="14.25" customHeight="1" x14ac:dyDescent="0.25">
      <c r="A46" s="206" t="s">
        <v>280</v>
      </c>
      <c r="B46" s="207">
        <v>18943909</v>
      </c>
      <c r="C46" s="576">
        <v>26724521</v>
      </c>
      <c r="D46" s="175">
        <f t="shared" si="3"/>
        <v>0.41071840030481566</v>
      </c>
      <c r="E46" s="207">
        <v>82882752</v>
      </c>
      <c r="F46" s="702">
        <v>146781998</v>
      </c>
      <c r="G46" s="175">
        <f t="shared" si="4"/>
        <v>0.77095951157606346</v>
      </c>
      <c r="H46" s="396">
        <f t="shared" si="5"/>
        <v>2.3566727059042711E-2</v>
      </c>
    </row>
    <row r="47" spans="1:8" s="183" customFormat="1" ht="14.25" customHeight="1" x14ac:dyDescent="0.25">
      <c r="A47" s="206" t="s">
        <v>279</v>
      </c>
      <c r="B47" s="207">
        <v>30244982</v>
      </c>
      <c r="C47" s="576">
        <v>26029436</v>
      </c>
      <c r="D47" s="175">
        <f t="shared" si="3"/>
        <v>-0.13938001351761431</v>
      </c>
      <c r="E47" s="207">
        <v>152145295</v>
      </c>
      <c r="F47" s="702">
        <v>142610692</v>
      </c>
      <c r="G47" s="175">
        <f t="shared" si="4"/>
        <v>-6.2667747957634856E-2</v>
      </c>
      <c r="H47" s="396">
        <f t="shared" si="5"/>
        <v>2.2896998949865813E-2</v>
      </c>
    </row>
    <row r="48" spans="1:8" s="183" customFormat="1" ht="14.25" customHeight="1" x14ac:dyDescent="0.25">
      <c r="A48" s="206" t="s">
        <v>290</v>
      </c>
      <c r="B48" s="207">
        <v>13742200</v>
      </c>
      <c r="C48" s="576">
        <v>21741527</v>
      </c>
      <c r="D48" s="175">
        <f t="shared" si="3"/>
        <v>0.58209944550363124</v>
      </c>
      <c r="E48" s="207">
        <v>100830336</v>
      </c>
      <c r="F48" s="702">
        <v>124146646</v>
      </c>
      <c r="G48" s="175">
        <f t="shared" si="4"/>
        <v>0.231243006073093</v>
      </c>
      <c r="H48" s="396">
        <f t="shared" si="5"/>
        <v>1.9932486009473699E-2</v>
      </c>
    </row>
    <row r="49" spans="1:8" s="183" customFormat="1" ht="14.25" customHeight="1" x14ac:dyDescent="0.25">
      <c r="A49" s="206" t="s">
        <v>301</v>
      </c>
      <c r="B49" s="207">
        <v>18647628</v>
      </c>
      <c r="C49" s="576">
        <v>24203317</v>
      </c>
      <c r="D49" s="175">
        <f t="shared" si="3"/>
        <v>0.29793006381294185</v>
      </c>
      <c r="E49" s="207">
        <v>110790218</v>
      </c>
      <c r="F49" s="702">
        <v>120529600</v>
      </c>
      <c r="G49" s="175">
        <f t="shared" si="4"/>
        <v>8.7908320570323273E-2</v>
      </c>
      <c r="H49" s="396">
        <f t="shared" si="5"/>
        <v>1.9351747655973413E-2</v>
      </c>
    </row>
    <row r="50" spans="1:8" s="183" customFormat="1" ht="14.25" customHeight="1" x14ac:dyDescent="0.25">
      <c r="A50" s="206" t="s">
        <v>281</v>
      </c>
      <c r="B50" s="207">
        <v>14864131</v>
      </c>
      <c r="C50" s="576">
        <v>26056319</v>
      </c>
      <c r="D50" s="175">
        <f t="shared" si="3"/>
        <v>0.75296618416508854</v>
      </c>
      <c r="E50" s="207">
        <v>90005018</v>
      </c>
      <c r="F50" s="702">
        <v>120271447</v>
      </c>
      <c r="G50" s="175">
        <f t="shared" si="4"/>
        <v>0.33627490636133195</v>
      </c>
      <c r="H50" s="396">
        <f t="shared" si="5"/>
        <v>1.9310299648906001E-2</v>
      </c>
    </row>
    <row r="51" spans="1:8" s="183" customFormat="1" ht="14.25" customHeight="1" x14ac:dyDescent="0.25">
      <c r="A51" s="206" t="s">
        <v>292</v>
      </c>
      <c r="B51" s="207">
        <v>6765680</v>
      </c>
      <c r="C51" s="576">
        <v>17211507</v>
      </c>
      <c r="D51" s="175">
        <f t="shared" si="3"/>
        <v>1.5439434025848104</v>
      </c>
      <c r="E51" s="207">
        <v>61408584</v>
      </c>
      <c r="F51" s="702">
        <v>116581558</v>
      </c>
      <c r="G51" s="175">
        <f t="shared" si="4"/>
        <v>0.89845703004648336</v>
      </c>
      <c r="H51" s="396">
        <f t="shared" si="5"/>
        <v>1.8717865916390901E-2</v>
      </c>
    </row>
    <row r="52" spans="1:8" s="183" customFormat="1" ht="14.25" customHeight="1" x14ac:dyDescent="0.25">
      <c r="A52" s="206" t="s">
        <v>288</v>
      </c>
      <c r="B52" s="207">
        <v>12214857</v>
      </c>
      <c r="C52" s="576">
        <v>10528718</v>
      </c>
      <c r="D52" s="175">
        <f t="shared" si="3"/>
        <v>-0.13804001143852929</v>
      </c>
      <c r="E52" s="207">
        <v>99393205</v>
      </c>
      <c r="F52" s="702">
        <v>94751726</v>
      </c>
      <c r="G52" s="175">
        <f t="shared" si="4"/>
        <v>-4.6698152051742325E-2</v>
      </c>
      <c r="H52" s="396">
        <f t="shared" si="5"/>
        <v>1.5212955917218137E-2</v>
      </c>
    </row>
    <row r="53" spans="1:8" s="183" customFormat="1" ht="14.25" customHeight="1" x14ac:dyDescent="0.25">
      <c r="A53" s="206" t="s">
        <v>291</v>
      </c>
      <c r="B53" s="207">
        <v>5097312</v>
      </c>
      <c r="C53" s="576">
        <v>11177046</v>
      </c>
      <c r="D53" s="175">
        <f t="shared" si="3"/>
        <v>1.1927333465167522</v>
      </c>
      <c r="E53" s="207">
        <v>48925098</v>
      </c>
      <c r="F53" s="702">
        <v>89755625</v>
      </c>
      <c r="G53" s="175">
        <f t="shared" si="4"/>
        <v>0.83455176727494762</v>
      </c>
      <c r="H53" s="396">
        <f t="shared" si="5"/>
        <v>1.4410802041193023E-2</v>
      </c>
    </row>
    <row r="54" spans="1:8" s="183" customFormat="1" ht="14.25" customHeight="1" x14ac:dyDescent="0.25">
      <c r="A54" s="206" t="s">
        <v>315</v>
      </c>
      <c r="B54" s="207">
        <v>11658603</v>
      </c>
      <c r="C54" s="576">
        <v>22537667</v>
      </c>
      <c r="D54" s="175">
        <f t="shared" si="3"/>
        <v>0.93313615705072039</v>
      </c>
      <c r="E54" s="207">
        <v>51906361</v>
      </c>
      <c r="F54" s="702">
        <v>89218007</v>
      </c>
      <c r="G54" s="175">
        <f t="shared" si="4"/>
        <v>0.71882607990955094</v>
      </c>
      <c r="H54" s="396">
        <f t="shared" si="5"/>
        <v>1.4324484258081581E-2</v>
      </c>
    </row>
    <row r="55" spans="1:8" s="183" customFormat="1" ht="14.25" customHeight="1" x14ac:dyDescent="0.25">
      <c r="A55" s="206" t="s">
        <v>293</v>
      </c>
      <c r="B55" s="207">
        <v>5693471</v>
      </c>
      <c r="C55" s="576">
        <v>15052199</v>
      </c>
      <c r="D55" s="175">
        <f t="shared" si="3"/>
        <v>1.6437649370656318</v>
      </c>
      <c r="E55" s="207">
        <v>33727744</v>
      </c>
      <c r="F55" s="702">
        <v>85155042</v>
      </c>
      <c r="G55" s="175">
        <f t="shared" si="4"/>
        <v>1.5247772872090111</v>
      </c>
      <c r="H55" s="396">
        <f t="shared" si="5"/>
        <v>1.3672150943982371E-2</v>
      </c>
    </row>
    <row r="56" spans="1:8" s="183" customFormat="1" ht="14.25" customHeight="1" x14ac:dyDescent="0.25">
      <c r="A56" s="206" t="s">
        <v>778</v>
      </c>
      <c r="B56" s="207">
        <v>2641514</v>
      </c>
      <c r="C56" s="576">
        <v>7155782</v>
      </c>
      <c r="D56" s="175">
        <f t="shared" si="3"/>
        <v>1.7089699316376894</v>
      </c>
      <c r="E56" s="207">
        <v>21313079</v>
      </c>
      <c r="F56" s="702">
        <v>71217035</v>
      </c>
      <c r="G56" s="175">
        <f t="shared" si="4"/>
        <v>2.3414709812692949</v>
      </c>
      <c r="H56" s="396">
        <f t="shared" si="5"/>
        <v>1.1434320616069634E-2</v>
      </c>
    </row>
    <row r="57" spans="1:8" s="183" customFormat="1" ht="14.25" customHeight="1" x14ac:dyDescent="0.25">
      <c r="A57" s="206" t="s">
        <v>282</v>
      </c>
      <c r="B57" s="207">
        <v>7203566</v>
      </c>
      <c r="C57" s="576">
        <v>18000140</v>
      </c>
      <c r="D57" s="175">
        <f t="shared" si="3"/>
        <v>1.4987818533209802</v>
      </c>
      <c r="E57" s="207">
        <v>31318483</v>
      </c>
      <c r="F57" s="702">
        <v>71135393</v>
      </c>
      <c r="G57" s="175">
        <f t="shared" si="4"/>
        <v>1.2713550014539337</v>
      </c>
      <c r="H57" s="396">
        <f t="shared" si="5"/>
        <v>1.1421212505015346E-2</v>
      </c>
    </row>
    <row r="58" spans="1:8" s="183" customFormat="1" ht="14.25" customHeight="1" x14ac:dyDescent="0.25">
      <c r="A58" s="206" t="s">
        <v>905</v>
      </c>
      <c r="B58" s="207">
        <v>8481658</v>
      </c>
      <c r="C58" s="576">
        <v>8860284</v>
      </c>
      <c r="D58" s="175">
        <f t="shared" si="3"/>
        <v>4.4640564380219017E-2</v>
      </c>
      <c r="E58" s="207">
        <v>61924788</v>
      </c>
      <c r="F58" s="702">
        <v>50805912</v>
      </c>
      <c r="G58" s="175">
        <f t="shared" si="4"/>
        <v>-0.1795545266945443</v>
      </c>
      <c r="H58" s="396">
        <f t="shared" si="5"/>
        <v>8.1571928261239685E-3</v>
      </c>
    </row>
    <row r="59" spans="1:8" s="183" customFormat="1" ht="14.25" customHeight="1" x14ac:dyDescent="0.25">
      <c r="A59" s="206" t="s">
        <v>287</v>
      </c>
      <c r="B59" s="207">
        <v>3524916</v>
      </c>
      <c r="C59" s="576">
        <v>5660777</v>
      </c>
      <c r="D59" s="175">
        <f t="shared" si="3"/>
        <v>0.60593245342584057</v>
      </c>
      <c r="E59" s="207">
        <v>37228434</v>
      </c>
      <c r="F59" s="702">
        <v>49929815</v>
      </c>
      <c r="G59" s="175">
        <f t="shared" si="4"/>
        <v>0.34117419497151014</v>
      </c>
      <c r="H59" s="396">
        <f t="shared" si="5"/>
        <v>8.0165302165562339E-3</v>
      </c>
    </row>
    <row r="60" spans="1:8" s="183" customFormat="1" ht="14.25" customHeight="1" x14ac:dyDescent="0.25">
      <c r="A60" s="206" t="s">
        <v>807</v>
      </c>
      <c r="B60" s="207">
        <v>7859998</v>
      </c>
      <c r="C60" s="576">
        <v>14666636</v>
      </c>
      <c r="D60" s="175">
        <f t="shared" si="3"/>
        <v>0.86598469872384198</v>
      </c>
      <c r="E60" s="207">
        <v>33733289</v>
      </c>
      <c r="F60" s="702">
        <v>48463842</v>
      </c>
      <c r="G60" s="175">
        <f t="shared" si="4"/>
        <v>0.43667704622576231</v>
      </c>
      <c r="H60" s="396">
        <f t="shared" si="5"/>
        <v>7.7811594896437545E-3</v>
      </c>
    </row>
    <row r="61" spans="1:8" s="183" customFormat="1" ht="14.25" customHeight="1" x14ac:dyDescent="0.25">
      <c r="A61" s="206" t="s">
        <v>316</v>
      </c>
      <c r="B61" s="207">
        <v>1257893</v>
      </c>
      <c r="C61" s="576">
        <v>3280524</v>
      </c>
      <c r="D61" s="175">
        <f t="shared" si="3"/>
        <v>1.6079515507280826</v>
      </c>
      <c r="E61" s="207">
        <v>25590314</v>
      </c>
      <c r="F61" s="702">
        <v>47920000</v>
      </c>
      <c r="G61" s="175">
        <f t="shared" si="4"/>
        <v>0.87258350952629971</v>
      </c>
      <c r="H61" s="396">
        <f t="shared" si="5"/>
        <v>7.6938424061329825E-3</v>
      </c>
    </row>
    <row r="62" spans="1:8" s="183" customFormat="1" ht="14.25" customHeight="1" x14ac:dyDescent="0.25">
      <c r="A62" s="206" t="s">
        <v>517</v>
      </c>
      <c r="B62" s="207">
        <v>5410729</v>
      </c>
      <c r="C62" s="576">
        <v>0</v>
      </c>
      <c r="D62" s="175" t="s">
        <v>242</v>
      </c>
      <c r="E62" s="207">
        <v>42273546</v>
      </c>
      <c r="F62" s="702">
        <v>44087635</v>
      </c>
      <c r="G62" s="175">
        <f t="shared" si="4"/>
        <v>4.2913102203444131E-2</v>
      </c>
      <c r="H62" s="396">
        <f t="shared" si="5"/>
        <v>7.0785333002736373E-3</v>
      </c>
    </row>
    <row r="63" spans="1:8" s="183" customFormat="1" ht="14.25" customHeight="1" x14ac:dyDescent="0.25">
      <c r="A63" s="208" t="s">
        <v>286</v>
      </c>
      <c r="B63" s="207">
        <v>1787846</v>
      </c>
      <c r="C63" s="576">
        <v>5389637</v>
      </c>
      <c r="D63" s="175">
        <f t="shared" si="3"/>
        <v>2.0145980134754335</v>
      </c>
      <c r="E63" s="207">
        <v>28796696</v>
      </c>
      <c r="F63" s="702">
        <v>40993168</v>
      </c>
      <c r="G63" s="175">
        <f t="shared" si="4"/>
        <v>0.42353720023991648</v>
      </c>
      <c r="H63" s="396">
        <f t="shared" si="5"/>
        <v>6.5816981285503669E-3</v>
      </c>
    </row>
    <row r="64" spans="1:8" s="183" customFormat="1" ht="14.25" customHeight="1" x14ac:dyDescent="0.25">
      <c r="A64" s="206" t="s">
        <v>314</v>
      </c>
      <c r="B64" s="207">
        <v>1235238</v>
      </c>
      <c r="C64" s="576">
        <v>4674019</v>
      </c>
      <c r="D64" s="175">
        <f t="shared" si="3"/>
        <v>2.7839015639091413</v>
      </c>
      <c r="E64" s="207">
        <v>17653785</v>
      </c>
      <c r="F64" s="702">
        <v>36326912</v>
      </c>
      <c r="G64" s="175">
        <f t="shared" si="4"/>
        <v>1.0577407054634458</v>
      </c>
      <c r="H64" s="396">
        <f t="shared" si="5"/>
        <v>5.8325028386782369E-3</v>
      </c>
    </row>
    <row r="65" spans="1:8" s="183" customFormat="1" ht="14.25" customHeight="1" x14ac:dyDescent="0.25">
      <c r="A65" s="206" t="s">
        <v>296</v>
      </c>
      <c r="B65" s="207">
        <v>2626733</v>
      </c>
      <c r="C65" s="576">
        <v>2736597</v>
      </c>
      <c r="D65" s="175">
        <f t="shared" si="3"/>
        <v>4.1825339690025665E-2</v>
      </c>
      <c r="E65" s="207">
        <v>17810803</v>
      </c>
      <c r="F65" s="702">
        <v>32902683</v>
      </c>
      <c r="G65" s="175">
        <f t="shared" si="4"/>
        <v>0.84734416522376899</v>
      </c>
      <c r="H65" s="396">
        <f t="shared" si="5"/>
        <v>5.2827224069480552E-3</v>
      </c>
    </row>
    <row r="66" spans="1:8" s="183" customFormat="1" ht="14.25" customHeight="1" x14ac:dyDescent="0.25">
      <c r="A66" s="206" t="s">
        <v>285</v>
      </c>
      <c r="B66" s="207">
        <v>3649764</v>
      </c>
      <c r="C66" s="576">
        <v>4626452</v>
      </c>
      <c r="D66" s="175">
        <f t="shared" si="3"/>
        <v>0.26760305597841394</v>
      </c>
      <c r="E66" s="207">
        <v>28247054</v>
      </c>
      <c r="F66" s="702">
        <v>29441960</v>
      </c>
      <c r="G66" s="175">
        <f t="shared" si="4"/>
        <v>4.2301968906208742E-2</v>
      </c>
      <c r="H66" s="396">
        <f t="shared" si="5"/>
        <v>4.7270826454021498E-3</v>
      </c>
    </row>
    <row r="67" spans="1:8" s="183" customFormat="1" ht="14.25" customHeight="1" x14ac:dyDescent="0.25">
      <c r="A67" s="206" t="s">
        <v>510</v>
      </c>
      <c r="B67" s="207">
        <v>2815479</v>
      </c>
      <c r="C67" s="576">
        <v>4486343</v>
      </c>
      <c r="D67" s="175">
        <f t="shared" si="3"/>
        <v>0.59345638877079177</v>
      </c>
      <c r="E67" s="207">
        <v>18218003</v>
      </c>
      <c r="F67" s="702">
        <v>28691062</v>
      </c>
      <c r="G67" s="175">
        <f t="shared" si="4"/>
        <v>0.57487415058609881</v>
      </c>
      <c r="H67" s="396">
        <f t="shared" si="5"/>
        <v>4.6065214835682511E-3</v>
      </c>
    </row>
    <row r="68" spans="1:8" s="183" customFormat="1" ht="14.25" customHeight="1" x14ac:dyDescent="0.25">
      <c r="A68" s="206" t="s">
        <v>317</v>
      </c>
      <c r="B68" s="207">
        <v>2500000</v>
      </c>
      <c r="C68" s="576">
        <v>3335943</v>
      </c>
      <c r="D68" s="175">
        <f t="shared" si="3"/>
        <v>0.33437720000000004</v>
      </c>
      <c r="E68" s="207">
        <v>26181900</v>
      </c>
      <c r="F68" s="702">
        <v>28526176</v>
      </c>
      <c r="G68" s="175">
        <f t="shared" si="4"/>
        <v>8.9538039638070499E-2</v>
      </c>
      <c r="H68" s="396">
        <f t="shared" si="5"/>
        <v>4.5800480507849116E-3</v>
      </c>
    </row>
    <row r="69" spans="1:8" s="183" customFormat="1" ht="14.25" customHeight="1" x14ac:dyDescent="0.25">
      <c r="A69" s="206" t="s">
        <v>318</v>
      </c>
      <c r="B69" s="207">
        <v>2378781</v>
      </c>
      <c r="C69" s="576">
        <v>3077312</v>
      </c>
      <c r="D69" s="175">
        <f t="shared" si="3"/>
        <v>0.29365082367817807</v>
      </c>
      <c r="E69" s="207">
        <v>21396165</v>
      </c>
      <c r="F69" s="702">
        <v>28516476</v>
      </c>
      <c r="G69" s="175">
        <f t="shared" si="4"/>
        <v>0.33278444992361944</v>
      </c>
      <c r="H69" s="396">
        <f t="shared" si="5"/>
        <v>4.578490657810381E-3</v>
      </c>
    </row>
    <row r="70" spans="1:8" s="183" customFormat="1" ht="14.25" customHeight="1" x14ac:dyDescent="0.25">
      <c r="A70" s="206" t="s">
        <v>297</v>
      </c>
      <c r="B70" s="207">
        <v>4686013</v>
      </c>
      <c r="C70" s="576">
        <v>6049388</v>
      </c>
      <c r="D70" s="175">
        <f t="shared" si="3"/>
        <v>0.29094562904541665</v>
      </c>
      <c r="E70" s="207">
        <v>65451462</v>
      </c>
      <c r="F70" s="702">
        <v>27764265</v>
      </c>
      <c r="G70" s="175">
        <f t="shared" si="4"/>
        <v>-0.575803745988134</v>
      </c>
      <c r="H70" s="396">
        <f t="shared" si="5"/>
        <v>4.4577186859790013E-3</v>
      </c>
    </row>
    <row r="71" spans="1:8" s="183" customFormat="1" ht="14.25" customHeight="1" x14ac:dyDescent="0.25">
      <c r="A71" s="206" t="s">
        <v>294</v>
      </c>
      <c r="B71" s="207">
        <v>4901778</v>
      </c>
      <c r="C71" s="576">
        <v>4497348</v>
      </c>
      <c r="D71" s="175">
        <f t="shared" si="3"/>
        <v>-8.2506796513428404E-2</v>
      </c>
      <c r="E71" s="207">
        <v>26563147</v>
      </c>
      <c r="F71" s="702">
        <v>26399023</v>
      </c>
      <c r="G71" s="175">
        <f t="shared" si="4"/>
        <v>-6.1786353853329201E-3</v>
      </c>
      <c r="H71" s="396">
        <f t="shared" si="5"/>
        <v>4.2385209231611005E-3</v>
      </c>
    </row>
    <row r="72" spans="1:8" s="183" customFormat="1" ht="14.25" customHeight="1" x14ac:dyDescent="0.25">
      <c r="A72" s="206" t="s">
        <v>442</v>
      </c>
      <c r="B72" s="207">
        <v>3665437</v>
      </c>
      <c r="C72" s="576">
        <v>2575546</v>
      </c>
      <c r="D72" s="175">
        <f t="shared" si="3"/>
        <v>-0.29734271793513301</v>
      </c>
      <c r="E72" s="207">
        <v>24991744</v>
      </c>
      <c r="F72" s="702">
        <v>23842378</v>
      </c>
      <c r="G72" s="175">
        <f t="shared" si="4"/>
        <v>-4.5989827680693263E-2</v>
      </c>
      <c r="H72" s="396">
        <f t="shared" si="5"/>
        <v>3.8280362879685331E-3</v>
      </c>
    </row>
    <row r="73" spans="1:8" s="183" customFormat="1" ht="14.25" customHeight="1" x14ac:dyDescent="0.25">
      <c r="A73" s="206" t="s">
        <v>394</v>
      </c>
      <c r="B73" s="207">
        <v>2154123</v>
      </c>
      <c r="C73" s="576">
        <v>1945130</v>
      </c>
      <c r="D73" s="175">
        <f t="shared" si="3"/>
        <v>-9.7019993751517486E-2</v>
      </c>
      <c r="E73" s="207">
        <v>19652633</v>
      </c>
      <c r="F73" s="702">
        <v>23782572</v>
      </c>
      <c r="G73" s="175">
        <f t="shared" si="4"/>
        <v>0.21014685411364464</v>
      </c>
      <c r="H73" s="396">
        <f t="shared" si="5"/>
        <v>3.8184340772226817E-3</v>
      </c>
    </row>
    <row r="74" spans="1:8" s="183" customFormat="1" ht="14.25" customHeight="1" x14ac:dyDescent="0.25">
      <c r="A74" s="206" t="s">
        <v>313</v>
      </c>
      <c r="B74" s="207">
        <v>2486401</v>
      </c>
      <c r="C74" s="576">
        <v>3741632</v>
      </c>
      <c r="D74" s="175">
        <f t="shared" si="3"/>
        <v>0.50483851961127746</v>
      </c>
      <c r="E74" s="207">
        <v>31725247</v>
      </c>
      <c r="F74" s="702">
        <v>22057893</v>
      </c>
      <c r="G74" s="175">
        <f t="shared" si="4"/>
        <v>-0.30472115788412935</v>
      </c>
      <c r="H74" s="396">
        <f t="shared" si="5"/>
        <v>3.5415265557876435E-3</v>
      </c>
    </row>
    <row r="75" spans="1:8" s="183" customFormat="1" ht="14.25" customHeight="1" x14ac:dyDescent="0.25">
      <c r="A75" s="206" t="s">
        <v>393</v>
      </c>
      <c r="B75" s="207">
        <v>3132325</v>
      </c>
      <c r="C75" s="576">
        <v>4626459</v>
      </c>
      <c r="D75" s="175">
        <f t="shared" si="3"/>
        <v>0.47700478079381936</v>
      </c>
      <c r="E75" s="207">
        <v>13686615</v>
      </c>
      <c r="F75" s="702">
        <v>21806228</v>
      </c>
      <c r="G75" s="175">
        <f t="shared" si="4"/>
        <v>0.59325209337736173</v>
      </c>
      <c r="H75" s="396">
        <f t="shared" si="5"/>
        <v>3.5011202358974213E-3</v>
      </c>
    </row>
    <row r="76" spans="1:8" s="183" customFormat="1" ht="14.25" customHeight="1" x14ac:dyDescent="0.25">
      <c r="A76" s="206" t="s">
        <v>719</v>
      </c>
      <c r="B76" s="207">
        <v>1192028</v>
      </c>
      <c r="C76" s="576">
        <v>5102948</v>
      </c>
      <c r="D76" s="175">
        <f t="shared" si="3"/>
        <v>3.2808960863335423</v>
      </c>
      <c r="E76" s="207">
        <v>4573812</v>
      </c>
      <c r="F76" s="702">
        <v>21788540</v>
      </c>
      <c r="G76" s="175">
        <f t="shared" si="4"/>
        <v>3.7637594199324331</v>
      </c>
      <c r="H76" s="396">
        <f t="shared" si="5"/>
        <v>3.4982803217805665E-3</v>
      </c>
    </row>
    <row r="77" spans="1:8" s="183" customFormat="1" ht="14.25" customHeight="1" x14ac:dyDescent="0.25">
      <c r="A77" s="206" t="s">
        <v>812</v>
      </c>
      <c r="B77" s="207">
        <v>5770209</v>
      </c>
      <c r="C77" s="576">
        <v>7070216</v>
      </c>
      <c r="D77" s="175">
        <f t="shared" si="3"/>
        <v>0.22529634541833743</v>
      </c>
      <c r="E77" s="207">
        <v>22792659</v>
      </c>
      <c r="F77" s="702">
        <v>20544354</v>
      </c>
      <c r="G77" s="175">
        <f t="shared" si="4"/>
        <v>-9.8641628429574579E-2</v>
      </c>
      <c r="H77" s="396">
        <f t="shared" si="5"/>
        <v>3.298518823284803E-3</v>
      </c>
    </row>
    <row r="78" spans="1:8" s="183" customFormat="1" ht="14.25" customHeight="1" x14ac:dyDescent="0.25">
      <c r="A78" s="206" t="s">
        <v>283</v>
      </c>
      <c r="B78" s="207">
        <v>6532069</v>
      </c>
      <c r="C78" s="576">
        <v>3335518</v>
      </c>
      <c r="D78" s="175">
        <f t="shared" si="3"/>
        <v>-0.4893627118758237</v>
      </c>
      <c r="E78" s="207">
        <v>65111726</v>
      </c>
      <c r="F78" s="702">
        <v>20016425</v>
      </c>
      <c r="G78" s="175">
        <f t="shared" si="4"/>
        <v>-0.69258340655875106</v>
      </c>
      <c r="H78" s="396">
        <f t="shared" si="5"/>
        <v>3.2137566670321451E-3</v>
      </c>
    </row>
    <row r="79" spans="1:8" s="183" customFormat="1" ht="14.25" customHeight="1" x14ac:dyDescent="0.25">
      <c r="A79" s="206" t="s">
        <v>925</v>
      </c>
      <c r="B79" s="207">
        <v>1608084</v>
      </c>
      <c r="C79" s="576">
        <v>7313684</v>
      </c>
      <c r="D79" s="175">
        <f t="shared" si="3"/>
        <v>3.548073359351875</v>
      </c>
      <c r="E79" s="207">
        <v>15272361</v>
      </c>
      <c r="F79" s="702">
        <v>19699033</v>
      </c>
      <c r="G79" s="175">
        <f t="shared" si="4"/>
        <v>0.28984857023743738</v>
      </c>
      <c r="H79" s="396">
        <f t="shared" si="5"/>
        <v>3.1627974844577011E-3</v>
      </c>
    </row>
    <row r="80" spans="1:8" s="183" customFormat="1" ht="14.25" customHeight="1" x14ac:dyDescent="0.25">
      <c r="A80" s="206" t="s">
        <v>845</v>
      </c>
      <c r="B80" s="207">
        <v>580975</v>
      </c>
      <c r="C80" s="576">
        <v>3167052</v>
      </c>
      <c r="D80" s="175">
        <f t="shared" si="3"/>
        <v>4.4512707087224062</v>
      </c>
      <c r="E80" s="207">
        <v>7677081</v>
      </c>
      <c r="F80" s="702">
        <v>19491619</v>
      </c>
      <c r="G80" s="175">
        <f t="shared" si="4"/>
        <v>1.5389362180755941</v>
      </c>
      <c r="H80" s="396">
        <f t="shared" si="5"/>
        <v>3.1294959270948947E-3</v>
      </c>
    </row>
    <row r="81" spans="1:8" s="183" customFormat="1" ht="14.25" customHeight="1" x14ac:dyDescent="0.25">
      <c r="A81" s="206" t="s">
        <v>926</v>
      </c>
      <c r="B81" s="207">
        <v>3097361</v>
      </c>
      <c r="C81" s="576">
        <v>7857559</v>
      </c>
      <c r="D81" s="175">
        <f t="shared" si="3"/>
        <v>1.536856052620279</v>
      </c>
      <c r="E81" s="207">
        <v>12234691</v>
      </c>
      <c r="F81" s="702">
        <v>18521416</v>
      </c>
      <c r="G81" s="175">
        <f t="shared" si="4"/>
        <v>0.51384419925276403</v>
      </c>
      <c r="H81" s="396">
        <f t="shared" si="5"/>
        <v>2.9737240367785876E-3</v>
      </c>
    </row>
    <row r="82" spans="1:8" s="183" customFormat="1" ht="14.25" customHeight="1" x14ac:dyDescent="0.25">
      <c r="A82" s="206" t="s">
        <v>295</v>
      </c>
      <c r="B82" s="207">
        <v>4503521</v>
      </c>
      <c r="C82" s="576">
        <v>1811249</v>
      </c>
      <c r="D82" s="175">
        <f t="shared" si="3"/>
        <v>-0.59781490971175666</v>
      </c>
      <c r="E82" s="207">
        <v>31362389</v>
      </c>
      <c r="F82" s="702">
        <v>17761228</v>
      </c>
      <c r="G82" s="175">
        <f t="shared" si="4"/>
        <v>-0.43367745358939336</v>
      </c>
      <c r="H82" s="396">
        <f t="shared" si="5"/>
        <v>2.8516713099206283E-3</v>
      </c>
    </row>
    <row r="83" spans="1:8" s="183" customFormat="1" ht="14.25" customHeight="1" x14ac:dyDescent="0.25">
      <c r="A83" s="206" t="s">
        <v>299</v>
      </c>
      <c r="B83" s="207">
        <v>269787</v>
      </c>
      <c r="C83" s="576">
        <v>3962389</v>
      </c>
      <c r="D83" s="175" t="s">
        <v>241</v>
      </c>
      <c r="E83" s="207">
        <v>11892685</v>
      </c>
      <c r="F83" s="702">
        <v>17752971</v>
      </c>
      <c r="G83" s="175">
        <f t="shared" si="4"/>
        <v>0.49276391327946545</v>
      </c>
      <c r="H83" s="396">
        <f t="shared" si="5"/>
        <v>2.8503455992205566E-3</v>
      </c>
    </row>
    <row r="84" spans="1:8" s="183" customFormat="1" ht="14.25" customHeight="1" x14ac:dyDescent="0.25">
      <c r="A84" s="206" t="s">
        <v>593</v>
      </c>
      <c r="B84" s="207">
        <v>1113765</v>
      </c>
      <c r="C84" s="576">
        <v>1716818</v>
      </c>
      <c r="D84" s="175">
        <f t="shared" si="3"/>
        <v>0.54145443607942423</v>
      </c>
      <c r="E84" s="207">
        <v>11141977</v>
      </c>
      <c r="F84" s="702">
        <v>16345246</v>
      </c>
      <c r="G84" s="175">
        <f t="shared" si="4"/>
        <v>0.46699692523149161</v>
      </c>
      <c r="H84" s="396">
        <f t="shared" si="5"/>
        <v>2.6243269368421435E-3</v>
      </c>
    </row>
    <row r="85" spans="1:8" s="183" customFormat="1" ht="14.25" customHeight="1" x14ac:dyDescent="0.25">
      <c r="A85" s="206" t="s">
        <v>927</v>
      </c>
      <c r="B85" s="207">
        <v>0</v>
      </c>
      <c r="C85" s="576">
        <v>2491560</v>
      </c>
      <c r="D85" s="175" t="s">
        <v>241</v>
      </c>
      <c r="E85" s="207">
        <v>0</v>
      </c>
      <c r="F85" s="702">
        <v>15557897</v>
      </c>
      <c r="G85" s="175" t="s">
        <v>241</v>
      </c>
      <c r="H85" s="396">
        <f t="shared" si="5"/>
        <v>2.4979133490995223E-3</v>
      </c>
    </row>
    <row r="86" spans="1:8" s="197" customFormat="1" ht="14.25" customHeight="1" x14ac:dyDescent="0.2">
      <c r="A86" s="577" t="s">
        <v>928</v>
      </c>
      <c r="B86" s="207">
        <v>39446720</v>
      </c>
      <c r="C86" s="576">
        <v>41823796</v>
      </c>
      <c r="D86" s="175">
        <f t="shared" si="3"/>
        <v>6.0260422159307492E-2</v>
      </c>
      <c r="E86" s="397">
        <v>320605895</v>
      </c>
      <c r="F86" s="702">
        <v>403688906</v>
      </c>
      <c r="G86" s="175">
        <f t="shared" si="4"/>
        <v>0.25914374094712134</v>
      </c>
      <c r="H86" s="396">
        <f t="shared" si="5"/>
        <v>6.4814666608268609E-2</v>
      </c>
    </row>
    <row r="87" spans="1:8" s="6" customFormat="1" ht="13.5" thickBot="1" x14ac:dyDescent="0.25">
      <c r="A87" s="209" t="s">
        <v>320</v>
      </c>
      <c r="B87" s="210">
        <f>SUM(B36:B86)</f>
        <v>771638615</v>
      </c>
      <c r="C87" s="211">
        <f>SUM(C36:C86)</f>
        <v>1092822067</v>
      </c>
      <c r="D87" s="578">
        <f>C87/B87-1</f>
        <v>0.41623558717314846</v>
      </c>
      <c r="E87" s="210">
        <f>+SUM(E36:E86)</f>
        <v>5010819498</v>
      </c>
      <c r="F87" s="211">
        <f>+SUM(F36:F86)</f>
        <v>6228357363</v>
      </c>
      <c r="G87" s="703">
        <f>F87/E87-1</f>
        <v>0.24298178481303578</v>
      </c>
      <c r="H87" s="212">
        <f>+C87/$C$87</f>
        <v>1</v>
      </c>
    </row>
    <row r="88" spans="1:8" s="6" customFormat="1" x14ac:dyDescent="0.2">
      <c r="B88" s="213"/>
      <c r="C88" s="213"/>
      <c r="D88" s="10"/>
      <c r="E88" s="10"/>
      <c r="F88" s="10"/>
    </row>
    <row r="89" spans="1:8" s="6" customFormat="1" ht="53.25" customHeight="1" x14ac:dyDescent="0.2">
      <c r="A89" s="1049" t="s">
        <v>924</v>
      </c>
      <c r="B89" s="1049"/>
      <c r="C89" s="1049"/>
      <c r="D89" s="1049"/>
      <c r="E89" s="1049"/>
      <c r="F89" s="1049"/>
      <c r="G89" s="190"/>
      <c r="H89" s="190"/>
    </row>
    <row r="90" spans="1:8" s="6" customFormat="1" ht="15" x14ac:dyDescent="0.25">
      <c r="A90"/>
      <c r="B90"/>
      <c r="C90"/>
      <c r="D90"/>
      <c r="E90"/>
      <c r="F90"/>
    </row>
    <row r="91" spans="1:8" s="6" customFormat="1" ht="15" x14ac:dyDescent="0.25">
      <c r="A91"/>
      <c r="B91"/>
      <c r="C91"/>
      <c r="D91"/>
      <c r="E91"/>
      <c r="F91"/>
    </row>
    <row r="92" spans="1:8" s="6" customFormat="1" ht="15" x14ac:dyDescent="0.25">
      <c r="A92"/>
      <c r="B92"/>
      <c r="C92"/>
      <c r="D92"/>
      <c r="E92"/>
      <c r="F92"/>
    </row>
    <row r="93" spans="1:8" s="6" customFormat="1" ht="15" x14ac:dyDescent="0.25">
      <c r="A93"/>
      <c r="B93"/>
      <c r="C93"/>
      <c r="D93"/>
      <c r="E93"/>
      <c r="F93"/>
    </row>
    <row r="94" spans="1:8" s="6" customFormat="1" ht="15" x14ac:dyDescent="0.25">
      <c r="A94"/>
      <c r="B94"/>
      <c r="C94"/>
      <c r="D94"/>
      <c r="E94"/>
      <c r="F94"/>
    </row>
    <row r="95" spans="1:8" s="6" customFormat="1" ht="15" x14ac:dyDescent="0.25">
      <c r="A95"/>
      <c r="B95"/>
      <c r="C95"/>
      <c r="D95"/>
      <c r="E95"/>
      <c r="F95"/>
    </row>
    <row r="96" spans="1:8" s="6" customFormat="1" ht="15" x14ac:dyDescent="0.25">
      <c r="A96"/>
      <c r="B96"/>
      <c r="C96"/>
      <c r="D96"/>
      <c r="E96"/>
      <c r="F96"/>
    </row>
    <row r="97" spans="1:6" s="6" customFormat="1" ht="15" x14ac:dyDescent="0.25">
      <c r="A97"/>
      <c r="B97"/>
      <c r="C97"/>
      <c r="D97"/>
      <c r="E97"/>
      <c r="F97"/>
    </row>
    <row r="98" spans="1:6" s="6" customFormat="1" ht="15" x14ac:dyDescent="0.25">
      <c r="A98"/>
      <c r="B98"/>
      <c r="C98"/>
      <c r="D98"/>
      <c r="E98"/>
      <c r="F98"/>
    </row>
    <row r="99" spans="1:6" s="6" customFormat="1" ht="15" x14ac:dyDescent="0.25">
      <c r="A99"/>
      <c r="B99"/>
      <c r="C99"/>
      <c r="D99"/>
      <c r="E99"/>
      <c r="F99"/>
    </row>
    <row r="100" spans="1:6" s="6" customFormat="1" ht="15" x14ac:dyDescent="0.25">
      <c r="A100"/>
      <c r="B100"/>
      <c r="C100"/>
      <c r="D100"/>
      <c r="E100"/>
      <c r="F100"/>
    </row>
    <row r="101" spans="1:6" s="6" customFormat="1" ht="15" x14ac:dyDescent="0.25">
      <c r="A101"/>
      <c r="B101"/>
      <c r="C101"/>
      <c r="D101"/>
      <c r="E101"/>
      <c r="F101"/>
    </row>
    <row r="102" spans="1:6" s="6" customFormat="1" ht="15" x14ac:dyDescent="0.25">
      <c r="A102"/>
      <c r="B102"/>
      <c r="C102"/>
      <c r="D102"/>
      <c r="E102"/>
      <c r="F102"/>
    </row>
    <row r="103" spans="1:6" s="6" customFormat="1" ht="15" x14ac:dyDescent="0.25">
      <c r="A103"/>
      <c r="B103"/>
      <c r="C103"/>
      <c r="D103"/>
      <c r="E103"/>
      <c r="F103"/>
    </row>
    <row r="104" spans="1:6" s="6" customFormat="1" ht="15" x14ac:dyDescent="0.25">
      <c r="A104"/>
      <c r="B104"/>
      <c r="C104"/>
      <c r="D104"/>
      <c r="E104"/>
      <c r="F104"/>
    </row>
    <row r="105" spans="1:6" s="6" customFormat="1" ht="15" x14ac:dyDescent="0.25">
      <c r="A105"/>
      <c r="B105"/>
      <c r="C105"/>
      <c r="D105"/>
      <c r="E105"/>
      <c r="F105"/>
    </row>
    <row r="106" spans="1:6" s="6" customFormat="1" ht="15" x14ac:dyDescent="0.25">
      <c r="A106"/>
      <c r="B106"/>
      <c r="C106"/>
      <c r="D106"/>
      <c r="E106"/>
      <c r="F106"/>
    </row>
    <row r="107" spans="1:6" s="6" customFormat="1" ht="15" x14ac:dyDescent="0.25">
      <c r="A107"/>
      <c r="B107"/>
      <c r="C107"/>
      <c r="D107"/>
      <c r="E107"/>
      <c r="F107"/>
    </row>
    <row r="108" spans="1:6" s="6" customFormat="1" ht="15" x14ac:dyDescent="0.25">
      <c r="A108"/>
      <c r="B108"/>
      <c r="C108"/>
      <c r="D108"/>
      <c r="E108"/>
      <c r="F108"/>
    </row>
    <row r="109" spans="1:6" s="6" customFormat="1" ht="15" x14ac:dyDescent="0.25">
      <c r="A109"/>
      <c r="B109"/>
      <c r="C109"/>
      <c r="D109"/>
      <c r="E109"/>
      <c r="F109"/>
    </row>
    <row r="110" spans="1:6" s="6" customFormat="1" ht="15" x14ac:dyDescent="0.25">
      <c r="A110"/>
      <c r="B110"/>
      <c r="C110"/>
      <c r="D110"/>
      <c r="E110"/>
      <c r="F110"/>
    </row>
    <row r="111" spans="1:6" s="6" customFormat="1" ht="15" x14ac:dyDescent="0.25">
      <c r="A111"/>
      <c r="B111"/>
      <c r="C111"/>
      <c r="D111"/>
      <c r="E111"/>
      <c r="F111"/>
    </row>
    <row r="112" spans="1:6" s="6" customFormat="1" ht="15" x14ac:dyDescent="0.25">
      <c r="A112"/>
      <c r="B112"/>
      <c r="C112"/>
      <c r="D112"/>
      <c r="E112"/>
      <c r="F112"/>
    </row>
    <row r="113" spans="1:6" s="6" customFormat="1" ht="15" x14ac:dyDescent="0.25">
      <c r="A113"/>
      <c r="B113"/>
      <c r="C113"/>
      <c r="D113"/>
      <c r="E113"/>
      <c r="F113"/>
    </row>
    <row r="114" spans="1:6" s="6" customFormat="1" ht="15" x14ac:dyDescent="0.25">
      <c r="A114"/>
      <c r="B114"/>
      <c r="C114"/>
      <c r="D114"/>
      <c r="E114"/>
      <c r="F114"/>
    </row>
    <row r="115" spans="1:6" s="6" customFormat="1" ht="15" x14ac:dyDescent="0.25">
      <c r="A115"/>
      <c r="B115"/>
      <c r="C115"/>
      <c r="D115"/>
      <c r="E115"/>
      <c r="F115"/>
    </row>
    <row r="116" spans="1:6" s="6" customFormat="1" ht="15" x14ac:dyDescent="0.25">
      <c r="A116"/>
      <c r="B116"/>
      <c r="C116"/>
      <c r="D116"/>
      <c r="E116"/>
      <c r="F116"/>
    </row>
    <row r="117" spans="1:6" s="6" customFormat="1" ht="15" x14ac:dyDescent="0.25">
      <c r="D117" s="10"/>
      <c r="E117" s="10"/>
      <c r="F117"/>
    </row>
    <row r="118" spans="1:6" s="6" customFormat="1" ht="15" x14ac:dyDescent="0.25">
      <c r="D118" s="10"/>
      <c r="E118" s="10"/>
      <c r="F118"/>
    </row>
    <row r="119" spans="1:6" s="6" customFormat="1" ht="15" x14ac:dyDescent="0.25">
      <c r="D119" s="10"/>
      <c r="E119" s="10"/>
      <c r="F119"/>
    </row>
    <row r="120" spans="1:6" s="6" customFormat="1" ht="15" x14ac:dyDescent="0.25">
      <c r="D120" s="10"/>
      <c r="E120" s="10"/>
      <c r="F120"/>
    </row>
    <row r="121" spans="1:6" s="6" customFormat="1" ht="15" x14ac:dyDescent="0.25">
      <c r="D121" s="10"/>
      <c r="E121" s="10"/>
      <c r="F121"/>
    </row>
    <row r="122" spans="1:6" s="6" customFormat="1" ht="15" x14ac:dyDescent="0.25">
      <c r="D122" s="10"/>
      <c r="E122" s="10"/>
      <c r="F122"/>
    </row>
    <row r="123" spans="1:6" s="6" customFormat="1" ht="15" x14ac:dyDescent="0.25">
      <c r="D123" s="10"/>
      <c r="E123" s="10"/>
      <c r="F123"/>
    </row>
    <row r="124" spans="1:6" s="6" customFormat="1" ht="15" x14ac:dyDescent="0.25">
      <c r="D124" s="10"/>
      <c r="E124" s="10"/>
      <c r="F124"/>
    </row>
    <row r="125" spans="1:6" s="6" customFormat="1" ht="15" x14ac:dyDescent="0.25">
      <c r="D125" s="10"/>
      <c r="E125" s="10"/>
      <c r="F125"/>
    </row>
    <row r="126" spans="1:6" s="6" customFormat="1" ht="15" x14ac:dyDescent="0.25">
      <c r="D126" s="10"/>
      <c r="E126" s="10"/>
      <c r="F126"/>
    </row>
    <row r="127" spans="1:6" s="6" customFormat="1" ht="15" x14ac:dyDescent="0.25">
      <c r="D127" s="10"/>
      <c r="E127" s="10"/>
      <c r="F127"/>
    </row>
    <row r="128" spans="1:6" s="6" customFormat="1" ht="15" x14ac:dyDescent="0.25">
      <c r="D128" s="10"/>
      <c r="E128" s="10"/>
      <c r="F128"/>
    </row>
    <row r="129" spans="4:6" s="6" customFormat="1" ht="15" x14ac:dyDescent="0.25">
      <c r="D129" s="10"/>
      <c r="E129" s="10"/>
      <c r="F129"/>
    </row>
    <row r="130" spans="4:6" s="6" customFormat="1" ht="15" x14ac:dyDescent="0.25">
      <c r="D130" s="10"/>
      <c r="E130" s="10"/>
      <c r="F130"/>
    </row>
    <row r="131" spans="4:6" s="6" customFormat="1" ht="15" x14ac:dyDescent="0.25">
      <c r="D131" s="10"/>
      <c r="E131" s="10"/>
      <c r="F131"/>
    </row>
    <row r="132" spans="4:6" s="6" customFormat="1" ht="15" x14ac:dyDescent="0.25">
      <c r="D132" s="10"/>
      <c r="E132" s="10"/>
      <c r="F132"/>
    </row>
    <row r="133" spans="4:6" s="6" customFormat="1" ht="15" x14ac:dyDescent="0.25">
      <c r="D133" s="10"/>
      <c r="E133" s="10"/>
      <c r="F133"/>
    </row>
    <row r="134" spans="4:6" s="6" customFormat="1" ht="15" x14ac:dyDescent="0.25">
      <c r="D134" s="10"/>
      <c r="E134" s="10"/>
      <c r="F134"/>
    </row>
    <row r="135" spans="4:6" s="6" customFormat="1" ht="15" x14ac:dyDescent="0.25">
      <c r="D135" s="10"/>
      <c r="E135" s="10"/>
      <c r="F135"/>
    </row>
    <row r="136" spans="4:6" s="6" customFormat="1" ht="15" x14ac:dyDescent="0.25">
      <c r="D136" s="10"/>
      <c r="E136" s="10"/>
      <c r="F136"/>
    </row>
    <row r="137" spans="4:6" s="6" customFormat="1" ht="15" x14ac:dyDescent="0.25">
      <c r="D137" s="10"/>
      <c r="E137" s="10"/>
      <c r="F137"/>
    </row>
    <row r="138" spans="4:6" s="6" customFormat="1" ht="15" x14ac:dyDescent="0.25">
      <c r="D138" s="10"/>
      <c r="E138" s="10"/>
      <c r="F138"/>
    </row>
    <row r="139" spans="4:6" s="6" customFormat="1" ht="15" x14ac:dyDescent="0.25">
      <c r="D139" s="10"/>
      <c r="E139" s="10"/>
      <c r="F139"/>
    </row>
    <row r="140" spans="4:6" s="6" customFormat="1" ht="15" x14ac:dyDescent="0.25">
      <c r="D140" s="10"/>
      <c r="E140" s="10"/>
      <c r="F140"/>
    </row>
    <row r="141" spans="4:6" s="6" customFormat="1" ht="15" x14ac:dyDescent="0.25">
      <c r="D141" s="10"/>
      <c r="E141" s="10"/>
      <c r="F141"/>
    </row>
    <row r="142" spans="4:6" s="6" customFormat="1" ht="15" x14ac:dyDescent="0.25">
      <c r="D142" s="10"/>
      <c r="E142" s="10"/>
      <c r="F142"/>
    </row>
    <row r="143" spans="4:6" s="6" customFormat="1" ht="15" x14ac:dyDescent="0.25">
      <c r="D143" s="10"/>
      <c r="E143" s="10"/>
      <c r="F143"/>
    </row>
    <row r="144" spans="4:6" s="6" customFormat="1" ht="15" x14ac:dyDescent="0.25">
      <c r="D144" s="10"/>
      <c r="E144" s="10"/>
      <c r="F144"/>
    </row>
    <row r="145" spans="4:6" s="6" customFormat="1" ht="15" x14ac:dyDescent="0.25">
      <c r="D145" s="10"/>
      <c r="E145" s="10"/>
      <c r="F145"/>
    </row>
    <row r="146" spans="4:6" s="6" customFormat="1" ht="15" x14ac:dyDescent="0.25">
      <c r="D146" s="10"/>
      <c r="E146" s="10"/>
      <c r="F146"/>
    </row>
    <row r="147" spans="4:6" s="6" customFormat="1" ht="15" x14ac:dyDescent="0.25">
      <c r="D147" s="10"/>
      <c r="E147" s="10"/>
      <c r="F147"/>
    </row>
    <row r="148" spans="4:6" s="6" customFormat="1" ht="15" x14ac:dyDescent="0.25">
      <c r="D148" s="10"/>
      <c r="E148" s="10"/>
      <c r="F148"/>
    </row>
    <row r="149" spans="4:6" s="6" customFormat="1" ht="15" x14ac:dyDescent="0.25">
      <c r="D149" s="10"/>
      <c r="E149" s="10"/>
      <c r="F149"/>
    </row>
    <row r="150" spans="4:6" s="6" customFormat="1" ht="15" x14ac:dyDescent="0.25">
      <c r="D150" s="10"/>
      <c r="E150" s="10"/>
      <c r="F150"/>
    </row>
    <row r="151" spans="4:6" s="6" customFormat="1" ht="15" x14ac:dyDescent="0.25">
      <c r="D151" s="10"/>
      <c r="E151" s="10"/>
      <c r="F151"/>
    </row>
    <row r="152" spans="4:6" s="6" customFormat="1" ht="15" x14ac:dyDescent="0.25">
      <c r="D152" s="10"/>
      <c r="E152" s="10"/>
      <c r="F152"/>
    </row>
    <row r="153" spans="4:6" s="6" customFormat="1" ht="15" x14ac:dyDescent="0.25">
      <c r="D153" s="10"/>
      <c r="E153" s="10"/>
      <c r="F153"/>
    </row>
    <row r="154" spans="4:6" s="6" customFormat="1" ht="15" x14ac:dyDescent="0.25">
      <c r="D154" s="10"/>
      <c r="E154" s="10"/>
      <c r="F154"/>
    </row>
    <row r="155" spans="4:6" s="6" customFormat="1" ht="15" x14ac:dyDescent="0.25">
      <c r="D155" s="10"/>
      <c r="E155" s="10"/>
      <c r="F155"/>
    </row>
    <row r="156" spans="4:6" s="6" customFormat="1" ht="15" x14ac:dyDescent="0.25">
      <c r="D156" s="10"/>
      <c r="E156" s="10"/>
      <c r="F156"/>
    </row>
    <row r="157" spans="4:6" s="6" customFormat="1" ht="15" x14ac:dyDescent="0.25">
      <c r="D157" s="10"/>
      <c r="E157" s="10"/>
      <c r="F157"/>
    </row>
    <row r="158" spans="4:6" s="6" customFormat="1" ht="15" x14ac:dyDescent="0.25">
      <c r="D158" s="10"/>
      <c r="E158" s="10"/>
      <c r="F158"/>
    </row>
    <row r="159" spans="4:6" s="6" customFormat="1" ht="15" x14ac:dyDescent="0.25">
      <c r="D159" s="10"/>
      <c r="E159" s="10"/>
      <c r="F159"/>
    </row>
    <row r="160" spans="4:6" s="6" customFormat="1" ht="15" x14ac:dyDescent="0.25">
      <c r="D160" s="10"/>
      <c r="E160" s="10"/>
      <c r="F160"/>
    </row>
    <row r="161" spans="4:6" s="6" customFormat="1" ht="15" x14ac:dyDescent="0.25">
      <c r="D161" s="10"/>
      <c r="E161" s="10"/>
      <c r="F161"/>
    </row>
    <row r="162" spans="4:6" s="6" customFormat="1" ht="15" x14ac:dyDescent="0.25">
      <c r="D162" s="10"/>
      <c r="E162" s="10"/>
      <c r="F162"/>
    </row>
    <row r="163" spans="4:6" s="6" customFormat="1" ht="15" x14ac:dyDescent="0.25">
      <c r="D163" s="10"/>
      <c r="E163" s="10"/>
      <c r="F163"/>
    </row>
    <row r="164" spans="4:6" s="6" customFormat="1" ht="15" x14ac:dyDescent="0.25">
      <c r="D164" s="10"/>
      <c r="E164" s="10"/>
      <c r="F164"/>
    </row>
    <row r="165" spans="4:6" s="6" customFormat="1" ht="15" x14ac:dyDescent="0.25">
      <c r="D165" s="10"/>
      <c r="E165" s="10"/>
      <c r="F165"/>
    </row>
    <row r="166" spans="4:6" s="6" customFormat="1" ht="15" x14ac:dyDescent="0.25">
      <c r="D166" s="10"/>
      <c r="E166" s="10"/>
      <c r="F166"/>
    </row>
    <row r="167" spans="4:6" s="6" customFormat="1" ht="15" x14ac:dyDescent="0.25">
      <c r="D167" s="10"/>
      <c r="E167" s="10"/>
      <c r="F167"/>
    </row>
    <row r="168" spans="4:6" s="6" customFormat="1" ht="15" x14ac:dyDescent="0.25">
      <c r="D168" s="10"/>
      <c r="E168" s="10"/>
      <c r="F168"/>
    </row>
    <row r="169" spans="4:6" s="6" customFormat="1" ht="15" x14ac:dyDescent="0.25">
      <c r="D169" s="10"/>
      <c r="E169" s="10"/>
      <c r="F169"/>
    </row>
    <row r="170" spans="4:6" s="6" customFormat="1" ht="15" x14ac:dyDescent="0.25">
      <c r="D170" s="10"/>
      <c r="E170" s="10"/>
      <c r="F170"/>
    </row>
    <row r="171" spans="4:6" s="6" customFormat="1" ht="15" x14ac:dyDescent="0.25">
      <c r="D171" s="10"/>
      <c r="E171" s="10"/>
      <c r="F171"/>
    </row>
    <row r="172" spans="4:6" s="6" customFormat="1" ht="15" x14ac:dyDescent="0.25">
      <c r="D172" s="10"/>
      <c r="E172" s="10"/>
      <c r="F172"/>
    </row>
    <row r="173" spans="4:6" s="6" customFormat="1" ht="15" x14ac:dyDescent="0.25">
      <c r="D173" s="10"/>
      <c r="E173" s="10"/>
      <c r="F173"/>
    </row>
    <row r="174" spans="4:6" s="6" customFormat="1" ht="15" x14ac:dyDescent="0.25">
      <c r="D174" s="10"/>
      <c r="E174" s="10"/>
      <c r="F174"/>
    </row>
    <row r="175" spans="4:6" s="6" customFormat="1" ht="15" x14ac:dyDescent="0.25">
      <c r="D175" s="10"/>
      <c r="E175" s="10"/>
      <c r="F175"/>
    </row>
    <row r="176" spans="4:6" s="6" customFormat="1" ht="15" x14ac:dyDescent="0.25">
      <c r="D176" s="10"/>
      <c r="E176" s="10"/>
      <c r="F176"/>
    </row>
    <row r="177" spans="4:6" s="6" customFormat="1" ht="15" x14ac:dyDescent="0.25">
      <c r="D177" s="10"/>
      <c r="E177" s="10"/>
      <c r="F177"/>
    </row>
    <row r="178" spans="4:6" s="6" customFormat="1" ht="15" x14ac:dyDescent="0.25">
      <c r="D178" s="10"/>
      <c r="E178" s="10"/>
      <c r="F178"/>
    </row>
    <row r="179" spans="4:6" s="6" customFormat="1" ht="15" x14ac:dyDescent="0.25">
      <c r="D179" s="10"/>
      <c r="E179" s="10"/>
      <c r="F179"/>
    </row>
    <row r="180" spans="4:6" s="6" customFormat="1" ht="15" x14ac:dyDescent="0.25">
      <c r="D180" s="10"/>
      <c r="E180" s="10"/>
      <c r="F180"/>
    </row>
    <row r="181" spans="4:6" s="6" customFormat="1" ht="15" x14ac:dyDescent="0.25">
      <c r="D181" s="10"/>
      <c r="E181" s="10"/>
      <c r="F181"/>
    </row>
    <row r="182" spans="4:6" s="6" customFormat="1" ht="15" x14ac:dyDescent="0.25">
      <c r="D182" s="10"/>
      <c r="E182" s="10"/>
      <c r="F182"/>
    </row>
    <row r="183" spans="4:6" s="6" customFormat="1" ht="15" x14ac:dyDescent="0.25">
      <c r="D183" s="10"/>
      <c r="E183" s="10"/>
      <c r="F183"/>
    </row>
    <row r="184" spans="4:6" s="6" customFormat="1" ht="15" x14ac:dyDescent="0.25">
      <c r="D184" s="10"/>
      <c r="E184" s="10"/>
      <c r="F184"/>
    </row>
    <row r="185" spans="4:6" s="6" customFormat="1" ht="15" x14ac:dyDescent="0.25">
      <c r="D185" s="10"/>
      <c r="E185" s="10"/>
      <c r="F185"/>
    </row>
    <row r="186" spans="4:6" s="6" customFormat="1" ht="15" x14ac:dyDescent="0.25">
      <c r="D186" s="10"/>
      <c r="E186" s="10"/>
      <c r="F186"/>
    </row>
    <row r="187" spans="4:6" s="6" customFormat="1" ht="15" x14ac:dyDescent="0.25">
      <c r="D187" s="10"/>
      <c r="E187" s="10"/>
      <c r="F187"/>
    </row>
    <row r="188" spans="4:6" s="6" customFormat="1" ht="15" x14ac:dyDescent="0.25">
      <c r="D188" s="10"/>
      <c r="E188" s="10"/>
      <c r="F188"/>
    </row>
    <row r="189" spans="4:6" s="6" customFormat="1" ht="15" x14ac:dyDescent="0.25">
      <c r="D189" s="10"/>
      <c r="E189" s="10"/>
      <c r="F189"/>
    </row>
    <row r="190" spans="4:6" s="6" customFormat="1" ht="15" x14ac:dyDescent="0.25">
      <c r="D190" s="10"/>
      <c r="E190" s="10"/>
      <c r="F190"/>
    </row>
    <row r="191" spans="4:6" s="6" customFormat="1" ht="15" x14ac:dyDescent="0.25">
      <c r="D191" s="10"/>
      <c r="E191" s="10"/>
      <c r="F191"/>
    </row>
    <row r="192" spans="4:6" s="6" customFormat="1" ht="15" x14ac:dyDescent="0.25">
      <c r="D192" s="10"/>
      <c r="E192" s="10"/>
      <c r="F192"/>
    </row>
    <row r="193" spans="4:6" s="6" customFormat="1" ht="15" x14ac:dyDescent="0.25">
      <c r="D193" s="10"/>
      <c r="E193" s="10"/>
      <c r="F193"/>
    </row>
    <row r="194" spans="4:6" s="6" customFormat="1" ht="15" x14ac:dyDescent="0.25">
      <c r="D194" s="10"/>
      <c r="E194" s="10"/>
      <c r="F194"/>
    </row>
    <row r="195" spans="4:6" s="6" customFormat="1" ht="15" x14ac:dyDescent="0.25">
      <c r="D195" s="10"/>
      <c r="E195" s="10"/>
      <c r="F195"/>
    </row>
    <row r="196" spans="4:6" s="6" customFormat="1" ht="15" x14ac:dyDescent="0.25">
      <c r="D196" s="10"/>
      <c r="E196" s="10"/>
      <c r="F196"/>
    </row>
    <row r="197" spans="4:6" s="6" customFormat="1" ht="15" x14ac:dyDescent="0.25">
      <c r="D197" s="10"/>
      <c r="E197" s="10"/>
      <c r="F197"/>
    </row>
    <row r="198" spans="4:6" s="6" customFormat="1" ht="15" x14ac:dyDescent="0.25">
      <c r="D198" s="10"/>
      <c r="E198" s="10"/>
      <c r="F198"/>
    </row>
    <row r="199" spans="4:6" s="6" customFormat="1" ht="15" x14ac:dyDescent="0.25">
      <c r="D199" s="10"/>
      <c r="E199" s="10"/>
      <c r="F199"/>
    </row>
    <row r="200" spans="4:6" s="6" customFormat="1" ht="15" x14ac:dyDescent="0.25">
      <c r="D200" s="10"/>
      <c r="E200" s="10"/>
      <c r="F200"/>
    </row>
    <row r="201" spans="4:6" s="6" customFormat="1" ht="15" x14ac:dyDescent="0.25">
      <c r="D201" s="10"/>
      <c r="E201" s="10"/>
      <c r="F201"/>
    </row>
    <row r="202" spans="4:6" s="6" customFormat="1" ht="15" x14ac:dyDescent="0.25">
      <c r="D202" s="10"/>
      <c r="E202" s="10"/>
      <c r="F202"/>
    </row>
    <row r="203" spans="4:6" s="6" customFormat="1" ht="15" x14ac:dyDescent="0.25">
      <c r="D203" s="10"/>
      <c r="E203" s="10"/>
      <c r="F203"/>
    </row>
    <row r="204" spans="4:6" s="6" customFormat="1" ht="15" x14ac:dyDescent="0.25">
      <c r="D204" s="10"/>
      <c r="E204" s="10"/>
      <c r="F204"/>
    </row>
    <row r="205" spans="4:6" s="6" customFormat="1" ht="15" x14ac:dyDescent="0.25">
      <c r="D205" s="10"/>
      <c r="E205" s="10"/>
      <c r="F205"/>
    </row>
    <row r="206" spans="4:6" s="6" customFormat="1" ht="15" x14ac:dyDescent="0.25">
      <c r="D206" s="10"/>
      <c r="E206" s="10"/>
      <c r="F206"/>
    </row>
    <row r="207" spans="4:6" s="6" customFormat="1" ht="15" x14ac:dyDescent="0.25">
      <c r="D207" s="10"/>
      <c r="E207" s="10"/>
      <c r="F207"/>
    </row>
    <row r="208" spans="4:6" s="6" customFormat="1" ht="15" x14ac:dyDescent="0.25">
      <c r="D208" s="10"/>
      <c r="E208" s="10"/>
      <c r="F208"/>
    </row>
    <row r="209" spans="4:6" s="6" customFormat="1" ht="15" x14ac:dyDescent="0.25">
      <c r="D209" s="10"/>
      <c r="E209" s="10"/>
      <c r="F209"/>
    </row>
    <row r="210" spans="4:6" s="6" customFormat="1" ht="15" x14ac:dyDescent="0.25">
      <c r="D210" s="10"/>
      <c r="E210" s="10"/>
      <c r="F210"/>
    </row>
    <row r="211" spans="4:6" s="6" customFormat="1" ht="15" x14ac:dyDescent="0.25">
      <c r="D211" s="10"/>
      <c r="E211" s="10"/>
      <c r="F211"/>
    </row>
    <row r="212" spans="4:6" s="6" customFormat="1" ht="15" x14ac:dyDescent="0.25">
      <c r="D212" s="10"/>
      <c r="E212" s="10"/>
      <c r="F212"/>
    </row>
    <row r="213" spans="4:6" s="6" customFormat="1" ht="15" x14ac:dyDescent="0.25">
      <c r="D213" s="10"/>
      <c r="E213" s="10"/>
      <c r="F213"/>
    </row>
    <row r="214" spans="4:6" s="6" customFormat="1" ht="15" x14ac:dyDescent="0.25">
      <c r="D214" s="10"/>
      <c r="E214" s="10"/>
      <c r="F214"/>
    </row>
    <row r="215" spans="4:6" s="6" customFormat="1" ht="15" x14ac:dyDescent="0.25">
      <c r="D215" s="10"/>
      <c r="E215" s="10"/>
      <c r="F215"/>
    </row>
    <row r="216" spans="4:6" s="6" customFormat="1" ht="15" x14ac:dyDescent="0.25">
      <c r="D216" s="10"/>
      <c r="E216" s="10"/>
      <c r="F216"/>
    </row>
    <row r="217" spans="4:6" s="6" customFormat="1" ht="15" x14ac:dyDescent="0.25">
      <c r="D217" s="10"/>
      <c r="E217" s="10"/>
      <c r="F217"/>
    </row>
    <row r="218" spans="4:6" s="6" customFormat="1" ht="15" x14ac:dyDescent="0.25">
      <c r="D218" s="10"/>
      <c r="E218" s="10"/>
      <c r="F218"/>
    </row>
    <row r="219" spans="4:6" s="6" customFormat="1" ht="15" x14ac:dyDescent="0.25">
      <c r="D219" s="10"/>
      <c r="E219" s="10"/>
      <c r="F219"/>
    </row>
    <row r="220" spans="4:6" s="6" customFormat="1" ht="15" x14ac:dyDescent="0.25">
      <c r="D220" s="10"/>
      <c r="E220" s="10"/>
      <c r="F220"/>
    </row>
    <row r="221" spans="4:6" s="6" customFormat="1" ht="15" x14ac:dyDescent="0.25">
      <c r="D221" s="10"/>
      <c r="E221" s="10"/>
      <c r="F221"/>
    </row>
    <row r="222" spans="4:6" s="6" customFormat="1" ht="15" x14ac:dyDescent="0.25">
      <c r="D222" s="10"/>
      <c r="E222" s="10"/>
      <c r="F222"/>
    </row>
    <row r="223" spans="4:6" s="6" customFormat="1" ht="15" x14ac:dyDescent="0.25">
      <c r="D223" s="10"/>
      <c r="E223" s="10"/>
      <c r="F223"/>
    </row>
    <row r="224" spans="4:6" s="6" customFormat="1" ht="15" x14ac:dyDescent="0.25">
      <c r="D224" s="10"/>
      <c r="E224" s="10"/>
      <c r="F224"/>
    </row>
    <row r="225" spans="4:6" s="6" customFormat="1" ht="15" x14ac:dyDescent="0.25">
      <c r="D225" s="10"/>
      <c r="E225" s="10"/>
      <c r="F225"/>
    </row>
    <row r="226" spans="4:6" s="6" customFormat="1" ht="15" x14ac:dyDescent="0.25">
      <c r="D226" s="10"/>
      <c r="E226" s="10"/>
      <c r="F226"/>
    </row>
    <row r="227" spans="4:6" s="6" customFormat="1" ht="15" x14ac:dyDescent="0.25">
      <c r="D227" s="10"/>
      <c r="E227" s="10"/>
      <c r="F227"/>
    </row>
    <row r="228" spans="4:6" s="6" customFormat="1" ht="15" x14ac:dyDescent="0.25">
      <c r="D228" s="10"/>
      <c r="E228" s="10"/>
      <c r="F228"/>
    </row>
    <row r="229" spans="4:6" s="6" customFormat="1" ht="15" x14ac:dyDescent="0.25">
      <c r="D229" s="10"/>
      <c r="E229" s="10"/>
      <c r="F229"/>
    </row>
    <row r="230" spans="4:6" s="6" customFormat="1" ht="15" x14ac:dyDescent="0.25">
      <c r="D230" s="10"/>
      <c r="E230" s="10"/>
      <c r="F230"/>
    </row>
    <row r="231" spans="4:6" s="6" customFormat="1" ht="15" x14ac:dyDescent="0.25">
      <c r="D231" s="10"/>
      <c r="E231" s="10"/>
      <c r="F231"/>
    </row>
    <row r="232" spans="4:6" s="6" customFormat="1" ht="15" x14ac:dyDescent="0.25">
      <c r="D232" s="10"/>
      <c r="E232" s="10"/>
      <c r="F232"/>
    </row>
    <row r="233" spans="4:6" s="6" customFormat="1" ht="15" x14ac:dyDescent="0.25">
      <c r="D233" s="10"/>
      <c r="E233" s="10"/>
      <c r="F233"/>
    </row>
    <row r="234" spans="4:6" s="6" customFormat="1" ht="15" x14ac:dyDescent="0.25">
      <c r="D234" s="10"/>
      <c r="E234" s="10"/>
      <c r="F234"/>
    </row>
    <row r="235" spans="4:6" s="6" customFormat="1" ht="15" x14ac:dyDescent="0.25">
      <c r="D235" s="10"/>
      <c r="E235" s="10"/>
      <c r="F235"/>
    </row>
    <row r="236" spans="4:6" s="6" customFormat="1" ht="15" x14ac:dyDescent="0.25">
      <c r="D236" s="10"/>
      <c r="E236" s="10"/>
      <c r="F236"/>
    </row>
    <row r="237" spans="4:6" s="6" customFormat="1" ht="15" x14ac:dyDescent="0.25">
      <c r="D237" s="10"/>
      <c r="E237" s="10"/>
      <c r="F237"/>
    </row>
    <row r="238" spans="4:6" s="6" customFormat="1" ht="15" x14ac:dyDescent="0.25">
      <c r="D238" s="10"/>
      <c r="E238" s="10"/>
      <c r="F238"/>
    </row>
    <row r="239" spans="4:6" s="6" customFormat="1" ht="15" x14ac:dyDescent="0.25">
      <c r="D239" s="10"/>
      <c r="E239" s="10"/>
      <c r="F239"/>
    </row>
    <row r="240" spans="4:6" s="6" customFormat="1" ht="15" x14ac:dyDescent="0.25">
      <c r="D240" s="10"/>
      <c r="E240" s="10"/>
      <c r="F240"/>
    </row>
    <row r="241" spans="4:6" s="6" customFormat="1" ht="15" x14ac:dyDescent="0.25">
      <c r="D241" s="10"/>
      <c r="E241" s="10"/>
      <c r="F241"/>
    </row>
    <row r="242" spans="4:6" s="6" customFormat="1" ht="15" x14ac:dyDescent="0.25">
      <c r="D242" s="10"/>
      <c r="E242" s="10"/>
      <c r="F242"/>
    </row>
    <row r="243" spans="4:6" s="6" customFormat="1" ht="15" x14ac:dyDescent="0.25">
      <c r="D243" s="10"/>
      <c r="E243" s="10"/>
      <c r="F243"/>
    </row>
    <row r="244" spans="4:6" s="6" customFormat="1" ht="15" x14ac:dyDescent="0.25">
      <c r="D244" s="10"/>
      <c r="E244" s="10"/>
      <c r="F244"/>
    </row>
    <row r="245" spans="4:6" s="6" customFormat="1" ht="15" x14ac:dyDescent="0.25">
      <c r="D245" s="10"/>
      <c r="E245" s="10"/>
      <c r="F245"/>
    </row>
    <row r="246" spans="4:6" s="6" customFormat="1" ht="15" x14ac:dyDescent="0.25">
      <c r="D246" s="10"/>
      <c r="E246" s="10"/>
      <c r="F246"/>
    </row>
    <row r="247" spans="4:6" s="6" customFormat="1" ht="15" x14ac:dyDescent="0.25">
      <c r="D247" s="10"/>
      <c r="E247" s="10"/>
      <c r="F247"/>
    </row>
    <row r="248" spans="4:6" s="6" customFormat="1" ht="15" x14ac:dyDescent="0.25">
      <c r="D248" s="10"/>
      <c r="E248" s="10"/>
      <c r="F248"/>
    </row>
    <row r="249" spans="4:6" s="6" customFormat="1" ht="15" x14ac:dyDescent="0.25">
      <c r="D249" s="10"/>
      <c r="E249" s="10"/>
      <c r="F249"/>
    </row>
    <row r="250" spans="4:6" s="6" customFormat="1" ht="15" x14ac:dyDescent="0.25">
      <c r="D250" s="10"/>
      <c r="E250" s="10"/>
      <c r="F250"/>
    </row>
    <row r="251" spans="4:6" s="6" customFormat="1" ht="15" x14ac:dyDescent="0.25">
      <c r="D251" s="10"/>
      <c r="E251" s="10"/>
      <c r="F251"/>
    </row>
    <row r="252" spans="4:6" s="6" customFormat="1" ht="15" x14ac:dyDescent="0.25">
      <c r="D252" s="10"/>
      <c r="E252" s="10"/>
      <c r="F252"/>
    </row>
    <row r="253" spans="4:6" s="6" customFormat="1" ht="15" x14ac:dyDescent="0.25">
      <c r="D253" s="10"/>
      <c r="E253" s="10"/>
      <c r="F253"/>
    </row>
    <row r="254" spans="4:6" s="6" customFormat="1" ht="15" x14ac:dyDescent="0.25">
      <c r="D254" s="10"/>
      <c r="E254" s="10"/>
      <c r="F254"/>
    </row>
    <row r="255" spans="4:6" s="6" customFormat="1" ht="15" x14ac:dyDescent="0.25">
      <c r="D255" s="10"/>
      <c r="E255" s="10"/>
      <c r="F255"/>
    </row>
    <row r="256" spans="4:6" s="6" customFormat="1" ht="15" x14ac:dyDescent="0.25">
      <c r="D256" s="10"/>
      <c r="E256" s="10"/>
      <c r="F256"/>
    </row>
    <row r="257" spans="4:6" s="6" customFormat="1" ht="15" x14ac:dyDescent="0.25">
      <c r="D257" s="10"/>
      <c r="E257" s="10"/>
      <c r="F257"/>
    </row>
    <row r="258" spans="4:6" s="6" customFormat="1" ht="15" x14ac:dyDescent="0.25">
      <c r="D258" s="10"/>
      <c r="E258" s="10"/>
      <c r="F258"/>
    </row>
    <row r="259" spans="4:6" s="6" customFormat="1" ht="15" x14ac:dyDescent="0.25">
      <c r="D259" s="10"/>
      <c r="E259" s="10"/>
      <c r="F259"/>
    </row>
    <row r="260" spans="4:6" s="6" customFormat="1" ht="15" x14ac:dyDescent="0.25">
      <c r="D260" s="10"/>
      <c r="E260" s="10"/>
      <c r="F260"/>
    </row>
    <row r="261" spans="4:6" s="6" customFormat="1" ht="15" x14ac:dyDescent="0.25">
      <c r="D261" s="10"/>
      <c r="E261" s="10"/>
      <c r="F261"/>
    </row>
    <row r="262" spans="4:6" s="6" customFormat="1" ht="15" x14ac:dyDescent="0.25">
      <c r="D262" s="10"/>
      <c r="E262" s="10"/>
      <c r="F262"/>
    </row>
    <row r="263" spans="4:6" s="6" customFormat="1" ht="15" x14ac:dyDescent="0.25">
      <c r="D263" s="10"/>
      <c r="E263" s="10"/>
      <c r="F263"/>
    </row>
    <row r="264" spans="4:6" s="6" customFormat="1" ht="15" x14ac:dyDescent="0.25">
      <c r="D264" s="10"/>
      <c r="E264" s="10"/>
      <c r="F264"/>
    </row>
    <row r="265" spans="4:6" s="6" customFormat="1" ht="15" x14ac:dyDescent="0.25">
      <c r="D265" s="10"/>
      <c r="E265" s="10"/>
      <c r="F265"/>
    </row>
    <row r="266" spans="4:6" s="6" customFormat="1" ht="15" x14ac:dyDescent="0.25">
      <c r="D266" s="10"/>
      <c r="E266" s="10"/>
      <c r="F266"/>
    </row>
    <row r="267" spans="4:6" s="6" customFormat="1" ht="15" x14ac:dyDescent="0.25">
      <c r="D267" s="10"/>
      <c r="E267" s="10"/>
      <c r="F267"/>
    </row>
    <row r="268" spans="4:6" s="6" customFormat="1" ht="15" x14ac:dyDescent="0.25">
      <c r="D268" s="10"/>
      <c r="E268" s="10"/>
      <c r="F268"/>
    </row>
    <row r="269" spans="4:6" s="6" customFormat="1" ht="15" x14ac:dyDescent="0.25">
      <c r="D269" s="10"/>
      <c r="E269" s="10"/>
      <c r="F269"/>
    </row>
    <row r="270" spans="4:6" s="6" customFormat="1" ht="15" x14ac:dyDescent="0.25">
      <c r="D270" s="10"/>
      <c r="E270" s="10"/>
      <c r="F270"/>
    </row>
    <row r="271" spans="4:6" s="6" customFormat="1" ht="15" x14ac:dyDescent="0.25">
      <c r="D271" s="10"/>
      <c r="E271" s="10"/>
      <c r="F271"/>
    </row>
    <row r="272" spans="4:6" s="6" customFormat="1" ht="15" x14ac:dyDescent="0.25">
      <c r="D272" s="10"/>
      <c r="E272" s="10"/>
      <c r="F272"/>
    </row>
    <row r="273" spans="4:6" s="6" customFormat="1" ht="15" x14ac:dyDescent="0.25">
      <c r="D273" s="10"/>
      <c r="E273" s="10"/>
      <c r="F273"/>
    </row>
    <row r="274" spans="4:6" s="6" customFormat="1" ht="15" x14ac:dyDescent="0.25">
      <c r="D274" s="10"/>
      <c r="E274" s="10"/>
      <c r="F274"/>
    </row>
    <row r="275" spans="4:6" s="6" customFormat="1" ht="15" x14ac:dyDescent="0.25">
      <c r="D275" s="10"/>
      <c r="E275" s="10"/>
      <c r="F275"/>
    </row>
    <row r="276" spans="4:6" s="6" customFormat="1" ht="15" x14ac:dyDescent="0.25">
      <c r="D276" s="10"/>
      <c r="E276" s="10"/>
      <c r="F276"/>
    </row>
    <row r="277" spans="4:6" s="6" customFormat="1" ht="15" x14ac:dyDescent="0.25">
      <c r="D277" s="10"/>
      <c r="E277" s="10"/>
      <c r="F277"/>
    </row>
    <row r="278" spans="4:6" s="6" customFormat="1" ht="15" x14ac:dyDescent="0.25">
      <c r="D278" s="10"/>
      <c r="E278" s="10"/>
      <c r="F278"/>
    </row>
    <row r="279" spans="4:6" s="6" customFormat="1" ht="15" x14ac:dyDescent="0.25">
      <c r="D279" s="10"/>
      <c r="E279" s="10"/>
      <c r="F279"/>
    </row>
    <row r="280" spans="4:6" s="6" customFormat="1" ht="15" x14ac:dyDescent="0.25">
      <c r="D280" s="10"/>
      <c r="E280" s="10"/>
      <c r="F280"/>
    </row>
    <row r="281" spans="4:6" s="6" customFormat="1" ht="15" x14ac:dyDescent="0.25">
      <c r="D281" s="10"/>
      <c r="E281" s="10"/>
      <c r="F281"/>
    </row>
    <row r="282" spans="4:6" ht="15" x14ac:dyDescent="0.25">
      <c r="F282"/>
    </row>
    <row r="283" spans="4:6" ht="15" x14ac:dyDescent="0.25">
      <c r="F283"/>
    </row>
    <row r="284" spans="4:6" ht="15" x14ac:dyDescent="0.25">
      <c r="F284"/>
    </row>
    <row r="285" spans="4:6" ht="15" x14ac:dyDescent="0.25">
      <c r="F285"/>
    </row>
    <row r="286" spans="4:6" ht="15" x14ac:dyDescent="0.25">
      <c r="F286"/>
    </row>
    <row r="287" spans="4:6" ht="15" x14ac:dyDescent="0.25">
      <c r="F287"/>
    </row>
    <row r="288" spans="4:6" ht="15" x14ac:dyDescent="0.25">
      <c r="F288"/>
    </row>
    <row r="289" spans="6:6" ht="15" x14ac:dyDescent="0.25">
      <c r="F289"/>
    </row>
    <row r="290" spans="6:6" ht="15" x14ac:dyDescent="0.25">
      <c r="F290"/>
    </row>
    <row r="291" spans="6:6" ht="15" x14ac:dyDescent="0.25">
      <c r="F291"/>
    </row>
    <row r="292" spans="6:6" ht="15" x14ac:dyDescent="0.25">
      <c r="F292"/>
    </row>
    <row r="293" spans="6:6" ht="15" x14ac:dyDescent="0.25">
      <c r="F293"/>
    </row>
    <row r="294" spans="6:6" ht="15" x14ac:dyDescent="0.25">
      <c r="F294"/>
    </row>
    <row r="295" spans="6:6" ht="15" x14ac:dyDescent="0.25">
      <c r="F295"/>
    </row>
    <row r="296" spans="6:6" ht="15" x14ac:dyDescent="0.25">
      <c r="F296"/>
    </row>
    <row r="297" spans="6:6" ht="15" x14ac:dyDescent="0.25">
      <c r="F297"/>
    </row>
    <row r="298" spans="6:6" ht="15" x14ac:dyDescent="0.25">
      <c r="F298"/>
    </row>
    <row r="299" spans="6:6" ht="15" x14ac:dyDescent="0.25">
      <c r="F299"/>
    </row>
    <row r="300" spans="6:6" ht="15" x14ac:dyDescent="0.25">
      <c r="F300"/>
    </row>
    <row r="301" spans="6:6" ht="15" x14ac:dyDescent="0.25">
      <c r="F301"/>
    </row>
    <row r="302" spans="6:6" ht="15" x14ac:dyDescent="0.25">
      <c r="F302"/>
    </row>
    <row r="303" spans="6:6" ht="15" x14ac:dyDescent="0.25">
      <c r="F303"/>
    </row>
    <row r="304" spans="6:6" ht="15" x14ac:dyDescent="0.25">
      <c r="F304"/>
    </row>
    <row r="305" spans="6:6" ht="15" x14ac:dyDescent="0.25">
      <c r="F305"/>
    </row>
    <row r="306" spans="6:6" ht="15" x14ac:dyDescent="0.25">
      <c r="F306"/>
    </row>
    <row r="307" spans="6:6" ht="15" x14ac:dyDescent="0.25">
      <c r="F307"/>
    </row>
    <row r="308" spans="6:6" ht="15" x14ac:dyDescent="0.25">
      <c r="F308"/>
    </row>
    <row r="309" spans="6:6" ht="15" x14ac:dyDescent="0.25">
      <c r="F309"/>
    </row>
    <row r="310" spans="6:6" ht="15" x14ac:dyDescent="0.25">
      <c r="F310"/>
    </row>
    <row r="311" spans="6:6" ht="15" x14ac:dyDescent="0.25">
      <c r="F311"/>
    </row>
    <row r="312" spans="6:6" ht="15" x14ac:dyDescent="0.25">
      <c r="F312"/>
    </row>
    <row r="313" spans="6:6" ht="15" x14ac:dyDescent="0.25">
      <c r="F313"/>
    </row>
    <row r="314" spans="6:6" ht="15" x14ac:dyDescent="0.25">
      <c r="F314"/>
    </row>
    <row r="315" spans="6:6" ht="15" x14ac:dyDescent="0.25">
      <c r="F315"/>
    </row>
    <row r="316" spans="6:6" ht="15" x14ac:dyDescent="0.25">
      <c r="F316"/>
    </row>
    <row r="317" spans="6:6" ht="15" x14ac:dyDescent="0.25">
      <c r="F317"/>
    </row>
    <row r="318" spans="6:6" ht="15" x14ac:dyDescent="0.25">
      <c r="F318"/>
    </row>
    <row r="319" spans="6:6" ht="15" x14ac:dyDescent="0.25">
      <c r="F319"/>
    </row>
    <row r="320" spans="6:6" ht="15" x14ac:dyDescent="0.25">
      <c r="F320"/>
    </row>
    <row r="321" spans="6:6" ht="15" x14ac:dyDescent="0.25">
      <c r="F321"/>
    </row>
    <row r="322" spans="6:6" ht="15" x14ac:dyDescent="0.25">
      <c r="F322"/>
    </row>
    <row r="323" spans="6:6" ht="15" x14ac:dyDescent="0.25">
      <c r="F323"/>
    </row>
    <row r="324" spans="6:6" ht="15" x14ac:dyDescent="0.25">
      <c r="F324"/>
    </row>
    <row r="325" spans="6:6" ht="15" x14ac:dyDescent="0.25">
      <c r="F325"/>
    </row>
    <row r="326" spans="6:6" ht="15" x14ac:dyDescent="0.25">
      <c r="F326"/>
    </row>
    <row r="327" spans="6:6" ht="15" x14ac:dyDescent="0.25">
      <c r="F327"/>
    </row>
    <row r="328" spans="6:6" ht="15" x14ac:dyDescent="0.25">
      <c r="F328"/>
    </row>
    <row r="329" spans="6:6" ht="15" x14ac:dyDescent="0.25">
      <c r="F329"/>
    </row>
    <row r="330" spans="6:6" ht="15" x14ac:dyDescent="0.25">
      <c r="F330"/>
    </row>
    <row r="331" spans="6:6" ht="15" x14ac:dyDescent="0.25">
      <c r="F331"/>
    </row>
    <row r="332" spans="6:6" ht="15" x14ac:dyDescent="0.25">
      <c r="F332"/>
    </row>
    <row r="333" spans="6:6" ht="15" x14ac:dyDescent="0.25">
      <c r="F333"/>
    </row>
    <row r="334" spans="6:6" ht="15" x14ac:dyDescent="0.25">
      <c r="F334"/>
    </row>
    <row r="335" spans="6:6" ht="15" x14ac:dyDescent="0.25">
      <c r="F335"/>
    </row>
    <row r="336" spans="6:6" ht="15" x14ac:dyDescent="0.25">
      <c r="F336"/>
    </row>
    <row r="337" spans="6:6" ht="15" x14ac:dyDescent="0.25">
      <c r="F337"/>
    </row>
    <row r="338" spans="6:6" ht="15" x14ac:dyDescent="0.25">
      <c r="F338"/>
    </row>
    <row r="339" spans="6:6" ht="15" x14ac:dyDescent="0.25">
      <c r="F339"/>
    </row>
    <row r="340" spans="6:6" ht="15" x14ac:dyDescent="0.25">
      <c r="F340"/>
    </row>
    <row r="341" spans="6:6" ht="15" x14ac:dyDescent="0.25">
      <c r="F341"/>
    </row>
    <row r="342" spans="6:6" ht="15" x14ac:dyDescent="0.25">
      <c r="F342"/>
    </row>
    <row r="343" spans="6:6" ht="15" x14ac:dyDescent="0.25">
      <c r="F343"/>
    </row>
    <row r="344" spans="6:6" ht="15" x14ac:dyDescent="0.25">
      <c r="F344"/>
    </row>
    <row r="345" spans="6:6" ht="15" x14ac:dyDescent="0.25">
      <c r="F345"/>
    </row>
    <row r="346" spans="6:6" ht="15" x14ac:dyDescent="0.25">
      <c r="F346"/>
    </row>
    <row r="347" spans="6:6" ht="15" x14ac:dyDescent="0.25">
      <c r="F347"/>
    </row>
    <row r="348" spans="6:6" ht="15" x14ac:dyDescent="0.25">
      <c r="F348"/>
    </row>
    <row r="349" spans="6:6" ht="15" x14ac:dyDescent="0.25">
      <c r="F349"/>
    </row>
    <row r="350" spans="6:6" ht="15" x14ac:dyDescent="0.25">
      <c r="F350"/>
    </row>
    <row r="351" spans="6:6" ht="15" x14ac:dyDescent="0.25">
      <c r="F351"/>
    </row>
    <row r="352" spans="6:6" ht="15" x14ac:dyDescent="0.25">
      <c r="F352"/>
    </row>
    <row r="353" spans="6:6" ht="15" x14ac:dyDescent="0.25">
      <c r="F353"/>
    </row>
    <row r="354" spans="6:6" ht="15" x14ac:dyDescent="0.25">
      <c r="F354"/>
    </row>
    <row r="355" spans="6:6" ht="15" x14ac:dyDescent="0.25">
      <c r="F355"/>
    </row>
    <row r="356" spans="6:6" ht="15" x14ac:dyDescent="0.25">
      <c r="F356"/>
    </row>
    <row r="357" spans="6:6" ht="15" x14ac:dyDescent="0.25">
      <c r="F357"/>
    </row>
    <row r="358" spans="6:6" ht="15" x14ac:dyDescent="0.25">
      <c r="F358"/>
    </row>
    <row r="359" spans="6:6" ht="15" x14ac:dyDescent="0.25">
      <c r="F359"/>
    </row>
    <row r="360" spans="6:6" ht="15" x14ac:dyDescent="0.25">
      <c r="F360"/>
    </row>
    <row r="361" spans="6:6" ht="15" x14ac:dyDescent="0.25">
      <c r="F361"/>
    </row>
    <row r="362" spans="6:6" ht="15" x14ac:dyDescent="0.25">
      <c r="F362"/>
    </row>
    <row r="363" spans="6:6" ht="15" x14ac:dyDescent="0.25">
      <c r="F363"/>
    </row>
    <row r="364" spans="6:6" ht="15" x14ac:dyDescent="0.25">
      <c r="F364"/>
    </row>
    <row r="365" spans="6:6" ht="15" x14ac:dyDescent="0.25">
      <c r="F365"/>
    </row>
    <row r="366" spans="6:6" ht="15" x14ac:dyDescent="0.25">
      <c r="F366"/>
    </row>
    <row r="367" spans="6:6" ht="15" x14ac:dyDescent="0.25">
      <c r="F367"/>
    </row>
    <row r="368" spans="6:6" ht="15" x14ac:dyDescent="0.25">
      <c r="F368"/>
    </row>
    <row r="369" spans="6:6" ht="15" x14ac:dyDescent="0.25">
      <c r="F369"/>
    </row>
    <row r="370" spans="6:6" ht="15" x14ac:dyDescent="0.25">
      <c r="F370"/>
    </row>
    <row r="371" spans="6:6" ht="15" x14ac:dyDescent="0.25">
      <c r="F371"/>
    </row>
    <row r="372" spans="6:6" ht="15" x14ac:dyDescent="0.25">
      <c r="F372"/>
    </row>
    <row r="373" spans="6:6" ht="15" x14ac:dyDescent="0.25">
      <c r="F373"/>
    </row>
    <row r="374" spans="6:6" ht="15" x14ac:dyDescent="0.25">
      <c r="F374"/>
    </row>
    <row r="375" spans="6:6" ht="15" x14ac:dyDescent="0.25">
      <c r="F375"/>
    </row>
    <row r="376" spans="6:6" ht="15" x14ac:dyDescent="0.25">
      <c r="F376"/>
    </row>
    <row r="377" spans="6:6" ht="15" x14ac:dyDescent="0.25">
      <c r="F377"/>
    </row>
    <row r="378" spans="6:6" ht="15" x14ac:dyDescent="0.25">
      <c r="F378"/>
    </row>
    <row r="379" spans="6:6" ht="15" x14ac:dyDescent="0.25">
      <c r="F379"/>
    </row>
    <row r="380" spans="6:6" ht="15" x14ac:dyDescent="0.25">
      <c r="F380"/>
    </row>
    <row r="381" spans="6:6" ht="15" x14ac:dyDescent="0.25">
      <c r="F381"/>
    </row>
    <row r="382" spans="6:6" ht="15" x14ac:dyDescent="0.25">
      <c r="F382"/>
    </row>
    <row r="383" spans="6:6" ht="15" x14ac:dyDescent="0.25">
      <c r="F383"/>
    </row>
    <row r="384" spans="6:6" ht="15" x14ac:dyDescent="0.25">
      <c r="F384"/>
    </row>
    <row r="385" spans="6:6" ht="15" x14ac:dyDescent="0.25">
      <c r="F385"/>
    </row>
    <row r="386" spans="6:6" ht="15" x14ac:dyDescent="0.25">
      <c r="F386"/>
    </row>
    <row r="387" spans="6:6" ht="15" x14ac:dyDescent="0.25">
      <c r="F387"/>
    </row>
    <row r="388" spans="6:6" ht="15" x14ac:dyDescent="0.25">
      <c r="F388"/>
    </row>
    <row r="389" spans="6:6" ht="15" x14ac:dyDescent="0.25">
      <c r="F389"/>
    </row>
    <row r="390" spans="6:6" ht="15" x14ac:dyDescent="0.25">
      <c r="F390"/>
    </row>
    <row r="391" spans="6:6" ht="15" x14ac:dyDescent="0.25">
      <c r="F391"/>
    </row>
    <row r="392" spans="6:6" ht="15" x14ac:dyDescent="0.25">
      <c r="F392"/>
    </row>
    <row r="393" spans="6:6" ht="15" x14ac:dyDescent="0.25">
      <c r="F393"/>
    </row>
    <row r="394" spans="6:6" ht="15" x14ac:dyDescent="0.25">
      <c r="F394"/>
    </row>
    <row r="395" spans="6:6" ht="15" x14ac:dyDescent="0.25">
      <c r="F395"/>
    </row>
    <row r="396" spans="6:6" ht="15" x14ac:dyDescent="0.25">
      <c r="F396"/>
    </row>
    <row r="397" spans="6:6" ht="15" x14ac:dyDescent="0.25">
      <c r="F397"/>
    </row>
    <row r="398" spans="6:6" ht="15" x14ac:dyDescent="0.25">
      <c r="F398"/>
    </row>
    <row r="399" spans="6:6" ht="15" x14ac:dyDescent="0.25">
      <c r="F399"/>
    </row>
    <row r="400" spans="6:6" ht="15" x14ac:dyDescent="0.25">
      <c r="F400"/>
    </row>
    <row r="401" spans="6:6" ht="15" x14ac:dyDescent="0.25">
      <c r="F401"/>
    </row>
    <row r="402" spans="6:6" ht="15" x14ac:dyDescent="0.25">
      <c r="F402"/>
    </row>
    <row r="403" spans="6:6" ht="15" x14ac:dyDescent="0.25">
      <c r="F403"/>
    </row>
    <row r="404" spans="6:6" ht="15" x14ac:dyDescent="0.25">
      <c r="F404"/>
    </row>
    <row r="405" spans="6:6" ht="15" x14ac:dyDescent="0.25">
      <c r="F405"/>
    </row>
    <row r="406" spans="6:6" ht="15" x14ac:dyDescent="0.25">
      <c r="F406"/>
    </row>
    <row r="407" spans="6:6" ht="15" x14ac:dyDescent="0.25">
      <c r="F407"/>
    </row>
    <row r="408" spans="6:6" ht="15" x14ac:dyDescent="0.25">
      <c r="F408"/>
    </row>
    <row r="409" spans="6:6" ht="15" x14ac:dyDescent="0.25">
      <c r="F409"/>
    </row>
    <row r="410" spans="6:6" ht="15" x14ac:dyDescent="0.25">
      <c r="F410"/>
    </row>
    <row r="411" spans="6:6" ht="15" x14ac:dyDescent="0.25">
      <c r="F411"/>
    </row>
    <row r="412" spans="6:6" ht="15" x14ac:dyDescent="0.25">
      <c r="F412"/>
    </row>
    <row r="413" spans="6:6" ht="15" x14ac:dyDescent="0.25">
      <c r="F413"/>
    </row>
    <row r="414" spans="6:6" ht="15" x14ac:dyDescent="0.25">
      <c r="F414"/>
    </row>
    <row r="415" spans="6:6" ht="15" x14ac:dyDescent="0.25">
      <c r="F415"/>
    </row>
    <row r="416" spans="6:6" ht="15" x14ac:dyDescent="0.25">
      <c r="F416"/>
    </row>
    <row r="417" spans="6:6" ht="15" x14ac:dyDescent="0.25">
      <c r="F417"/>
    </row>
    <row r="418" spans="6:6" ht="15" x14ac:dyDescent="0.25">
      <c r="F418"/>
    </row>
    <row r="419" spans="6:6" ht="15" x14ac:dyDescent="0.25">
      <c r="F419"/>
    </row>
    <row r="420" spans="6:6" ht="15" x14ac:dyDescent="0.25">
      <c r="F420"/>
    </row>
    <row r="421" spans="6:6" ht="15" x14ac:dyDescent="0.25">
      <c r="F421"/>
    </row>
    <row r="422" spans="6:6" ht="15" x14ac:dyDescent="0.25">
      <c r="F422"/>
    </row>
    <row r="423" spans="6:6" ht="15" x14ac:dyDescent="0.25">
      <c r="F423"/>
    </row>
    <row r="424" spans="6:6" ht="15" x14ac:dyDescent="0.25">
      <c r="F424"/>
    </row>
    <row r="425" spans="6:6" ht="15" x14ac:dyDescent="0.25">
      <c r="F425"/>
    </row>
    <row r="426" spans="6:6" ht="15" x14ac:dyDescent="0.25">
      <c r="F426"/>
    </row>
    <row r="427" spans="6:6" ht="15" x14ac:dyDescent="0.25">
      <c r="F427"/>
    </row>
    <row r="428" spans="6:6" ht="15" x14ac:dyDescent="0.25">
      <c r="F428"/>
    </row>
    <row r="429" spans="6:6" ht="15" x14ac:dyDescent="0.25">
      <c r="F429"/>
    </row>
    <row r="430" spans="6:6" ht="15" x14ac:dyDescent="0.25">
      <c r="F430"/>
    </row>
    <row r="431" spans="6:6" ht="15" x14ac:dyDescent="0.25">
      <c r="F431"/>
    </row>
    <row r="432" spans="6:6" ht="15" x14ac:dyDescent="0.25">
      <c r="F432"/>
    </row>
    <row r="433" spans="6:6" ht="15" x14ac:dyDescent="0.25">
      <c r="F433"/>
    </row>
    <row r="434" spans="6:6" ht="15" x14ac:dyDescent="0.25">
      <c r="F434"/>
    </row>
    <row r="435" spans="6:6" ht="15" x14ac:dyDescent="0.25">
      <c r="F435"/>
    </row>
    <row r="436" spans="6:6" ht="15" x14ac:dyDescent="0.25">
      <c r="F436"/>
    </row>
    <row r="437" spans="6:6" ht="15" x14ac:dyDescent="0.25">
      <c r="F437"/>
    </row>
    <row r="438" spans="6:6" ht="15" x14ac:dyDescent="0.25">
      <c r="F438"/>
    </row>
    <row r="439" spans="6:6" ht="15" x14ac:dyDescent="0.25">
      <c r="F439"/>
    </row>
    <row r="440" spans="6:6" ht="15" x14ac:dyDescent="0.25">
      <c r="F440"/>
    </row>
    <row r="441" spans="6:6" ht="15" x14ac:dyDescent="0.25">
      <c r="F441"/>
    </row>
    <row r="442" spans="6:6" ht="15" x14ac:dyDescent="0.25">
      <c r="F442"/>
    </row>
    <row r="443" spans="6:6" ht="15" x14ac:dyDescent="0.25">
      <c r="F443"/>
    </row>
    <row r="444" spans="6:6" ht="15" x14ac:dyDescent="0.25">
      <c r="F444"/>
    </row>
    <row r="445" spans="6:6" ht="15" x14ac:dyDescent="0.25">
      <c r="F445"/>
    </row>
    <row r="446" spans="6:6" ht="15" x14ac:dyDescent="0.25">
      <c r="F446"/>
    </row>
    <row r="447" spans="6:6" ht="15" x14ac:dyDescent="0.25">
      <c r="F447"/>
    </row>
    <row r="448" spans="6:6" ht="15" x14ac:dyDescent="0.25">
      <c r="F448"/>
    </row>
    <row r="449" spans="6:6" ht="15" x14ac:dyDescent="0.25">
      <c r="F449"/>
    </row>
    <row r="450" spans="6:6" ht="15" x14ac:dyDescent="0.25">
      <c r="F450"/>
    </row>
    <row r="451" spans="6:6" ht="15" x14ac:dyDescent="0.25">
      <c r="F451"/>
    </row>
    <row r="452" spans="6:6" ht="15" x14ac:dyDescent="0.25">
      <c r="F452"/>
    </row>
    <row r="453" spans="6:6" ht="15" x14ac:dyDescent="0.25">
      <c r="F453"/>
    </row>
    <row r="454" spans="6:6" ht="15" x14ac:dyDescent="0.25">
      <c r="F454"/>
    </row>
    <row r="455" spans="6:6" ht="15" x14ac:dyDescent="0.25">
      <c r="F455"/>
    </row>
    <row r="456" spans="6:6" ht="15" x14ac:dyDescent="0.25">
      <c r="F456"/>
    </row>
    <row r="457" spans="6:6" ht="15" x14ac:dyDescent="0.25">
      <c r="F457"/>
    </row>
    <row r="458" spans="6:6" ht="15" x14ac:dyDescent="0.25">
      <c r="F458"/>
    </row>
    <row r="459" spans="6:6" ht="15" x14ac:dyDescent="0.25">
      <c r="F459"/>
    </row>
    <row r="460" spans="6:6" ht="15" x14ac:dyDescent="0.25">
      <c r="F460"/>
    </row>
    <row r="461" spans="6:6" ht="15" x14ac:dyDescent="0.25">
      <c r="F461"/>
    </row>
    <row r="462" spans="6:6" ht="15" x14ac:dyDescent="0.25">
      <c r="F462"/>
    </row>
    <row r="463" spans="6:6" ht="15" x14ac:dyDescent="0.25">
      <c r="F463"/>
    </row>
    <row r="464" spans="6:6" ht="15" x14ac:dyDescent="0.25">
      <c r="F464"/>
    </row>
    <row r="465" spans="6:6" ht="15" x14ac:dyDescent="0.25">
      <c r="F465"/>
    </row>
    <row r="466" spans="6:6" ht="15" x14ac:dyDescent="0.25">
      <c r="F466"/>
    </row>
    <row r="467" spans="6:6" ht="15" x14ac:dyDescent="0.25">
      <c r="F467"/>
    </row>
    <row r="468" spans="6:6" ht="15" x14ac:dyDescent="0.25">
      <c r="F468"/>
    </row>
    <row r="469" spans="6:6" ht="15" x14ac:dyDescent="0.25">
      <c r="F469"/>
    </row>
    <row r="470" spans="6:6" ht="15" x14ac:dyDescent="0.25">
      <c r="F470"/>
    </row>
    <row r="471" spans="6:6" ht="15" x14ac:dyDescent="0.25">
      <c r="F471"/>
    </row>
    <row r="472" spans="6:6" ht="15" x14ac:dyDescent="0.25">
      <c r="F472"/>
    </row>
    <row r="473" spans="6:6" ht="15" x14ac:dyDescent="0.25">
      <c r="F473"/>
    </row>
    <row r="474" spans="6:6" ht="15" x14ac:dyDescent="0.25">
      <c r="F474"/>
    </row>
    <row r="475" spans="6:6" ht="15" x14ac:dyDescent="0.25">
      <c r="F475"/>
    </row>
    <row r="476" spans="6:6" ht="15" x14ac:dyDescent="0.25">
      <c r="F476"/>
    </row>
    <row r="477" spans="6:6" ht="15" x14ac:dyDescent="0.25">
      <c r="F477"/>
    </row>
    <row r="478" spans="6:6" ht="15" x14ac:dyDescent="0.25">
      <c r="F478"/>
    </row>
    <row r="479" spans="6:6" ht="15" x14ac:dyDescent="0.25">
      <c r="F479"/>
    </row>
    <row r="480" spans="6:6" ht="15" x14ac:dyDescent="0.25">
      <c r="F480"/>
    </row>
    <row r="481" spans="6:6" ht="15" x14ac:dyDescent="0.25">
      <c r="F481"/>
    </row>
    <row r="482" spans="6:6" ht="15" x14ac:dyDescent="0.25">
      <c r="F482"/>
    </row>
    <row r="483" spans="6:6" ht="15" x14ac:dyDescent="0.25">
      <c r="F483"/>
    </row>
    <row r="484" spans="6:6" ht="15" x14ac:dyDescent="0.25">
      <c r="F484"/>
    </row>
    <row r="485" spans="6:6" ht="15" x14ac:dyDescent="0.25">
      <c r="F485"/>
    </row>
    <row r="486" spans="6:6" ht="15" x14ac:dyDescent="0.25">
      <c r="F486"/>
    </row>
    <row r="487" spans="6:6" ht="15" x14ac:dyDescent="0.25">
      <c r="F487"/>
    </row>
    <row r="488" spans="6:6" ht="15" x14ac:dyDescent="0.25">
      <c r="F488"/>
    </row>
    <row r="489" spans="6:6" ht="15" x14ac:dyDescent="0.25">
      <c r="F489"/>
    </row>
    <row r="490" spans="6:6" ht="15" x14ac:dyDescent="0.25">
      <c r="F490"/>
    </row>
    <row r="491" spans="6:6" ht="15" x14ac:dyDescent="0.25">
      <c r="F491"/>
    </row>
    <row r="492" spans="6:6" ht="15" x14ac:dyDescent="0.25">
      <c r="F492"/>
    </row>
    <row r="493" spans="6:6" ht="15" x14ac:dyDescent="0.25">
      <c r="F493"/>
    </row>
    <row r="494" spans="6:6" ht="15" x14ac:dyDescent="0.25">
      <c r="F494"/>
    </row>
    <row r="495" spans="6:6" ht="15" x14ac:dyDescent="0.25">
      <c r="F495"/>
    </row>
    <row r="496" spans="6:6" ht="15" x14ac:dyDescent="0.25">
      <c r="F496"/>
    </row>
    <row r="497" spans="6:6" ht="15" x14ac:dyDescent="0.25">
      <c r="F497"/>
    </row>
    <row r="498" spans="6:6" ht="15" x14ac:dyDescent="0.25">
      <c r="F498"/>
    </row>
    <row r="499" spans="6:6" ht="15" x14ac:dyDescent="0.25">
      <c r="F499"/>
    </row>
    <row r="500" spans="6:6" ht="15" x14ac:dyDescent="0.25">
      <c r="F500"/>
    </row>
    <row r="501" spans="6:6" ht="15" x14ac:dyDescent="0.25">
      <c r="F501"/>
    </row>
    <row r="502" spans="6:6" ht="15" x14ac:dyDescent="0.25">
      <c r="F502"/>
    </row>
    <row r="503" spans="6:6" ht="15" x14ac:dyDescent="0.25">
      <c r="F503"/>
    </row>
    <row r="504" spans="6:6" ht="15" x14ac:dyDescent="0.25">
      <c r="F504"/>
    </row>
    <row r="505" spans="6:6" ht="15" x14ac:dyDescent="0.25">
      <c r="F505"/>
    </row>
    <row r="506" spans="6:6" ht="15" x14ac:dyDescent="0.25">
      <c r="F506"/>
    </row>
    <row r="507" spans="6:6" ht="15" x14ac:dyDescent="0.25">
      <c r="F507"/>
    </row>
    <row r="508" spans="6:6" ht="15" x14ac:dyDescent="0.25">
      <c r="F508"/>
    </row>
    <row r="509" spans="6:6" ht="15" x14ac:dyDescent="0.25">
      <c r="F509"/>
    </row>
    <row r="510" spans="6:6" ht="15" x14ac:dyDescent="0.25">
      <c r="F510"/>
    </row>
    <row r="511" spans="6:6" ht="15" x14ac:dyDescent="0.25">
      <c r="F511"/>
    </row>
    <row r="512" spans="6:6" ht="15" x14ac:dyDescent="0.25">
      <c r="F512"/>
    </row>
    <row r="513" spans="6:6" ht="15" x14ac:dyDescent="0.25">
      <c r="F513"/>
    </row>
    <row r="514" spans="6:6" ht="15" x14ac:dyDescent="0.25">
      <c r="F514"/>
    </row>
    <row r="515" spans="6:6" ht="15" x14ac:dyDescent="0.25">
      <c r="F515"/>
    </row>
    <row r="516" spans="6:6" ht="15" x14ac:dyDescent="0.25">
      <c r="F516"/>
    </row>
    <row r="517" spans="6:6" ht="15" x14ac:dyDescent="0.25">
      <c r="F517"/>
    </row>
    <row r="518" spans="6:6" ht="15" x14ac:dyDescent="0.25">
      <c r="F518"/>
    </row>
    <row r="519" spans="6:6" ht="15" x14ac:dyDescent="0.25">
      <c r="F519"/>
    </row>
    <row r="520" spans="6:6" ht="15" x14ac:dyDescent="0.25">
      <c r="F520"/>
    </row>
    <row r="521" spans="6:6" ht="15" x14ac:dyDescent="0.25">
      <c r="F521"/>
    </row>
    <row r="522" spans="6:6" ht="15" x14ac:dyDescent="0.25">
      <c r="F522"/>
    </row>
    <row r="523" spans="6:6" ht="15" x14ac:dyDescent="0.25">
      <c r="F523"/>
    </row>
    <row r="524" spans="6:6" ht="15" x14ac:dyDescent="0.25">
      <c r="F524"/>
    </row>
    <row r="525" spans="6:6" ht="15" x14ac:dyDescent="0.25">
      <c r="F525"/>
    </row>
    <row r="526" spans="6:6" ht="15" x14ac:dyDescent="0.25">
      <c r="F526"/>
    </row>
    <row r="527" spans="6:6" ht="15" x14ac:dyDescent="0.25">
      <c r="F527"/>
    </row>
    <row r="528" spans="6:6" ht="15" x14ac:dyDescent="0.25">
      <c r="F528"/>
    </row>
    <row r="529" spans="6:6" ht="15" x14ac:dyDescent="0.25">
      <c r="F529"/>
    </row>
    <row r="530" spans="6:6" ht="15" x14ac:dyDescent="0.25">
      <c r="F530"/>
    </row>
    <row r="531" spans="6:6" ht="15" x14ac:dyDescent="0.25">
      <c r="F531"/>
    </row>
    <row r="532" spans="6:6" ht="15" x14ac:dyDescent="0.25">
      <c r="F532"/>
    </row>
    <row r="533" spans="6:6" ht="15" x14ac:dyDescent="0.25">
      <c r="F533"/>
    </row>
    <row r="534" spans="6:6" ht="15" x14ac:dyDescent="0.25">
      <c r="F534"/>
    </row>
    <row r="535" spans="6:6" ht="15" x14ac:dyDescent="0.25">
      <c r="F535"/>
    </row>
    <row r="536" spans="6:6" ht="15" x14ac:dyDescent="0.25">
      <c r="F536"/>
    </row>
    <row r="537" spans="6:6" ht="15" x14ac:dyDescent="0.25">
      <c r="F537"/>
    </row>
    <row r="538" spans="6:6" ht="15" x14ac:dyDescent="0.25">
      <c r="F538"/>
    </row>
    <row r="539" spans="6:6" ht="15" x14ac:dyDescent="0.25">
      <c r="F539"/>
    </row>
    <row r="540" spans="6:6" ht="15" x14ac:dyDescent="0.25">
      <c r="F540"/>
    </row>
    <row r="541" spans="6:6" ht="15" x14ac:dyDescent="0.25">
      <c r="F541"/>
    </row>
    <row r="542" spans="6:6" ht="15" x14ac:dyDescent="0.25">
      <c r="F542"/>
    </row>
    <row r="543" spans="6:6" ht="15" x14ac:dyDescent="0.25">
      <c r="F543"/>
    </row>
    <row r="544" spans="6:6" ht="15" x14ac:dyDescent="0.25">
      <c r="F544"/>
    </row>
    <row r="545" spans="6:6" ht="15" x14ac:dyDescent="0.25">
      <c r="F545"/>
    </row>
    <row r="546" spans="6:6" ht="15" x14ac:dyDescent="0.25">
      <c r="F546"/>
    </row>
    <row r="547" spans="6:6" ht="15" x14ac:dyDescent="0.25">
      <c r="F547"/>
    </row>
    <row r="548" spans="6:6" ht="15" x14ac:dyDescent="0.25">
      <c r="F548"/>
    </row>
    <row r="549" spans="6:6" ht="15" x14ac:dyDescent="0.25">
      <c r="F549"/>
    </row>
    <row r="550" spans="6:6" ht="15" x14ac:dyDescent="0.25">
      <c r="F550"/>
    </row>
    <row r="551" spans="6:6" ht="15" x14ac:dyDescent="0.25">
      <c r="F551"/>
    </row>
    <row r="552" spans="6:6" ht="15" x14ac:dyDescent="0.25">
      <c r="F552"/>
    </row>
    <row r="553" spans="6:6" ht="15" x14ac:dyDescent="0.25">
      <c r="F553"/>
    </row>
    <row r="554" spans="6:6" ht="15" x14ac:dyDescent="0.25">
      <c r="F554"/>
    </row>
    <row r="555" spans="6:6" ht="15" x14ac:dyDescent="0.25">
      <c r="F555"/>
    </row>
    <row r="556" spans="6:6" ht="15" x14ac:dyDescent="0.25">
      <c r="F556"/>
    </row>
    <row r="557" spans="6:6" ht="15" x14ac:dyDescent="0.25">
      <c r="F557"/>
    </row>
    <row r="558" spans="6:6" ht="15" x14ac:dyDescent="0.25">
      <c r="F558"/>
    </row>
    <row r="559" spans="6:6" ht="15" x14ac:dyDescent="0.25">
      <c r="F559"/>
    </row>
    <row r="560" spans="6:6" ht="15" x14ac:dyDescent="0.25">
      <c r="F560"/>
    </row>
    <row r="561" spans="6:6" ht="15" x14ac:dyDescent="0.25">
      <c r="F561"/>
    </row>
    <row r="562" spans="6:6" ht="15" x14ac:dyDescent="0.25">
      <c r="F562"/>
    </row>
    <row r="563" spans="6:6" ht="15" x14ac:dyDescent="0.25">
      <c r="F563"/>
    </row>
    <row r="564" spans="6:6" ht="15" x14ac:dyDescent="0.25">
      <c r="F564"/>
    </row>
    <row r="565" spans="6:6" ht="15" x14ac:dyDescent="0.25">
      <c r="F565"/>
    </row>
    <row r="566" spans="6:6" ht="15" x14ac:dyDescent="0.25">
      <c r="F566"/>
    </row>
    <row r="567" spans="6:6" ht="15" x14ac:dyDescent="0.25">
      <c r="F567"/>
    </row>
    <row r="568" spans="6:6" ht="15" x14ac:dyDescent="0.25">
      <c r="F568"/>
    </row>
    <row r="569" spans="6:6" ht="15" x14ac:dyDescent="0.25">
      <c r="F569"/>
    </row>
    <row r="570" spans="6:6" ht="15" x14ac:dyDescent="0.25">
      <c r="F570"/>
    </row>
    <row r="571" spans="6:6" ht="15" x14ac:dyDescent="0.25">
      <c r="F571"/>
    </row>
    <row r="572" spans="6:6" ht="15" x14ac:dyDescent="0.25">
      <c r="F572"/>
    </row>
    <row r="573" spans="6:6" ht="15" x14ac:dyDescent="0.25">
      <c r="F573"/>
    </row>
    <row r="574" spans="6:6" ht="15" x14ac:dyDescent="0.25">
      <c r="F574"/>
    </row>
    <row r="575" spans="6:6" ht="15" x14ac:dyDescent="0.25">
      <c r="F575"/>
    </row>
    <row r="576" spans="6:6" ht="15" x14ac:dyDescent="0.25">
      <c r="F576"/>
    </row>
    <row r="577" spans="6:6" ht="15" x14ac:dyDescent="0.25">
      <c r="F577"/>
    </row>
    <row r="578" spans="6:6" ht="15" x14ac:dyDescent="0.25">
      <c r="F578"/>
    </row>
    <row r="579" spans="6:6" ht="15" x14ac:dyDescent="0.25">
      <c r="F579"/>
    </row>
    <row r="580" spans="6:6" ht="15" x14ac:dyDescent="0.25">
      <c r="F580"/>
    </row>
    <row r="581" spans="6:6" ht="15" x14ac:dyDescent="0.25">
      <c r="F581"/>
    </row>
    <row r="582" spans="6:6" ht="15" x14ac:dyDescent="0.25">
      <c r="F582"/>
    </row>
    <row r="583" spans="6:6" ht="15" x14ac:dyDescent="0.25">
      <c r="F583"/>
    </row>
    <row r="584" spans="6:6" ht="15" x14ac:dyDescent="0.25">
      <c r="F584"/>
    </row>
    <row r="585" spans="6:6" ht="15" x14ac:dyDescent="0.25">
      <c r="F585"/>
    </row>
    <row r="586" spans="6:6" ht="15" x14ac:dyDescent="0.25">
      <c r="F586"/>
    </row>
    <row r="587" spans="6:6" ht="15" x14ac:dyDescent="0.25">
      <c r="F587"/>
    </row>
    <row r="588" spans="6:6" ht="15" x14ac:dyDescent="0.25">
      <c r="F588"/>
    </row>
    <row r="589" spans="6:6" ht="15" x14ac:dyDescent="0.25">
      <c r="F589"/>
    </row>
    <row r="590" spans="6:6" ht="15" x14ac:dyDescent="0.25">
      <c r="F590"/>
    </row>
    <row r="591" spans="6:6" ht="15" x14ac:dyDescent="0.25">
      <c r="F591"/>
    </row>
    <row r="592" spans="6:6" ht="15" x14ac:dyDescent="0.25">
      <c r="F592"/>
    </row>
    <row r="593" spans="6:6" ht="15" x14ac:dyDescent="0.25">
      <c r="F593"/>
    </row>
    <row r="594" spans="6:6" ht="15" x14ac:dyDescent="0.25">
      <c r="F594"/>
    </row>
    <row r="595" spans="6:6" ht="15" x14ac:dyDescent="0.25">
      <c r="F595"/>
    </row>
    <row r="596" spans="6:6" ht="15" x14ac:dyDescent="0.25">
      <c r="F596"/>
    </row>
    <row r="597" spans="6:6" ht="15" x14ac:dyDescent="0.25">
      <c r="F597"/>
    </row>
    <row r="598" spans="6:6" ht="15" x14ac:dyDescent="0.25">
      <c r="F598"/>
    </row>
    <row r="599" spans="6:6" ht="15" x14ac:dyDescent="0.25">
      <c r="F599"/>
    </row>
    <row r="600" spans="6:6" ht="15" x14ac:dyDescent="0.25">
      <c r="F600"/>
    </row>
    <row r="601" spans="6:6" ht="15" x14ac:dyDescent="0.25">
      <c r="F601"/>
    </row>
    <row r="602" spans="6:6" ht="15" x14ac:dyDescent="0.25">
      <c r="F602"/>
    </row>
    <row r="603" spans="6:6" ht="15" x14ac:dyDescent="0.25">
      <c r="F603"/>
    </row>
    <row r="604" spans="6:6" ht="15" x14ac:dyDescent="0.25">
      <c r="F604"/>
    </row>
    <row r="605" spans="6:6" ht="15" x14ac:dyDescent="0.25">
      <c r="F605"/>
    </row>
    <row r="606" spans="6:6" ht="15" x14ac:dyDescent="0.25">
      <c r="F606"/>
    </row>
  </sheetData>
  <mergeCells count="5">
    <mergeCell ref="B5:D5"/>
    <mergeCell ref="E5:H5"/>
    <mergeCell ref="B34:D34"/>
    <mergeCell ref="E34:H34"/>
    <mergeCell ref="A89:F89"/>
  </mergeCells>
  <printOptions horizontalCentered="1" verticalCentered="1"/>
  <pageMargins left="0" right="0" top="0" bottom="0" header="0.31496062992125984" footer="0.31496062992125984"/>
  <pageSetup paperSize="9" scale="63"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3331B-9BFD-4B82-A242-29734E47AA39}">
  <sheetPr codeName="Hoja14">
    <tabColor rgb="FF002060"/>
    <pageSetUpPr fitToPage="1"/>
  </sheetPr>
  <dimension ref="A1:H255"/>
  <sheetViews>
    <sheetView showGridLines="0" view="pageBreakPreview" zoomScaleNormal="130" zoomScaleSheetLayoutView="100" workbookViewId="0"/>
  </sheetViews>
  <sheetFormatPr baseColWidth="10" defaultColWidth="11.5703125" defaultRowHeight="15" x14ac:dyDescent="0.25"/>
  <cols>
    <col min="1" max="1" width="57.140625" style="1" customWidth="1"/>
    <col min="2" max="2" width="13.85546875" style="1" customWidth="1"/>
    <col min="3" max="3" width="14" style="1" customWidth="1"/>
    <col min="4" max="4" width="8.42578125" style="561" customWidth="1"/>
    <col min="5" max="5" width="13.85546875" customWidth="1"/>
    <col min="6" max="6" width="14" customWidth="1"/>
    <col min="7" max="7" width="8.42578125" customWidth="1"/>
    <col min="8" max="8" width="7.5703125" bestFit="1" customWidth="1"/>
    <col min="9" max="9" width="3" customWidth="1"/>
  </cols>
  <sheetData>
    <row r="1" spans="1:8" s="183" customFormat="1" ht="14.25" customHeight="1" x14ac:dyDescent="0.25">
      <c r="A1" s="191" t="s">
        <v>515</v>
      </c>
      <c r="D1" s="192"/>
      <c r="E1" s="192"/>
    </row>
    <row r="2" spans="1:8" s="183" customFormat="1" ht="14.25" customHeight="1" x14ac:dyDescent="0.25">
      <c r="A2" s="193" t="s">
        <v>304</v>
      </c>
      <c r="D2" s="192"/>
      <c r="E2" s="192"/>
    </row>
    <row r="3" spans="1:8" x14ac:dyDescent="0.25">
      <c r="A3" s="194"/>
      <c r="B3" s="579"/>
      <c r="C3" s="580"/>
      <c r="D3" s="581"/>
      <c r="E3" s="579"/>
    </row>
    <row r="4" spans="1:8" ht="15.75" thickBot="1" x14ac:dyDescent="0.3">
      <c r="A4" s="195" t="s">
        <v>321</v>
      </c>
      <c r="B4" s="582"/>
      <c r="C4" s="582"/>
      <c r="D4" s="581"/>
      <c r="E4" s="579"/>
    </row>
    <row r="5" spans="1:8" ht="15.75" thickBot="1" x14ac:dyDescent="0.3">
      <c r="B5" s="1079" t="s">
        <v>901</v>
      </c>
      <c r="C5" s="1080"/>
      <c r="D5" s="1080"/>
      <c r="E5" s="1079" t="s">
        <v>902</v>
      </c>
      <c r="F5" s="1080"/>
      <c r="G5" s="1080"/>
      <c r="H5" s="704"/>
    </row>
    <row r="6" spans="1:8" ht="15.75" thickBot="1" x14ac:dyDescent="0.3">
      <c r="A6" s="583" t="s">
        <v>322</v>
      </c>
      <c r="B6" s="199">
        <v>2024</v>
      </c>
      <c r="C6" s="200">
        <v>2025</v>
      </c>
      <c r="D6" s="214" t="s">
        <v>270</v>
      </c>
      <c r="E6" s="200">
        <v>2024</v>
      </c>
      <c r="F6" s="200">
        <v>2025</v>
      </c>
      <c r="G6" s="214" t="s">
        <v>270</v>
      </c>
      <c r="H6" s="214" t="s">
        <v>272</v>
      </c>
    </row>
    <row r="7" spans="1:8" x14ac:dyDescent="0.25">
      <c r="A7" s="584" t="s">
        <v>305</v>
      </c>
      <c r="B7" s="215">
        <f>SUM(B8:B18)</f>
        <v>145236661</v>
      </c>
      <c r="C7" s="219">
        <f>SUM(C8:C18)</f>
        <v>158860701</v>
      </c>
      <c r="D7" s="172">
        <f t="shared" ref="D7:D16" si="0">C7/B7-1</f>
        <v>9.3805791913654568E-2</v>
      </c>
      <c r="E7" s="215">
        <f>+SUM(E8:E18)</f>
        <v>1099205413</v>
      </c>
      <c r="F7" s="705">
        <f>+SUM(F8:F18)</f>
        <v>1134874426</v>
      </c>
      <c r="G7" s="172">
        <f>F7/E7-1</f>
        <v>3.2449815637871193E-2</v>
      </c>
      <c r="H7" s="706">
        <f>SUM(H8:H18)</f>
        <v>1</v>
      </c>
    </row>
    <row r="8" spans="1:8" x14ac:dyDescent="0.25">
      <c r="A8" s="585" t="s">
        <v>273</v>
      </c>
      <c r="B8" s="216">
        <v>17762206</v>
      </c>
      <c r="C8" s="217">
        <v>16165483</v>
      </c>
      <c r="D8" s="176">
        <f t="shared" si="0"/>
        <v>-8.9894408385985392E-2</v>
      </c>
      <c r="E8" s="216">
        <v>168271261</v>
      </c>
      <c r="F8" s="217">
        <v>227253382</v>
      </c>
      <c r="G8" s="176">
        <f>F8/E8-1</f>
        <v>0.35051808995476663</v>
      </c>
      <c r="H8" s="218">
        <f t="shared" ref="H8:H18" si="1">+F8/$F$7</f>
        <v>0.2002453987803581</v>
      </c>
    </row>
    <row r="9" spans="1:8" x14ac:dyDescent="0.25">
      <c r="A9" s="585" t="s">
        <v>274</v>
      </c>
      <c r="B9" s="216">
        <v>28827278</v>
      </c>
      <c r="C9" s="217">
        <v>21423718</v>
      </c>
      <c r="D9" s="176">
        <f t="shared" si="0"/>
        <v>-0.25682480322977419</v>
      </c>
      <c r="E9" s="216">
        <v>221183098</v>
      </c>
      <c r="F9" s="217">
        <v>178189070</v>
      </c>
      <c r="G9" s="176">
        <f t="shared" ref="G9:G18" si="2">F9/E9-1</f>
        <v>-0.19438206801859692</v>
      </c>
      <c r="H9" s="218">
        <f t="shared" si="1"/>
        <v>0.15701214682231282</v>
      </c>
    </row>
    <row r="10" spans="1:8" x14ac:dyDescent="0.25">
      <c r="A10" s="585" t="s">
        <v>278</v>
      </c>
      <c r="B10" s="216">
        <v>21707945</v>
      </c>
      <c r="C10" s="217">
        <v>16789279</v>
      </c>
      <c r="D10" s="176">
        <f t="shared" si="0"/>
        <v>-0.22658367708228488</v>
      </c>
      <c r="E10" s="216">
        <v>165561292</v>
      </c>
      <c r="F10" s="217">
        <v>155975106</v>
      </c>
      <c r="G10" s="176">
        <f t="shared" si="2"/>
        <v>-5.7901130658004285E-2</v>
      </c>
      <c r="H10" s="218">
        <f t="shared" si="1"/>
        <v>0.13743820675363425</v>
      </c>
    </row>
    <row r="11" spans="1:8" x14ac:dyDescent="0.25">
      <c r="A11" s="585" t="s">
        <v>275</v>
      </c>
      <c r="B11" s="216">
        <v>11753208</v>
      </c>
      <c r="C11" s="217">
        <v>7337098</v>
      </c>
      <c r="D11" s="176">
        <f t="shared" si="0"/>
        <v>-0.37573656485956852</v>
      </c>
      <c r="E11" s="216">
        <v>88500377</v>
      </c>
      <c r="F11" s="217">
        <v>85814414</v>
      </c>
      <c r="G11" s="176">
        <f t="shared" si="2"/>
        <v>-3.0349735120337451E-2</v>
      </c>
      <c r="H11" s="218">
        <f t="shared" si="1"/>
        <v>7.561577918577575E-2</v>
      </c>
    </row>
    <row r="12" spans="1:8" x14ac:dyDescent="0.25">
      <c r="A12" s="585" t="s">
        <v>281</v>
      </c>
      <c r="B12" s="216">
        <v>10073189</v>
      </c>
      <c r="C12" s="217">
        <v>12194320</v>
      </c>
      <c r="D12" s="176">
        <f t="shared" si="0"/>
        <v>0.21057194499179954</v>
      </c>
      <c r="E12" s="216">
        <v>57271867</v>
      </c>
      <c r="F12" s="217">
        <v>69521281</v>
      </c>
      <c r="G12" s="176">
        <f t="shared" si="2"/>
        <v>0.21388186978433921</v>
      </c>
      <c r="H12" s="218">
        <f t="shared" si="1"/>
        <v>6.1259007523005019E-2</v>
      </c>
    </row>
    <row r="13" spans="1:8" x14ac:dyDescent="0.25">
      <c r="A13" s="585" t="s">
        <v>292</v>
      </c>
      <c r="B13" s="216">
        <v>1248485</v>
      </c>
      <c r="C13" s="217">
        <v>4817624</v>
      </c>
      <c r="D13" s="176">
        <f t="shared" si="0"/>
        <v>2.8587760365563062</v>
      </c>
      <c r="E13" s="216">
        <v>25024960</v>
      </c>
      <c r="F13" s="217">
        <v>56457439</v>
      </c>
      <c r="G13" s="176">
        <f t="shared" si="2"/>
        <v>1.2560451245476516</v>
      </c>
      <c r="H13" s="218">
        <f t="shared" si="1"/>
        <v>4.9747740989274876E-2</v>
      </c>
    </row>
    <row r="14" spans="1:8" x14ac:dyDescent="0.25">
      <c r="A14" s="585" t="s">
        <v>277</v>
      </c>
      <c r="B14" s="216">
        <v>6097632</v>
      </c>
      <c r="C14" s="217">
        <v>6192432</v>
      </c>
      <c r="D14" s="176">
        <f t="shared" si="0"/>
        <v>1.5547018908323773E-2</v>
      </c>
      <c r="E14" s="216">
        <v>94656310</v>
      </c>
      <c r="F14" s="217">
        <v>46721908</v>
      </c>
      <c r="G14" s="176">
        <f t="shared" si="2"/>
        <v>-0.50640471829083555</v>
      </c>
      <c r="H14" s="218">
        <f t="shared" si="1"/>
        <v>4.116923152870483E-2</v>
      </c>
    </row>
    <row r="15" spans="1:8" x14ac:dyDescent="0.25">
      <c r="A15" s="585" t="s">
        <v>280</v>
      </c>
      <c r="B15" s="216">
        <v>9649400</v>
      </c>
      <c r="C15" s="217">
        <v>9106220</v>
      </c>
      <c r="D15" s="176">
        <f t="shared" si="0"/>
        <v>-5.6291582896345838E-2</v>
      </c>
      <c r="E15" s="216">
        <v>37853371</v>
      </c>
      <c r="F15" s="217">
        <v>44342871</v>
      </c>
      <c r="G15" s="176">
        <f t="shared" si="2"/>
        <v>0.17143783574783877</v>
      </c>
      <c r="H15" s="218">
        <f t="shared" si="1"/>
        <v>3.9072931757121121E-2</v>
      </c>
    </row>
    <row r="16" spans="1:8" x14ac:dyDescent="0.25">
      <c r="A16" s="585" t="s">
        <v>290</v>
      </c>
      <c r="B16" s="173">
        <v>3981552</v>
      </c>
      <c r="C16" s="174">
        <v>7827960</v>
      </c>
      <c r="D16" s="176">
        <f t="shared" si="0"/>
        <v>0.96605745699164536</v>
      </c>
      <c r="E16" s="173">
        <v>29642437</v>
      </c>
      <c r="F16" s="174">
        <v>39527781</v>
      </c>
      <c r="G16" s="176">
        <f t="shared" si="2"/>
        <v>0.33348621100215214</v>
      </c>
      <c r="H16" s="218">
        <f t="shared" si="1"/>
        <v>3.4830092294281731E-2</v>
      </c>
    </row>
    <row r="17" spans="1:8" x14ac:dyDescent="0.25">
      <c r="A17" s="585" t="s">
        <v>315</v>
      </c>
      <c r="B17" s="216">
        <v>710602</v>
      </c>
      <c r="C17" s="217">
        <v>16703675</v>
      </c>
      <c r="D17" s="176" t="s">
        <v>241</v>
      </c>
      <c r="E17" s="216">
        <v>5046635</v>
      </c>
      <c r="F17" s="217">
        <v>26178834</v>
      </c>
      <c r="G17" s="176">
        <f t="shared" si="2"/>
        <v>4.1873840687903918</v>
      </c>
      <c r="H17" s="218">
        <f t="shared" si="1"/>
        <v>2.3067604133322851E-2</v>
      </c>
    </row>
    <row r="18" spans="1:8" x14ac:dyDescent="0.25">
      <c r="A18" s="326" t="s">
        <v>929</v>
      </c>
      <c r="B18" s="216">
        <v>33425164</v>
      </c>
      <c r="C18" s="217">
        <v>40302892</v>
      </c>
      <c r="D18" s="176">
        <f>C18/B18-1</f>
        <v>0.20576497395794369</v>
      </c>
      <c r="E18" s="216">
        <v>206193805</v>
      </c>
      <c r="F18" s="707">
        <v>204892340</v>
      </c>
      <c r="G18" s="176">
        <f t="shared" si="2"/>
        <v>-6.3118530646446569E-3</v>
      </c>
      <c r="H18" s="218">
        <f t="shared" si="1"/>
        <v>0.18054186023220864</v>
      </c>
    </row>
    <row r="19" spans="1:8" x14ac:dyDescent="0.25">
      <c r="A19" s="586" t="s">
        <v>306</v>
      </c>
      <c r="B19" s="215">
        <f>SUM(B20:B30)</f>
        <v>206200310</v>
      </c>
      <c r="C19" s="219">
        <f>SUM(C20:C30)</f>
        <v>362279865</v>
      </c>
      <c r="D19" s="172">
        <f>C19/B19-1</f>
        <v>0.75693171848286744</v>
      </c>
      <c r="E19" s="215">
        <f>+SUM(E20:E30)</f>
        <v>994138177</v>
      </c>
      <c r="F19" s="219">
        <f>+SUM(F20:F30)</f>
        <v>1303002456</v>
      </c>
      <c r="G19" s="172">
        <f>F19/E19-1</f>
        <v>0.31068546218801929</v>
      </c>
      <c r="H19" s="708">
        <f>SUM(H20:H30)</f>
        <v>0.99999999999999989</v>
      </c>
    </row>
    <row r="20" spans="1:8" x14ac:dyDescent="0.25">
      <c r="A20" s="587" t="s">
        <v>274</v>
      </c>
      <c r="B20" s="470">
        <v>110341415</v>
      </c>
      <c r="C20" s="469">
        <v>184142619</v>
      </c>
      <c r="D20" s="176">
        <f t="shared" ref="D20:D53" si="3">C20/B20-1</f>
        <v>0.66884409629874697</v>
      </c>
      <c r="E20" s="470">
        <v>289430280</v>
      </c>
      <c r="F20" s="469">
        <v>363734133</v>
      </c>
      <c r="G20" s="176">
        <f t="shared" ref="G20:G54" si="4">F20/E20-1</f>
        <v>0.25672453137937046</v>
      </c>
      <c r="H20" s="218">
        <f t="shared" ref="H20:H30" si="5">+F20/$F$19</f>
        <v>0.27915076546870299</v>
      </c>
    </row>
    <row r="21" spans="1:8" x14ac:dyDescent="0.25">
      <c r="A21" s="587" t="s">
        <v>275</v>
      </c>
      <c r="B21" s="470">
        <v>10960017</v>
      </c>
      <c r="C21" s="469">
        <v>64309675</v>
      </c>
      <c r="D21" s="176">
        <f t="shared" si="3"/>
        <v>4.8676619753418269</v>
      </c>
      <c r="E21" s="470">
        <v>108440891</v>
      </c>
      <c r="F21" s="469">
        <v>294875296</v>
      </c>
      <c r="G21" s="176">
        <f t="shared" si="4"/>
        <v>1.7192260528364711</v>
      </c>
      <c r="H21" s="218">
        <f t="shared" si="5"/>
        <v>0.22630448211526624</v>
      </c>
    </row>
    <row r="22" spans="1:8" x14ac:dyDescent="0.25">
      <c r="A22" s="587" t="s">
        <v>273</v>
      </c>
      <c r="B22" s="470">
        <v>15343696</v>
      </c>
      <c r="C22" s="469">
        <v>5609168</v>
      </c>
      <c r="D22" s="176">
        <f t="shared" si="3"/>
        <v>-0.6344317562078915</v>
      </c>
      <c r="E22" s="470">
        <v>152808134</v>
      </c>
      <c r="F22" s="469">
        <v>110625437</v>
      </c>
      <c r="G22" s="176">
        <f t="shared" si="4"/>
        <v>-0.27605007597304998</v>
      </c>
      <c r="H22" s="218">
        <f t="shared" si="5"/>
        <v>8.4900405590639966E-2</v>
      </c>
    </row>
    <row r="23" spans="1:8" x14ac:dyDescent="0.25">
      <c r="A23" s="587" t="s">
        <v>277</v>
      </c>
      <c r="B23" s="470">
        <v>4557986</v>
      </c>
      <c r="C23" s="469">
        <v>12782330</v>
      </c>
      <c r="D23" s="176">
        <f t="shared" si="3"/>
        <v>1.8043811455322594</v>
      </c>
      <c r="E23" s="470">
        <v>46366054</v>
      </c>
      <c r="F23" s="469">
        <v>101423077</v>
      </c>
      <c r="G23" s="176">
        <f t="shared" si="4"/>
        <v>1.187442498341567</v>
      </c>
      <c r="H23" s="218">
        <f t="shared" si="5"/>
        <v>7.7837978380602524E-2</v>
      </c>
    </row>
    <row r="24" spans="1:8" x14ac:dyDescent="0.25">
      <c r="A24" s="587" t="s">
        <v>289</v>
      </c>
      <c r="B24" s="470">
        <v>17772249</v>
      </c>
      <c r="C24" s="469">
        <v>21238332</v>
      </c>
      <c r="D24" s="176">
        <f t="shared" si="3"/>
        <v>0.19502782118346418</v>
      </c>
      <c r="E24" s="470">
        <v>74746518</v>
      </c>
      <c r="F24" s="469">
        <v>94901287</v>
      </c>
      <c r="G24" s="176">
        <f t="shared" si="4"/>
        <v>0.26964157715012216</v>
      </c>
      <c r="H24" s="218">
        <f t="shared" si="5"/>
        <v>7.2832776763392379E-2</v>
      </c>
    </row>
    <row r="25" spans="1:8" x14ac:dyDescent="0.25">
      <c r="A25" s="587" t="s">
        <v>281</v>
      </c>
      <c r="B25" s="470">
        <v>4462627</v>
      </c>
      <c r="C25" s="469">
        <v>8738852</v>
      </c>
      <c r="D25" s="176">
        <f t="shared" si="3"/>
        <v>0.95823043243363148</v>
      </c>
      <c r="E25" s="470">
        <v>31482371</v>
      </c>
      <c r="F25" s="469">
        <v>41752673</v>
      </c>
      <c r="G25" s="176">
        <f t="shared" si="4"/>
        <v>0.32622390480056285</v>
      </c>
      <c r="H25" s="218">
        <f t="shared" si="5"/>
        <v>3.2043433845991155E-2</v>
      </c>
    </row>
    <row r="26" spans="1:8" x14ac:dyDescent="0.25">
      <c r="A26" s="587" t="s">
        <v>279</v>
      </c>
      <c r="B26" s="470">
        <v>7460689</v>
      </c>
      <c r="C26" s="469">
        <v>5077337</v>
      </c>
      <c r="D26" s="176">
        <f t="shared" si="3"/>
        <v>-0.31945467771140168</v>
      </c>
      <c r="E26" s="470">
        <v>47884495</v>
      </c>
      <c r="F26" s="469">
        <v>33688297</v>
      </c>
      <c r="G26" s="176">
        <f t="shared" si="4"/>
        <v>-0.29646753087821021</v>
      </c>
      <c r="H26" s="218">
        <f t="shared" si="5"/>
        <v>2.585436185854741E-2</v>
      </c>
    </row>
    <row r="27" spans="1:8" x14ac:dyDescent="0.25">
      <c r="A27" s="587" t="s">
        <v>778</v>
      </c>
      <c r="B27" s="470">
        <v>0</v>
      </c>
      <c r="C27" s="469">
        <v>1767078</v>
      </c>
      <c r="D27" s="176" t="s">
        <v>241</v>
      </c>
      <c r="E27" s="470">
        <v>0</v>
      </c>
      <c r="F27" s="469">
        <v>31288021</v>
      </c>
      <c r="G27" s="176" t="s">
        <v>241</v>
      </c>
      <c r="H27" s="218">
        <f t="shared" si="5"/>
        <v>2.4012250211752479E-2</v>
      </c>
    </row>
    <row r="28" spans="1:8" x14ac:dyDescent="0.25">
      <c r="A28" s="587" t="s">
        <v>276</v>
      </c>
      <c r="B28" s="470">
        <v>3757052</v>
      </c>
      <c r="C28" s="469">
        <v>3540676</v>
      </c>
      <c r="D28" s="176">
        <f t="shared" si="3"/>
        <v>-5.7591963060399487E-2</v>
      </c>
      <c r="E28" s="470">
        <v>25233335</v>
      </c>
      <c r="F28" s="469">
        <v>28632830</v>
      </c>
      <c r="G28" s="176">
        <f t="shared" si="4"/>
        <v>0.13472238211873311</v>
      </c>
      <c r="H28" s="1006">
        <f t="shared" si="5"/>
        <v>2.1974501942151368E-2</v>
      </c>
    </row>
    <row r="29" spans="1:8" x14ac:dyDescent="0.25">
      <c r="A29" s="587" t="s">
        <v>280</v>
      </c>
      <c r="B29" s="470">
        <v>5185544</v>
      </c>
      <c r="C29" s="469">
        <v>3912456</v>
      </c>
      <c r="D29" s="176">
        <f t="shared" si="3"/>
        <v>-0.24550712519265094</v>
      </c>
      <c r="E29" s="470">
        <v>22807095</v>
      </c>
      <c r="F29" s="469">
        <v>28015547</v>
      </c>
      <c r="G29" s="176">
        <f t="shared" si="4"/>
        <v>0.22836981211329199</v>
      </c>
      <c r="H29" s="1006">
        <f t="shared" si="5"/>
        <v>2.1500763003934047E-2</v>
      </c>
    </row>
    <row r="30" spans="1:8" x14ac:dyDescent="0.25">
      <c r="A30" s="326" t="s">
        <v>930</v>
      </c>
      <c r="B30" s="470">
        <v>26359035</v>
      </c>
      <c r="C30" s="469">
        <v>51161342</v>
      </c>
      <c r="D30" s="176">
        <f t="shared" si="3"/>
        <v>0.94094138878756373</v>
      </c>
      <c r="E30" s="216">
        <v>194939004</v>
      </c>
      <c r="F30" s="707">
        <v>174065858</v>
      </c>
      <c r="G30" s="176">
        <f t="shared" si="4"/>
        <v>-0.10707526750264917</v>
      </c>
      <c r="H30" s="218">
        <f t="shared" si="5"/>
        <v>0.13358828081901941</v>
      </c>
    </row>
    <row r="31" spans="1:8" x14ac:dyDescent="0.25">
      <c r="A31" s="586" t="s">
        <v>227</v>
      </c>
      <c r="B31" s="215">
        <f>SUM(B32:B42)</f>
        <v>77088979</v>
      </c>
      <c r="C31" s="219">
        <f>SUM(C32:C42)</f>
        <v>92837756</v>
      </c>
      <c r="D31" s="172">
        <f t="shared" si="3"/>
        <v>0.20429349570189537</v>
      </c>
      <c r="E31" s="215">
        <f>+SUM(E32:E42)</f>
        <v>568860357</v>
      </c>
      <c r="F31" s="219">
        <f>+SUM(F32:F42)</f>
        <v>787683218</v>
      </c>
      <c r="G31" s="172">
        <f t="shared" si="4"/>
        <v>0.38466885292201858</v>
      </c>
      <c r="H31" s="708">
        <f>SUM(H32:H42)</f>
        <v>1</v>
      </c>
    </row>
    <row r="32" spans="1:8" x14ac:dyDescent="0.25">
      <c r="A32" s="585" t="s">
        <v>319</v>
      </c>
      <c r="B32" s="216">
        <v>12760687</v>
      </c>
      <c r="C32" s="217">
        <v>29102518</v>
      </c>
      <c r="D32" s="176">
        <f t="shared" si="3"/>
        <v>1.2806388088666387</v>
      </c>
      <c r="E32" s="216">
        <v>50438224</v>
      </c>
      <c r="F32" s="217">
        <v>157916254</v>
      </c>
      <c r="G32" s="176">
        <f t="shared" si="4"/>
        <v>2.1308845053703713</v>
      </c>
      <c r="H32" s="218">
        <f t="shared" ref="H32:H42" si="6">+F32/$F$31</f>
        <v>0.20048193282696039</v>
      </c>
    </row>
    <row r="33" spans="1:8" x14ac:dyDescent="0.25">
      <c r="A33" s="585" t="s">
        <v>275</v>
      </c>
      <c r="B33" s="216">
        <v>5185292</v>
      </c>
      <c r="C33" s="217">
        <v>5335961</v>
      </c>
      <c r="D33" s="176">
        <f t="shared" si="3"/>
        <v>2.9056994283060522E-2</v>
      </c>
      <c r="E33" s="216">
        <v>31950369</v>
      </c>
      <c r="F33" s="217">
        <v>68010265</v>
      </c>
      <c r="G33" s="176">
        <f t="shared" si="4"/>
        <v>1.1286222077748147</v>
      </c>
      <c r="H33" s="218">
        <f t="shared" si="6"/>
        <v>8.6342153096373317E-2</v>
      </c>
    </row>
    <row r="34" spans="1:8" x14ac:dyDescent="0.25">
      <c r="A34" s="585" t="s">
        <v>284</v>
      </c>
      <c r="B34" s="216">
        <v>5023657</v>
      </c>
      <c r="C34" s="217">
        <v>5793478</v>
      </c>
      <c r="D34" s="176">
        <f t="shared" si="3"/>
        <v>0.15323916421841699</v>
      </c>
      <c r="E34" s="216">
        <v>50775770</v>
      </c>
      <c r="F34" s="217">
        <v>60210357</v>
      </c>
      <c r="G34" s="176">
        <f t="shared" si="4"/>
        <v>0.18580884150058186</v>
      </c>
      <c r="H34" s="218">
        <f t="shared" si="6"/>
        <v>7.6439811873711905E-2</v>
      </c>
    </row>
    <row r="35" spans="1:8" x14ac:dyDescent="0.25">
      <c r="A35" s="585" t="s">
        <v>289</v>
      </c>
      <c r="B35" s="216">
        <v>8618126</v>
      </c>
      <c r="C35" s="217">
        <v>5059396</v>
      </c>
      <c r="D35" s="176">
        <f t="shared" si="3"/>
        <v>-0.41293548040490469</v>
      </c>
      <c r="E35" s="216">
        <v>54209429</v>
      </c>
      <c r="F35" s="217">
        <v>54914137</v>
      </c>
      <c r="G35" s="176">
        <f t="shared" si="4"/>
        <v>1.2999731098440437E-2</v>
      </c>
      <c r="H35" s="218">
        <f t="shared" si="6"/>
        <v>6.9716017486613505E-2</v>
      </c>
    </row>
    <row r="36" spans="1:8" x14ac:dyDescent="0.25">
      <c r="A36" s="585" t="s">
        <v>300</v>
      </c>
      <c r="B36" s="216">
        <v>5689192</v>
      </c>
      <c r="C36" s="217">
        <v>330932</v>
      </c>
      <c r="D36" s="176">
        <f t="shared" si="3"/>
        <v>-0.94183145866759288</v>
      </c>
      <c r="E36" s="216">
        <v>24334161</v>
      </c>
      <c r="F36" s="217">
        <v>39245468</v>
      </c>
      <c r="G36" s="176">
        <f t="shared" si="4"/>
        <v>0.61277259569376574</v>
      </c>
      <c r="H36" s="218">
        <f t="shared" si="6"/>
        <v>4.9823922997430166E-2</v>
      </c>
    </row>
    <row r="37" spans="1:8" x14ac:dyDescent="0.25">
      <c r="A37" s="585" t="s">
        <v>274</v>
      </c>
      <c r="B37" s="216">
        <v>3842385</v>
      </c>
      <c r="C37" s="217">
        <v>2853574</v>
      </c>
      <c r="D37" s="176">
        <f t="shared" si="3"/>
        <v>-0.25734303043552376</v>
      </c>
      <c r="E37" s="216">
        <v>32799613</v>
      </c>
      <c r="F37" s="217">
        <v>33502990</v>
      </c>
      <c r="G37" s="176">
        <f t="shared" si="4"/>
        <v>2.1444673752705645E-2</v>
      </c>
      <c r="H37" s="218">
        <f t="shared" si="6"/>
        <v>4.2533583596038982E-2</v>
      </c>
    </row>
    <row r="38" spans="1:8" x14ac:dyDescent="0.25">
      <c r="A38" s="585" t="s">
        <v>280</v>
      </c>
      <c r="B38" s="216">
        <v>1258310</v>
      </c>
      <c r="C38" s="217">
        <v>2709259</v>
      </c>
      <c r="D38" s="176">
        <f t="shared" si="3"/>
        <v>1.1530934348451494</v>
      </c>
      <c r="E38" s="216">
        <v>9393845</v>
      </c>
      <c r="F38" s="217">
        <v>26062867</v>
      </c>
      <c r="G38" s="176">
        <f t="shared" si="4"/>
        <v>1.7744621079015035</v>
      </c>
      <c r="H38" s="218">
        <f t="shared" si="6"/>
        <v>3.3088005945049855E-2</v>
      </c>
    </row>
    <row r="39" spans="1:8" x14ac:dyDescent="0.25">
      <c r="A39" s="585" t="s">
        <v>394</v>
      </c>
      <c r="B39" s="216">
        <v>2154123</v>
      </c>
      <c r="C39" s="217">
        <v>1945130</v>
      </c>
      <c r="D39" s="176">
        <f t="shared" si="3"/>
        <v>-9.7019993751517486E-2</v>
      </c>
      <c r="E39" s="216">
        <v>19652633</v>
      </c>
      <c r="F39" s="217">
        <v>23782572</v>
      </c>
      <c r="G39" s="176">
        <f t="shared" si="4"/>
        <v>0.21014685411364464</v>
      </c>
      <c r="H39" s="218">
        <f t="shared" si="6"/>
        <v>3.0193066776750852E-2</v>
      </c>
    </row>
    <row r="40" spans="1:8" x14ac:dyDescent="0.25">
      <c r="A40" s="585" t="s">
        <v>313</v>
      </c>
      <c r="B40" s="216">
        <v>2486401</v>
      </c>
      <c r="C40" s="217">
        <v>3741632</v>
      </c>
      <c r="D40" s="176">
        <f t="shared" si="3"/>
        <v>0.50483851961127746</v>
      </c>
      <c r="E40" s="216">
        <v>31725247</v>
      </c>
      <c r="F40" s="217">
        <v>20692982</v>
      </c>
      <c r="G40" s="176">
        <f t="shared" si="4"/>
        <v>-0.34774402229240331</v>
      </c>
      <c r="H40" s="218">
        <f t="shared" si="6"/>
        <v>2.627069045921961E-2</v>
      </c>
    </row>
    <row r="41" spans="1:8" x14ac:dyDescent="0.25">
      <c r="A41" s="585" t="s">
        <v>291</v>
      </c>
      <c r="B41" s="216">
        <v>3245263</v>
      </c>
      <c r="C41" s="217">
        <v>789264</v>
      </c>
      <c r="D41" s="176">
        <f t="shared" si="3"/>
        <v>-0.75679505790439783</v>
      </c>
      <c r="E41" s="216">
        <v>39356458</v>
      </c>
      <c r="F41" s="217">
        <v>19230909</v>
      </c>
      <c r="G41" s="176">
        <f t="shared" si="4"/>
        <v>-0.51136586021028618</v>
      </c>
      <c r="H41" s="218">
        <f t="shared" si="6"/>
        <v>2.4414521676403164E-2</v>
      </c>
    </row>
    <row r="42" spans="1:8" x14ac:dyDescent="0.25">
      <c r="A42" s="326" t="s">
        <v>931</v>
      </c>
      <c r="B42" s="216">
        <v>26825543</v>
      </c>
      <c r="C42" s="217">
        <v>35176612</v>
      </c>
      <c r="D42" s="176">
        <f t="shared" si="3"/>
        <v>0.31131034327991047</v>
      </c>
      <c r="E42" s="216">
        <v>224224608</v>
      </c>
      <c r="F42" s="707">
        <v>284114417</v>
      </c>
      <c r="G42" s="176">
        <f t="shared" si="4"/>
        <v>0.26709739637497765</v>
      </c>
      <c r="H42" s="218">
        <f t="shared" si="6"/>
        <v>0.36069629326544822</v>
      </c>
    </row>
    <row r="43" spans="1:8" x14ac:dyDescent="0.25">
      <c r="A43" s="586" t="s">
        <v>307</v>
      </c>
      <c r="B43" s="215">
        <f>SUM(B44:B54)</f>
        <v>192692166</v>
      </c>
      <c r="C43" s="219">
        <f>SUM(C44:C54)</f>
        <v>304725159</v>
      </c>
      <c r="D43" s="172">
        <f t="shared" si="3"/>
        <v>0.5814091736350091</v>
      </c>
      <c r="E43" s="215">
        <f>+SUM(E44:E54)</f>
        <v>1130689830</v>
      </c>
      <c r="F43" s="219">
        <f>+SUM(F44:F54)</f>
        <v>1582060788</v>
      </c>
      <c r="G43" s="172">
        <f t="shared" si="4"/>
        <v>0.39919962665623343</v>
      </c>
      <c r="H43" s="708">
        <f>SUM(H44:H54)</f>
        <v>1</v>
      </c>
    </row>
    <row r="44" spans="1:8" x14ac:dyDescent="0.25">
      <c r="A44" s="585" t="s">
        <v>277</v>
      </c>
      <c r="B44" s="216">
        <v>22467742</v>
      </c>
      <c r="C44" s="217">
        <v>67541046</v>
      </c>
      <c r="D44" s="176">
        <f t="shared" si="3"/>
        <v>2.006134127764152</v>
      </c>
      <c r="E44" s="216">
        <v>178683592</v>
      </c>
      <c r="F44" s="217">
        <v>308819873</v>
      </c>
      <c r="G44" s="176">
        <f t="shared" si="4"/>
        <v>0.72830571371097119</v>
      </c>
      <c r="H44" s="218">
        <f t="shared" ref="H44:H54" si="7">+F44/$F$43</f>
        <v>0.19520101587904345</v>
      </c>
    </row>
    <row r="45" spans="1:8" x14ac:dyDescent="0.25">
      <c r="A45" s="585" t="s">
        <v>289</v>
      </c>
      <c r="B45" s="216">
        <v>20127855</v>
      </c>
      <c r="C45" s="217">
        <v>42365181</v>
      </c>
      <c r="D45" s="176">
        <f t="shared" si="3"/>
        <v>1.1048035669970795</v>
      </c>
      <c r="E45" s="216">
        <v>98893487</v>
      </c>
      <c r="F45" s="217">
        <v>191101697</v>
      </c>
      <c r="G45" s="176">
        <f t="shared" si="4"/>
        <v>0.93239921856532382</v>
      </c>
      <c r="H45" s="218">
        <f t="shared" si="7"/>
        <v>0.12079289142965599</v>
      </c>
    </row>
    <row r="46" spans="1:8" x14ac:dyDescent="0.25">
      <c r="A46" s="585" t="s">
        <v>300</v>
      </c>
      <c r="B46" s="216">
        <v>16967722</v>
      </c>
      <c r="C46" s="217">
        <v>32310769</v>
      </c>
      <c r="D46" s="176">
        <f t="shared" si="3"/>
        <v>0.9042490795169793</v>
      </c>
      <c r="E46" s="216">
        <v>52322088</v>
      </c>
      <c r="F46" s="217">
        <v>153521191</v>
      </c>
      <c r="G46" s="176">
        <f t="shared" si="4"/>
        <v>1.9341564312188764</v>
      </c>
      <c r="H46" s="218">
        <f t="shared" si="7"/>
        <v>9.703874349485489E-2</v>
      </c>
    </row>
    <row r="47" spans="1:8" x14ac:dyDescent="0.25">
      <c r="A47" s="585" t="s">
        <v>275</v>
      </c>
      <c r="B47" s="216">
        <v>10895776</v>
      </c>
      <c r="C47" s="217">
        <v>33038697</v>
      </c>
      <c r="D47" s="176">
        <f t="shared" si="3"/>
        <v>2.0322481849847134</v>
      </c>
      <c r="E47" s="216">
        <v>77191995</v>
      </c>
      <c r="F47" s="217">
        <v>137026065</v>
      </c>
      <c r="G47" s="176">
        <f t="shared" si="4"/>
        <v>0.77513309508324024</v>
      </c>
      <c r="H47" s="218">
        <f t="shared" si="7"/>
        <v>8.6612389384370478E-2</v>
      </c>
    </row>
    <row r="48" spans="1:8" x14ac:dyDescent="0.25">
      <c r="A48" s="585" t="s">
        <v>276</v>
      </c>
      <c r="B48" s="216">
        <v>26633458</v>
      </c>
      <c r="C48" s="217">
        <v>12943437</v>
      </c>
      <c r="D48" s="176">
        <f t="shared" si="3"/>
        <v>-0.51401590435609223</v>
      </c>
      <c r="E48" s="216">
        <v>166425759</v>
      </c>
      <c r="F48" s="217">
        <v>117660527</v>
      </c>
      <c r="G48" s="176">
        <f t="shared" si="4"/>
        <v>-0.29301492925743544</v>
      </c>
      <c r="H48" s="218">
        <f t="shared" si="7"/>
        <v>7.4371685268012591E-2</v>
      </c>
    </row>
    <row r="49" spans="1:8" x14ac:dyDescent="0.25">
      <c r="A49" s="585" t="s">
        <v>274</v>
      </c>
      <c r="B49" s="216">
        <v>21866554</v>
      </c>
      <c r="C49" s="217">
        <v>9615036</v>
      </c>
      <c r="D49" s="176">
        <f t="shared" si="3"/>
        <v>-0.56028572220387352</v>
      </c>
      <c r="E49" s="216">
        <v>114015074</v>
      </c>
      <c r="F49" s="217">
        <v>77134652</v>
      </c>
      <c r="G49" s="176">
        <f t="shared" si="4"/>
        <v>-0.32346970190976676</v>
      </c>
      <c r="H49" s="218">
        <f t="shared" si="7"/>
        <v>4.8755807984794071E-2</v>
      </c>
    </row>
    <row r="50" spans="1:8" x14ac:dyDescent="0.25">
      <c r="A50" s="585" t="s">
        <v>280</v>
      </c>
      <c r="B50" s="216">
        <v>2850655</v>
      </c>
      <c r="C50" s="217">
        <v>10996586</v>
      </c>
      <c r="D50" s="176">
        <f t="shared" si="3"/>
        <v>2.8575646649629647</v>
      </c>
      <c r="E50" s="216">
        <v>12828441</v>
      </c>
      <c r="F50" s="217">
        <v>48360713</v>
      </c>
      <c r="G50" s="176">
        <f t="shared" si="4"/>
        <v>2.769804374514409</v>
      </c>
      <c r="H50" s="218">
        <f t="shared" si="7"/>
        <v>3.0568176246335232E-2</v>
      </c>
    </row>
    <row r="51" spans="1:8" x14ac:dyDescent="0.25">
      <c r="A51" s="585" t="s">
        <v>279</v>
      </c>
      <c r="B51" s="216">
        <v>17557046</v>
      </c>
      <c r="C51" s="217">
        <v>14066419</v>
      </c>
      <c r="D51" s="176">
        <f t="shared" si="3"/>
        <v>-0.19881630429173569</v>
      </c>
      <c r="E51" s="216">
        <v>66790717</v>
      </c>
      <c r="F51" s="217">
        <v>46458299</v>
      </c>
      <c r="G51" s="176">
        <f t="shared" si="4"/>
        <v>-0.30441981929914008</v>
      </c>
      <c r="H51" s="218">
        <f t="shared" si="7"/>
        <v>2.936568515722545E-2</v>
      </c>
    </row>
    <row r="52" spans="1:8" x14ac:dyDescent="0.25">
      <c r="A52" s="585" t="s">
        <v>301</v>
      </c>
      <c r="B52" s="216">
        <v>6001678</v>
      </c>
      <c r="C52" s="217">
        <v>7349246</v>
      </c>
      <c r="D52" s="176">
        <f t="shared" si="3"/>
        <v>0.22453187258630014</v>
      </c>
      <c r="E52" s="216">
        <v>42508795</v>
      </c>
      <c r="F52" s="217">
        <v>44594660</v>
      </c>
      <c r="G52" s="176">
        <f t="shared" si="4"/>
        <v>4.9069022069432977E-2</v>
      </c>
      <c r="H52" s="218">
        <f t="shared" si="7"/>
        <v>2.818770324013618E-2</v>
      </c>
    </row>
    <row r="53" spans="1:8" x14ac:dyDescent="0.25">
      <c r="A53" s="585" t="s">
        <v>807</v>
      </c>
      <c r="B53" s="216">
        <v>6725567</v>
      </c>
      <c r="C53" s="217">
        <v>9417461</v>
      </c>
      <c r="D53" s="176">
        <f t="shared" si="3"/>
        <v>0.4002478898805113</v>
      </c>
      <c r="E53" s="216">
        <v>28538694</v>
      </c>
      <c r="F53" s="217">
        <v>40804438</v>
      </c>
      <c r="G53" s="176">
        <f t="shared" si="4"/>
        <v>0.42979345866352547</v>
      </c>
      <c r="H53" s="218">
        <f t="shared" si="7"/>
        <v>2.5791953324109565E-2</v>
      </c>
    </row>
    <row r="54" spans="1:8" x14ac:dyDescent="0.25">
      <c r="A54" s="326" t="s">
        <v>932</v>
      </c>
      <c r="B54" s="216">
        <v>40598113</v>
      </c>
      <c r="C54" s="217">
        <v>65081281</v>
      </c>
      <c r="D54" s="176">
        <f>C54/B54-1</f>
        <v>0.60306172358306398</v>
      </c>
      <c r="E54" s="216">
        <v>292491188</v>
      </c>
      <c r="F54" s="707">
        <v>416578673</v>
      </c>
      <c r="G54" s="176">
        <f t="shared" si="4"/>
        <v>0.42424349891867519</v>
      </c>
      <c r="H54" s="218">
        <f t="shared" si="7"/>
        <v>0.26331394859146207</v>
      </c>
    </row>
    <row r="55" spans="1:8" x14ac:dyDescent="0.25">
      <c r="A55" s="586" t="s">
        <v>308</v>
      </c>
      <c r="B55" s="215">
        <f>SUM(B56:B66)</f>
        <v>76943479</v>
      </c>
      <c r="C55" s="219">
        <f>SUM(C56:C66)</f>
        <v>82417187</v>
      </c>
      <c r="D55" s="172">
        <f>C55/B55-1</f>
        <v>7.113933592735E-2</v>
      </c>
      <c r="E55" s="215">
        <f>+SUM(E56:E66)</f>
        <v>727839351</v>
      </c>
      <c r="F55" s="219">
        <f>+SUM(F56:F66)</f>
        <v>773045754</v>
      </c>
      <c r="G55" s="172">
        <f>F55/E55-1</f>
        <v>6.2110413428306144E-2</v>
      </c>
      <c r="H55" s="708">
        <f>SUM(H56:H66)</f>
        <v>1</v>
      </c>
    </row>
    <row r="56" spans="1:8" x14ac:dyDescent="0.25">
      <c r="A56" s="585" t="s">
        <v>300</v>
      </c>
      <c r="B56" s="216">
        <v>23241883</v>
      </c>
      <c r="C56" s="217">
        <v>23517801</v>
      </c>
      <c r="D56" s="176">
        <f t="shared" ref="D56:D66" si="8">(C56-B56)/B56</f>
        <v>1.1871585447702322E-2</v>
      </c>
      <c r="E56" s="216">
        <v>175877818</v>
      </c>
      <c r="F56" s="217">
        <v>182941271</v>
      </c>
      <c r="G56" s="176">
        <f>(F56-E56)/E56</f>
        <v>4.016113618148253E-2</v>
      </c>
      <c r="H56" s="218">
        <f t="shared" ref="H56:H66" si="9">+F56/$F$55</f>
        <v>0.23664999135355189</v>
      </c>
    </row>
    <row r="57" spans="1:8" x14ac:dyDescent="0.25">
      <c r="A57" s="585" t="s">
        <v>288</v>
      </c>
      <c r="B57" s="216">
        <v>8021292</v>
      </c>
      <c r="C57" s="217">
        <v>6218767</v>
      </c>
      <c r="D57" s="176">
        <f t="shared" si="8"/>
        <v>-0.22471753926923493</v>
      </c>
      <c r="E57" s="216">
        <v>84981403</v>
      </c>
      <c r="F57" s="217">
        <v>80446483</v>
      </c>
      <c r="G57" s="176">
        <f t="shared" ref="G57:G66" si="10">(F57-E57)/E57</f>
        <v>-5.3363675344357403E-2</v>
      </c>
      <c r="H57" s="218">
        <f t="shared" si="9"/>
        <v>0.10406432295079911</v>
      </c>
    </row>
    <row r="58" spans="1:8" x14ac:dyDescent="0.25">
      <c r="A58" s="585" t="s">
        <v>284</v>
      </c>
      <c r="B58" s="216">
        <v>5911316</v>
      </c>
      <c r="C58" s="217">
        <v>5863247</v>
      </c>
      <c r="D58" s="176">
        <f t="shared" si="8"/>
        <v>-8.1316918263209075E-3</v>
      </c>
      <c r="E58" s="216">
        <v>64493816</v>
      </c>
      <c r="F58" s="217">
        <v>62445951</v>
      </c>
      <c r="G58" s="176">
        <f t="shared" si="10"/>
        <v>-3.175288930027028E-2</v>
      </c>
      <c r="H58" s="218">
        <f t="shared" si="9"/>
        <v>8.0779113884118167E-2</v>
      </c>
    </row>
    <row r="59" spans="1:8" x14ac:dyDescent="0.25">
      <c r="A59" s="585" t="s">
        <v>290</v>
      </c>
      <c r="B59" s="216">
        <v>5627249</v>
      </c>
      <c r="C59" s="217">
        <v>4933249</v>
      </c>
      <c r="D59" s="176">
        <f t="shared" si="8"/>
        <v>-0.12332846831551261</v>
      </c>
      <c r="E59" s="216">
        <v>52849223</v>
      </c>
      <c r="F59" s="217">
        <v>52679268</v>
      </c>
      <c r="G59" s="176">
        <f t="shared" si="10"/>
        <v>-3.2158467116914849E-3</v>
      </c>
      <c r="H59" s="218">
        <f t="shared" si="9"/>
        <v>6.8145084204162126E-2</v>
      </c>
    </row>
    <row r="60" spans="1:8" x14ac:dyDescent="0.25">
      <c r="A60" s="585" t="s">
        <v>292</v>
      </c>
      <c r="B60" s="216">
        <v>2986561</v>
      </c>
      <c r="C60" s="217">
        <v>5036208</v>
      </c>
      <c r="D60" s="176">
        <f t="shared" si="8"/>
        <v>0.68629001718029536</v>
      </c>
      <c r="E60" s="216">
        <v>30936940</v>
      </c>
      <c r="F60" s="217">
        <v>47436098</v>
      </c>
      <c r="G60" s="176">
        <f t="shared" si="10"/>
        <v>0.53331577072587011</v>
      </c>
      <c r="H60" s="218">
        <f t="shared" si="9"/>
        <v>6.1362600796330095E-2</v>
      </c>
    </row>
    <row r="61" spans="1:8" x14ac:dyDescent="0.25">
      <c r="A61" s="585" t="s">
        <v>291</v>
      </c>
      <c r="B61" s="216">
        <v>0</v>
      </c>
      <c r="C61" s="217">
        <v>3247201</v>
      </c>
      <c r="D61" s="176" t="s">
        <v>241</v>
      </c>
      <c r="E61" s="216">
        <v>0</v>
      </c>
      <c r="F61" s="217">
        <v>40021874</v>
      </c>
      <c r="G61" s="176" t="s">
        <v>241</v>
      </c>
      <c r="H61" s="218">
        <f t="shared" si="9"/>
        <v>5.1771675599941266E-2</v>
      </c>
    </row>
    <row r="62" spans="1:8" x14ac:dyDescent="0.25">
      <c r="A62" s="585" t="s">
        <v>905</v>
      </c>
      <c r="B62" s="216">
        <v>6440647</v>
      </c>
      <c r="C62" s="217">
        <v>4135436</v>
      </c>
      <c r="D62" s="176">
        <f t="shared" si="8"/>
        <v>-0.35791606029642675</v>
      </c>
      <c r="E62" s="216">
        <v>55409591</v>
      </c>
      <c r="F62" s="217">
        <v>36763510</v>
      </c>
      <c r="G62" s="176">
        <f t="shared" si="10"/>
        <v>-0.33651360104787637</v>
      </c>
      <c r="H62" s="218">
        <f t="shared" si="9"/>
        <v>4.755670645595448E-2</v>
      </c>
    </row>
    <row r="63" spans="1:8" x14ac:dyDescent="0.25">
      <c r="A63" s="585" t="s">
        <v>517</v>
      </c>
      <c r="B63" s="216">
        <v>2300313</v>
      </c>
      <c r="C63" s="217">
        <v>0</v>
      </c>
      <c r="D63" s="176" t="s">
        <v>242</v>
      </c>
      <c r="E63" s="216">
        <v>24618993</v>
      </c>
      <c r="F63" s="217">
        <v>26694196</v>
      </c>
      <c r="G63" s="176">
        <f t="shared" si="10"/>
        <v>8.4292765345844969E-2</v>
      </c>
      <c r="H63" s="218">
        <f t="shared" si="9"/>
        <v>3.453119800720101E-2</v>
      </c>
    </row>
    <row r="64" spans="1:8" x14ac:dyDescent="0.25">
      <c r="A64" s="585" t="s">
        <v>316</v>
      </c>
      <c r="B64" s="216">
        <v>144960</v>
      </c>
      <c r="C64" s="217">
        <v>3187402</v>
      </c>
      <c r="D64" s="176" t="s">
        <v>241</v>
      </c>
      <c r="E64" s="216">
        <v>11802101</v>
      </c>
      <c r="F64" s="217">
        <v>24867708</v>
      </c>
      <c r="G64" s="176">
        <f t="shared" si="10"/>
        <v>1.1070577179436103</v>
      </c>
      <c r="H64" s="218">
        <f t="shared" si="9"/>
        <v>3.2168481453168939E-2</v>
      </c>
    </row>
    <row r="65" spans="1:8" x14ac:dyDescent="0.25">
      <c r="A65" s="585" t="s">
        <v>293</v>
      </c>
      <c r="B65" s="216">
        <v>2134191</v>
      </c>
      <c r="C65" s="217">
        <v>3003498</v>
      </c>
      <c r="D65" s="176">
        <f t="shared" si="8"/>
        <v>0.40732389931360408</v>
      </c>
      <c r="E65" s="216">
        <v>15880203</v>
      </c>
      <c r="F65" s="217">
        <v>24313592</v>
      </c>
      <c r="G65" s="176">
        <f t="shared" si="10"/>
        <v>0.5310630474937883</v>
      </c>
      <c r="H65" s="218">
        <f t="shared" si="9"/>
        <v>3.1451685588069343E-2</v>
      </c>
    </row>
    <row r="66" spans="1:8" x14ac:dyDescent="0.25">
      <c r="A66" s="326" t="s">
        <v>933</v>
      </c>
      <c r="B66" s="216">
        <v>20135067</v>
      </c>
      <c r="C66" s="217">
        <v>23274378</v>
      </c>
      <c r="D66" s="176">
        <f t="shared" si="8"/>
        <v>0.15591261752444133</v>
      </c>
      <c r="E66" s="216">
        <v>210989263</v>
      </c>
      <c r="F66" s="707">
        <v>194435803</v>
      </c>
      <c r="G66" s="176">
        <f t="shared" si="10"/>
        <v>-7.8456409414539741E-2</v>
      </c>
      <c r="H66" s="218">
        <f t="shared" si="9"/>
        <v>0.25151913970670359</v>
      </c>
    </row>
    <row r="67" spans="1:8" x14ac:dyDescent="0.25">
      <c r="A67" s="586" t="s">
        <v>247</v>
      </c>
      <c r="B67" s="215">
        <f>SUM(B68:B78)</f>
        <v>73477020</v>
      </c>
      <c r="C67" s="219">
        <f>SUM(C68:C78)</f>
        <v>91701399</v>
      </c>
      <c r="D67" s="172">
        <f>C67/B67-1</f>
        <v>0.24802828149535738</v>
      </c>
      <c r="E67" s="215">
        <f>+SUM(E68:E78)</f>
        <v>490086370</v>
      </c>
      <c r="F67" s="219">
        <f>+SUM(F68:F78)</f>
        <v>647690721</v>
      </c>
      <c r="G67" s="172">
        <f>F67/E67-1</f>
        <v>0.32158484840131352</v>
      </c>
      <c r="H67" s="708">
        <f>SUM(H68:H78)</f>
        <v>0.99999999999999978</v>
      </c>
    </row>
    <row r="68" spans="1:8" x14ac:dyDescent="0.25">
      <c r="A68" s="585" t="s">
        <v>277</v>
      </c>
      <c r="B68" s="216">
        <v>7551913</v>
      </c>
      <c r="C68" s="217">
        <v>9151561</v>
      </c>
      <c r="D68" s="176">
        <f t="shared" ref="D68:D74" si="11">C68/B68-1</f>
        <v>0.21182023680622386</v>
      </c>
      <c r="E68" s="216">
        <v>65723197</v>
      </c>
      <c r="F68" s="217">
        <v>113682938</v>
      </c>
      <c r="G68" s="176">
        <f t="shared" ref="G68:G78" si="12">F68/E68-1</f>
        <v>0.72972319042848754</v>
      </c>
      <c r="H68" s="218">
        <f t="shared" ref="H68:H78" si="13">+F68/$F$67</f>
        <v>0.175520405517744</v>
      </c>
    </row>
    <row r="69" spans="1:8" x14ac:dyDescent="0.25">
      <c r="A69" s="585" t="s">
        <v>289</v>
      </c>
      <c r="B69" s="216">
        <v>15388700</v>
      </c>
      <c r="C69" s="217">
        <v>8370597</v>
      </c>
      <c r="D69" s="176">
        <f t="shared" si="11"/>
        <v>-0.45605561223495161</v>
      </c>
      <c r="E69" s="216">
        <v>53987994</v>
      </c>
      <c r="F69" s="217">
        <v>81048470</v>
      </c>
      <c r="G69" s="176">
        <f t="shared" si="12"/>
        <v>0.50123136636638144</v>
      </c>
      <c r="H69" s="218">
        <f t="shared" si="13"/>
        <v>0.12513452388952781</v>
      </c>
    </row>
    <row r="70" spans="1:8" x14ac:dyDescent="0.25">
      <c r="A70" s="585" t="s">
        <v>276</v>
      </c>
      <c r="B70" s="216">
        <v>13583782</v>
      </c>
      <c r="C70" s="217">
        <v>6006073</v>
      </c>
      <c r="D70" s="176">
        <f t="shared" si="11"/>
        <v>-0.55784972108651332</v>
      </c>
      <c r="E70" s="216">
        <v>122360746</v>
      </c>
      <c r="F70" s="217">
        <v>48945152</v>
      </c>
      <c r="G70" s="176">
        <f t="shared" si="12"/>
        <v>-0.59999302390653941</v>
      </c>
      <c r="H70" s="218">
        <f t="shared" si="13"/>
        <v>7.5568709590946886E-2</v>
      </c>
    </row>
    <row r="71" spans="1:8" x14ac:dyDescent="0.25">
      <c r="A71" s="585" t="s">
        <v>301</v>
      </c>
      <c r="B71" s="216">
        <v>4567771</v>
      </c>
      <c r="C71" s="217">
        <v>8917188</v>
      </c>
      <c r="D71" s="176">
        <f t="shared" si="11"/>
        <v>0.95219681547082802</v>
      </c>
      <c r="E71" s="216">
        <v>38060391</v>
      </c>
      <c r="F71" s="217">
        <v>44639745</v>
      </c>
      <c r="G71" s="176">
        <f t="shared" si="12"/>
        <v>0.17286616945159605</v>
      </c>
      <c r="H71" s="218">
        <f t="shared" si="13"/>
        <v>6.8921390337472507E-2</v>
      </c>
    </row>
    <row r="72" spans="1:8" x14ac:dyDescent="0.25">
      <c r="A72" s="585" t="s">
        <v>279</v>
      </c>
      <c r="B72" s="216">
        <v>0</v>
      </c>
      <c r="C72" s="217">
        <v>80986</v>
      </c>
      <c r="D72" s="176" t="s">
        <v>241</v>
      </c>
      <c r="E72" s="216">
        <v>5815799</v>
      </c>
      <c r="F72" s="217">
        <v>44169366</v>
      </c>
      <c r="G72" s="176">
        <f t="shared" si="12"/>
        <v>6.5947201751642384</v>
      </c>
      <c r="H72" s="218">
        <f t="shared" si="13"/>
        <v>6.8195150197311538E-2</v>
      </c>
    </row>
    <row r="73" spans="1:8" x14ac:dyDescent="0.25">
      <c r="A73" s="585" t="s">
        <v>274</v>
      </c>
      <c r="B73" s="216">
        <v>7768577</v>
      </c>
      <c r="C73" s="217">
        <v>17552533</v>
      </c>
      <c r="D73" s="176">
        <f t="shared" si="11"/>
        <v>1.2594270482226024</v>
      </c>
      <c r="E73" s="216">
        <v>31973426</v>
      </c>
      <c r="F73" s="217">
        <v>43441692</v>
      </c>
      <c r="G73" s="176">
        <f t="shared" si="12"/>
        <v>0.35868117479809647</v>
      </c>
      <c r="H73" s="218">
        <f t="shared" si="13"/>
        <v>6.7071660271631403E-2</v>
      </c>
    </row>
    <row r="74" spans="1:8" x14ac:dyDescent="0.25">
      <c r="A74" s="585" t="s">
        <v>315</v>
      </c>
      <c r="B74" s="216">
        <v>5063778</v>
      </c>
      <c r="C74" s="217">
        <v>4360581</v>
      </c>
      <c r="D74" s="176">
        <f t="shared" si="11"/>
        <v>-0.13886805464220586</v>
      </c>
      <c r="E74" s="216">
        <v>13810852</v>
      </c>
      <c r="F74" s="217">
        <v>42497599</v>
      </c>
      <c r="G74" s="176">
        <f t="shared" si="12"/>
        <v>2.0771163864474111</v>
      </c>
      <c r="H74" s="218">
        <f t="shared" si="13"/>
        <v>6.5614030928814251E-2</v>
      </c>
    </row>
    <row r="75" spans="1:8" x14ac:dyDescent="0.25">
      <c r="A75" s="585" t="s">
        <v>719</v>
      </c>
      <c r="B75" s="216">
        <v>345914</v>
      </c>
      <c r="C75" s="217">
        <v>5102948</v>
      </c>
      <c r="D75" s="176" t="s">
        <v>241</v>
      </c>
      <c r="E75" s="216">
        <v>3727698</v>
      </c>
      <c r="F75" s="217">
        <v>21788540</v>
      </c>
      <c r="G75" s="176">
        <f t="shared" si="12"/>
        <v>4.845038948970652</v>
      </c>
      <c r="H75" s="218">
        <f t="shared" si="13"/>
        <v>3.3640346068814532E-2</v>
      </c>
    </row>
    <row r="76" spans="1:8" x14ac:dyDescent="0.25">
      <c r="A76" s="585" t="s">
        <v>291</v>
      </c>
      <c r="B76" s="216">
        <v>0</v>
      </c>
      <c r="C76" s="217">
        <v>4640156</v>
      </c>
      <c r="D76" s="176" t="s">
        <v>241</v>
      </c>
      <c r="E76" s="216">
        <v>1320759</v>
      </c>
      <c r="F76" s="217">
        <v>20305816</v>
      </c>
      <c r="G76" s="176" t="s">
        <v>241</v>
      </c>
      <c r="H76" s="218">
        <f t="shared" si="13"/>
        <v>3.1351099130537026E-2</v>
      </c>
    </row>
    <row r="77" spans="1:8" x14ac:dyDescent="0.25">
      <c r="A77" s="585" t="s">
        <v>778</v>
      </c>
      <c r="B77" s="216">
        <v>0</v>
      </c>
      <c r="C77" s="217">
        <v>1015871</v>
      </c>
      <c r="D77" s="176" t="s">
        <v>241</v>
      </c>
      <c r="E77" s="216">
        <v>0</v>
      </c>
      <c r="F77" s="217">
        <v>18385858</v>
      </c>
      <c r="G77" s="176" t="s">
        <v>241</v>
      </c>
      <c r="H77" s="218">
        <f t="shared" si="13"/>
        <v>2.8386786167961791E-2</v>
      </c>
    </row>
    <row r="78" spans="1:8" x14ac:dyDescent="0.25">
      <c r="A78" s="326" t="s">
        <v>934</v>
      </c>
      <c r="B78" s="216">
        <v>19206585</v>
      </c>
      <c r="C78" s="217">
        <v>26502905</v>
      </c>
      <c r="D78" s="176">
        <f>C78/B78-1</f>
        <v>0.37988637751062981</v>
      </c>
      <c r="E78" s="216">
        <v>153305508</v>
      </c>
      <c r="F78" s="707">
        <v>168785545</v>
      </c>
      <c r="G78" s="176">
        <f t="shared" si="12"/>
        <v>0.10097508694860458</v>
      </c>
      <c r="H78" s="218">
        <f t="shared" si="13"/>
        <v>0.26059589789923826</v>
      </c>
    </row>
    <row r="79" spans="1:8" s="1" customFormat="1" ht="16.5" customHeight="1" thickBot="1" x14ac:dyDescent="0.3">
      <c r="A79" s="588" t="s">
        <v>0</v>
      </c>
      <c r="B79" s="589">
        <f>+B67+B55+B43+B31+B19+B7</f>
        <v>771638615</v>
      </c>
      <c r="C79" s="590">
        <f>+C67+C55+C43+C31+C19+C7</f>
        <v>1092822067</v>
      </c>
      <c r="D79" s="220">
        <f>C79/B79-1</f>
        <v>0.41623558717314846</v>
      </c>
      <c r="E79" s="709">
        <f>+E7+E19+E31+E43+E55+E67</f>
        <v>5010819498</v>
      </c>
      <c r="F79" s="709">
        <f>+F7+F19+F31+F43+F55+F67</f>
        <v>6228357363</v>
      </c>
      <c r="G79" s="220">
        <f>F79/E79-1</f>
        <v>0.24298178481303578</v>
      </c>
      <c r="H79" s="710">
        <f>+F79/$F$79</f>
        <v>1</v>
      </c>
    </row>
    <row r="80" spans="1:8" s="1" customFormat="1" x14ac:dyDescent="0.25">
      <c r="B80" s="579"/>
      <c r="C80" s="579"/>
      <c r="D80" s="581"/>
      <c r="E80" s="711"/>
    </row>
    <row r="81" spans="1:8" s="1" customFormat="1" ht="62.25" customHeight="1" x14ac:dyDescent="0.25">
      <c r="A81" s="1049" t="s">
        <v>924</v>
      </c>
      <c r="B81" s="1049"/>
      <c r="C81" s="1049"/>
      <c r="D81" s="1049"/>
      <c r="E81" s="1049"/>
      <c r="F81" s="665"/>
      <c r="G81" s="665"/>
      <c r="H81" s="665"/>
    </row>
    <row r="82" spans="1:8" s="1" customFormat="1" x14ac:dyDescent="0.25">
      <c r="B82" s="591"/>
      <c r="C82" s="591"/>
      <c r="D82" s="561"/>
      <c r="E82" s="591"/>
    </row>
    <row r="83" spans="1:8" s="1" customFormat="1" x14ac:dyDescent="0.25">
      <c r="D83" s="561"/>
    </row>
    <row r="84" spans="1:8" s="1" customFormat="1" x14ac:dyDescent="0.25">
      <c r="D84" s="561"/>
    </row>
    <row r="85" spans="1:8" s="1" customFormat="1" x14ac:dyDescent="0.25">
      <c r="D85" s="561"/>
    </row>
    <row r="86" spans="1:8" s="1" customFormat="1" x14ac:dyDescent="0.25">
      <c r="D86" s="561"/>
    </row>
    <row r="87" spans="1:8" s="1" customFormat="1" x14ac:dyDescent="0.25">
      <c r="D87" s="561"/>
    </row>
    <row r="88" spans="1:8" s="1" customFormat="1" x14ac:dyDescent="0.25">
      <c r="D88" s="561"/>
    </row>
    <row r="89" spans="1:8" s="1" customFormat="1" x14ac:dyDescent="0.25">
      <c r="D89" s="561"/>
    </row>
    <row r="90" spans="1:8" s="1" customFormat="1" x14ac:dyDescent="0.25">
      <c r="D90" s="561"/>
    </row>
    <row r="91" spans="1:8" s="1" customFormat="1" x14ac:dyDescent="0.25">
      <c r="D91" s="561"/>
    </row>
    <row r="92" spans="1:8" s="1" customFormat="1" x14ac:dyDescent="0.25">
      <c r="D92" s="561"/>
    </row>
    <row r="93" spans="1:8" s="1" customFormat="1" x14ac:dyDescent="0.25">
      <c r="D93" s="561"/>
    </row>
    <row r="94" spans="1:8" s="1" customFormat="1" x14ac:dyDescent="0.25">
      <c r="D94" s="561"/>
    </row>
    <row r="95" spans="1:8" s="1" customFormat="1" x14ac:dyDescent="0.25">
      <c r="D95" s="561"/>
    </row>
    <row r="96" spans="1:8" s="1" customFormat="1" x14ac:dyDescent="0.25">
      <c r="D96" s="561"/>
    </row>
    <row r="97" spans="4:4" s="1" customFormat="1" x14ac:dyDescent="0.25">
      <c r="D97" s="561"/>
    </row>
    <row r="98" spans="4:4" s="1" customFormat="1" x14ac:dyDescent="0.25">
      <c r="D98" s="561"/>
    </row>
    <row r="99" spans="4:4" s="1" customFormat="1" x14ac:dyDescent="0.25">
      <c r="D99" s="561"/>
    </row>
    <row r="100" spans="4:4" s="1" customFormat="1" x14ac:dyDescent="0.25">
      <c r="D100" s="561"/>
    </row>
    <row r="101" spans="4:4" s="1" customFormat="1" x14ac:dyDescent="0.25">
      <c r="D101" s="561"/>
    </row>
    <row r="102" spans="4:4" s="1" customFormat="1" x14ac:dyDescent="0.25">
      <c r="D102" s="561"/>
    </row>
    <row r="103" spans="4:4" s="1" customFormat="1" x14ac:dyDescent="0.25">
      <c r="D103" s="561"/>
    </row>
    <row r="104" spans="4:4" s="1" customFormat="1" x14ac:dyDescent="0.25">
      <c r="D104" s="561"/>
    </row>
    <row r="105" spans="4:4" s="1" customFormat="1" x14ac:dyDescent="0.25">
      <c r="D105" s="561"/>
    </row>
    <row r="106" spans="4:4" s="1" customFormat="1" x14ac:dyDescent="0.25">
      <c r="D106" s="561"/>
    </row>
    <row r="107" spans="4:4" s="1" customFormat="1" x14ac:dyDescent="0.25">
      <c r="D107" s="561"/>
    </row>
    <row r="108" spans="4:4" s="1" customFormat="1" x14ac:dyDescent="0.25">
      <c r="D108" s="561"/>
    </row>
    <row r="109" spans="4:4" s="1" customFormat="1" x14ac:dyDescent="0.25">
      <c r="D109" s="561"/>
    </row>
    <row r="110" spans="4:4" s="1" customFormat="1" x14ac:dyDescent="0.25">
      <c r="D110" s="561"/>
    </row>
    <row r="111" spans="4:4" s="1" customFormat="1" x14ac:dyDescent="0.25">
      <c r="D111" s="561"/>
    </row>
    <row r="112" spans="4:4" s="1" customFormat="1" x14ac:dyDescent="0.25">
      <c r="D112" s="561"/>
    </row>
    <row r="113" spans="4:4" s="1" customFormat="1" x14ac:dyDescent="0.25">
      <c r="D113" s="561"/>
    </row>
    <row r="114" spans="4:4" s="1" customFormat="1" x14ac:dyDescent="0.25">
      <c r="D114" s="561"/>
    </row>
    <row r="115" spans="4:4" s="1" customFormat="1" x14ac:dyDescent="0.25">
      <c r="D115" s="561"/>
    </row>
    <row r="116" spans="4:4" s="1" customFormat="1" x14ac:dyDescent="0.25">
      <c r="D116" s="561"/>
    </row>
    <row r="117" spans="4:4" s="1" customFormat="1" x14ac:dyDescent="0.25">
      <c r="D117" s="561"/>
    </row>
    <row r="118" spans="4:4" s="1" customFormat="1" x14ac:dyDescent="0.25">
      <c r="D118" s="561"/>
    </row>
    <row r="119" spans="4:4" s="1" customFormat="1" x14ac:dyDescent="0.25">
      <c r="D119" s="561"/>
    </row>
    <row r="120" spans="4:4" s="1" customFormat="1" x14ac:dyDescent="0.25">
      <c r="D120" s="561"/>
    </row>
    <row r="121" spans="4:4" s="1" customFormat="1" x14ac:dyDescent="0.25">
      <c r="D121" s="561"/>
    </row>
    <row r="122" spans="4:4" s="1" customFormat="1" x14ac:dyDescent="0.25">
      <c r="D122" s="561"/>
    </row>
    <row r="123" spans="4:4" s="1" customFormat="1" x14ac:dyDescent="0.25">
      <c r="D123" s="561"/>
    </row>
    <row r="124" spans="4:4" s="1" customFormat="1" x14ac:dyDescent="0.25">
      <c r="D124" s="561"/>
    </row>
    <row r="125" spans="4:4" s="1" customFormat="1" x14ac:dyDescent="0.25">
      <c r="D125" s="561"/>
    </row>
    <row r="126" spans="4:4" s="1" customFormat="1" x14ac:dyDescent="0.25">
      <c r="D126" s="561"/>
    </row>
    <row r="127" spans="4:4" s="1" customFormat="1" x14ac:dyDescent="0.25">
      <c r="D127" s="561"/>
    </row>
    <row r="128" spans="4:4" s="1" customFormat="1" x14ac:dyDescent="0.25">
      <c r="D128" s="561"/>
    </row>
    <row r="129" spans="4:4" s="1" customFormat="1" x14ac:dyDescent="0.25">
      <c r="D129" s="561"/>
    </row>
    <row r="130" spans="4:4" s="1" customFormat="1" x14ac:dyDescent="0.25">
      <c r="D130" s="561"/>
    </row>
    <row r="131" spans="4:4" s="1" customFormat="1" x14ac:dyDescent="0.25">
      <c r="D131" s="561"/>
    </row>
    <row r="132" spans="4:4" s="1" customFormat="1" x14ac:dyDescent="0.25">
      <c r="D132" s="561"/>
    </row>
    <row r="133" spans="4:4" s="1" customFormat="1" x14ac:dyDescent="0.25">
      <c r="D133" s="561"/>
    </row>
    <row r="134" spans="4:4" s="1" customFormat="1" x14ac:dyDescent="0.25">
      <c r="D134" s="561"/>
    </row>
    <row r="135" spans="4:4" s="1" customFormat="1" x14ac:dyDescent="0.25">
      <c r="D135" s="561"/>
    </row>
    <row r="136" spans="4:4" s="1" customFormat="1" x14ac:dyDescent="0.25">
      <c r="D136" s="561"/>
    </row>
    <row r="137" spans="4:4" s="1" customFormat="1" x14ac:dyDescent="0.25">
      <c r="D137" s="561"/>
    </row>
    <row r="138" spans="4:4" s="1" customFormat="1" x14ac:dyDescent="0.25">
      <c r="D138" s="561"/>
    </row>
    <row r="139" spans="4:4" s="1" customFormat="1" x14ac:dyDescent="0.25">
      <c r="D139" s="561"/>
    </row>
    <row r="140" spans="4:4" s="1" customFormat="1" x14ac:dyDescent="0.25">
      <c r="D140" s="561"/>
    </row>
    <row r="141" spans="4:4" s="1" customFormat="1" x14ac:dyDescent="0.25">
      <c r="D141" s="561"/>
    </row>
    <row r="142" spans="4:4" s="1" customFormat="1" x14ac:dyDescent="0.25">
      <c r="D142" s="561"/>
    </row>
    <row r="143" spans="4:4" s="1" customFormat="1" x14ac:dyDescent="0.25">
      <c r="D143" s="561"/>
    </row>
    <row r="144" spans="4:4" s="1" customFormat="1" x14ac:dyDescent="0.25">
      <c r="D144" s="561"/>
    </row>
    <row r="145" spans="4:4" s="1" customFormat="1" x14ac:dyDescent="0.25">
      <c r="D145" s="561"/>
    </row>
    <row r="146" spans="4:4" s="1" customFormat="1" x14ac:dyDescent="0.25">
      <c r="D146" s="561"/>
    </row>
    <row r="147" spans="4:4" s="1" customFormat="1" x14ac:dyDescent="0.25">
      <c r="D147" s="561"/>
    </row>
    <row r="148" spans="4:4" s="1" customFormat="1" x14ac:dyDescent="0.25">
      <c r="D148" s="561"/>
    </row>
    <row r="149" spans="4:4" s="1" customFormat="1" x14ac:dyDescent="0.25">
      <c r="D149" s="561"/>
    </row>
    <row r="150" spans="4:4" s="1" customFormat="1" x14ac:dyDescent="0.25">
      <c r="D150" s="561"/>
    </row>
    <row r="151" spans="4:4" s="1" customFormat="1" x14ac:dyDescent="0.25">
      <c r="D151" s="561"/>
    </row>
    <row r="152" spans="4:4" s="1" customFormat="1" x14ac:dyDescent="0.25">
      <c r="D152" s="561"/>
    </row>
    <row r="153" spans="4:4" s="1" customFormat="1" x14ac:dyDescent="0.25">
      <c r="D153" s="561"/>
    </row>
    <row r="154" spans="4:4" s="1" customFormat="1" x14ac:dyDescent="0.25">
      <c r="D154" s="561"/>
    </row>
    <row r="155" spans="4:4" s="1" customFormat="1" x14ac:dyDescent="0.25">
      <c r="D155" s="561"/>
    </row>
    <row r="156" spans="4:4" s="1" customFormat="1" x14ac:dyDescent="0.25">
      <c r="D156" s="561"/>
    </row>
    <row r="157" spans="4:4" s="1" customFormat="1" x14ac:dyDescent="0.25">
      <c r="D157" s="561"/>
    </row>
    <row r="158" spans="4:4" s="1" customFormat="1" x14ac:dyDescent="0.25">
      <c r="D158" s="561"/>
    </row>
    <row r="159" spans="4:4" s="1" customFormat="1" x14ac:dyDescent="0.25">
      <c r="D159" s="561"/>
    </row>
    <row r="160" spans="4:4" s="1" customFormat="1" x14ac:dyDescent="0.25">
      <c r="D160" s="561"/>
    </row>
    <row r="161" spans="4:4" s="1" customFormat="1" x14ac:dyDescent="0.25">
      <c r="D161" s="561"/>
    </row>
    <row r="162" spans="4:4" s="1" customFormat="1" x14ac:dyDescent="0.25">
      <c r="D162" s="561"/>
    </row>
    <row r="163" spans="4:4" s="1" customFormat="1" x14ac:dyDescent="0.25">
      <c r="D163" s="561"/>
    </row>
    <row r="164" spans="4:4" s="1" customFormat="1" x14ac:dyDescent="0.25">
      <c r="D164" s="561"/>
    </row>
    <row r="165" spans="4:4" s="1" customFormat="1" x14ac:dyDescent="0.25">
      <c r="D165" s="561"/>
    </row>
    <row r="166" spans="4:4" s="1" customFormat="1" x14ac:dyDescent="0.25">
      <c r="D166" s="561"/>
    </row>
    <row r="167" spans="4:4" s="1" customFormat="1" x14ac:dyDescent="0.25">
      <c r="D167" s="561"/>
    </row>
    <row r="168" spans="4:4" s="1" customFormat="1" x14ac:dyDescent="0.25">
      <c r="D168" s="561"/>
    </row>
    <row r="169" spans="4:4" s="1" customFormat="1" x14ac:dyDescent="0.25">
      <c r="D169" s="561"/>
    </row>
    <row r="170" spans="4:4" s="1" customFormat="1" x14ac:dyDescent="0.25">
      <c r="D170" s="561"/>
    </row>
    <row r="171" spans="4:4" s="1" customFormat="1" x14ac:dyDescent="0.25">
      <c r="D171" s="561"/>
    </row>
    <row r="172" spans="4:4" s="1" customFormat="1" x14ac:dyDescent="0.25">
      <c r="D172" s="561"/>
    </row>
    <row r="173" spans="4:4" s="1" customFormat="1" x14ac:dyDescent="0.25">
      <c r="D173" s="561"/>
    </row>
    <row r="174" spans="4:4" s="1" customFormat="1" x14ac:dyDescent="0.25">
      <c r="D174" s="561"/>
    </row>
    <row r="175" spans="4:4" s="1" customFormat="1" x14ac:dyDescent="0.25">
      <c r="D175" s="561"/>
    </row>
    <row r="176" spans="4:4" s="1" customFormat="1" x14ac:dyDescent="0.25">
      <c r="D176" s="561"/>
    </row>
    <row r="177" spans="4:4" s="1" customFormat="1" x14ac:dyDescent="0.25">
      <c r="D177" s="561"/>
    </row>
    <row r="178" spans="4:4" s="1" customFormat="1" x14ac:dyDescent="0.25">
      <c r="D178" s="561"/>
    </row>
    <row r="179" spans="4:4" s="1" customFormat="1" x14ac:dyDescent="0.25">
      <c r="D179" s="561"/>
    </row>
    <row r="180" spans="4:4" s="1" customFormat="1" x14ac:dyDescent="0.25">
      <c r="D180" s="561"/>
    </row>
    <row r="181" spans="4:4" s="1" customFormat="1" x14ac:dyDescent="0.25">
      <c r="D181" s="561"/>
    </row>
    <row r="182" spans="4:4" s="1" customFormat="1" x14ac:dyDescent="0.25">
      <c r="D182" s="561"/>
    </row>
    <row r="183" spans="4:4" s="1" customFormat="1" x14ac:dyDescent="0.25">
      <c r="D183" s="561"/>
    </row>
    <row r="184" spans="4:4" s="1" customFormat="1" x14ac:dyDescent="0.25">
      <c r="D184" s="561"/>
    </row>
    <row r="185" spans="4:4" s="1" customFormat="1" x14ac:dyDescent="0.25">
      <c r="D185" s="561"/>
    </row>
    <row r="186" spans="4:4" s="1" customFormat="1" x14ac:dyDescent="0.25">
      <c r="D186" s="561"/>
    </row>
    <row r="187" spans="4:4" s="1" customFormat="1" x14ac:dyDescent="0.25">
      <c r="D187" s="561"/>
    </row>
    <row r="188" spans="4:4" s="1" customFormat="1" x14ac:dyDescent="0.25">
      <c r="D188" s="561"/>
    </row>
    <row r="189" spans="4:4" s="1" customFormat="1" x14ac:dyDescent="0.25">
      <c r="D189" s="561"/>
    </row>
    <row r="190" spans="4:4" s="1" customFormat="1" x14ac:dyDescent="0.25">
      <c r="D190" s="561"/>
    </row>
    <row r="191" spans="4:4" s="1" customFormat="1" x14ac:dyDescent="0.25">
      <c r="D191" s="561"/>
    </row>
    <row r="192" spans="4:4" s="1" customFormat="1" x14ac:dyDescent="0.25">
      <c r="D192" s="561"/>
    </row>
    <row r="193" spans="4:4" s="1" customFormat="1" x14ac:dyDescent="0.25">
      <c r="D193" s="561"/>
    </row>
    <row r="194" spans="4:4" s="1" customFormat="1" x14ac:dyDescent="0.25">
      <c r="D194" s="561"/>
    </row>
    <row r="195" spans="4:4" s="1" customFormat="1" x14ac:dyDescent="0.25">
      <c r="D195" s="561"/>
    </row>
    <row r="196" spans="4:4" s="1" customFormat="1" x14ac:dyDescent="0.25">
      <c r="D196" s="561"/>
    </row>
    <row r="197" spans="4:4" s="1" customFormat="1" x14ac:dyDescent="0.25">
      <c r="D197" s="561"/>
    </row>
    <row r="198" spans="4:4" s="1" customFormat="1" x14ac:dyDescent="0.25">
      <c r="D198" s="561"/>
    </row>
    <row r="199" spans="4:4" s="1" customFormat="1" x14ac:dyDescent="0.25">
      <c r="D199" s="561"/>
    </row>
    <row r="200" spans="4:4" s="1" customFormat="1" x14ac:dyDescent="0.25">
      <c r="D200" s="561"/>
    </row>
    <row r="201" spans="4:4" s="1" customFormat="1" x14ac:dyDescent="0.25">
      <c r="D201" s="561"/>
    </row>
    <row r="202" spans="4:4" s="1" customFormat="1" x14ac:dyDescent="0.25">
      <c r="D202" s="561"/>
    </row>
    <row r="203" spans="4:4" s="1" customFormat="1" x14ac:dyDescent="0.25">
      <c r="D203" s="561"/>
    </row>
    <row r="204" spans="4:4" s="1" customFormat="1" x14ac:dyDescent="0.25">
      <c r="D204" s="561"/>
    </row>
    <row r="205" spans="4:4" s="1" customFormat="1" x14ac:dyDescent="0.25">
      <c r="D205" s="561"/>
    </row>
    <row r="206" spans="4:4" s="1" customFormat="1" x14ac:dyDescent="0.25">
      <c r="D206" s="561"/>
    </row>
    <row r="207" spans="4:4" s="1" customFormat="1" x14ac:dyDescent="0.25">
      <c r="D207" s="561"/>
    </row>
    <row r="208" spans="4:4" s="1" customFormat="1" x14ac:dyDescent="0.25">
      <c r="D208" s="561"/>
    </row>
    <row r="209" spans="4:4" s="1" customFormat="1" x14ac:dyDescent="0.25">
      <c r="D209" s="561"/>
    </row>
    <row r="210" spans="4:4" s="1" customFormat="1" x14ac:dyDescent="0.25">
      <c r="D210" s="561"/>
    </row>
    <row r="211" spans="4:4" s="1" customFormat="1" x14ac:dyDescent="0.25">
      <c r="D211" s="561"/>
    </row>
    <row r="212" spans="4:4" s="1" customFormat="1" x14ac:dyDescent="0.25">
      <c r="D212" s="561"/>
    </row>
    <row r="213" spans="4:4" s="1" customFormat="1" x14ac:dyDescent="0.25">
      <c r="D213" s="561"/>
    </row>
    <row r="214" spans="4:4" s="1" customFormat="1" x14ac:dyDescent="0.25">
      <c r="D214" s="561"/>
    </row>
    <row r="215" spans="4:4" s="1" customFormat="1" x14ac:dyDescent="0.25">
      <c r="D215" s="561"/>
    </row>
    <row r="216" spans="4:4" s="1" customFormat="1" x14ac:dyDescent="0.25">
      <c r="D216" s="561"/>
    </row>
    <row r="217" spans="4:4" s="1" customFormat="1" x14ac:dyDescent="0.25">
      <c r="D217" s="561"/>
    </row>
    <row r="218" spans="4:4" s="1" customFormat="1" x14ac:dyDescent="0.25">
      <c r="D218" s="561"/>
    </row>
    <row r="219" spans="4:4" s="1" customFormat="1" x14ac:dyDescent="0.25">
      <c r="D219" s="561"/>
    </row>
    <row r="220" spans="4:4" s="1" customFormat="1" x14ac:dyDescent="0.25">
      <c r="D220" s="561"/>
    </row>
    <row r="221" spans="4:4" s="1" customFormat="1" x14ac:dyDescent="0.25">
      <c r="D221" s="561"/>
    </row>
    <row r="222" spans="4:4" s="1" customFormat="1" x14ac:dyDescent="0.25">
      <c r="D222" s="561"/>
    </row>
    <row r="223" spans="4:4" s="1" customFormat="1" x14ac:dyDescent="0.25">
      <c r="D223" s="561"/>
    </row>
    <row r="224" spans="4:4" s="1" customFormat="1" x14ac:dyDescent="0.25">
      <c r="D224" s="561"/>
    </row>
    <row r="225" spans="4:4" s="1" customFormat="1" x14ac:dyDescent="0.25">
      <c r="D225" s="561"/>
    </row>
    <row r="226" spans="4:4" s="1" customFormat="1" x14ac:dyDescent="0.25">
      <c r="D226" s="561"/>
    </row>
    <row r="227" spans="4:4" s="1" customFormat="1" x14ac:dyDescent="0.25">
      <c r="D227" s="561"/>
    </row>
    <row r="228" spans="4:4" s="1" customFormat="1" x14ac:dyDescent="0.25">
      <c r="D228" s="561"/>
    </row>
    <row r="229" spans="4:4" s="1" customFormat="1" x14ac:dyDescent="0.25">
      <c r="D229" s="561"/>
    </row>
    <row r="230" spans="4:4" s="1" customFormat="1" x14ac:dyDescent="0.25">
      <c r="D230" s="561"/>
    </row>
    <row r="231" spans="4:4" s="1" customFormat="1" x14ac:dyDescent="0.25">
      <c r="D231" s="561"/>
    </row>
    <row r="232" spans="4:4" s="1" customFormat="1" x14ac:dyDescent="0.25">
      <c r="D232" s="561"/>
    </row>
    <row r="233" spans="4:4" s="1" customFormat="1" x14ac:dyDescent="0.25">
      <c r="D233" s="561"/>
    </row>
    <row r="234" spans="4:4" s="1" customFormat="1" x14ac:dyDescent="0.25">
      <c r="D234" s="561"/>
    </row>
    <row r="235" spans="4:4" s="1" customFormat="1" x14ac:dyDescent="0.25">
      <c r="D235" s="561"/>
    </row>
    <row r="236" spans="4:4" s="1" customFormat="1" x14ac:dyDescent="0.25">
      <c r="D236" s="561"/>
    </row>
    <row r="237" spans="4:4" s="1" customFormat="1" x14ac:dyDescent="0.25">
      <c r="D237" s="561"/>
    </row>
    <row r="238" spans="4:4" s="1" customFormat="1" x14ac:dyDescent="0.25">
      <c r="D238" s="561"/>
    </row>
    <row r="239" spans="4:4" s="1" customFormat="1" x14ac:dyDescent="0.25">
      <c r="D239" s="561"/>
    </row>
    <row r="240" spans="4:4" s="1" customFormat="1" x14ac:dyDescent="0.25">
      <c r="D240" s="561"/>
    </row>
    <row r="241" spans="4:4" s="1" customFormat="1" x14ac:dyDescent="0.25">
      <c r="D241" s="561"/>
    </row>
    <row r="242" spans="4:4" s="1" customFormat="1" x14ac:dyDescent="0.25">
      <c r="D242" s="561"/>
    </row>
    <row r="243" spans="4:4" s="1" customFormat="1" x14ac:dyDescent="0.25">
      <c r="D243" s="561"/>
    </row>
    <row r="244" spans="4:4" s="1" customFormat="1" x14ac:dyDescent="0.25">
      <c r="D244" s="561"/>
    </row>
    <row r="245" spans="4:4" s="1" customFormat="1" x14ac:dyDescent="0.25">
      <c r="D245" s="561"/>
    </row>
    <row r="246" spans="4:4" s="1" customFormat="1" x14ac:dyDescent="0.25">
      <c r="D246" s="561"/>
    </row>
    <row r="247" spans="4:4" s="1" customFormat="1" x14ac:dyDescent="0.25">
      <c r="D247" s="561"/>
    </row>
    <row r="248" spans="4:4" s="1" customFormat="1" x14ac:dyDescent="0.25">
      <c r="D248" s="561"/>
    </row>
    <row r="249" spans="4:4" s="1" customFormat="1" x14ac:dyDescent="0.25">
      <c r="D249" s="561"/>
    </row>
    <row r="250" spans="4:4" s="1" customFormat="1" x14ac:dyDescent="0.25">
      <c r="D250" s="561"/>
    </row>
    <row r="251" spans="4:4" s="1" customFormat="1" x14ac:dyDescent="0.25">
      <c r="D251" s="561"/>
    </row>
    <row r="252" spans="4:4" s="1" customFormat="1" x14ac:dyDescent="0.25">
      <c r="D252" s="561"/>
    </row>
    <row r="253" spans="4:4" s="1" customFormat="1" x14ac:dyDescent="0.25">
      <c r="D253" s="561"/>
    </row>
    <row r="254" spans="4:4" s="1" customFormat="1" x14ac:dyDescent="0.25">
      <c r="D254" s="561"/>
    </row>
    <row r="255" spans="4:4" s="1" customFormat="1" x14ac:dyDescent="0.25">
      <c r="D255" s="561"/>
    </row>
  </sheetData>
  <mergeCells count="3">
    <mergeCell ref="B5:D5"/>
    <mergeCell ref="E5:G5"/>
    <mergeCell ref="A81:E81"/>
  </mergeCells>
  <printOptions horizontalCentered="1" verticalCentered="1"/>
  <pageMargins left="0" right="0" top="0" bottom="0" header="0.31496062992125984" footer="0.31496062992125984"/>
  <pageSetup paperSize="9" scale="6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61699-4B48-4BA5-B125-B38C7F9C44F1}">
  <sheetPr codeName="Hoja15">
    <tabColor rgb="FF002060"/>
  </sheetPr>
  <dimension ref="A1:P71"/>
  <sheetViews>
    <sheetView showGridLines="0" view="pageBreakPreview" zoomScaleNormal="100" zoomScaleSheetLayoutView="100" workbookViewId="0"/>
  </sheetViews>
  <sheetFormatPr baseColWidth="10" defaultColWidth="11.42578125" defaultRowHeight="12.75" x14ac:dyDescent="0.2"/>
  <cols>
    <col min="1" max="1" width="9.7109375" style="6" customWidth="1"/>
    <col min="2" max="2" width="11.5703125" style="6" customWidth="1"/>
    <col min="3" max="3" width="14.5703125" style="6" customWidth="1"/>
    <col min="4" max="8" width="14" style="6" customWidth="1"/>
    <col min="9" max="9" width="19.140625" style="6" customWidth="1"/>
    <col min="10" max="10" width="10.42578125" style="6" customWidth="1"/>
    <col min="11" max="11" width="14" style="17" customWidth="1"/>
    <col min="12" max="14" width="14" style="6" customWidth="1"/>
    <col min="15" max="15" width="3.28515625" style="6" customWidth="1"/>
    <col min="16" max="16384" width="11.42578125" style="6"/>
  </cols>
  <sheetData>
    <row r="1" spans="1:16" x14ac:dyDescent="0.2">
      <c r="A1" s="104" t="s">
        <v>355</v>
      </c>
      <c r="B1" s="259"/>
      <c r="C1" s="259"/>
      <c r="D1" s="260"/>
      <c r="E1" s="261"/>
      <c r="F1" s="261"/>
      <c r="G1" s="183"/>
      <c r="H1" s="183"/>
    </row>
    <row r="2" spans="1:16" ht="15.75" x14ac:dyDescent="0.2">
      <c r="A2" s="1085" t="s">
        <v>356</v>
      </c>
      <c r="B2" s="1085"/>
      <c r="C2" s="1085"/>
      <c r="D2" s="1085"/>
      <c r="E2" s="261"/>
      <c r="F2" s="261"/>
      <c r="G2" s="183"/>
      <c r="H2" s="183"/>
    </row>
    <row r="3" spans="1:16" x14ac:dyDescent="0.2">
      <c r="A3" s="262"/>
      <c r="B3" s="262"/>
      <c r="C3" s="262"/>
      <c r="D3" s="262"/>
      <c r="E3" s="261"/>
      <c r="F3" s="261"/>
      <c r="G3" s="183"/>
      <c r="H3" s="183"/>
    </row>
    <row r="4" spans="1:16" ht="15" customHeight="1" x14ac:dyDescent="0.25">
      <c r="A4" s="1086" t="s">
        <v>357</v>
      </c>
      <c r="B4" s="1086"/>
      <c r="C4" s="1086"/>
      <c r="D4" s="1086"/>
      <c r="F4" s="195" t="s">
        <v>935</v>
      </c>
      <c r="G4" s="195"/>
      <c r="H4" s="195"/>
      <c r="J4" s="263"/>
      <c r="L4"/>
      <c r="M4"/>
      <c r="N4"/>
      <c r="O4"/>
    </row>
    <row r="5" spans="1:16" ht="15" x14ac:dyDescent="0.25">
      <c r="A5" s="288" t="s">
        <v>205</v>
      </c>
      <c r="B5" s="264" t="s">
        <v>358</v>
      </c>
      <c r="C5" s="264" t="s">
        <v>359</v>
      </c>
      <c r="D5" s="264" t="s">
        <v>0</v>
      </c>
      <c r="F5" s="76" t="s">
        <v>180</v>
      </c>
      <c r="G5" s="324" t="s">
        <v>388</v>
      </c>
      <c r="H5" s="324" t="s">
        <v>389</v>
      </c>
      <c r="I5" s="77" t="s">
        <v>390</v>
      </c>
      <c r="J5" s="77" t="s">
        <v>511</v>
      </c>
      <c r="K5" s="265"/>
      <c r="L5"/>
      <c r="M5"/>
      <c r="N5"/>
      <c r="O5"/>
    </row>
    <row r="6" spans="1:16" ht="15" x14ac:dyDescent="0.25">
      <c r="A6" s="206">
        <v>2015</v>
      </c>
      <c r="B6" s="525">
        <v>74023</v>
      </c>
      <c r="C6" s="525">
        <v>109334</v>
      </c>
      <c r="D6" s="526">
        <f t="shared" ref="D6:D15" si="0">+B6+C6</f>
        <v>183357</v>
      </c>
      <c r="E6" s="17"/>
      <c r="F6" s="6" t="s">
        <v>245</v>
      </c>
      <c r="G6" s="17">
        <v>43577</v>
      </c>
      <c r="H6" s="17">
        <v>3347</v>
      </c>
      <c r="I6" s="17">
        <f>+G6+H6</f>
        <v>46924</v>
      </c>
      <c r="J6" s="266">
        <f t="shared" ref="J6:J29" si="1">I6/$I$31</f>
        <v>0.16954455946380503</v>
      </c>
      <c r="K6" s="531"/>
      <c r="N6"/>
      <c r="O6"/>
    </row>
    <row r="7" spans="1:16" ht="15" x14ac:dyDescent="0.25">
      <c r="A7" s="206">
        <v>2016</v>
      </c>
      <c r="B7" s="525">
        <v>75038</v>
      </c>
      <c r="C7" s="525">
        <v>97626</v>
      </c>
      <c r="D7" s="526">
        <f t="shared" si="0"/>
        <v>172664</v>
      </c>
      <c r="E7" s="17"/>
      <c r="F7" s="6" t="s">
        <v>249</v>
      </c>
      <c r="G7" s="17">
        <v>22207</v>
      </c>
      <c r="H7" s="17">
        <v>2786</v>
      </c>
      <c r="I7" s="17">
        <f t="shared" ref="I7:I24" si="2">+G7+H7</f>
        <v>24993</v>
      </c>
      <c r="J7" s="266">
        <f t="shared" si="1"/>
        <v>9.0304048561053604E-2</v>
      </c>
      <c r="K7" s="531"/>
      <c r="N7"/>
      <c r="O7"/>
    </row>
    <row r="8" spans="1:16" ht="15" x14ac:dyDescent="0.25">
      <c r="A8" s="7">
        <v>2017</v>
      </c>
      <c r="B8" s="525">
        <v>80588</v>
      </c>
      <c r="C8" s="525">
        <v>102104</v>
      </c>
      <c r="D8" s="526">
        <f t="shared" si="0"/>
        <v>182692</v>
      </c>
      <c r="E8" s="17"/>
      <c r="F8" s="6" t="s">
        <v>258</v>
      </c>
      <c r="G8" s="17">
        <v>23184</v>
      </c>
      <c r="H8" s="17">
        <v>1094</v>
      </c>
      <c r="I8" s="17">
        <f t="shared" si="2"/>
        <v>24278</v>
      </c>
      <c r="J8" s="266">
        <f t="shared" si="1"/>
        <v>8.7720629414846527E-2</v>
      </c>
      <c r="K8" s="531"/>
      <c r="L8"/>
      <c r="M8"/>
      <c r="N8"/>
      <c r="O8"/>
      <c r="P8"/>
    </row>
    <row r="9" spans="1:16" ht="15" x14ac:dyDescent="0.25">
      <c r="A9" s="7">
        <v>2018</v>
      </c>
      <c r="B9" s="525">
        <v>86808</v>
      </c>
      <c r="C9" s="525">
        <v>109061</v>
      </c>
      <c r="D9" s="526">
        <f t="shared" si="0"/>
        <v>195869</v>
      </c>
      <c r="E9" s="17"/>
      <c r="F9" s="6" t="s">
        <v>246</v>
      </c>
      <c r="G9" s="17">
        <v>20132</v>
      </c>
      <c r="H9" s="17">
        <v>2116</v>
      </c>
      <c r="I9" s="17">
        <f t="shared" si="2"/>
        <v>22248</v>
      </c>
      <c r="J9" s="266">
        <f t="shared" si="1"/>
        <v>8.0385886943797086E-2</v>
      </c>
      <c r="K9" s="531"/>
      <c r="L9"/>
      <c r="M9"/>
      <c r="N9"/>
      <c r="O9"/>
      <c r="P9"/>
    </row>
    <row r="10" spans="1:16" ht="15" x14ac:dyDescent="0.25">
      <c r="A10" s="267">
        <v>2019</v>
      </c>
      <c r="B10" s="525">
        <v>83216</v>
      </c>
      <c r="C10" s="525">
        <v>98328</v>
      </c>
      <c r="D10" s="526">
        <f t="shared" si="0"/>
        <v>181544</v>
      </c>
      <c r="E10" s="17"/>
      <c r="F10" s="6" t="s">
        <v>251</v>
      </c>
      <c r="G10" s="17">
        <v>19989</v>
      </c>
      <c r="H10" s="17">
        <v>1610</v>
      </c>
      <c r="I10" s="17">
        <f t="shared" si="2"/>
        <v>21599</v>
      </c>
      <c r="J10" s="266">
        <f t="shared" si="1"/>
        <v>7.8040937257239901E-2</v>
      </c>
      <c r="K10" s="531"/>
      <c r="L10" s="525"/>
      <c r="M10" s="525"/>
      <c r="N10"/>
      <c r="O10"/>
      <c r="P10"/>
    </row>
    <row r="11" spans="1:16" ht="15" x14ac:dyDescent="0.25">
      <c r="A11" s="267">
        <v>2020</v>
      </c>
      <c r="B11" s="525">
        <v>62178.25</v>
      </c>
      <c r="C11" s="525">
        <v>115970.91666666667</v>
      </c>
      <c r="D11" s="526">
        <f t="shared" si="0"/>
        <v>178149.16666666669</v>
      </c>
      <c r="E11" s="17"/>
      <c r="F11" s="6" t="s">
        <v>255</v>
      </c>
      <c r="G11" s="17">
        <v>20207</v>
      </c>
      <c r="H11" s="17">
        <v>1081</v>
      </c>
      <c r="I11" s="17">
        <f t="shared" si="2"/>
        <v>21288</v>
      </c>
      <c r="J11" s="266">
        <f t="shared" si="1"/>
        <v>7.6917240257980593E-2</v>
      </c>
      <c r="K11" s="531"/>
      <c r="L11" s="525"/>
      <c r="M11" s="525"/>
      <c r="N11"/>
      <c r="O11"/>
      <c r="P11"/>
    </row>
    <row r="12" spans="1:16" ht="15" x14ac:dyDescent="0.25">
      <c r="A12" s="7">
        <v>2021</v>
      </c>
      <c r="B12" s="525">
        <v>64650.833333333336</v>
      </c>
      <c r="C12" s="525">
        <v>152669.83333333334</v>
      </c>
      <c r="D12" s="526">
        <f t="shared" si="0"/>
        <v>217320.66666666669</v>
      </c>
      <c r="E12" s="17"/>
      <c r="F12" s="6" t="s">
        <v>243</v>
      </c>
      <c r="G12" s="17">
        <v>15896</v>
      </c>
      <c r="H12" s="17">
        <v>1625</v>
      </c>
      <c r="I12" s="17">
        <f t="shared" si="2"/>
        <v>17521</v>
      </c>
      <c r="J12" s="266">
        <f t="shared" si="1"/>
        <v>6.3306415189781945E-2</v>
      </c>
      <c r="K12" s="531"/>
      <c r="L12" s="525"/>
      <c r="M12"/>
      <c r="N12"/>
      <c r="O12"/>
      <c r="P12"/>
    </row>
    <row r="13" spans="1:16" ht="15" x14ac:dyDescent="0.25">
      <c r="A13" s="7">
        <v>2022</v>
      </c>
      <c r="B13" s="525">
        <v>69021.083333333328</v>
      </c>
      <c r="C13" s="525">
        <v>163168.5</v>
      </c>
      <c r="D13" s="526">
        <f t="shared" si="0"/>
        <v>232189.58333333331</v>
      </c>
      <c r="E13" s="17"/>
      <c r="F13" s="6" t="s">
        <v>244</v>
      </c>
      <c r="G13" s="17">
        <v>15540</v>
      </c>
      <c r="H13" s="17">
        <v>1177</v>
      </c>
      <c r="I13" s="17">
        <f t="shared" si="2"/>
        <v>16717</v>
      </c>
      <c r="J13" s="272">
        <f t="shared" si="1"/>
        <v>6.040142359041064E-2</v>
      </c>
      <c r="K13" s="531"/>
      <c r="L13" s="525"/>
      <c r="M13"/>
      <c r="N13"/>
      <c r="O13"/>
      <c r="P13"/>
    </row>
    <row r="14" spans="1:16" ht="15" x14ac:dyDescent="0.25">
      <c r="A14" s="7">
        <v>2023</v>
      </c>
      <c r="B14" s="525">
        <v>70795.166666666672</v>
      </c>
      <c r="C14" s="525">
        <v>155441.66666666666</v>
      </c>
      <c r="D14" s="526">
        <f t="shared" si="0"/>
        <v>226236.83333333331</v>
      </c>
      <c r="E14" s="185"/>
      <c r="F14" s="6" t="s">
        <v>302</v>
      </c>
      <c r="G14" s="17">
        <v>14876</v>
      </c>
      <c r="H14" s="17">
        <v>1801</v>
      </c>
      <c r="I14" s="17">
        <f t="shared" si="2"/>
        <v>16677</v>
      </c>
      <c r="J14" s="272">
        <f t="shared" si="1"/>
        <v>6.0256896645168284E-2</v>
      </c>
      <c r="K14" s="531"/>
      <c r="L14" s="525"/>
      <c r="M14" s="525"/>
      <c r="N14"/>
      <c r="O14"/>
      <c r="P14"/>
    </row>
    <row r="15" spans="1:16" ht="15" x14ac:dyDescent="0.25">
      <c r="A15" s="7">
        <v>2024</v>
      </c>
      <c r="B15" s="525">
        <v>73295</v>
      </c>
      <c r="C15" s="525">
        <v>166358.58333333334</v>
      </c>
      <c r="D15" s="526">
        <f t="shared" si="0"/>
        <v>239653.58333333334</v>
      </c>
      <c r="E15" s="185"/>
      <c r="F15" s="6" t="s">
        <v>264</v>
      </c>
      <c r="G15" s="17">
        <v>14128</v>
      </c>
      <c r="H15" s="17">
        <v>1006</v>
      </c>
      <c r="I15" s="17">
        <f t="shared" si="2"/>
        <v>15134</v>
      </c>
      <c r="J15" s="266">
        <f t="shared" si="1"/>
        <v>5.4681769732444492E-2</v>
      </c>
      <c r="K15" s="531"/>
      <c r="L15" s="525"/>
      <c r="M15" s="525"/>
      <c r="N15"/>
      <c r="O15"/>
      <c r="P15"/>
    </row>
    <row r="16" spans="1:16" ht="15" x14ac:dyDescent="0.25">
      <c r="A16" s="187" t="s">
        <v>590</v>
      </c>
      <c r="B16" s="527">
        <f>AVERAGE(B17:B28)</f>
        <v>75577.666666666672</v>
      </c>
      <c r="C16" s="527">
        <f>AVERAGE(C17:C28)</f>
        <v>188476.25</v>
      </c>
      <c r="D16" s="528">
        <f>+B16+C16</f>
        <v>264053.91666666669</v>
      </c>
      <c r="E16" s="268"/>
      <c r="F16" s="6" t="s">
        <v>263</v>
      </c>
      <c r="G16" s="17">
        <v>10897</v>
      </c>
      <c r="H16" s="17">
        <v>1283</v>
      </c>
      <c r="I16" s="17">
        <f t="shared" si="2"/>
        <v>12180</v>
      </c>
      <c r="J16" s="266">
        <f t="shared" si="1"/>
        <v>4.4008454826296679E-2</v>
      </c>
      <c r="K16" s="531"/>
      <c r="L16" s="525"/>
      <c r="M16" s="525"/>
      <c r="N16"/>
      <c r="O16"/>
      <c r="P16"/>
    </row>
    <row r="17" spans="1:16" ht="15" x14ac:dyDescent="0.25">
      <c r="A17" s="269" t="s">
        <v>206</v>
      </c>
      <c r="B17" s="525">
        <v>73396</v>
      </c>
      <c r="C17" s="525">
        <v>173702</v>
      </c>
      <c r="D17" s="526">
        <f t="shared" ref="D17:D19" si="3">+B17+C17</f>
        <v>247098</v>
      </c>
      <c r="E17" s="268"/>
      <c r="F17" s="6" t="s">
        <v>256</v>
      </c>
      <c r="G17" s="17">
        <v>6890</v>
      </c>
      <c r="H17" s="17">
        <v>729</v>
      </c>
      <c r="I17" s="17">
        <f t="shared" si="2"/>
        <v>7619</v>
      </c>
      <c r="J17" s="266">
        <f t="shared" si="1"/>
        <v>2.7528769895037306E-2</v>
      </c>
      <c r="K17" s="525"/>
      <c r="L17" s="525"/>
      <c r="M17"/>
      <c r="N17"/>
      <c r="O17"/>
      <c r="P17"/>
    </row>
    <row r="18" spans="1:16" ht="15" x14ac:dyDescent="0.25">
      <c r="A18" s="269" t="s">
        <v>207</v>
      </c>
      <c r="B18" s="525">
        <v>72533</v>
      </c>
      <c r="C18" s="525">
        <v>165509</v>
      </c>
      <c r="D18" s="526">
        <f t="shared" si="3"/>
        <v>238042</v>
      </c>
      <c r="E18" s="268"/>
      <c r="F18" s="6" t="s">
        <v>259</v>
      </c>
      <c r="G18" s="17">
        <v>6652</v>
      </c>
      <c r="H18" s="17">
        <v>211</v>
      </c>
      <c r="I18" s="17">
        <f t="shared" si="2"/>
        <v>6863</v>
      </c>
      <c r="J18" s="266">
        <f t="shared" si="1"/>
        <v>2.4797210629956823E-2</v>
      </c>
      <c r="K18" s="525"/>
      <c r="L18" s="525"/>
      <c r="M18" s="525"/>
      <c r="N18"/>
      <c r="O18"/>
      <c r="P18"/>
    </row>
    <row r="19" spans="1:16" ht="15" x14ac:dyDescent="0.25">
      <c r="A19" s="269" t="s">
        <v>720</v>
      </c>
      <c r="B19" s="525">
        <v>74951</v>
      </c>
      <c r="C19" s="525">
        <v>173367</v>
      </c>
      <c r="D19" s="526">
        <f t="shared" si="3"/>
        <v>248318</v>
      </c>
      <c r="E19" s="268"/>
      <c r="F19" s="6" t="s">
        <v>254</v>
      </c>
      <c r="G19" s="17">
        <v>5943</v>
      </c>
      <c r="H19" s="17">
        <v>461</v>
      </c>
      <c r="I19" s="17">
        <f t="shared" si="2"/>
        <v>6404</v>
      </c>
      <c r="J19" s="273">
        <f t="shared" si="1"/>
        <v>2.3138763933300815E-2</v>
      </c>
      <c r="K19" s="531"/>
      <c r="L19"/>
      <c r="M19"/>
      <c r="N19"/>
      <c r="O19"/>
      <c r="P19"/>
    </row>
    <row r="20" spans="1:16" ht="15" x14ac:dyDescent="0.25">
      <c r="A20" s="269" t="s">
        <v>772</v>
      </c>
      <c r="B20" s="525">
        <v>75943</v>
      </c>
      <c r="C20" s="525">
        <v>180668</v>
      </c>
      <c r="D20" s="526">
        <f>+B20+C20</f>
        <v>256611</v>
      </c>
      <c r="E20" s="271"/>
      <c r="F20" s="6" t="s">
        <v>262</v>
      </c>
      <c r="G20" s="17">
        <v>5965</v>
      </c>
      <c r="H20" s="17">
        <v>432</v>
      </c>
      <c r="I20" s="17">
        <f t="shared" si="2"/>
        <v>6397</v>
      </c>
      <c r="J20" s="273">
        <f t="shared" si="1"/>
        <v>2.3113471717883402E-2</v>
      </c>
      <c r="K20" s="531"/>
      <c r="L20"/>
      <c r="M20"/>
      <c r="N20"/>
      <c r="O20"/>
      <c r="P20"/>
    </row>
    <row r="21" spans="1:16" ht="15" x14ac:dyDescent="0.25">
      <c r="A21" s="269" t="s">
        <v>775</v>
      </c>
      <c r="B21" s="525">
        <v>75368</v>
      </c>
      <c r="C21" s="525">
        <v>182989</v>
      </c>
      <c r="D21" s="526">
        <f t="shared" ref="D21:D28" si="4">+B21+C21</f>
        <v>258357</v>
      </c>
      <c r="E21" s="268"/>
      <c r="F21" s="6" t="s">
        <v>261</v>
      </c>
      <c r="G21" s="17">
        <v>3263</v>
      </c>
      <c r="H21" s="17">
        <v>389</v>
      </c>
      <c r="I21" s="17">
        <f t="shared" si="2"/>
        <v>3652</v>
      </c>
      <c r="J21" s="266">
        <f t="shared" si="1"/>
        <v>1.3195310100626885E-2</v>
      </c>
      <c r="K21" s="531"/>
      <c r="L21" s="525"/>
      <c r="M21" s="525"/>
      <c r="N21"/>
      <c r="O21"/>
      <c r="P21"/>
    </row>
    <row r="22" spans="1:16" ht="15" x14ac:dyDescent="0.25">
      <c r="A22" s="269" t="s">
        <v>842</v>
      </c>
      <c r="B22" s="525">
        <v>77417</v>
      </c>
      <c r="C22" s="525">
        <v>182017</v>
      </c>
      <c r="D22" s="526">
        <f t="shared" si="4"/>
        <v>259434</v>
      </c>
      <c r="E22" s="268"/>
      <c r="F22" s="6" t="s">
        <v>248</v>
      </c>
      <c r="G22" s="17">
        <v>2947</v>
      </c>
      <c r="H22" s="17">
        <v>278</v>
      </c>
      <c r="I22" s="17">
        <f t="shared" si="2"/>
        <v>3225</v>
      </c>
      <c r="J22" s="266">
        <f t="shared" si="1"/>
        <v>1.1652484960164761E-2</v>
      </c>
      <c r="K22" s="531"/>
      <c r="L22" s="1007"/>
      <c r="M22" s="143"/>
    </row>
    <row r="23" spans="1:16" ht="15" x14ac:dyDescent="0.25">
      <c r="A23" s="269" t="s">
        <v>846</v>
      </c>
      <c r="B23" s="525">
        <v>75571</v>
      </c>
      <c r="C23" s="525">
        <v>188916</v>
      </c>
      <c r="D23" s="526">
        <f t="shared" si="4"/>
        <v>264487</v>
      </c>
      <c r="E23" s="268"/>
      <c r="F23" s="6" t="s">
        <v>303</v>
      </c>
      <c r="G23" s="17">
        <v>1282</v>
      </c>
      <c r="H23" s="17">
        <v>180</v>
      </c>
      <c r="I23" s="17">
        <f t="shared" si="2"/>
        <v>1462</v>
      </c>
      <c r="J23" s="272">
        <f t="shared" si="1"/>
        <v>5.2824598486080248E-3</v>
      </c>
      <c r="K23" s="6"/>
      <c r="L23" s="1007"/>
      <c r="M23" s="143"/>
    </row>
    <row r="24" spans="1:16" ht="15" x14ac:dyDescent="0.25">
      <c r="A24" s="269" t="s">
        <v>854</v>
      </c>
      <c r="B24" s="525">
        <v>76632</v>
      </c>
      <c r="C24" s="525">
        <v>195590</v>
      </c>
      <c r="D24" s="526">
        <f t="shared" si="4"/>
        <v>272222</v>
      </c>
      <c r="E24" s="268"/>
      <c r="F24" s="6" t="s">
        <v>250</v>
      </c>
      <c r="G24" s="17">
        <v>1278</v>
      </c>
      <c r="H24" s="17">
        <v>171</v>
      </c>
      <c r="I24" s="17">
        <f t="shared" si="2"/>
        <v>1449</v>
      </c>
      <c r="J24" s="272">
        <f t="shared" si="1"/>
        <v>5.2354885914042597E-3</v>
      </c>
      <c r="K24" s="531"/>
      <c r="L24" s="143"/>
      <c r="M24" s="143"/>
    </row>
    <row r="25" spans="1:16" ht="15" x14ac:dyDescent="0.25">
      <c r="A25" s="269" t="s">
        <v>866</v>
      </c>
      <c r="B25" s="525">
        <v>76459</v>
      </c>
      <c r="C25" s="525">
        <v>201927</v>
      </c>
      <c r="D25" s="526">
        <f t="shared" si="4"/>
        <v>278386</v>
      </c>
      <c r="E25" s="268"/>
      <c r="F25" s="6" t="s">
        <v>257</v>
      </c>
      <c r="G25" s="17">
        <v>69</v>
      </c>
      <c r="H25" s="17">
        <v>4</v>
      </c>
      <c r="I25" s="17">
        <f>+G25+H25</f>
        <v>73</v>
      </c>
      <c r="J25" s="272">
        <f t="shared" si="1"/>
        <v>2.6376167506729536E-4</v>
      </c>
      <c r="K25" s="531"/>
      <c r="L25" s="525"/>
      <c r="M25" s="270"/>
    </row>
    <row r="26" spans="1:16" ht="15" x14ac:dyDescent="0.25">
      <c r="A26" s="269" t="s">
        <v>873</v>
      </c>
      <c r="B26" s="525">
        <v>77062</v>
      </c>
      <c r="C26" s="525">
        <v>204882</v>
      </c>
      <c r="D26" s="526">
        <f t="shared" si="4"/>
        <v>281944</v>
      </c>
      <c r="E26" s="268"/>
      <c r="F26" s="6" t="s">
        <v>519</v>
      </c>
      <c r="G26" s="17">
        <v>14</v>
      </c>
      <c r="H26" s="17">
        <v>7</v>
      </c>
      <c r="I26" s="17">
        <f>+G26+H26</f>
        <v>21</v>
      </c>
      <c r="J26" s="273">
        <f t="shared" si="1"/>
        <v>7.5876646252235648E-5</v>
      </c>
      <c r="K26" s="531"/>
      <c r="L26" s="525"/>
      <c r="M26" s="270"/>
    </row>
    <row r="27" spans="1:16" ht="15" x14ac:dyDescent="0.25">
      <c r="A27" s="269" t="s">
        <v>887</v>
      </c>
      <c r="B27" s="525">
        <v>76736</v>
      </c>
      <c r="C27" s="525">
        <v>210247</v>
      </c>
      <c r="D27" s="526">
        <f t="shared" si="4"/>
        <v>286983</v>
      </c>
      <c r="E27" s="268"/>
      <c r="F27" s="6" t="s">
        <v>252</v>
      </c>
      <c r="G27" s="17">
        <v>8</v>
      </c>
      <c r="H27" s="17">
        <v>8</v>
      </c>
      <c r="I27" s="17">
        <f>+G27+H27</f>
        <v>16</v>
      </c>
      <c r="J27" s="273">
        <f t="shared" si="1"/>
        <v>5.7810778096941449E-5</v>
      </c>
      <c r="K27" s="531"/>
      <c r="L27" s="525"/>
      <c r="M27" s="270"/>
    </row>
    <row r="28" spans="1:16" ht="15" x14ac:dyDescent="0.25">
      <c r="A28" s="269" t="s">
        <v>913</v>
      </c>
      <c r="B28" s="525">
        <v>74864</v>
      </c>
      <c r="C28" s="525">
        <v>201901</v>
      </c>
      <c r="D28" s="526">
        <f t="shared" si="4"/>
        <v>276765</v>
      </c>
      <c r="E28" s="268"/>
      <c r="F28" s="6" t="s">
        <v>260</v>
      </c>
      <c r="G28" s="17">
        <v>14</v>
      </c>
      <c r="H28" s="17">
        <v>1</v>
      </c>
      <c r="I28" s="17">
        <f>+G28+H28</f>
        <v>15</v>
      </c>
      <c r="J28" s="273">
        <f t="shared" si="1"/>
        <v>5.4197604465882611E-5</v>
      </c>
      <c r="K28" s="531"/>
      <c r="M28" s="270"/>
      <c r="O28" s="17"/>
    </row>
    <row r="29" spans="1:16" ht="15" x14ac:dyDescent="0.25">
      <c r="A29" s="269"/>
      <c r="B29" s="525"/>
      <c r="C29" s="525"/>
      <c r="D29" s="526"/>
      <c r="E29" s="268"/>
      <c r="F29" s="6" t="s">
        <v>253</v>
      </c>
      <c r="G29" s="17">
        <v>6</v>
      </c>
      <c r="H29" s="17">
        <v>4</v>
      </c>
      <c r="I29" s="17">
        <f>+G29+H29</f>
        <v>10</v>
      </c>
      <c r="J29" s="273">
        <f t="shared" si="1"/>
        <v>3.6131736310588405E-5</v>
      </c>
      <c r="K29" s="531"/>
      <c r="M29" s="270"/>
      <c r="O29" s="17"/>
    </row>
    <row r="30" spans="1:16" ht="15" x14ac:dyDescent="0.25">
      <c r="A30" s="269"/>
      <c r="B30" s="525"/>
      <c r="C30" s="525"/>
      <c r="D30" s="526"/>
      <c r="E30" s="271"/>
      <c r="G30" s="17"/>
      <c r="H30" s="17"/>
      <c r="I30" s="17"/>
      <c r="J30" s="273"/>
      <c r="K30" s="531"/>
      <c r="M30" s="270"/>
      <c r="O30" s="17"/>
    </row>
    <row r="31" spans="1:16" ht="15" x14ac:dyDescent="0.25">
      <c r="A31" s="194" t="s">
        <v>936</v>
      </c>
      <c r="B31" s="262"/>
      <c r="C31" s="262"/>
      <c r="D31" s="262"/>
      <c r="E31" s="271"/>
      <c r="F31" s="276" t="s">
        <v>0</v>
      </c>
      <c r="G31" s="277">
        <f>+SUM(G6:G29)</f>
        <v>254964</v>
      </c>
      <c r="H31" s="277">
        <f>+SUM(H6:H29)</f>
        <v>21801</v>
      </c>
      <c r="I31" s="277">
        <f>+SUM(I6:I29)</f>
        <v>276765</v>
      </c>
      <c r="J31" s="278">
        <f>SUM(J6:J29)</f>
        <v>1.0000000000000002</v>
      </c>
      <c r="K31" s="270"/>
      <c r="M31" s="270"/>
      <c r="O31" s="17"/>
    </row>
    <row r="32" spans="1:16" ht="15" x14ac:dyDescent="0.25">
      <c r="A32" s="274">
        <v>45627</v>
      </c>
      <c r="B32" s="525">
        <v>73684</v>
      </c>
      <c r="C32" s="525">
        <v>173778</v>
      </c>
      <c r="D32" s="526">
        <f>+B32+C32</f>
        <v>247462</v>
      </c>
      <c r="E32" s="271"/>
      <c r="G32" s="10"/>
      <c r="H32" s="10"/>
      <c r="K32" s="270"/>
      <c r="M32" s="270"/>
      <c r="O32" s="17"/>
    </row>
    <row r="33" spans="1:15" ht="15" x14ac:dyDescent="0.25">
      <c r="A33" s="274">
        <v>45992</v>
      </c>
      <c r="B33" s="525">
        <v>74864</v>
      </c>
      <c r="C33" s="525">
        <v>201901</v>
      </c>
      <c r="D33" s="526">
        <f>+B33+C33</f>
        <v>276765</v>
      </c>
      <c r="E33" s="268"/>
      <c r="K33" s="270"/>
      <c r="L33" s="525"/>
    </row>
    <row r="34" spans="1:15" ht="15" x14ac:dyDescent="0.25">
      <c r="A34" s="275" t="s">
        <v>266</v>
      </c>
      <c r="B34" s="538">
        <f>+B33/B32-1</f>
        <v>1.6014331469518472E-2</v>
      </c>
      <c r="C34" s="538">
        <f>+C33/C32-1</f>
        <v>0.16183291325714411</v>
      </c>
      <c r="D34" s="539">
        <f>+D33/D32-1</f>
        <v>0.11841414035286224</v>
      </c>
      <c r="E34" s="10"/>
      <c r="K34" s="540"/>
      <c r="L34" s="270"/>
      <c r="M34"/>
    </row>
    <row r="35" spans="1:15" x14ac:dyDescent="0.2">
      <c r="G35" s="10"/>
      <c r="H35" s="10"/>
      <c r="K35" s="6"/>
      <c r="M35" s="17"/>
      <c r="O35" s="17"/>
    </row>
    <row r="36" spans="1:15" ht="12.75" customHeight="1" x14ac:dyDescent="0.2">
      <c r="E36" s="279"/>
      <c r="I36" s="263"/>
    </row>
    <row r="37" spans="1:15" ht="62.45" customHeight="1" x14ac:dyDescent="0.2">
      <c r="A37" s="1087" t="s">
        <v>937</v>
      </c>
      <c r="B37" s="1087"/>
      <c r="C37" s="1087"/>
      <c r="D37" s="1087"/>
      <c r="E37" s="1087"/>
      <c r="F37" s="1087"/>
      <c r="G37" s="1087"/>
      <c r="H37" s="1087"/>
      <c r="I37" s="1087"/>
      <c r="J37" s="190"/>
      <c r="K37" s="10"/>
    </row>
    <row r="39" spans="1:15" ht="12.75" customHeight="1" x14ac:dyDescent="0.2">
      <c r="A39" s="1088" t="s">
        <v>360</v>
      </c>
      <c r="B39" s="1088"/>
      <c r="C39" s="1088"/>
      <c r="D39" s="1088"/>
      <c r="E39" s="1088"/>
      <c r="F39" s="1088"/>
      <c r="G39" s="1088"/>
      <c r="H39" s="1088"/>
      <c r="I39" s="1088"/>
      <c r="J39" s="1088"/>
    </row>
    <row r="40" spans="1:15" x14ac:dyDescent="0.2">
      <c r="A40" s="1089"/>
      <c r="B40" s="1089"/>
      <c r="C40" s="1089"/>
      <c r="D40" s="1089"/>
      <c r="E40" s="1089"/>
      <c r="F40" s="1089"/>
      <c r="G40" s="1089"/>
      <c r="H40" s="1089"/>
      <c r="I40" s="1089"/>
      <c r="J40" s="1089"/>
    </row>
    <row r="41" spans="1:15" ht="22.5" customHeight="1" x14ac:dyDescent="0.2">
      <c r="A41" s="264" t="s">
        <v>361</v>
      </c>
      <c r="B41" s="264" t="s">
        <v>362</v>
      </c>
      <c r="C41" s="264" t="s">
        <v>363</v>
      </c>
      <c r="D41" s="264" t="s">
        <v>364</v>
      </c>
      <c r="E41" s="264" t="s">
        <v>365</v>
      </c>
      <c r="F41" s="264" t="s">
        <v>366</v>
      </c>
      <c r="G41" s="264" t="s">
        <v>367</v>
      </c>
      <c r="H41" s="264" t="s">
        <v>368</v>
      </c>
      <c r="I41" s="264" t="s">
        <v>369</v>
      </c>
      <c r="J41" s="264" t="s">
        <v>888</v>
      </c>
      <c r="K41" s="280" t="s">
        <v>336</v>
      </c>
      <c r="L41" s="264" t="s">
        <v>337</v>
      </c>
      <c r="M41" s="264" t="s">
        <v>338</v>
      </c>
      <c r="N41" s="264" t="s">
        <v>0</v>
      </c>
    </row>
    <row r="42" spans="1:15" x14ac:dyDescent="0.2">
      <c r="A42" s="281">
        <v>2000</v>
      </c>
      <c r="B42" s="282">
        <v>6</v>
      </c>
      <c r="C42" s="282">
        <v>4</v>
      </c>
      <c r="D42" s="282">
        <v>2</v>
      </c>
      <c r="E42" s="282">
        <v>3</v>
      </c>
      <c r="F42" s="282">
        <v>3</v>
      </c>
      <c r="G42" s="282">
        <v>6</v>
      </c>
      <c r="H42" s="282">
        <v>8</v>
      </c>
      <c r="I42" s="282">
        <v>0</v>
      </c>
      <c r="J42" s="283">
        <v>0</v>
      </c>
      <c r="K42" s="283">
        <v>7</v>
      </c>
      <c r="L42" s="283">
        <v>8</v>
      </c>
      <c r="M42" s="283">
        <v>7</v>
      </c>
      <c r="N42" s="284">
        <f>SUM(B42:M42)</f>
        <v>54</v>
      </c>
    </row>
    <row r="43" spans="1:15" x14ac:dyDescent="0.2">
      <c r="A43" s="281">
        <v>2001</v>
      </c>
      <c r="B43" s="282">
        <v>2</v>
      </c>
      <c r="C43" s="282">
        <v>9</v>
      </c>
      <c r="D43" s="282">
        <v>5</v>
      </c>
      <c r="E43" s="282">
        <v>5</v>
      </c>
      <c r="F43" s="282">
        <v>8</v>
      </c>
      <c r="G43" s="282">
        <v>3</v>
      </c>
      <c r="H43" s="282">
        <v>8</v>
      </c>
      <c r="I43" s="282">
        <v>8</v>
      </c>
      <c r="J43" s="283">
        <v>4</v>
      </c>
      <c r="K43" s="283">
        <v>5</v>
      </c>
      <c r="L43" s="283">
        <v>4</v>
      </c>
      <c r="M43" s="283">
        <v>5</v>
      </c>
      <c r="N43" s="284">
        <f t="shared" ref="N43:N66" si="5">SUM(B43:M43)</f>
        <v>66</v>
      </c>
    </row>
    <row r="44" spans="1:15" x14ac:dyDescent="0.2">
      <c r="A44" s="281">
        <v>2002</v>
      </c>
      <c r="B44" s="282">
        <v>18</v>
      </c>
      <c r="C44" s="282">
        <v>2</v>
      </c>
      <c r="D44" s="282">
        <v>4</v>
      </c>
      <c r="E44" s="282">
        <v>5</v>
      </c>
      <c r="F44" s="282">
        <v>5</v>
      </c>
      <c r="G44" s="282">
        <v>4</v>
      </c>
      <c r="H44" s="282">
        <v>4</v>
      </c>
      <c r="I44" s="282">
        <v>4</v>
      </c>
      <c r="J44" s="283">
        <v>4</v>
      </c>
      <c r="K44" s="283">
        <v>7</v>
      </c>
      <c r="L44" s="283">
        <v>8</v>
      </c>
      <c r="M44" s="283">
        <v>1</v>
      </c>
      <c r="N44" s="284">
        <f t="shared" si="5"/>
        <v>66</v>
      </c>
    </row>
    <row r="45" spans="1:15" x14ac:dyDescent="0.2">
      <c r="A45" s="281">
        <v>2003</v>
      </c>
      <c r="B45" s="282">
        <v>4</v>
      </c>
      <c r="C45" s="282">
        <v>8</v>
      </c>
      <c r="D45" s="282">
        <v>5</v>
      </c>
      <c r="E45" s="282">
        <v>6</v>
      </c>
      <c r="F45" s="282">
        <v>5</v>
      </c>
      <c r="G45" s="282">
        <v>3</v>
      </c>
      <c r="H45" s="282">
        <v>4</v>
      </c>
      <c r="I45" s="282">
        <v>5</v>
      </c>
      <c r="J45" s="283">
        <v>3</v>
      </c>
      <c r="K45" s="283">
        <v>3</v>
      </c>
      <c r="L45" s="283">
        <v>4</v>
      </c>
      <c r="M45" s="283">
        <v>3</v>
      </c>
      <c r="N45" s="284">
        <f t="shared" si="5"/>
        <v>53</v>
      </c>
    </row>
    <row r="46" spans="1:15" x14ac:dyDescent="0.2">
      <c r="A46" s="281">
        <v>2004</v>
      </c>
      <c r="B46" s="282">
        <v>2</v>
      </c>
      <c r="C46" s="282">
        <v>9</v>
      </c>
      <c r="D46" s="282">
        <v>8</v>
      </c>
      <c r="E46" s="282">
        <v>5</v>
      </c>
      <c r="F46" s="282">
        <v>2</v>
      </c>
      <c r="G46" s="282">
        <v>9</v>
      </c>
      <c r="H46" s="282">
        <v>1</v>
      </c>
      <c r="I46" s="282">
        <v>3</v>
      </c>
      <c r="J46" s="283">
        <v>4</v>
      </c>
      <c r="K46" s="283">
        <v>7</v>
      </c>
      <c r="L46" s="283">
        <v>5</v>
      </c>
      <c r="M46" s="283">
        <v>1</v>
      </c>
      <c r="N46" s="284">
        <f t="shared" si="5"/>
        <v>56</v>
      </c>
    </row>
    <row r="47" spans="1:15" x14ac:dyDescent="0.2">
      <c r="A47" s="281">
        <v>2005</v>
      </c>
      <c r="B47" s="282">
        <v>3</v>
      </c>
      <c r="C47" s="282">
        <v>8</v>
      </c>
      <c r="D47" s="282">
        <v>6</v>
      </c>
      <c r="E47" s="282">
        <v>6</v>
      </c>
      <c r="F47" s="282">
        <v>6</v>
      </c>
      <c r="G47" s="282">
        <v>3</v>
      </c>
      <c r="H47" s="282">
        <v>5</v>
      </c>
      <c r="I47" s="282">
        <v>3</v>
      </c>
      <c r="J47" s="283">
        <v>7</v>
      </c>
      <c r="K47" s="283">
        <v>5</v>
      </c>
      <c r="L47" s="283">
        <v>8</v>
      </c>
      <c r="M47" s="283">
        <v>9</v>
      </c>
      <c r="N47" s="284">
        <f t="shared" si="5"/>
        <v>69</v>
      </c>
    </row>
    <row r="48" spans="1:15" x14ac:dyDescent="0.2">
      <c r="A48" s="281">
        <v>2006</v>
      </c>
      <c r="B48" s="282">
        <v>6</v>
      </c>
      <c r="C48" s="282">
        <v>7</v>
      </c>
      <c r="D48" s="282">
        <v>6</v>
      </c>
      <c r="E48" s="282">
        <v>3</v>
      </c>
      <c r="F48" s="282">
        <v>6</v>
      </c>
      <c r="G48" s="282">
        <v>5</v>
      </c>
      <c r="H48" s="282">
        <v>6</v>
      </c>
      <c r="I48" s="282">
        <v>5</v>
      </c>
      <c r="J48" s="283">
        <v>4</v>
      </c>
      <c r="K48" s="283">
        <v>9</v>
      </c>
      <c r="L48" s="283">
        <v>4</v>
      </c>
      <c r="M48" s="283">
        <v>4</v>
      </c>
      <c r="N48" s="284">
        <f t="shared" si="5"/>
        <v>65</v>
      </c>
    </row>
    <row r="49" spans="1:15" x14ac:dyDescent="0.2">
      <c r="A49" s="281">
        <v>2007</v>
      </c>
      <c r="B49" s="282">
        <v>5</v>
      </c>
      <c r="C49" s="282">
        <v>6</v>
      </c>
      <c r="D49" s="282">
        <v>7</v>
      </c>
      <c r="E49" s="282">
        <v>3</v>
      </c>
      <c r="F49" s="282">
        <v>7</v>
      </c>
      <c r="G49" s="282">
        <v>6</v>
      </c>
      <c r="H49" s="282">
        <v>4</v>
      </c>
      <c r="I49" s="282">
        <v>6</v>
      </c>
      <c r="J49" s="283">
        <v>5</v>
      </c>
      <c r="K49" s="283">
        <v>6</v>
      </c>
      <c r="L49" s="283">
        <v>5</v>
      </c>
      <c r="M49" s="283">
        <v>2</v>
      </c>
      <c r="N49" s="284">
        <f t="shared" si="5"/>
        <v>62</v>
      </c>
    </row>
    <row r="50" spans="1:15" x14ac:dyDescent="0.2">
      <c r="A50" s="281">
        <v>2008</v>
      </c>
      <c r="B50" s="282">
        <v>13</v>
      </c>
      <c r="C50" s="282">
        <v>4</v>
      </c>
      <c r="D50" s="282">
        <v>7</v>
      </c>
      <c r="E50" s="282">
        <v>6</v>
      </c>
      <c r="F50" s="282">
        <v>3</v>
      </c>
      <c r="G50" s="282">
        <v>5</v>
      </c>
      <c r="H50" s="282">
        <v>6</v>
      </c>
      <c r="I50" s="282">
        <v>6</v>
      </c>
      <c r="J50" s="283">
        <v>5</v>
      </c>
      <c r="K50" s="283">
        <v>3</v>
      </c>
      <c r="L50" s="283">
        <v>3</v>
      </c>
      <c r="M50" s="283">
        <v>3</v>
      </c>
      <c r="N50" s="284">
        <f t="shared" si="5"/>
        <v>64</v>
      </c>
    </row>
    <row r="51" spans="1:15" x14ac:dyDescent="0.2">
      <c r="A51" s="281">
        <v>2009</v>
      </c>
      <c r="B51" s="282">
        <v>4</v>
      </c>
      <c r="C51" s="282">
        <v>14</v>
      </c>
      <c r="D51" s="282">
        <v>6</v>
      </c>
      <c r="E51" s="282">
        <v>2</v>
      </c>
      <c r="F51" s="282">
        <v>3</v>
      </c>
      <c r="G51" s="282">
        <v>9</v>
      </c>
      <c r="H51" s="282">
        <v>5</v>
      </c>
      <c r="I51" s="282">
        <v>4</v>
      </c>
      <c r="J51" s="283">
        <v>2</v>
      </c>
      <c r="K51" s="283">
        <v>1</v>
      </c>
      <c r="L51" s="283">
        <v>4</v>
      </c>
      <c r="M51" s="283">
        <v>2</v>
      </c>
      <c r="N51" s="284">
        <f t="shared" si="5"/>
        <v>56</v>
      </c>
    </row>
    <row r="52" spans="1:15" x14ac:dyDescent="0.2">
      <c r="A52" s="281">
        <v>2010</v>
      </c>
      <c r="B52" s="282">
        <v>5</v>
      </c>
      <c r="C52" s="282">
        <v>13</v>
      </c>
      <c r="D52" s="282">
        <v>1</v>
      </c>
      <c r="E52" s="282">
        <v>6</v>
      </c>
      <c r="F52" s="282">
        <v>5</v>
      </c>
      <c r="G52" s="282">
        <v>9</v>
      </c>
      <c r="H52" s="282">
        <v>6</v>
      </c>
      <c r="I52" s="282">
        <v>4</v>
      </c>
      <c r="J52" s="283">
        <v>3</v>
      </c>
      <c r="K52" s="283">
        <v>4</v>
      </c>
      <c r="L52" s="283">
        <v>4</v>
      </c>
      <c r="M52" s="283">
        <v>6</v>
      </c>
      <c r="N52" s="284">
        <f t="shared" si="5"/>
        <v>66</v>
      </c>
    </row>
    <row r="53" spans="1:15" x14ac:dyDescent="0.2">
      <c r="A53" s="281">
        <v>2011</v>
      </c>
      <c r="B53" s="282">
        <v>4</v>
      </c>
      <c r="C53" s="282">
        <v>8</v>
      </c>
      <c r="D53" s="282">
        <v>3</v>
      </c>
      <c r="E53" s="282">
        <v>5</v>
      </c>
      <c r="F53" s="282">
        <v>6</v>
      </c>
      <c r="G53" s="282">
        <v>5</v>
      </c>
      <c r="H53" s="282">
        <v>4</v>
      </c>
      <c r="I53" s="282">
        <v>5</v>
      </c>
      <c r="J53" s="283">
        <v>4</v>
      </c>
      <c r="K53" s="283">
        <v>5</v>
      </c>
      <c r="L53" s="283">
        <v>1</v>
      </c>
      <c r="M53" s="283">
        <v>3</v>
      </c>
      <c r="N53" s="284">
        <f t="shared" si="5"/>
        <v>53</v>
      </c>
    </row>
    <row r="54" spans="1:15" x14ac:dyDescent="0.2">
      <c r="A54" s="281">
        <v>2012</v>
      </c>
      <c r="B54" s="282">
        <v>2</v>
      </c>
      <c r="C54" s="282">
        <v>6</v>
      </c>
      <c r="D54" s="282">
        <v>9</v>
      </c>
      <c r="E54" s="282">
        <v>2</v>
      </c>
      <c r="F54" s="282">
        <v>4</v>
      </c>
      <c r="G54" s="282">
        <v>2</v>
      </c>
      <c r="H54" s="282">
        <v>5</v>
      </c>
      <c r="I54" s="282">
        <v>5</v>
      </c>
      <c r="J54" s="283">
        <v>4</v>
      </c>
      <c r="K54" s="283">
        <v>7</v>
      </c>
      <c r="L54" s="283">
        <v>4</v>
      </c>
      <c r="M54" s="283">
        <v>4</v>
      </c>
      <c r="N54" s="284">
        <f t="shared" si="5"/>
        <v>54</v>
      </c>
      <c r="O54" s="285"/>
    </row>
    <row r="55" spans="1:15" x14ac:dyDescent="0.2">
      <c r="A55" s="281">
        <v>2013</v>
      </c>
      <c r="B55" s="282">
        <v>4</v>
      </c>
      <c r="C55" s="282">
        <v>6</v>
      </c>
      <c r="D55" s="282">
        <v>5</v>
      </c>
      <c r="E55" s="282">
        <v>6</v>
      </c>
      <c r="F55" s="282">
        <v>1</v>
      </c>
      <c r="G55" s="282">
        <v>4</v>
      </c>
      <c r="H55" s="282">
        <v>4</v>
      </c>
      <c r="I55" s="282">
        <v>4</v>
      </c>
      <c r="J55" s="283">
        <v>5</v>
      </c>
      <c r="K55" s="283">
        <v>2</v>
      </c>
      <c r="L55" s="283">
        <v>4</v>
      </c>
      <c r="M55" s="283">
        <v>2</v>
      </c>
      <c r="N55" s="284">
        <f t="shared" si="5"/>
        <v>47</v>
      </c>
      <c r="O55" s="285"/>
    </row>
    <row r="56" spans="1:15" x14ac:dyDescent="0.2">
      <c r="A56" s="281">
        <v>2014</v>
      </c>
      <c r="B56" s="282">
        <v>6</v>
      </c>
      <c r="C56" s="282">
        <v>1</v>
      </c>
      <c r="D56" s="282">
        <v>1</v>
      </c>
      <c r="E56" s="282">
        <v>1</v>
      </c>
      <c r="F56" s="282">
        <v>1</v>
      </c>
      <c r="G56" s="282">
        <v>3</v>
      </c>
      <c r="H56" s="282">
        <v>7</v>
      </c>
      <c r="I56" s="282">
        <v>2</v>
      </c>
      <c r="J56" s="283">
        <v>2</v>
      </c>
      <c r="K56" s="283">
        <v>0</v>
      </c>
      <c r="L56" s="283">
        <v>1</v>
      </c>
      <c r="M56" s="283">
        <v>7</v>
      </c>
      <c r="N56" s="284">
        <f t="shared" si="5"/>
        <v>32</v>
      </c>
      <c r="O56" s="285"/>
    </row>
    <row r="57" spans="1:15" x14ac:dyDescent="0.2">
      <c r="A57" s="281">
        <v>2015</v>
      </c>
      <c r="B57" s="282">
        <v>5</v>
      </c>
      <c r="C57" s="282">
        <v>2</v>
      </c>
      <c r="D57" s="282">
        <v>7</v>
      </c>
      <c r="E57" s="282">
        <v>2</v>
      </c>
      <c r="F57" s="282">
        <v>0</v>
      </c>
      <c r="G57" s="282">
        <v>2</v>
      </c>
      <c r="H57" s="282">
        <v>1</v>
      </c>
      <c r="I57" s="282">
        <v>2</v>
      </c>
      <c r="J57" s="283">
        <v>2</v>
      </c>
      <c r="K57" s="283">
        <v>3</v>
      </c>
      <c r="L57" s="283">
        <v>3</v>
      </c>
      <c r="M57" s="283">
        <v>0</v>
      </c>
      <c r="N57" s="284">
        <f t="shared" si="5"/>
        <v>29</v>
      </c>
      <c r="O57" s="285"/>
    </row>
    <row r="58" spans="1:15" x14ac:dyDescent="0.2">
      <c r="A58" s="281">
        <v>2016</v>
      </c>
      <c r="B58" s="282">
        <v>4</v>
      </c>
      <c r="C58" s="282">
        <v>3</v>
      </c>
      <c r="D58" s="282">
        <v>3</v>
      </c>
      <c r="E58" s="282">
        <v>1</v>
      </c>
      <c r="F58" s="282">
        <v>6</v>
      </c>
      <c r="G58" s="282">
        <v>2</v>
      </c>
      <c r="H58" s="282">
        <v>2</v>
      </c>
      <c r="I58" s="282">
        <v>3</v>
      </c>
      <c r="J58" s="283">
        <v>4</v>
      </c>
      <c r="K58" s="283">
        <v>1</v>
      </c>
      <c r="L58" s="283">
        <v>2</v>
      </c>
      <c r="M58" s="283">
        <v>3</v>
      </c>
      <c r="N58" s="284">
        <f t="shared" si="5"/>
        <v>34</v>
      </c>
      <c r="O58" s="285"/>
    </row>
    <row r="59" spans="1:15" x14ac:dyDescent="0.2">
      <c r="A59" s="281">
        <v>2017</v>
      </c>
      <c r="B59" s="282">
        <v>5</v>
      </c>
      <c r="C59" s="282">
        <v>5</v>
      </c>
      <c r="D59" s="282">
        <v>3</v>
      </c>
      <c r="E59" s="282">
        <v>2</v>
      </c>
      <c r="F59" s="282">
        <v>6</v>
      </c>
      <c r="G59" s="282">
        <v>1</v>
      </c>
      <c r="H59" s="282">
        <v>3</v>
      </c>
      <c r="I59" s="282">
        <v>4</v>
      </c>
      <c r="J59" s="283">
        <v>2</v>
      </c>
      <c r="K59" s="283">
        <v>8</v>
      </c>
      <c r="L59" s="283">
        <v>0</v>
      </c>
      <c r="M59" s="283">
        <v>2</v>
      </c>
      <c r="N59" s="284">
        <f t="shared" si="5"/>
        <v>41</v>
      </c>
      <c r="O59" s="285"/>
    </row>
    <row r="60" spans="1:15" x14ac:dyDescent="0.2">
      <c r="A60" s="281">
        <v>2018</v>
      </c>
      <c r="B60" s="282">
        <v>2</v>
      </c>
      <c r="C60" s="282">
        <v>1</v>
      </c>
      <c r="D60" s="282">
        <v>2</v>
      </c>
      <c r="E60" s="282">
        <v>5</v>
      </c>
      <c r="F60" s="282">
        <v>3</v>
      </c>
      <c r="G60" s="282">
        <v>2</v>
      </c>
      <c r="H60" s="282">
        <v>1</v>
      </c>
      <c r="I60" s="282">
        <v>3</v>
      </c>
      <c r="J60" s="283">
        <v>2</v>
      </c>
      <c r="K60" s="283">
        <v>2</v>
      </c>
      <c r="L60" s="283">
        <v>3</v>
      </c>
      <c r="M60" s="283">
        <v>1</v>
      </c>
      <c r="N60" s="284">
        <f t="shared" si="5"/>
        <v>27</v>
      </c>
      <c r="O60" s="285"/>
    </row>
    <row r="61" spans="1:15" x14ac:dyDescent="0.2">
      <c r="A61" s="281">
        <v>2019</v>
      </c>
      <c r="B61" s="282">
        <v>4</v>
      </c>
      <c r="C61" s="282">
        <v>2</v>
      </c>
      <c r="D61" s="282">
        <v>1</v>
      </c>
      <c r="E61" s="282">
        <v>4</v>
      </c>
      <c r="F61" s="282">
        <v>4</v>
      </c>
      <c r="G61" s="282">
        <v>3</v>
      </c>
      <c r="H61" s="282">
        <v>3</v>
      </c>
      <c r="I61" s="282">
        <v>3</v>
      </c>
      <c r="J61" s="283">
        <v>3</v>
      </c>
      <c r="K61" s="283">
        <v>1</v>
      </c>
      <c r="L61" s="283">
        <v>6</v>
      </c>
      <c r="M61" s="283">
        <v>6</v>
      </c>
      <c r="N61" s="284">
        <f t="shared" si="5"/>
        <v>40</v>
      </c>
      <c r="O61" s="285"/>
    </row>
    <row r="62" spans="1:15" x14ac:dyDescent="0.2">
      <c r="A62" s="281">
        <v>2020</v>
      </c>
      <c r="B62" s="282">
        <v>2</v>
      </c>
      <c r="C62" s="282">
        <v>5</v>
      </c>
      <c r="D62" s="282">
        <v>3</v>
      </c>
      <c r="E62" s="282">
        <v>0</v>
      </c>
      <c r="F62" s="282">
        <v>2</v>
      </c>
      <c r="G62" s="282">
        <v>1</v>
      </c>
      <c r="H62" s="282">
        <v>1</v>
      </c>
      <c r="I62" s="282">
        <v>0</v>
      </c>
      <c r="J62" s="283">
        <v>0</v>
      </c>
      <c r="K62" s="283">
        <v>0</v>
      </c>
      <c r="L62" s="283">
        <v>1</v>
      </c>
      <c r="M62" s="283">
        <v>5</v>
      </c>
      <c r="N62" s="284">
        <f t="shared" si="5"/>
        <v>20</v>
      </c>
    </row>
    <row r="63" spans="1:15" x14ac:dyDescent="0.2">
      <c r="A63" s="281">
        <v>2021</v>
      </c>
      <c r="B63" s="282">
        <v>1</v>
      </c>
      <c r="C63" s="282">
        <v>1</v>
      </c>
      <c r="D63" s="282">
        <v>1</v>
      </c>
      <c r="E63" s="282">
        <v>0</v>
      </c>
      <c r="F63" s="282">
        <v>1</v>
      </c>
      <c r="G63" s="282">
        <v>28</v>
      </c>
      <c r="H63" s="282">
        <v>2</v>
      </c>
      <c r="I63" s="282">
        <v>19</v>
      </c>
      <c r="J63" s="283">
        <v>2</v>
      </c>
      <c r="K63" s="283">
        <v>2</v>
      </c>
      <c r="L63" s="283">
        <v>5</v>
      </c>
      <c r="M63" s="283">
        <v>1</v>
      </c>
      <c r="N63" s="284">
        <f t="shared" si="5"/>
        <v>63</v>
      </c>
    </row>
    <row r="64" spans="1:15" x14ac:dyDescent="0.2">
      <c r="A64" s="281">
        <v>2022</v>
      </c>
      <c r="B64" s="282">
        <v>2</v>
      </c>
      <c r="C64" s="282">
        <v>3</v>
      </c>
      <c r="D64" s="282">
        <v>5</v>
      </c>
      <c r="E64" s="282">
        <v>3</v>
      </c>
      <c r="F64" s="282">
        <v>2</v>
      </c>
      <c r="G64" s="282">
        <v>0</v>
      </c>
      <c r="H64" s="282">
        <v>1</v>
      </c>
      <c r="I64" s="282">
        <v>5</v>
      </c>
      <c r="J64" s="283">
        <v>8</v>
      </c>
      <c r="K64" s="283">
        <v>4</v>
      </c>
      <c r="L64" s="283">
        <v>2</v>
      </c>
      <c r="M64" s="283">
        <v>4</v>
      </c>
      <c r="N64" s="284">
        <f t="shared" si="5"/>
        <v>39</v>
      </c>
    </row>
    <row r="65" spans="1:14" x14ac:dyDescent="0.2">
      <c r="A65" s="281">
        <v>2023</v>
      </c>
      <c r="B65" s="282">
        <v>2</v>
      </c>
      <c r="C65" s="282">
        <v>1</v>
      </c>
      <c r="D65" s="282">
        <v>1</v>
      </c>
      <c r="E65" s="282">
        <v>1</v>
      </c>
      <c r="F65" s="282">
        <v>27</v>
      </c>
      <c r="G65" s="282">
        <v>3</v>
      </c>
      <c r="H65" s="282">
        <v>1</v>
      </c>
      <c r="I65" s="282">
        <v>6</v>
      </c>
      <c r="J65" s="283">
        <v>3</v>
      </c>
      <c r="K65" s="283">
        <v>2</v>
      </c>
      <c r="L65" s="283">
        <v>1</v>
      </c>
      <c r="M65" s="283">
        <v>3</v>
      </c>
      <c r="N65" s="284">
        <f t="shared" si="5"/>
        <v>51</v>
      </c>
    </row>
    <row r="66" spans="1:14" x14ac:dyDescent="0.2">
      <c r="A66" s="281">
        <v>2024</v>
      </c>
      <c r="B66" s="282">
        <v>3</v>
      </c>
      <c r="C66" s="282">
        <v>3</v>
      </c>
      <c r="D66" s="282">
        <v>2</v>
      </c>
      <c r="E66" s="282">
        <v>1</v>
      </c>
      <c r="F66" s="282">
        <v>1</v>
      </c>
      <c r="G66" s="282">
        <v>2</v>
      </c>
      <c r="H66" s="282">
        <v>2</v>
      </c>
      <c r="I66" s="282">
        <v>3</v>
      </c>
      <c r="J66" s="283">
        <v>2</v>
      </c>
      <c r="K66" s="283">
        <v>1</v>
      </c>
      <c r="L66" s="283">
        <v>2</v>
      </c>
      <c r="M66" s="283">
        <v>0</v>
      </c>
      <c r="N66" s="284">
        <f t="shared" si="5"/>
        <v>22</v>
      </c>
    </row>
    <row r="67" spans="1:14" x14ac:dyDescent="0.2">
      <c r="A67" s="286" t="s">
        <v>590</v>
      </c>
      <c r="B67" s="287">
        <v>1</v>
      </c>
      <c r="C67" s="287">
        <v>0</v>
      </c>
      <c r="D67" s="287">
        <v>1</v>
      </c>
      <c r="E67" s="287">
        <v>2</v>
      </c>
      <c r="F67" s="287">
        <v>3</v>
      </c>
      <c r="G67" s="287">
        <v>1</v>
      </c>
      <c r="H67" s="287">
        <v>4</v>
      </c>
      <c r="I67" s="287">
        <v>0</v>
      </c>
      <c r="J67" s="287">
        <v>1</v>
      </c>
      <c r="K67" s="287">
        <v>2</v>
      </c>
      <c r="L67" s="287">
        <v>7</v>
      </c>
      <c r="M67" s="287">
        <v>4</v>
      </c>
      <c r="N67" s="287">
        <f>+SUM(B67:M67)</f>
        <v>26</v>
      </c>
    </row>
    <row r="68" spans="1:14" x14ac:dyDescent="0.2">
      <c r="A68" s="559"/>
      <c r="B68" s="560"/>
      <c r="C68" s="560"/>
      <c r="D68" s="560"/>
      <c r="E68" s="560"/>
      <c r="F68" s="560"/>
      <c r="G68" s="560"/>
      <c r="H68" s="560"/>
      <c r="I68" s="560"/>
      <c r="J68" s="560"/>
      <c r="K68" s="560"/>
      <c r="L68" s="560"/>
      <c r="M68" s="560"/>
      <c r="N68" s="560"/>
    </row>
    <row r="69" spans="1:14" ht="31.5" customHeight="1" x14ac:dyDescent="0.2">
      <c r="A69" s="1084" t="s">
        <v>938</v>
      </c>
      <c r="B69" s="1084"/>
      <c r="C69" s="1084"/>
      <c r="D69" s="1084"/>
      <c r="E69" s="1084"/>
      <c r="F69" s="1084"/>
      <c r="G69" s="1084"/>
      <c r="H69" s="1084"/>
      <c r="I69" s="1084"/>
      <c r="J69" s="1084"/>
      <c r="K69" s="1084"/>
      <c r="L69" s="1084"/>
      <c r="M69" s="1084"/>
      <c r="N69" s="1084"/>
    </row>
    <row r="70" spans="1:14" x14ac:dyDescent="0.2">
      <c r="A70" s="197"/>
      <c r="B70" s="197"/>
      <c r="C70" s="197"/>
      <c r="D70" s="197"/>
      <c r="E70" s="197"/>
      <c r="F70" s="197"/>
      <c r="G70" s="197"/>
      <c r="H70" s="197"/>
      <c r="I70" s="197"/>
      <c r="J70" s="197"/>
      <c r="K70" s="197"/>
      <c r="L70" s="197"/>
      <c r="M70" s="197"/>
      <c r="N70" s="197"/>
    </row>
    <row r="71" spans="1:14" ht="13.5" customHeight="1" x14ac:dyDescent="0.2">
      <c r="A71" s="197"/>
      <c r="B71" s="197"/>
      <c r="C71" s="197"/>
      <c r="D71" s="197"/>
      <c r="E71" s="197"/>
      <c r="F71" s="197"/>
      <c r="G71" s="197"/>
      <c r="H71" s="197"/>
      <c r="I71" s="197"/>
      <c r="J71" s="197"/>
      <c r="K71" s="197"/>
      <c r="L71" s="197"/>
      <c r="M71" s="197"/>
      <c r="N71" s="197"/>
    </row>
  </sheetData>
  <mergeCells count="6">
    <mergeCell ref="A69:N69"/>
    <mergeCell ref="A2:D2"/>
    <mergeCell ref="A4:D4"/>
    <mergeCell ref="A37:I37"/>
    <mergeCell ref="A39:J39"/>
    <mergeCell ref="A40:J40"/>
  </mergeCells>
  <printOptions horizontalCentered="1" verticalCentered="1"/>
  <pageMargins left="0" right="0" top="0" bottom="0" header="0.31496062992125984" footer="0.31496062992125984"/>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BF6E0-6F72-4688-A800-66D24A656023}">
  <sheetPr codeName="Hoja16">
    <tabColor rgb="FF002060"/>
  </sheetPr>
  <dimension ref="A1:Y25"/>
  <sheetViews>
    <sheetView showGridLines="0" view="pageBreakPreview" zoomScaleNormal="100" zoomScaleSheetLayoutView="100" workbookViewId="0"/>
  </sheetViews>
  <sheetFormatPr baseColWidth="10" defaultColWidth="11.42578125" defaultRowHeight="15" x14ac:dyDescent="0.25"/>
  <cols>
    <col min="1" max="1" width="16.5703125" style="1" customWidth="1"/>
    <col min="2" max="18" width="9.85546875" style="1" customWidth="1"/>
    <col min="19" max="25" width="9.7109375" style="1" customWidth="1"/>
    <col min="26" max="26" width="3.28515625" style="1" customWidth="1"/>
    <col min="27" max="27" width="9.7109375" style="1" customWidth="1"/>
    <col min="28" max="16384" width="11.42578125" style="1"/>
  </cols>
  <sheetData>
    <row r="1" spans="1:25" ht="13.5" customHeight="1" x14ac:dyDescent="0.25">
      <c r="A1" s="104" t="s">
        <v>370</v>
      </c>
    </row>
    <row r="2" spans="1:25" ht="15" customHeight="1" x14ac:dyDescent="0.25">
      <c r="A2" s="554" t="s">
        <v>518</v>
      </c>
    </row>
    <row r="3" spans="1:25" x14ac:dyDescent="0.25">
      <c r="A3" s="262"/>
    </row>
    <row r="4" spans="1:25" x14ac:dyDescent="0.25">
      <c r="A4" s="262" t="s">
        <v>371</v>
      </c>
    </row>
    <row r="6" spans="1:25" x14ac:dyDescent="0.25">
      <c r="A6" s="288" t="s">
        <v>372</v>
      </c>
      <c r="B6" s="289">
        <v>45292</v>
      </c>
      <c r="C6" s="289">
        <v>45323</v>
      </c>
      <c r="D6" s="289">
        <v>45352</v>
      </c>
      <c r="E6" s="289">
        <v>45383</v>
      </c>
      <c r="F6" s="289">
        <v>45413</v>
      </c>
      <c r="G6" s="289">
        <v>45444</v>
      </c>
      <c r="H6" s="289">
        <v>45474</v>
      </c>
      <c r="I6" s="289">
        <v>45505</v>
      </c>
      <c r="J6" s="289">
        <v>45536</v>
      </c>
      <c r="K6" s="289">
        <v>45566</v>
      </c>
      <c r="L6" s="289">
        <v>45597</v>
      </c>
      <c r="M6" s="289">
        <v>45627</v>
      </c>
      <c r="N6" s="289">
        <v>45658</v>
      </c>
      <c r="O6" s="289">
        <v>45689</v>
      </c>
      <c r="P6" s="289">
        <v>45717</v>
      </c>
      <c r="Q6" s="289">
        <v>45748</v>
      </c>
      <c r="R6" s="289">
        <v>45778</v>
      </c>
      <c r="S6" s="289">
        <v>45809</v>
      </c>
      <c r="T6" s="289">
        <v>45839</v>
      </c>
      <c r="U6" s="289">
        <v>45870</v>
      </c>
      <c r="V6" s="289">
        <v>45901</v>
      </c>
      <c r="W6" s="289">
        <v>45931</v>
      </c>
      <c r="X6" s="289">
        <v>45962</v>
      </c>
      <c r="Y6" s="289">
        <v>45992</v>
      </c>
    </row>
    <row r="7" spans="1:25" x14ac:dyDescent="0.25">
      <c r="A7" s="290" t="s">
        <v>373</v>
      </c>
      <c r="B7" s="291">
        <v>213429</v>
      </c>
      <c r="C7" s="291">
        <v>214585</v>
      </c>
      <c r="D7" s="291">
        <v>217766</v>
      </c>
      <c r="E7" s="291">
        <v>213778</v>
      </c>
      <c r="F7" s="291">
        <v>217880</v>
      </c>
      <c r="G7" s="291">
        <v>219994</v>
      </c>
      <c r="H7" s="291">
        <v>220940</v>
      </c>
      <c r="I7" s="291">
        <v>225404</v>
      </c>
      <c r="J7" s="291">
        <v>227796</v>
      </c>
      <c r="K7" s="291">
        <v>231015</v>
      </c>
      <c r="L7" s="291">
        <v>227777</v>
      </c>
      <c r="M7" s="291">
        <v>228123</v>
      </c>
      <c r="N7" s="291">
        <v>228018</v>
      </c>
      <c r="O7" s="291">
        <v>219261</v>
      </c>
      <c r="P7" s="291">
        <v>228450</v>
      </c>
      <c r="Q7" s="291">
        <v>236831</v>
      </c>
      <c r="R7" s="291">
        <v>238716</v>
      </c>
      <c r="S7" s="291">
        <v>239104</v>
      </c>
      <c r="T7" s="291">
        <v>243813</v>
      </c>
      <c r="U7" s="291">
        <v>251216</v>
      </c>
      <c r="V7" s="291">
        <v>256714</v>
      </c>
      <c r="W7" s="291">
        <v>258996</v>
      </c>
      <c r="X7" s="291">
        <v>263383</v>
      </c>
      <c r="Y7" s="291">
        <v>254964</v>
      </c>
    </row>
    <row r="8" spans="1:25" x14ac:dyDescent="0.25">
      <c r="A8" s="292" t="s">
        <v>374</v>
      </c>
      <c r="B8" s="291">
        <v>16563</v>
      </c>
      <c r="C8" s="291">
        <v>16920</v>
      </c>
      <c r="D8" s="291">
        <v>17266</v>
      </c>
      <c r="E8" s="291">
        <v>17285</v>
      </c>
      <c r="F8" s="291">
        <v>17658</v>
      </c>
      <c r="G8" s="291">
        <v>17999</v>
      </c>
      <c r="H8" s="291">
        <v>18345</v>
      </c>
      <c r="I8" s="291">
        <v>18642</v>
      </c>
      <c r="J8" s="291">
        <v>18579</v>
      </c>
      <c r="K8" s="291">
        <v>19283</v>
      </c>
      <c r="L8" s="291">
        <v>19477</v>
      </c>
      <c r="M8" s="291">
        <v>19339</v>
      </c>
      <c r="N8" s="291">
        <v>19080</v>
      </c>
      <c r="O8" s="291">
        <v>18781</v>
      </c>
      <c r="P8" s="291">
        <v>19868</v>
      </c>
      <c r="Q8" s="291">
        <v>19780</v>
      </c>
      <c r="R8" s="291">
        <v>19641</v>
      </c>
      <c r="S8" s="291">
        <v>20330</v>
      </c>
      <c r="T8" s="291">
        <v>20674</v>
      </c>
      <c r="U8" s="291">
        <v>21006</v>
      </c>
      <c r="V8" s="291">
        <v>21672</v>
      </c>
      <c r="W8" s="291">
        <v>22948</v>
      </c>
      <c r="X8" s="291">
        <v>23600</v>
      </c>
      <c r="Y8" s="291">
        <v>21801</v>
      </c>
    </row>
    <row r="9" spans="1:25" x14ac:dyDescent="0.25">
      <c r="A9" s="293" t="s">
        <v>375</v>
      </c>
      <c r="B9" s="294">
        <f t="shared" ref="B9:Y9" si="0">B7+B8</f>
        <v>229992</v>
      </c>
      <c r="C9" s="294">
        <f t="shared" si="0"/>
        <v>231505</v>
      </c>
      <c r="D9" s="294">
        <f t="shared" si="0"/>
        <v>235032</v>
      </c>
      <c r="E9" s="294">
        <f t="shared" si="0"/>
        <v>231063</v>
      </c>
      <c r="F9" s="294">
        <f t="shared" si="0"/>
        <v>235538</v>
      </c>
      <c r="G9" s="294">
        <f t="shared" si="0"/>
        <v>237993</v>
      </c>
      <c r="H9" s="294">
        <f t="shared" si="0"/>
        <v>239285</v>
      </c>
      <c r="I9" s="294">
        <f t="shared" si="0"/>
        <v>244046</v>
      </c>
      <c r="J9" s="294">
        <f t="shared" si="0"/>
        <v>246375</v>
      </c>
      <c r="K9" s="294">
        <f t="shared" si="0"/>
        <v>250298</v>
      </c>
      <c r="L9" s="294">
        <f t="shared" si="0"/>
        <v>247254</v>
      </c>
      <c r="M9" s="294">
        <f t="shared" si="0"/>
        <v>247462</v>
      </c>
      <c r="N9" s="294">
        <f t="shared" si="0"/>
        <v>247098</v>
      </c>
      <c r="O9" s="294">
        <f t="shared" si="0"/>
        <v>238042</v>
      </c>
      <c r="P9" s="294">
        <f t="shared" si="0"/>
        <v>248318</v>
      </c>
      <c r="Q9" s="294">
        <f t="shared" si="0"/>
        <v>256611</v>
      </c>
      <c r="R9" s="294">
        <f t="shared" si="0"/>
        <v>258357</v>
      </c>
      <c r="S9" s="294">
        <f t="shared" si="0"/>
        <v>259434</v>
      </c>
      <c r="T9" s="294">
        <f t="shared" si="0"/>
        <v>264487</v>
      </c>
      <c r="U9" s="294">
        <f t="shared" si="0"/>
        <v>272222</v>
      </c>
      <c r="V9" s="294">
        <f t="shared" si="0"/>
        <v>278386</v>
      </c>
      <c r="W9" s="294">
        <f t="shared" si="0"/>
        <v>281944</v>
      </c>
      <c r="X9" s="294">
        <f t="shared" si="0"/>
        <v>286983</v>
      </c>
      <c r="Y9" s="294">
        <f t="shared" si="0"/>
        <v>276765</v>
      </c>
    </row>
    <row r="10" spans="1:25" x14ac:dyDescent="0.25">
      <c r="A10" s="9"/>
    </row>
    <row r="11" spans="1:25" x14ac:dyDescent="0.25">
      <c r="A11" s="194" t="s">
        <v>376</v>
      </c>
    </row>
    <row r="13" spans="1:25" x14ac:dyDescent="0.25">
      <c r="A13" s="288" t="s">
        <v>377</v>
      </c>
      <c r="B13" s="289">
        <v>45292</v>
      </c>
      <c r="C13" s="289">
        <v>45323</v>
      </c>
      <c r="D13" s="289">
        <v>45352</v>
      </c>
      <c r="E13" s="289">
        <v>45383</v>
      </c>
      <c r="F13" s="289">
        <v>45413</v>
      </c>
      <c r="G13" s="289">
        <v>45444</v>
      </c>
      <c r="H13" s="289">
        <v>45474</v>
      </c>
      <c r="I13" s="289">
        <v>45505</v>
      </c>
      <c r="J13" s="289">
        <v>45536</v>
      </c>
      <c r="K13" s="289">
        <v>45566</v>
      </c>
      <c r="L13" s="289">
        <v>45597</v>
      </c>
      <c r="M13" s="289">
        <v>45627</v>
      </c>
      <c r="N13" s="289">
        <v>45658</v>
      </c>
      <c r="O13" s="289">
        <v>45689</v>
      </c>
      <c r="P13" s="289">
        <v>45717</v>
      </c>
      <c r="Q13" s="289">
        <v>45748</v>
      </c>
      <c r="R13" s="289">
        <v>45778</v>
      </c>
      <c r="S13" s="289">
        <v>45809</v>
      </c>
      <c r="T13" s="289">
        <v>45839</v>
      </c>
      <c r="U13" s="289">
        <v>45870</v>
      </c>
      <c r="V13" s="289">
        <v>45901</v>
      </c>
      <c r="W13" s="289">
        <v>45931</v>
      </c>
      <c r="X13" s="289">
        <v>45962</v>
      </c>
      <c r="Y13" s="289">
        <v>45992</v>
      </c>
    </row>
    <row r="14" spans="1:25" x14ac:dyDescent="0.25">
      <c r="A14" s="292" t="s">
        <v>378</v>
      </c>
      <c r="B14" s="295">
        <f t="shared" ref="B14:Y14" si="1">+B15+B16</f>
        <v>71480</v>
      </c>
      <c r="C14" s="295">
        <f t="shared" si="1"/>
        <v>72578</v>
      </c>
      <c r="D14" s="295">
        <f t="shared" si="1"/>
        <v>73075</v>
      </c>
      <c r="E14" s="295">
        <f t="shared" si="1"/>
        <v>73064</v>
      </c>
      <c r="F14" s="295">
        <f t="shared" si="1"/>
        <v>72942</v>
      </c>
      <c r="G14" s="295">
        <f t="shared" si="1"/>
        <v>73040</v>
      </c>
      <c r="H14" s="295">
        <f t="shared" si="1"/>
        <v>73703</v>
      </c>
      <c r="I14" s="295">
        <f t="shared" si="1"/>
        <v>73396</v>
      </c>
      <c r="J14" s="295">
        <f t="shared" si="1"/>
        <v>73541</v>
      </c>
      <c r="K14" s="295">
        <f>+K15+K16</f>
        <v>74263</v>
      </c>
      <c r="L14" s="295">
        <f t="shared" si="1"/>
        <v>74774</v>
      </c>
      <c r="M14" s="295">
        <f t="shared" si="1"/>
        <v>73684</v>
      </c>
      <c r="N14" s="295">
        <f t="shared" si="1"/>
        <v>73396</v>
      </c>
      <c r="O14" s="295">
        <f t="shared" si="1"/>
        <v>72533</v>
      </c>
      <c r="P14" s="295">
        <f t="shared" si="1"/>
        <v>74951</v>
      </c>
      <c r="Q14" s="295">
        <f t="shared" si="1"/>
        <v>75943</v>
      </c>
      <c r="R14" s="295">
        <f t="shared" si="1"/>
        <v>75368</v>
      </c>
      <c r="S14" s="295">
        <f t="shared" si="1"/>
        <v>77417</v>
      </c>
      <c r="T14" s="295">
        <f t="shared" si="1"/>
        <v>75571</v>
      </c>
      <c r="U14" s="295">
        <f t="shared" si="1"/>
        <v>76632</v>
      </c>
      <c r="V14" s="295">
        <f t="shared" si="1"/>
        <v>76459</v>
      </c>
      <c r="W14" s="295">
        <f t="shared" si="1"/>
        <v>77062</v>
      </c>
      <c r="X14" s="295">
        <f t="shared" si="1"/>
        <v>76736</v>
      </c>
      <c r="Y14" s="295">
        <f t="shared" si="1"/>
        <v>74864</v>
      </c>
    </row>
    <row r="15" spans="1:25" x14ac:dyDescent="0.25">
      <c r="A15" s="296" t="s">
        <v>373</v>
      </c>
      <c r="B15" s="297">
        <v>65813</v>
      </c>
      <c r="C15" s="297">
        <v>66673</v>
      </c>
      <c r="D15" s="297">
        <v>67210</v>
      </c>
      <c r="E15" s="297">
        <v>66837</v>
      </c>
      <c r="F15" s="297">
        <v>66710</v>
      </c>
      <c r="G15" s="297">
        <v>66649</v>
      </c>
      <c r="H15" s="297">
        <v>67462</v>
      </c>
      <c r="I15" s="297">
        <v>67147</v>
      </c>
      <c r="J15" s="297">
        <v>67332</v>
      </c>
      <c r="K15" s="297">
        <v>67924</v>
      </c>
      <c r="L15" s="297">
        <v>68275</v>
      </c>
      <c r="M15" s="297">
        <v>67258</v>
      </c>
      <c r="N15" s="297">
        <v>67032</v>
      </c>
      <c r="O15" s="297">
        <v>65580</v>
      </c>
      <c r="P15" s="297">
        <v>67483</v>
      </c>
      <c r="Q15" s="297">
        <v>69388</v>
      </c>
      <c r="R15" s="297">
        <v>68881</v>
      </c>
      <c r="S15" s="297">
        <v>70467</v>
      </c>
      <c r="T15" s="297">
        <v>68727</v>
      </c>
      <c r="U15" s="297">
        <v>69997</v>
      </c>
      <c r="V15" s="297">
        <v>69787</v>
      </c>
      <c r="W15" s="297">
        <v>69563</v>
      </c>
      <c r="X15" s="297">
        <v>68858</v>
      </c>
      <c r="Y15" s="297">
        <v>68396</v>
      </c>
    </row>
    <row r="16" spans="1:25" customFormat="1" x14ac:dyDescent="0.25">
      <c r="A16" s="298" t="s">
        <v>374</v>
      </c>
      <c r="B16" s="299">
        <v>5667</v>
      </c>
      <c r="C16" s="299">
        <v>5905</v>
      </c>
      <c r="D16" s="299">
        <v>5865</v>
      </c>
      <c r="E16" s="299">
        <v>6227</v>
      </c>
      <c r="F16" s="299">
        <v>6232</v>
      </c>
      <c r="G16" s="299">
        <v>6391</v>
      </c>
      <c r="H16" s="299">
        <v>6241</v>
      </c>
      <c r="I16" s="299">
        <v>6249</v>
      </c>
      <c r="J16" s="299">
        <v>6209</v>
      </c>
      <c r="K16" s="299">
        <v>6339</v>
      </c>
      <c r="L16" s="299">
        <v>6499</v>
      </c>
      <c r="M16" s="299">
        <v>6426</v>
      </c>
      <c r="N16" s="299">
        <v>6364</v>
      </c>
      <c r="O16" s="299">
        <v>6953</v>
      </c>
      <c r="P16" s="299">
        <v>7468</v>
      </c>
      <c r="Q16" s="299">
        <v>6555</v>
      </c>
      <c r="R16" s="299">
        <v>6487</v>
      </c>
      <c r="S16" s="299">
        <v>6950</v>
      </c>
      <c r="T16" s="299">
        <v>6844</v>
      </c>
      <c r="U16" s="299">
        <v>6635</v>
      </c>
      <c r="V16" s="299">
        <v>6672</v>
      </c>
      <c r="W16" s="299">
        <v>7499</v>
      </c>
      <c r="X16" s="299">
        <v>7878</v>
      </c>
      <c r="Y16" s="299">
        <v>6468</v>
      </c>
    </row>
    <row r="17" spans="1:25" customFormat="1" x14ac:dyDescent="0.25">
      <c r="A17" s="300" t="s">
        <v>379</v>
      </c>
      <c r="B17" s="301">
        <f t="shared" ref="B17:Y17" si="2">+B18+B19</f>
        <v>158512</v>
      </c>
      <c r="C17" s="301">
        <f t="shared" si="2"/>
        <v>158927</v>
      </c>
      <c r="D17" s="301">
        <f t="shared" si="2"/>
        <v>161957</v>
      </c>
      <c r="E17" s="301">
        <f t="shared" si="2"/>
        <v>157999</v>
      </c>
      <c r="F17" s="301">
        <f t="shared" si="2"/>
        <v>162596</v>
      </c>
      <c r="G17" s="301">
        <f t="shared" si="2"/>
        <v>164953</v>
      </c>
      <c r="H17" s="301">
        <f t="shared" si="2"/>
        <v>165582</v>
      </c>
      <c r="I17" s="301">
        <f t="shared" si="2"/>
        <v>170650</v>
      </c>
      <c r="J17" s="301">
        <f t="shared" si="2"/>
        <v>172834</v>
      </c>
      <c r="K17" s="301">
        <f t="shared" si="2"/>
        <v>176035</v>
      </c>
      <c r="L17" s="301">
        <f t="shared" si="2"/>
        <v>172480</v>
      </c>
      <c r="M17" s="301">
        <f t="shared" si="2"/>
        <v>173778</v>
      </c>
      <c r="N17" s="301">
        <f t="shared" si="2"/>
        <v>173702</v>
      </c>
      <c r="O17" s="301">
        <f t="shared" si="2"/>
        <v>165509</v>
      </c>
      <c r="P17" s="301">
        <f t="shared" si="2"/>
        <v>173367</v>
      </c>
      <c r="Q17" s="301">
        <f t="shared" si="2"/>
        <v>180668</v>
      </c>
      <c r="R17" s="301">
        <f t="shared" si="2"/>
        <v>182989</v>
      </c>
      <c r="S17" s="301">
        <f t="shared" si="2"/>
        <v>182017</v>
      </c>
      <c r="T17" s="301">
        <f t="shared" si="2"/>
        <v>188916</v>
      </c>
      <c r="U17" s="301">
        <f t="shared" si="2"/>
        <v>195590</v>
      </c>
      <c r="V17" s="301">
        <f t="shared" si="2"/>
        <v>201927</v>
      </c>
      <c r="W17" s="301">
        <f t="shared" si="2"/>
        <v>204882</v>
      </c>
      <c r="X17" s="301">
        <f t="shared" si="2"/>
        <v>210247</v>
      </c>
      <c r="Y17" s="301">
        <f t="shared" si="2"/>
        <v>201901</v>
      </c>
    </row>
    <row r="18" spans="1:25" customFormat="1" x14ac:dyDescent="0.25">
      <c r="A18" s="298" t="s">
        <v>380</v>
      </c>
      <c r="B18" s="299">
        <v>147616</v>
      </c>
      <c r="C18" s="299">
        <v>147912</v>
      </c>
      <c r="D18" s="299">
        <v>150556</v>
      </c>
      <c r="E18" s="299">
        <v>146941</v>
      </c>
      <c r="F18" s="299">
        <v>151170</v>
      </c>
      <c r="G18" s="299">
        <v>153345</v>
      </c>
      <c r="H18" s="299">
        <v>153478</v>
      </c>
      <c r="I18" s="299">
        <v>158257</v>
      </c>
      <c r="J18" s="299">
        <v>160464</v>
      </c>
      <c r="K18" s="299">
        <v>163091</v>
      </c>
      <c r="L18" s="299">
        <v>159502</v>
      </c>
      <c r="M18" s="299">
        <v>160865</v>
      </c>
      <c r="N18" s="299">
        <v>160986</v>
      </c>
      <c r="O18" s="299">
        <v>153681</v>
      </c>
      <c r="P18" s="299">
        <v>160967</v>
      </c>
      <c r="Q18" s="299">
        <v>167443</v>
      </c>
      <c r="R18" s="299">
        <v>169835</v>
      </c>
      <c r="S18" s="299">
        <v>168637</v>
      </c>
      <c r="T18" s="299">
        <v>175086</v>
      </c>
      <c r="U18" s="299">
        <v>181219</v>
      </c>
      <c r="V18" s="299">
        <v>186927</v>
      </c>
      <c r="W18" s="299">
        <v>189433</v>
      </c>
      <c r="X18" s="299">
        <v>194525</v>
      </c>
      <c r="Y18" s="299">
        <v>186568</v>
      </c>
    </row>
    <row r="19" spans="1:25" customFormat="1" x14ac:dyDescent="0.25">
      <c r="A19" s="298" t="s">
        <v>374</v>
      </c>
      <c r="B19" s="299">
        <v>10896</v>
      </c>
      <c r="C19" s="299">
        <v>11015</v>
      </c>
      <c r="D19" s="299">
        <v>11401</v>
      </c>
      <c r="E19" s="299">
        <v>11058</v>
      </c>
      <c r="F19" s="299">
        <v>11426</v>
      </c>
      <c r="G19" s="299">
        <v>11608</v>
      </c>
      <c r="H19" s="299">
        <v>12104</v>
      </c>
      <c r="I19" s="299">
        <v>12393</v>
      </c>
      <c r="J19" s="299">
        <v>12370</v>
      </c>
      <c r="K19" s="299">
        <v>12944</v>
      </c>
      <c r="L19" s="299">
        <v>12978</v>
      </c>
      <c r="M19" s="299">
        <v>12913</v>
      </c>
      <c r="N19" s="299">
        <v>12716</v>
      </c>
      <c r="O19" s="299">
        <v>11828</v>
      </c>
      <c r="P19" s="299">
        <v>12400</v>
      </c>
      <c r="Q19" s="299">
        <v>13225</v>
      </c>
      <c r="R19" s="299">
        <v>13154</v>
      </c>
      <c r="S19" s="299">
        <v>13380</v>
      </c>
      <c r="T19" s="299">
        <v>13830</v>
      </c>
      <c r="U19" s="299">
        <v>14371</v>
      </c>
      <c r="V19" s="299">
        <v>15000</v>
      </c>
      <c r="W19" s="299">
        <v>15449</v>
      </c>
      <c r="X19" s="299">
        <v>15722</v>
      </c>
      <c r="Y19" s="299">
        <v>15333</v>
      </c>
    </row>
    <row r="20" spans="1:25" x14ac:dyDescent="0.25">
      <c r="A20" s="293" t="s">
        <v>0</v>
      </c>
      <c r="B20" s="302">
        <f t="shared" ref="B20:Y20" si="3">+B17+B14</f>
        <v>229992</v>
      </c>
      <c r="C20" s="302">
        <f t="shared" si="3"/>
        <v>231505</v>
      </c>
      <c r="D20" s="302">
        <f t="shared" si="3"/>
        <v>235032</v>
      </c>
      <c r="E20" s="302">
        <f>+E17+E14</f>
        <v>231063</v>
      </c>
      <c r="F20" s="302">
        <f t="shared" si="3"/>
        <v>235538</v>
      </c>
      <c r="G20" s="302">
        <f t="shared" si="3"/>
        <v>237993</v>
      </c>
      <c r="H20" s="302">
        <f t="shared" si="3"/>
        <v>239285</v>
      </c>
      <c r="I20" s="302">
        <f t="shared" si="3"/>
        <v>244046</v>
      </c>
      <c r="J20" s="302">
        <f t="shared" si="3"/>
        <v>246375</v>
      </c>
      <c r="K20" s="302">
        <f t="shared" si="3"/>
        <v>250298</v>
      </c>
      <c r="L20" s="302">
        <f t="shared" si="3"/>
        <v>247254</v>
      </c>
      <c r="M20" s="302">
        <f t="shared" si="3"/>
        <v>247462</v>
      </c>
      <c r="N20" s="302">
        <f t="shared" si="3"/>
        <v>247098</v>
      </c>
      <c r="O20" s="302">
        <f t="shared" si="3"/>
        <v>238042</v>
      </c>
      <c r="P20" s="302">
        <f t="shared" si="3"/>
        <v>248318</v>
      </c>
      <c r="Q20" s="302">
        <f t="shared" si="3"/>
        <v>256611</v>
      </c>
      <c r="R20" s="302">
        <f t="shared" si="3"/>
        <v>258357</v>
      </c>
      <c r="S20" s="302">
        <f t="shared" si="3"/>
        <v>259434</v>
      </c>
      <c r="T20" s="302">
        <f t="shared" si="3"/>
        <v>264487</v>
      </c>
      <c r="U20" s="302">
        <f t="shared" si="3"/>
        <v>272222</v>
      </c>
      <c r="V20" s="302">
        <f t="shared" si="3"/>
        <v>278386</v>
      </c>
      <c r="W20" s="302">
        <f t="shared" si="3"/>
        <v>281944</v>
      </c>
      <c r="X20" s="302">
        <f t="shared" si="3"/>
        <v>286983</v>
      </c>
      <c r="Y20" s="302">
        <f t="shared" si="3"/>
        <v>276765</v>
      </c>
    </row>
    <row r="21" spans="1:25" x14ac:dyDescent="0.25">
      <c r="A21" s="52"/>
    </row>
    <row r="22" spans="1:25" ht="46.5" customHeight="1" x14ac:dyDescent="0.25">
      <c r="A22" s="1090" t="s">
        <v>939</v>
      </c>
      <c r="B22" s="1091"/>
      <c r="C22" s="1091"/>
      <c r="D22" s="1091"/>
      <c r="E22" s="1091"/>
      <c r="F22" s="1091"/>
      <c r="G22" s="1091"/>
      <c r="H22" s="1091"/>
      <c r="I22" s="1091"/>
      <c r="J22" s="1091"/>
      <c r="K22" s="1091"/>
      <c r="L22" s="1091"/>
      <c r="M22" s="1091"/>
      <c r="N22" s="1091"/>
      <c r="O22" s="1008"/>
      <c r="P22" s="1008"/>
      <c r="Q22" s="1008"/>
      <c r="R22" s="1008"/>
      <c r="S22" s="1008"/>
      <c r="T22" s="1008"/>
      <c r="U22" s="1008"/>
      <c r="V22" s="1008"/>
      <c r="W22" s="1008"/>
      <c r="X22" s="1008"/>
      <c r="Y22" s="1008"/>
    </row>
    <row r="25" spans="1:25" x14ac:dyDescent="0.25">
      <c r="M25" s="561"/>
      <c r="Y25" s="561"/>
    </row>
  </sheetData>
  <mergeCells count="1">
    <mergeCell ref="A22:N22"/>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AF849-4684-4091-BC7E-78DDC7137473}">
  <sheetPr codeName="Hoja17">
    <tabColor rgb="FF002060"/>
  </sheetPr>
  <dimension ref="A1:O43"/>
  <sheetViews>
    <sheetView showGridLines="0" view="pageBreakPreview" zoomScaleNormal="85" zoomScaleSheetLayoutView="100" workbookViewId="0"/>
  </sheetViews>
  <sheetFormatPr baseColWidth="10" defaultColWidth="11.5703125" defaultRowHeight="12" x14ac:dyDescent="0.2"/>
  <cols>
    <col min="1" max="1" width="17" style="3" customWidth="1"/>
    <col min="2" max="6" width="15.7109375" style="2" customWidth="1"/>
    <col min="7" max="12" width="15.7109375" style="3" customWidth="1"/>
    <col min="13" max="13" width="3.42578125" style="3" customWidth="1"/>
    <col min="14" max="14" width="11.5703125" style="124"/>
    <col min="15" max="15" width="12.28515625" style="3" bestFit="1" customWidth="1"/>
    <col min="16" max="16384" width="11.5703125" style="3"/>
  </cols>
  <sheetData>
    <row r="1" spans="1:14" ht="12.75" x14ac:dyDescent="0.2">
      <c r="A1" s="104" t="s">
        <v>474</v>
      </c>
      <c r="B1" s="420"/>
      <c r="C1" s="420"/>
      <c r="D1" s="420"/>
      <c r="E1" s="420"/>
      <c r="F1" s="420"/>
    </row>
    <row r="2" spans="1:14" ht="36.75" customHeight="1" x14ac:dyDescent="0.2">
      <c r="A2" s="1092" t="s">
        <v>475</v>
      </c>
      <c r="B2" s="1092"/>
      <c r="C2" s="1092"/>
      <c r="D2" s="1092"/>
      <c r="E2" s="1092"/>
      <c r="F2" s="1092"/>
      <c r="G2" s="1092"/>
      <c r="H2" s="1092"/>
      <c r="I2" s="1092"/>
    </row>
    <row r="4" spans="1:14" ht="15" x14ac:dyDescent="0.25">
      <c r="A4" s="421" t="s">
        <v>476</v>
      </c>
      <c r="B4" s="422">
        <v>2015</v>
      </c>
      <c r="C4" s="422">
        <v>2016</v>
      </c>
      <c r="D4" s="422">
        <v>2017</v>
      </c>
      <c r="E4" s="423">
        <v>2018</v>
      </c>
      <c r="F4" s="423">
        <v>2019</v>
      </c>
      <c r="G4" s="423">
        <v>2020</v>
      </c>
      <c r="H4" s="423">
        <v>2021</v>
      </c>
      <c r="I4" s="423">
        <v>2022</v>
      </c>
      <c r="J4" s="423">
        <v>2023</v>
      </c>
      <c r="K4" s="423">
        <v>2024</v>
      </c>
      <c r="L4" s="423" t="s">
        <v>591</v>
      </c>
      <c r="M4"/>
    </row>
    <row r="5" spans="1:14" ht="12.75" x14ac:dyDescent="0.2">
      <c r="A5" s="424" t="s">
        <v>477</v>
      </c>
      <c r="B5" s="425">
        <v>435550039.39776731</v>
      </c>
      <c r="C5" s="425">
        <v>401220684.46401173</v>
      </c>
      <c r="D5" s="425">
        <v>763697136.64720368</v>
      </c>
      <c r="E5" s="425">
        <v>1538755561.3522799</v>
      </c>
      <c r="F5" s="425">
        <v>1338540643.0920179</v>
      </c>
      <c r="G5" s="425">
        <v>924550904.85911989</v>
      </c>
      <c r="H5" s="425">
        <v>1489606410.7062762</v>
      </c>
      <c r="I5" s="425">
        <v>2906989969.7614036</v>
      </c>
      <c r="J5" s="425">
        <v>1784596247.9300802</v>
      </c>
      <c r="K5" s="425">
        <v>1583684885.1000242</v>
      </c>
      <c r="L5" s="425">
        <v>1790962183.5215564</v>
      </c>
      <c r="M5" s="426"/>
      <c r="N5" s="666"/>
    </row>
    <row r="6" spans="1:14" ht="12.75" x14ac:dyDescent="0.2">
      <c r="A6" s="424" t="s">
        <v>478</v>
      </c>
      <c r="B6" s="425">
        <v>458057607.18828863</v>
      </c>
      <c r="C6" s="425">
        <v>418732039.77320975</v>
      </c>
      <c r="D6" s="425">
        <v>541508149.34888995</v>
      </c>
      <c r="E6" s="425">
        <v>869495869.71600986</v>
      </c>
      <c r="F6" s="425">
        <v>1043065611.4294121</v>
      </c>
      <c r="G6" s="425">
        <v>757768870.09938431</v>
      </c>
      <c r="H6" s="425">
        <v>1507199425.1820052</v>
      </c>
      <c r="I6" s="425">
        <v>1499971451.1666107</v>
      </c>
      <c r="J6" s="425">
        <v>1132020267.8957071</v>
      </c>
      <c r="K6" s="425">
        <v>1208374834.3011656</v>
      </c>
      <c r="L6" s="425">
        <v>1285342716.2762067</v>
      </c>
      <c r="M6" s="426"/>
      <c r="N6" s="666"/>
    </row>
    <row r="7" spans="1:14" ht="12.75" x14ac:dyDescent="0.2">
      <c r="A7" s="424" t="s">
        <v>482</v>
      </c>
      <c r="B7" s="425">
        <v>290705418.73623973</v>
      </c>
      <c r="C7" s="425">
        <v>227607445.32712173</v>
      </c>
      <c r="D7" s="425">
        <v>131188255.46103016</v>
      </c>
      <c r="E7" s="425">
        <v>219552890.38589999</v>
      </c>
      <c r="F7" s="425">
        <v>260149008.08051157</v>
      </c>
      <c r="G7" s="425">
        <v>242404829.68301129</v>
      </c>
      <c r="H7" s="425">
        <v>423283448.74851519</v>
      </c>
      <c r="I7" s="425">
        <v>778302577.6300832</v>
      </c>
      <c r="J7" s="425">
        <v>621250274.8130492</v>
      </c>
      <c r="K7" s="425">
        <v>1034031267.4078258</v>
      </c>
      <c r="L7" s="425">
        <v>1025642311.5120202</v>
      </c>
      <c r="M7" s="426"/>
      <c r="N7" s="666"/>
    </row>
    <row r="8" spans="1:14" ht="12.75" x14ac:dyDescent="0.2">
      <c r="A8" s="424" t="s">
        <v>480</v>
      </c>
      <c r="B8" s="425">
        <v>261696329.59784004</v>
      </c>
      <c r="C8" s="425">
        <v>216570792.49526215</v>
      </c>
      <c r="D8" s="425">
        <v>136356979.96212474</v>
      </c>
      <c r="E8" s="425">
        <v>224550867.73710001</v>
      </c>
      <c r="F8" s="425">
        <v>296051121.90858167</v>
      </c>
      <c r="G8" s="425">
        <v>432277170.22909284</v>
      </c>
      <c r="H8" s="425">
        <v>639750145.24869096</v>
      </c>
      <c r="I8" s="425">
        <v>1151952606.045912</v>
      </c>
      <c r="J8" s="425">
        <v>600758562.91867125</v>
      </c>
      <c r="K8" s="425">
        <v>746953645.11537814</v>
      </c>
      <c r="L8" s="425">
        <v>978261661.48353922</v>
      </c>
      <c r="M8" s="426"/>
      <c r="N8" s="666"/>
    </row>
    <row r="9" spans="1:14" ht="12.75" x14ac:dyDescent="0.2">
      <c r="A9" s="424" t="s">
        <v>484</v>
      </c>
      <c r="B9" s="425">
        <v>13117595.594192579</v>
      </c>
      <c r="C9" s="425">
        <v>113927788.22782971</v>
      </c>
      <c r="D9" s="425">
        <v>327055932.94078314</v>
      </c>
      <c r="E9" s="425">
        <v>287545986.22107995</v>
      </c>
      <c r="F9" s="425">
        <v>232075398.83061412</v>
      </c>
      <c r="G9" s="425">
        <v>257573602.17469963</v>
      </c>
      <c r="H9" s="425">
        <v>405850821.23998946</v>
      </c>
      <c r="I9" s="425">
        <v>589157681.24090171</v>
      </c>
      <c r="J9" s="425">
        <v>496137660.46374714</v>
      </c>
      <c r="K9" s="425">
        <v>494038226.17757148</v>
      </c>
      <c r="L9" s="425">
        <v>893648826.04918838</v>
      </c>
      <c r="M9" s="426"/>
      <c r="N9" s="666"/>
    </row>
    <row r="10" spans="1:14" ht="12.75" x14ac:dyDescent="0.2">
      <c r="A10" s="424" t="s">
        <v>479</v>
      </c>
      <c r="B10" s="425">
        <v>146520247.92151484</v>
      </c>
      <c r="C10" s="425">
        <v>74421399.098810673</v>
      </c>
      <c r="D10" s="425">
        <v>122883926.66806822</v>
      </c>
      <c r="E10" s="425">
        <v>186469358.70390001</v>
      </c>
      <c r="F10" s="425">
        <v>135952129.10717773</v>
      </c>
      <c r="G10" s="425">
        <v>235587330.43529028</v>
      </c>
      <c r="H10" s="425">
        <v>540923654.37573445</v>
      </c>
      <c r="I10" s="425">
        <v>1301959152.1800368</v>
      </c>
      <c r="J10" s="425">
        <v>960328375.16385508</v>
      </c>
      <c r="K10" s="425">
        <v>872924720.24443448</v>
      </c>
      <c r="L10" s="425">
        <v>882824389.78905451</v>
      </c>
      <c r="M10" s="426"/>
      <c r="N10" s="562"/>
    </row>
    <row r="11" spans="1:14" ht="12.75" x14ac:dyDescent="0.2">
      <c r="A11" s="424" t="s">
        <v>481</v>
      </c>
      <c r="B11" s="425">
        <v>246846915.4356966</v>
      </c>
      <c r="C11" s="425">
        <v>180269348.96372631</v>
      </c>
      <c r="D11" s="425">
        <v>227611902.56232706</v>
      </c>
      <c r="E11" s="425">
        <v>387901922.66031998</v>
      </c>
      <c r="F11" s="425">
        <v>374260532.63893145</v>
      </c>
      <c r="G11" s="425">
        <v>347787885.8782028</v>
      </c>
      <c r="H11" s="425">
        <v>484875977.29469717</v>
      </c>
      <c r="I11" s="425">
        <v>711528223.09067392</v>
      </c>
      <c r="J11" s="425">
        <v>424626437.3789655</v>
      </c>
      <c r="K11" s="425">
        <v>574726626.26898849</v>
      </c>
      <c r="L11" s="425">
        <v>592674380.55228913</v>
      </c>
      <c r="M11" s="426"/>
      <c r="N11" s="562"/>
    </row>
    <row r="12" spans="1:14" ht="12.75" x14ac:dyDescent="0.2">
      <c r="A12" s="424" t="s">
        <v>485</v>
      </c>
      <c r="B12" s="425">
        <v>357596831.06428301</v>
      </c>
      <c r="C12" s="425">
        <v>323857799.09807318</v>
      </c>
      <c r="D12" s="425">
        <v>272167011.57288229</v>
      </c>
      <c r="E12" s="425">
        <v>193163162.79499999</v>
      </c>
      <c r="F12" s="425">
        <v>191195008.66329765</v>
      </c>
      <c r="G12" s="425">
        <v>297926625.58165723</v>
      </c>
      <c r="H12" s="425">
        <v>400987625.63317901</v>
      </c>
      <c r="I12" s="425">
        <v>391837893.9307729</v>
      </c>
      <c r="J12" s="425">
        <v>241533678.82649976</v>
      </c>
      <c r="K12" s="425">
        <v>228397759.27171227</v>
      </c>
      <c r="L12" s="425">
        <v>576439666.74130726</v>
      </c>
      <c r="M12" s="426"/>
      <c r="N12" s="562"/>
    </row>
    <row r="13" spans="1:14" ht="12.75" x14ac:dyDescent="0.2">
      <c r="A13" s="424" t="s">
        <v>483</v>
      </c>
      <c r="B13" s="425">
        <v>346873562.57205111</v>
      </c>
      <c r="C13" s="425">
        <v>311810154.85205197</v>
      </c>
      <c r="D13" s="425">
        <v>324950628.46263272</v>
      </c>
      <c r="E13" s="425">
        <v>315586867.16687</v>
      </c>
      <c r="F13" s="425">
        <v>277660674.51767063</v>
      </c>
      <c r="G13" s="425">
        <v>245695348.41946793</v>
      </c>
      <c r="H13" s="425">
        <v>292913965.19033945</v>
      </c>
      <c r="I13" s="425">
        <v>379096117.19090271</v>
      </c>
      <c r="J13" s="425">
        <v>302901950.26407653</v>
      </c>
      <c r="K13" s="425">
        <v>311608839.28559732</v>
      </c>
      <c r="L13" s="425">
        <v>481677364.2200284</v>
      </c>
      <c r="M13" s="426"/>
      <c r="N13" s="562"/>
    </row>
    <row r="14" spans="1:14" ht="12.75" x14ac:dyDescent="0.2">
      <c r="A14" s="424" t="s">
        <v>487</v>
      </c>
      <c r="B14" s="425">
        <v>179006704.84626919</v>
      </c>
      <c r="C14" s="425">
        <v>123641827.9232143</v>
      </c>
      <c r="D14" s="425">
        <v>138327589.57797658</v>
      </c>
      <c r="E14" s="425">
        <v>135513641.22571999</v>
      </c>
      <c r="F14" s="425">
        <v>103743810.59465368</v>
      </c>
      <c r="G14" s="425">
        <v>138747973.8251988</v>
      </c>
      <c r="H14" s="425">
        <v>142075284.55517718</v>
      </c>
      <c r="I14" s="425">
        <v>434380541.21987325</v>
      </c>
      <c r="J14" s="425">
        <v>276628005.73058379</v>
      </c>
      <c r="K14" s="425">
        <v>263344294.2395083</v>
      </c>
      <c r="L14" s="425">
        <v>422328284.47662169</v>
      </c>
      <c r="M14" s="426"/>
      <c r="N14" s="562"/>
    </row>
    <row r="15" spans="1:14" ht="12.75" x14ac:dyDescent="0.2">
      <c r="A15" s="424" t="s">
        <v>486</v>
      </c>
      <c r="B15" s="425">
        <v>68907801.303166687</v>
      </c>
      <c r="C15" s="425">
        <v>62457316.612771541</v>
      </c>
      <c r="D15" s="425">
        <v>104478499.19148935</v>
      </c>
      <c r="E15" s="425">
        <v>187976278.78904</v>
      </c>
      <c r="F15" s="425">
        <v>144971943.18128914</v>
      </c>
      <c r="G15" s="425">
        <v>64317113.420949295</v>
      </c>
      <c r="H15" s="425">
        <v>99569605.013584509</v>
      </c>
      <c r="I15" s="425">
        <v>364425078.26493734</v>
      </c>
      <c r="J15" s="425">
        <v>253202218.27251732</v>
      </c>
      <c r="K15" s="425">
        <v>175671378.72881177</v>
      </c>
      <c r="L15" s="425">
        <v>308105816.0740332</v>
      </c>
      <c r="M15" s="426"/>
      <c r="N15" s="562"/>
    </row>
    <row r="16" spans="1:14" ht="12.75" x14ac:dyDescent="0.2">
      <c r="A16" s="424" t="s">
        <v>488</v>
      </c>
      <c r="B16" s="425">
        <v>134624977.43811226</v>
      </c>
      <c r="C16" s="425">
        <v>89040429.888055548</v>
      </c>
      <c r="D16" s="425">
        <v>133154121.32013087</v>
      </c>
      <c r="E16" s="425">
        <v>164027493.34915999</v>
      </c>
      <c r="F16" s="425">
        <v>154141789.48205101</v>
      </c>
      <c r="G16" s="425">
        <v>115837950.53552753</v>
      </c>
      <c r="H16" s="425">
        <v>178531635.40426666</v>
      </c>
      <c r="I16" s="425">
        <v>231308289.86436662</v>
      </c>
      <c r="J16" s="425">
        <v>157360594.96352369</v>
      </c>
      <c r="K16" s="425">
        <v>140836701.23690817</v>
      </c>
      <c r="L16" s="425">
        <v>233179044.0575245</v>
      </c>
      <c r="M16" s="426"/>
      <c r="N16" s="562"/>
    </row>
    <row r="17" spans="1:15" ht="12.75" x14ac:dyDescent="0.2">
      <c r="A17" s="424" t="s">
        <v>490</v>
      </c>
      <c r="B17" s="425">
        <v>96158247.705379516</v>
      </c>
      <c r="C17" s="425">
        <v>44529728.767307192</v>
      </c>
      <c r="D17" s="425">
        <v>82028454.668843776</v>
      </c>
      <c r="E17" s="425">
        <v>112715529.84332</v>
      </c>
      <c r="F17" s="425">
        <v>104096132.55902585</v>
      </c>
      <c r="G17" s="425">
        <v>59561652.249217242</v>
      </c>
      <c r="H17" s="425">
        <v>62930067.91201254</v>
      </c>
      <c r="I17" s="425">
        <v>127616459.91505076</v>
      </c>
      <c r="J17" s="425">
        <v>100419878.43757316</v>
      </c>
      <c r="K17" s="425">
        <v>110466790.63696405</v>
      </c>
      <c r="L17" s="425">
        <v>195262742.05054075</v>
      </c>
      <c r="M17" s="426"/>
      <c r="N17" s="562"/>
    </row>
    <row r="18" spans="1:15" ht="12.75" x14ac:dyDescent="0.2">
      <c r="A18" s="424" t="s">
        <v>491</v>
      </c>
      <c r="B18" s="425">
        <v>9068663.1099116839</v>
      </c>
      <c r="C18" s="425">
        <v>40373348.243934266</v>
      </c>
      <c r="D18" s="425">
        <v>13929045.176468935</v>
      </c>
      <c r="E18" s="425">
        <v>9639181.864599999</v>
      </c>
      <c r="F18" s="425">
        <v>9614887.3789981753</v>
      </c>
      <c r="G18" s="425">
        <v>16251306.838739339</v>
      </c>
      <c r="H18" s="425">
        <v>16309201.577606764</v>
      </c>
      <c r="I18" s="425">
        <v>39401246.590282783</v>
      </c>
      <c r="J18" s="425">
        <v>155265130.28780186</v>
      </c>
      <c r="K18" s="425">
        <v>165346911.84009668</v>
      </c>
      <c r="L18" s="425">
        <v>147121931.28097549</v>
      </c>
      <c r="M18" s="426"/>
      <c r="N18" s="562"/>
    </row>
    <row r="19" spans="1:15" ht="12.75" x14ac:dyDescent="0.2">
      <c r="A19" s="424" t="s">
        <v>489</v>
      </c>
      <c r="B19" s="425">
        <v>31924855.351153452</v>
      </c>
      <c r="C19" s="425">
        <v>40999369.072110027</v>
      </c>
      <c r="D19" s="425">
        <v>40902318.071357079</v>
      </c>
      <c r="E19" s="425">
        <v>65415326.179779999</v>
      </c>
      <c r="F19" s="425">
        <v>46811127.651361644</v>
      </c>
      <c r="G19" s="425">
        <v>80390266.921754465</v>
      </c>
      <c r="H19" s="425">
        <v>111945525.5520362</v>
      </c>
      <c r="I19" s="425">
        <v>165071381.3721655</v>
      </c>
      <c r="J19" s="425">
        <v>108518643.34688735</v>
      </c>
      <c r="K19" s="425">
        <v>88279382.849282295</v>
      </c>
      <c r="L19" s="425">
        <v>131547721.0870277</v>
      </c>
      <c r="M19" s="426"/>
      <c r="N19" s="562"/>
    </row>
    <row r="20" spans="1:15" ht="12.75" x14ac:dyDescent="0.2">
      <c r="A20" s="424" t="s">
        <v>492</v>
      </c>
      <c r="B20" s="425">
        <v>19655540.425577022</v>
      </c>
      <c r="C20" s="425">
        <v>16388556.836441996</v>
      </c>
      <c r="D20" s="425">
        <v>15854103.314053014</v>
      </c>
      <c r="E20" s="425">
        <v>18399498.831899997</v>
      </c>
      <c r="F20" s="425">
        <v>18128058.36859753</v>
      </c>
      <c r="G20" s="425">
        <v>18306277.375074893</v>
      </c>
      <c r="H20" s="425">
        <v>18017005.49448806</v>
      </c>
      <c r="I20" s="425">
        <v>23584638.910057444</v>
      </c>
      <c r="J20" s="425">
        <v>24223192.298022892</v>
      </c>
      <c r="K20" s="425">
        <v>40005909.303507052</v>
      </c>
      <c r="L20" s="425">
        <v>68423253.237228647</v>
      </c>
      <c r="M20" s="426"/>
      <c r="N20" s="562"/>
      <c r="O20" s="427"/>
    </row>
    <row r="21" spans="1:15" ht="12.75" x14ac:dyDescent="0.2">
      <c r="A21" s="424" t="s">
        <v>495</v>
      </c>
      <c r="B21" s="425">
        <v>6468618.9094042946</v>
      </c>
      <c r="C21" s="425">
        <v>5593184.9084286857</v>
      </c>
      <c r="D21" s="425">
        <v>11316086.427496459</v>
      </c>
      <c r="E21" s="425">
        <v>23651260.214620002</v>
      </c>
      <c r="F21" s="425">
        <v>15465473.703236479</v>
      </c>
      <c r="G21" s="425">
        <v>9080756.4072104357</v>
      </c>
      <c r="H21" s="425">
        <v>7019351.0208925996</v>
      </c>
      <c r="I21" s="425">
        <v>7277520.4297423838</v>
      </c>
      <c r="J21" s="425">
        <v>7442495.8230020683</v>
      </c>
      <c r="K21" s="425">
        <v>11056657.670265798</v>
      </c>
      <c r="L21" s="425">
        <v>14720796.140863162</v>
      </c>
      <c r="M21" s="426"/>
      <c r="N21" s="562"/>
    </row>
    <row r="22" spans="1:15" ht="12.75" x14ac:dyDescent="0.2">
      <c r="A22" s="424" t="s">
        <v>493</v>
      </c>
      <c r="B22" s="425">
        <v>5706551.4531299993</v>
      </c>
      <c r="C22" s="425">
        <v>7269178.1679999996</v>
      </c>
      <c r="D22" s="425">
        <v>6547623.2617000006</v>
      </c>
      <c r="E22" s="425">
        <v>6231787.3898499999</v>
      </c>
      <c r="F22" s="425">
        <v>6008574.417040281</v>
      </c>
      <c r="G22" s="425">
        <v>7885246.3756776359</v>
      </c>
      <c r="H22" s="425">
        <v>7656701.8052467592</v>
      </c>
      <c r="I22" s="425">
        <v>9002161.7391905803</v>
      </c>
      <c r="J22" s="425">
        <v>7737160.4530204516</v>
      </c>
      <c r="K22" s="425">
        <v>8758022.0222891849</v>
      </c>
      <c r="L22" s="425">
        <v>7910774.914418174</v>
      </c>
      <c r="M22" s="426"/>
      <c r="N22" s="562"/>
    </row>
    <row r="23" spans="1:15" ht="12.75" x14ac:dyDescent="0.2">
      <c r="A23" s="424" t="s">
        <v>494</v>
      </c>
      <c r="B23" s="425">
        <v>2157369.8041699999</v>
      </c>
      <c r="C23" s="425">
        <v>2614534.5551999998</v>
      </c>
      <c r="D23" s="425">
        <v>2459545.6821000003</v>
      </c>
      <c r="E23" s="425">
        <v>2294806.98325</v>
      </c>
      <c r="F23" s="425">
        <v>2818617.4189774888</v>
      </c>
      <c r="G23" s="425">
        <v>2574450.5375817707</v>
      </c>
      <c r="H23" s="425">
        <v>3050984.6852615234</v>
      </c>
      <c r="I23" s="425">
        <v>3428563.6587596955</v>
      </c>
      <c r="J23" s="425">
        <v>3241107.332970473</v>
      </c>
      <c r="K23" s="425">
        <v>2972047.8200155683</v>
      </c>
      <c r="L23" s="425">
        <v>3346975.4114854727</v>
      </c>
      <c r="M23" s="426"/>
      <c r="N23" s="562"/>
    </row>
    <row r="24" spans="1:15" ht="12.75" x14ac:dyDescent="0.2">
      <c r="A24" s="424" t="s">
        <v>497</v>
      </c>
      <c r="B24" s="425">
        <v>2232926.1892499998</v>
      </c>
      <c r="C24" s="425">
        <v>1601235.8291999998</v>
      </c>
      <c r="D24" s="425">
        <v>1953421.1561500002</v>
      </c>
      <c r="E24" s="425">
        <v>1974469.6207799998</v>
      </c>
      <c r="F24" s="425">
        <v>3326573.2081514923</v>
      </c>
      <c r="G24" s="425">
        <v>3236894.3039723476</v>
      </c>
      <c r="H24" s="425">
        <v>4304223.9769679606</v>
      </c>
      <c r="I24" s="425">
        <v>2660652.1127726398</v>
      </c>
      <c r="J24" s="425">
        <v>1562014.4240889621</v>
      </c>
      <c r="K24" s="425">
        <v>2476848.6427423134</v>
      </c>
      <c r="L24" s="425">
        <v>2819352.5902994694</v>
      </c>
      <c r="M24" s="426"/>
      <c r="N24" s="562"/>
    </row>
    <row r="25" spans="1:15" ht="12" customHeight="1" x14ac:dyDescent="0.2">
      <c r="A25" s="424" t="s">
        <v>496</v>
      </c>
      <c r="B25" s="425">
        <v>2888668.4778900002</v>
      </c>
      <c r="C25" s="425">
        <v>3061429.7208000002</v>
      </c>
      <c r="D25" s="425">
        <v>2926337.6958999997</v>
      </c>
      <c r="E25" s="425">
        <v>2482483.5123299998</v>
      </c>
      <c r="F25" s="425">
        <v>2314067.4608615283</v>
      </c>
      <c r="G25" s="425">
        <v>2725409.8561216169</v>
      </c>
      <c r="H25" s="425">
        <v>5179396.3332794718</v>
      </c>
      <c r="I25" s="425">
        <v>5127761.8147025798</v>
      </c>
      <c r="J25" s="425">
        <v>5353007.8559589926</v>
      </c>
      <c r="K25" s="425">
        <v>5255449.2869282132</v>
      </c>
      <c r="L25" s="425">
        <v>2731366.8022781801</v>
      </c>
      <c r="M25" s="426"/>
      <c r="N25" s="562"/>
      <c r="O25" s="427"/>
    </row>
    <row r="26" spans="1:15" ht="12.75" x14ac:dyDescent="0.2">
      <c r="A26" s="424" t="s">
        <v>498</v>
      </c>
      <c r="B26" s="425">
        <v>498347.86392999993</v>
      </c>
      <c r="C26" s="425">
        <v>108743.87999999999</v>
      </c>
      <c r="D26" s="425">
        <v>138607.74124999999</v>
      </c>
      <c r="E26" s="425">
        <v>51698.7</v>
      </c>
      <c r="F26" s="425">
        <v>796532.59656573122</v>
      </c>
      <c r="G26" s="425">
        <v>269871.92775999999</v>
      </c>
      <c r="H26" s="425">
        <v>310226.00983628561</v>
      </c>
      <c r="I26" s="425">
        <v>121680.14303237597</v>
      </c>
      <c r="J26" s="425">
        <v>187009.38300606937</v>
      </c>
      <c r="K26" s="425">
        <v>311415.66533782915</v>
      </c>
      <c r="L26" s="425">
        <v>462162.1812490524</v>
      </c>
      <c r="M26" s="426"/>
      <c r="N26" s="562"/>
    </row>
    <row r="27" spans="1:15" ht="12.75" x14ac:dyDescent="0.2">
      <c r="A27" s="424" t="s">
        <v>500</v>
      </c>
      <c r="B27" s="425">
        <v>42339.869109999992</v>
      </c>
      <c r="C27" s="425">
        <v>21522.379199999999</v>
      </c>
      <c r="D27" s="425">
        <v>11714.80695</v>
      </c>
      <c r="E27" s="425">
        <v>4561.6499999999996</v>
      </c>
      <c r="F27" s="425">
        <v>98514.900000000009</v>
      </c>
      <c r="G27" s="425">
        <v>152382.32651863317</v>
      </c>
      <c r="H27" s="425">
        <v>437429.05606000003</v>
      </c>
      <c r="I27" s="425">
        <v>348567.93099999998</v>
      </c>
      <c r="J27" s="425">
        <v>285994.08658</v>
      </c>
      <c r="K27" s="425">
        <v>409447.94500000001</v>
      </c>
      <c r="L27" s="425">
        <v>417675.74439999997</v>
      </c>
      <c r="M27" s="426"/>
      <c r="N27" s="562"/>
    </row>
    <row r="28" spans="1:15" ht="12.75" x14ac:dyDescent="0.2">
      <c r="A28" s="424" t="s">
        <v>499</v>
      </c>
      <c r="B28" s="425">
        <v>57491.882610000001</v>
      </c>
      <c r="C28" s="425">
        <v>70308</v>
      </c>
      <c r="D28" s="425">
        <v>130993.5</v>
      </c>
      <c r="E28" s="425">
        <v>70696.3</v>
      </c>
      <c r="F28" s="425">
        <v>85879.494999999995</v>
      </c>
      <c r="G28" s="425">
        <v>127894.05298755187</v>
      </c>
      <c r="H28" s="425">
        <v>162967.48003844672</v>
      </c>
      <c r="I28" s="425">
        <v>181533.05207262436</v>
      </c>
      <c r="J28" s="425">
        <v>116385.79927355776</v>
      </c>
      <c r="K28" s="425">
        <v>133134.14986679205</v>
      </c>
      <c r="L28" s="425">
        <v>113310.2947217746</v>
      </c>
      <c r="M28" s="426"/>
      <c r="N28" s="562"/>
    </row>
    <row r="29" spans="1:15" ht="12.75" x14ac:dyDescent="0.2">
      <c r="A29" s="424" t="s">
        <v>501</v>
      </c>
      <c r="B29" s="425">
        <v>48702.754459999996</v>
      </c>
      <c r="C29" s="425">
        <v>34813.195199999995</v>
      </c>
      <c r="D29" s="425">
        <v>24902.6855</v>
      </c>
      <c r="E29" s="425">
        <v>31659.407620000002</v>
      </c>
      <c r="F29" s="425">
        <v>46212.574770132938</v>
      </c>
      <c r="G29" s="425">
        <v>66382.008094191769</v>
      </c>
      <c r="H29" s="425">
        <v>59627.639649930774</v>
      </c>
      <c r="I29" s="425">
        <v>180435.3183192843</v>
      </c>
      <c r="J29" s="425">
        <v>253444.2975235428</v>
      </c>
      <c r="K29" s="425">
        <v>20048.527828970004</v>
      </c>
      <c r="L29" s="425">
        <v>10381.06864955136</v>
      </c>
      <c r="M29" s="426"/>
      <c r="N29" s="562"/>
    </row>
    <row r="30" spans="1:15" ht="12.75" x14ac:dyDescent="0.2">
      <c r="A30" s="428"/>
      <c r="B30" s="428"/>
      <c r="C30" s="428"/>
      <c r="D30" s="428"/>
      <c r="E30" s="428"/>
      <c r="F30" s="428"/>
      <c r="G30" s="428"/>
      <c r="H30" s="428"/>
      <c r="I30" s="428"/>
      <c r="J30" s="428"/>
      <c r="K30" s="428"/>
      <c r="L30" s="137"/>
      <c r="M30" s="426"/>
      <c r="N30" s="562"/>
    </row>
    <row r="31" spans="1:15" ht="12.75" x14ac:dyDescent="0.2">
      <c r="A31" s="429" t="s">
        <v>0</v>
      </c>
      <c r="B31" s="135">
        <f>SUM(B5:B29)</f>
        <v>3116412354.891398</v>
      </c>
      <c r="C31" s="135">
        <f>SUM(C5:C29)</f>
        <v>2706222980.2799611</v>
      </c>
      <c r="D31" s="135">
        <f>SUM(D5:D29)</f>
        <v>3401603287.9033084</v>
      </c>
      <c r="E31" s="135">
        <f t="shared" ref="E31:J31" si="0">SUM(E5:E29)</f>
        <v>4953502860.6004286</v>
      </c>
      <c r="F31" s="135">
        <f t="shared" si="0"/>
        <v>4761418323.2587938</v>
      </c>
      <c r="G31" s="135">
        <f t="shared" si="0"/>
        <v>4261104396.3223124</v>
      </c>
      <c r="H31" s="135">
        <f t="shared" si="0"/>
        <v>6842950707.135829</v>
      </c>
      <c r="I31" s="135">
        <f t="shared" si="0"/>
        <v>11124912184.573622</v>
      </c>
      <c r="J31" s="135">
        <f t="shared" si="0"/>
        <v>7665949738.4469872</v>
      </c>
      <c r="K31" s="135">
        <f>SUM(K5:K29)</f>
        <v>8070085243.7380505</v>
      </c>
      <c r="L31" s="132">
        <f>SUM(L5:L29)</f>
        <v>10045975087.557508</v>
      </c>
      <c r="M31" s="426"/>
      <c r="N31" s="562"/>
    </row>
    <row r="32" spans="1:15" ht="12.75" x14ac:dyDescent="0.2">
      <c r="A32" s="430"/>
      <c r="B32" s="431"/>
      <c r="C32" s="431"/>
      <c r="D32" s="431"/>
      <c r="E32" s="431"/>
      <c r="F32" s="431"/>
      <c r="G32" s="432"/>
      <c r="H32" s="432"/>
      <c r="I32" s="432"/>
      <c r="J32" s="432"/>
      <c r="K32" s="432"/>
      <c r="L32" s="432"/>
    </row>
    <row r="33" spans="1:13" ht="82.5" customHeight="1" x14ac:dyDescent="0.2">
      <c r="A33" s="1093" t="s">
        <v>940</v>
      </c>
      <c r="B33" s="1093"/>
      <c r="C33" s="1093"/>
      <c r="D33" s="1093"/>
      <c r="E33" s="1093"/>
      <c r="F33" s="1093"/>
      <c r="G33" s="1093"/>
      <c r="H33" s="1093"/>
      <c r="I33" s="1093"/>
      <c r="J33" s="433"/>
      <c r="K33" s="428"/>
      <c r="L33" s="141"/>
      <c r="M33" s="137"/>
    </row>
    <row r="34" spans="1:13" ht="12.75" x14ac:dyDescent="0.2">
      <c r="D34" s="434"/>
      <c r="E34" s="434"/>
      <c r="F34" s="434"/>
      <c r="G34" s="119"/>
      <c r="K34" s="135"/>
      <c r="L34" s="135"/>
      <c r="M34" s="135"/>
    </row>
    <row r="35" spans="1:13" ht="12.75" x14ac:dyDescent="0.2">
      <c r="B35" s="435"/>
      <c r="D35" s="434"/>
      <c r="E35" s="434"/>
      <c r="F35" s="434"/>
      <c r="G35" s="119"/>
    </row>
    <row r="36" spans="1:13" ht="12.75" x14ac:dyDescent="0.2">
      <c r="D36" s="434"/>
      <c r="E36" s="434"/>
      <c r="F36" s="434"/>
      <c r="G36" s="266"/>
    </row>
    <row r="37" spans="1:13" ht="12.75" x14ac:dyDescent="0.2">
      <c r="D37" s="434"/>
      <c r="E37" s="434"/>
      <c r="F37" s="434"/>
      <c r="G37" s="119"/>
    </row>
    <row r="38" spans="1:13" ht="12.75" x14ac:dyDescent="0.2">
      <c r="D38" s="434"/>
      <c r="E38" s="434"/>
      <c r="F38" s="434"/>
      <c r="G38" s="119"/>
    </row>
    <row r="39" spans="1:13" ht="12.75" x14ac:dyDescent="0.2">
      <c r="D39" s="434"/>
      <c r="E39" s="434"/>
      <c r="F39" s="434"/>
      <c r="G39" s="119"/>
    </row>
    <row r="40" spans="1:13" ht="12.75" x14ac:dyDescent="0.2">
      <c r="D40" s="434"/>
      <c r="E40" s="434"/>
      <c r="F40" s="434"/>
      <c r="G40" s="119"/>
    </row>
    <row r="41" spans="1:13" ht="12.75" x14ac:dyDescent="0.2">
      <c r="D41" s="434"/>
      <c r="E41" s="434"/>
      <c r="F41" s="434"/>
      <c r="G41" s="119"/>
    </row>
    <row r="42" spans="1:13" ht="12.75" x14ac:dyDescent="0.2">
      <c r="B42" s="436"/>
      <c r="D42" s="434"/>
      <c r="E42" s="434"/>
      <c r="F42" s="434"/>
      <c r="G42" s="119"/>
    </row>
    <row r="43" spans="1:13" x14ac:dyDescent="0.2">
      <c r="B43" s="436"/>
    </row>
  </sheetData>
  <mergeCells count="2">
    <mergeCell ref="A2:I2"/>
    <mergeCell ref="A33:I33"/>
  </mergeCells>
  <printOptions horizontalCentered="1" verticalCentered="1"/>
  <pageMargins left="0" right="0" top="0" bottom="0" header="0.31496062992125984" footer="0.31496062992125984"/>
  <pageSetup paperSize="9" scale="6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1D426-DB06-4AEB-899B-BB2B9968E050}">
  <sheetPr codeName="Hoja18">
    <tabColor rgb="FF002060"/>
  </sheetPr>
  <dimension ref="A1:T91"/>
  <sheetViews>
    <sheetView showGridLines="0" view="pageBreakPreview" zoomScaleNormal="100" zoomScaleSheetLayoutView="100" workbookViewId="0"/>
  </sheetViews>
  <sheetFormatPr baseColWidth="10" defaultColWidth="11.5703125" defaultRowHeight="12" x14ac:dyDescent="0.2"/>
  <cols>
    <col min="1" max="1" width="20.7109375" style="3" customWidth="1"/>
    <col min="2" max="4" width="15.7109375" style="460" customWidth="1"/>
    <col min="5" max="5" width="15.7109375" style="3" customWidth="1"/>
    <col min="6" max="7" width="15.7109375" style="437" customWidth="1"/>
    <col min="8" max="12" width="15.7109375" style="3" customWidth="1"/>
    <col min="13" max="13" width="4.140625" style="3" customWidth="1"/>
    <col min="14" max="14" width="12.28515625" style="3" bestFit="1" customWidth="1"/>
    <col min="15" max="17" width="11.5703125" style="3"/>
    <col min="18" max="19" width="0" style="3" hidden="1" customWidth="1"/>
    <col min="20" max="16384" width="11.5703125" style="3"/>
  </cols>
  <sheetData>
    <row r="1" spans="1:16" ht="12.75" x14ac:dyDescent="0.2">
      <c r="A1" s="104" t="s">
        <v>502</v>
      </c>
      <c r="B1" s="119"/>
      <c r="C1" s="119"/>
      <c r="D1" s="119"/>
    </row>
    <row r="2" spans="1:16" ht="31.5" customHeight="1" x14ac:dyDescent="0.25">
      <c r="A2" s="1094" t="s">
        <v>503</v>
      </c>
      <c r="B2" s="1094"/>
      <c r="C2" s="1094"/>
      <c r="D2" s="1094"/>
      <c r="E2" s="1094"/>
      <c r="F2" s="1094"/>
      <c r="G2" s="1094"/>
      <c r="H2" s="1094"/>
      <c r="I2" s="1094"/>
      <c r="J2" s="438"/>
    </row>
    <row r="3" spans="1:16" ht="12.75" x14ac:dyDescent="0.2">
      <c r="A3" s="137"/>
      <c r="B3" s="119"/>
      <c r="C3" s="119"/>
      <c r="D3" s="119"/>
      <c r="F3" s="439"/>
      <c r="G3" s="439"/>
      <c r="I3" s="124"/>
      <c r="J3" s="124"/>
      <c r="K3" s="440"/>
      <c r="L3" s="440"/>
    </row>
    <row r="4" spans="1:16" ht="13.5" thickBot="1" x14ac:dyDescent="0.25">
      <c r="A4" s="421" t="s">
        <v>476</v>
      </c>
      <c r="B4" s="422">
        <v>2015</v>
      </c>
      <c r="C4" s="422">
        <v>2016</v>
      </c>
      <c r="D4" s="422">
        <v>2017</v>
      </c>
      <c r="E4" s="422">
        <v>2018</v>
      </c>
      <c r="F4" s="422">
        <v>2019</v>
      </c>
      <c r="G4" s="422">
        <v>2020</v>
      </c>
      <c r="H4" s="422">
        <v>2021</v>
      </c>
      <c r="I4" s="422">
        <v>2022</v>
      </c>
      <c r="J4" s="422">
        <v>2023</v>
      </c>
      <c r="K4" s="422">
        <v>2024</v>
      </c>
      <c r="L4" s="422" t="s">
        <v>591</v>
      </c>
      <c r="M4" s="440"/>
      <c r="P4" s="441"/>
    </row>
    <row r="5" spans="1:16" ht="13.5" thickBot="1" x14ac:dyDescent="0.25">
      <c r="A5" s="442" t="s">
        <v>504</v>
      </c>
      <c r="B5" s="443">
        <f t="shared" ref="B5:L5" si="0">SUM(B6:B30)</f>
        <v>2349928988.7899995</v>
      </c>
      <c r="C5" s="443">
        <f t="shared" si="0"/>
        <v>1539174853.1900003</v>
      </c>
      <c r="D5" s="443">
        <f t="shared" si="0"/>
        <v>1890777102.5600004</v>
      </c>
      <c r="E5" s="443">
        <f t="shared" si="0"/>
        <v>3185578835.4300003</v>
      </c>
      <c r="F5" s="443">
        <f t="shared" si="0"/>
        <v>2927116454.2500005</v>
      </c>
      <c r="G5" s="443">
        <f t="shared" si="0"/>
        <v>2648430124.3700008</v>
      </c>
      <c r="H5" s="443">
        <f t="shared" si="0"/>
        <v>2981711958.4000001</v>
      </c>
      <c r="I5" s="443">
        <f t="shared" si="0"/>
        <v>7875150511.4099979</v>
      </c>
      <c r="J5" s="443">
        <f t="shared" si="0"/>
        <v>5253597349.9700003</v>
      </c>
      <c r="K5" s="443">
        <f t="shared" si="0"/>
        <v>5579381144.249999</v>
      </c>
      <c r="L5" s="443">
        <f t="shared" si="0"/>
        <v>6992633407.2599993</v>
      </c>
      <c r="M5" s="425"/>
      <c r="P5" s="441"/>
    </row>
    <row r="6" spans="1:16" ht="12.75" x14ac:dyDescent="0.2">
      <c r="A6" s="424" t="s">
        <v>477</v>
      </c>
      <c r="B6" s="425">
        <v>415256250.88999999</v>
      </c>
      <c r="C6" s="425">
        <v>313663812.89999998</v>
      </c>
      <c r="D6" s="425">
        <v>494474963.68000001</v>
      </c>
      <c r="E6" s="425">
        <v>1085384780.1799998</v>
      </c>
      <c r="F6" s="425">
        <v>1031284773.38</v>
      </c>
      <c r="G6" s="425">
        <v>762972221.68000007</v>
      </c>
      <c r="H6" s="425">
        <v>848977061.24000001</v>
      </c>
      <c r="I6" s="425">
        <v>2086366169.0300002</v>
      </c>
      <c r="J6" s="425">
        <v>1405742153.3800001</v>
      </c>
      <c r="K6" s="425">
        <v>1225744176.8799999</v>
      </c>
      <c r="L6" s="425">
        <v>1346249640.04</v>
      </c>
      <c r="M6" s="444"/>
      <c r="N6" s="427"/>
      <c r="P6" s="441"/>
    </row>
    <row r="7" spans="1:16" ht="12.75" x14ac:dyDescent="0.2">
      <c r="A7" s="424" t="s">
        <v>478</v>
      </c>
      <c r="B7" s="425">
        <v>356823875.94999999</v>
      </c>
      <c r="C7" s="425">
        <v>21985207.27</v>
      </c>
      <c r="D7" s="425">
        <v>258608519.87</v>
      </c>
      <c r="E7" s="425">
        <v>531759344.56</v>
      </c>
      <c r="F7" s="425">
        <v>409620300.06999999</v>
      </c>
      <c r="G7" s="425">
        <v>248719168.84999999</v>
      </c>
      <c r="H7" s="425">
        <v>215808290.16999999</v>
      </c>
      <c r="I7" s="425">
        <v>1118649480.3899999</v>
      </c>
      <c r="J7" s="425">
        <v>858603333.44000006</v>
      </c>
      <c r="K7" s="425">
        <v>954970474.49000001</v>
      </c>
      <c r="L7" s="425">
        <v>1035984771.22</v>
      </c>
      <c r="M7" s="444"/>
      <c r="N7" s="427"/>
      <c r="P7" s="441"/>
    </row>
    <row r="8" spans="1:16" ht="12.75" x14ac:dyDescent="0.2">
      <c r="A8" s="424" t="s">
        <v>480</v>
      </c>
      <c r="B8" s="425">
        <v>205679752.31</v>
      </c>
      <c r="C8" s="425">
        <v>177659542.19</v>
      </c>
      <c r="D8" s="425">
        <v>94715680.090000004</v>
      </c>
      <c r="E8" s="425">
        <v>166692977.56</v>
      </c>
      <c r="F8" s="425">
        <v>219003987.89000002</v>
      </c>
      <c r="G8" s="425">
        <v>341034251.15999997</v>
      </c>
      <c r="H8" s="425">
        <v>387924184.31999999</v>
      </c>
      <c r="I8" s="425">
        <v>840677621.75999999</v>
      </c>
      <c r="J8" s="425">
        <v>437310674.51999998</v>
      </c>
      <c r="K8" s="425">
        <v>526678580.03999996</v>
      </c>
      <c r="L8" s="425">
        <v>716678093</v>
      </c>
      <c r="M8" s="444"/>
      <c r="N8" s="427"/>
      <c r="P8" s="441"/>
    </row>
    <row r="9" spans="1:16" s="124" customFormat="1" ht="12.75" x14ac:dyDescent="0.2">
      <c r="A9" s="424" t="s">
        <v>479</v>
      </c>
      <c r="B9" s="425">
        <v>126136074.55</v>
      </c>
      <c r="C9" s="425">
        <v>56638874.040000007</v>
      </c>
      <c r="D9" s="425">
        <v>93245662.599999994</v>
      </c>
      <c r="E9" s="425">
        <v>166903539.21000001</v>
      </c>
      <c r="F9" s="425">
        <v>99776063.209999993</v>
      </c>
      <c r="G9" s="425">
        <v>177605902.91</v>
      </c>
      <c r="H9" s="425">
        <v>260483616.35999998</v>
      </c>
      <c r="I9" s="425">
        <v>827667762.97000003</v>
      </c>
      <c r="J9" s="425">
        <v>707485634.02999997</v>
      </c>
      <c r="K9" s="425">
        <v>644009684.25</v>
      </c>
      <c r="L9" s="425">
        <v>671547777.43000007</v>
      </c>
      <c r="M9" s="444"/>
      <c r="N9" s="541"/>
      <c r="P9" s="441"/>
    </row>
    <row r="10" spans="1:16" ht="12.75" x14ac:dyDescent="0.2">
      <c r="A10" s="424" t="s">
        <v>482</v>
      </c>
      <c r="B10" s="425">
        <v>233544864.59999999</v>
      </c>
      <c r="C10" s="425">
        <v>189395284.74000001</v>
      </c>
      <c r="D10" s="425">
        <v>87391273.040000007</v>
      </c>
      <c r="E10" s="425">
        <v>162314150.38</v>
      </c>
      <c r="F10" s="425">
        <v>193952100.26999998</v>
      </c>
      <c r="G10" s="425">
        <v>179542675.66</v>
      </c>
      <c r="H10" s="425">
        <v>244039268.53999999</v>
      </c>
      <c r="I10" s="425">
        <v>573944871.75</v>
      </c>
      <c r="J10" s="425">
        <v>282174535.94999999</v>
      </c>
      <c r="K10" s="425">
        <v>662778565.46000004</v>
      </c>
      <c r="L10" s="425">
        <v>643520344.02999997</v>
      </c>
      <c r="M10" s="444"/>
      <c r="N10" s="427"/>
      <c r="P10" s="441"/>
    </row>
    <row r="11" spans="1:16" ht="12.75" x14ac:dyDescent="0.2">
      <c r="A11" s="424" t="s">
        <v>481</v>
      </c>
      <c r="B11" s="425">
        <v>137066946.16</v>
      </c>
      <c r="C11" s="425">
        <v>49043314.479999997</v>
      </c>
      <c r="D11" s="425">
        <v>81305449.939999998</v>
      </c>
      <c r="E11" s="425">
        <v>211561342.28</v>
      </c>
      <c r="F11" s="425">
        <v>227958678.31</v>
      </c>
      <c r="G11" s="425">
        <v>221747391.53</v>
      </c>
      <c r="H11" s="425">
        <v>239167040.05000001</v>
      </c>
      <c r="I11" s="425">
        <v>519763813.03999996</v>
      </c>
      <c r="J11" s="425">
        <v>232575250.80000001</v>
      </c>
      <c r="K11" s="425">
        <v>369214305.48000002</v>
      </c>
      <c r="L11" s="425">
        <v>398520376.25999999</v>
      </c>
      <c r="M11" s="444"/>
      <c r="N11" s="427"/>
      <c r="P11" s="441"/>
    </row>
    <row r="12" spans="1:16" ht="12.75" x14ac:dyDescent="0.2">
      <c r="A12" s="424" t="s">
        <v>484</v>
      </c>
      <c r="B12" s="425">
        <v>659.47</v>
      </c>
      <c r="C12" s="425">
        <v>3207066.32</v>
      </c>
      <c r="D12" s="425">
        <v>16469485.630000001</v>
      </c>
      <c r="E12" s="425">
        <v>11708222.23</v>
      </c>
      <c r="F12" s="425">
        <v>12646510.309999999</v>
      </c>
      <c r="G12" s="425">
        <v>17097515.369999997</v>
      </c>
      <c r="H12" s="425">
        <v>5899825.0999999996</v>
      </c>
      <c r="I12" s="425">
        <v>316473680.74000001</v>
      </c>
      <c r="J12" s="425">
        <v>119689152</v>
      </c>
      <c r="K12" s="425">
        <v>158176840.80000001</v>
      </c>
      <c r="L12" s="425">
        <v>393862069.22999996</v>
      </c>
      <c r="M12" s="444"/>
      <c r="N12" s="427"/>
      <c r="P12" s="441"/>
    </row>
    <row r="13" spans="1:16" ht="12.75" x14ac:dyDescent="0.2">
      <c r="A13" s="424" t="s">
        <v>483</v>
      </c>
      <c r="B13" s="425">
        <v>288802646.45999998</v>
      </c>
      <c r="C13" s="425">
        <v>253360992.87</v>
      </c>
      <c r="D13" s="425">
        <v>254956497.04999998</v>
      </c>
      <c r="E13" s="425">
        <v>259096897.83000001</v>
      </c>
      <c r="F13" s="425">
        <v>223779154.97999999</v>
      </c>
      <c r="G13" s="425">
        <v>173015567.05000001</v>
      </c>
      <c r="H13" s="425">
        <v>208172795.79999998</v>
      </c>
      <c r="I13" s="425">
        <v>300867695.25999999</v>
      </c>
      <c r="J13" s="425">
        <v>227526375.13</v>
      </c>
      <c r="K13" s="425">
        <v>222786909.44999999</v>
      </c>
      <c r="L13" s="425">
        <v>359485809.40999997</v>
      </c>
      <c r="M13" s="444"/>
      <c r="N13" s="427"/>
      <c r="P13" s="441"/>
    </row>
    <row r="14" spans="1:16" ht="12.75" x14ac:dyDescent="0.2">
      <c r="A14" s="424" t="s">
        <v>485</v>
      </c>
      <c r="B14" s="425">
        <v>299686816.41999996</v>
      </c>
      <c r="C14" s="425">
        <v>259240025.05000001</v>
      </c>
      <c r="D14" s="425">
        <v>213290981.33000001</v>
      </c>
      <c r="E14" s="425">
        <v>137435110.44999999</v>
      </c>
      <c r="F14" s="425">
        <v>129640244.66</v>
      </c>
      <c r="G14" s="425">
        <v>219039733.00999999</v>
      </c>
      <c r="H14" s="425">
        <v>274907427.99000001</v>
      </c>
      <c r="I14" s="425">
        <v>299908188.65999997</v>
      </c>
      <c r="J14" s="425">
        <v>168617298.00999999</v>
      </c>
      <c r="K14" s="425">
        <v>145622747.08000001</v>
      </c>
      <c r="L14" s="425">
        <v>349077826.5</v>
      </c>
      <c r="M14" s="444"/>
      <c r="N14" s="427"/>
      <c r="P14" s="441"/>
    </row>
    <row r="15" spans="1:16" ht="12.75" x14ac:dyDescent="0.2">
      <c r="A15" s="424" t="s">
        <v>487</v>
      </c>
      <c r="B15" s="425">
        <v>136941189.25</v>
      </c>
      <c r="C15" s="425">
        <v>87174903.689999998</v>
      </c>
      <c r="D15" s="425">
        <v>91418285.570000008</v>
      </c>
      <c r="E15" s="425">
        <v>91765736.769999996</v>
      </c>
      <c r="F15" s="425">
        <v>67626909.479999989</v>
      </c>
      <c r="G15" s="425">
        <v>104601597.10000001</v>
      </c>
      <c r="H15" s="425">
        <v>78994142.25</v>
      </c>
      <c r="I15" s="425">
        <v>293937779.37</v>
      </c>
      <c r="J15" s="425">
        <v>220979712.68000001</v>
      </c>
      <c r="K15" s="425">
        <v>187059281.72</v>
      </c>
      <c r="L15" s="425">
        <v>302475655.88</v>
      </c>
      <c r="M15" s="444"/>
      <c r="N15" s="427"/>
      <c r="P15" s="441"/>
    </row>
    <row r="16" spans="1:16" ht="12.75" x14ac:dyDescent="0.2">
      <c r="A16" s="424" t="s">
        <v>486</v>
      </c>
      <c r="B16" s="425">
        <v>15536481.15</v>
      </c>
      <c r="C16" s="425">
        <v>25434253.299999997</v>
      </c>
      <c r="D16" s="425">
        <v>62385858.5</v>
      </c>
      <c r="E16" s="425">
        <v>138938998.34999999</v>
      </c>
      <c r="F16" s="425">
        <v>106827611.59</v>
      </c>
      <c r="G16" s="425">
        <v>34468898.82</v>
      </c>
      <c r="H16" s="425">
        <v>53934215.049999997</v>
      </c>
      <c r="I16" s="425">
        <v>306762241.19</v>
      </c>
      <c r="J16" s="425">
        <v>209960498.38</v>
      </c>
      <c r="K16" s="425">
        <v>133376360.53999999</v>
      </c>
      <c r="L16" s="425">
        <v>248667379.19999999</v>
      </c>
      <c r="M16" s="444"/>
      <c r="N16" s="427"/>
      <c r="P16" s="441"/>
    </row>
    <row r="17" spans="1:16" ht="12.75" x14ac:dyDescent="0.2">
      <c r="A17" s="424" t="s">
        <v>488</v>
      </c>
      <c r="B17" s="425">
        <v>75878391.219999999</v>
      </c>
      <c r="C17" s="425">
        <v>41111915.07</v>
      </c>
      <c r="D17" s="425">
        <v>75575204.480000004</v>
      </c>
      <c r="E17" s="425">
        <v>101580341.20999999</v>
      </c>
      <c r="F17" s="425">
        <v>105260682.23999999</v>
      </c>
      <c r="G17" s="425">
        <v>71001110.250000015</v>
      </c>
      <c r="H17" s="425">
        <v>64887353.600000001</v>
      </c>
      <c r="I17" s="425">
        <v>156343275.24000001</v>
      </c>
      <c r="J17" s="425">
        <v>97063111.160000011</v>
      </c>
      <c r="K17" s="425">
        <v>61952658.939999998</v>
      </c>
      <c r="L17" s="425">
        <v>139226672.66999999</v>
      </c>
      <c r="M17" s="444"/>
      <c r="N17" s="427"/>
      <c r="P17" s="441"/>
    </row>
    <row r="18" spans="1:16" ht="12.75" x14ac:dyDescent="0.2">
      <c r="A18" s="424" t="s">
        <v>491</v>
      </c>
      <c r="B18" s="425">
        <v>1851.9</v>
      </c>
      <c r="C18" s="425">
        <v>31623008.73</v>
      </c>
      <c r="D18" s="425">
        <v>5204824.2</v>
      </c>
      <c r="E18" s="425">
        <v>697580.33000000007</v>
      </c>
      <c r="F18" s="425">
        <v>818638.28</v>
      </c>
      <c r="G18" s="425">
        <v>6200096.8000000007</v>
      </c>
      <c r="H18" s="425">
        <v>5767676.9800000004</v>
      </c>
      <c r="I18" s="425">
        <v>30381196.900000002</v>
      </c>
      <c r="J18" s="425">
        <v>144050915.21000001</v>
      </c>
      <c r="K18" s="425">
        <v>155764108.38999999</v>
      </c>
      <c r="L18" s="425">
        <v>136214575.09</v>
      </c>
      <c r="M18" s="444"/>
      <c r="N18" s="427"/>
      <c r="P18" s="441"/>
    </row>
    <row r="19" spans="1:16" ht="12.75" x14ac:dyDescent="0.2">
      <c r="A19" s="424" t="s">
        <v>490</v>
      </c>
      <c r="B19" s="425">
        <v>45275011.489999995</v>
      </c>
      <c r="C19" s="425">
        <v>12959532.629999999</v>
      </c>
      <c r="D19" s="425">
        <v>44307510.899999999</v>
      </c>
      <c r="E19" s="425">
        <v>69258149.189999998</v>
      </c>
      <c r="F19" s="425">
        <v>65758505.040000007</v>
      </c>
      <c r="G19" s="425">
        <v>28264960.719999999</v>
      </c>
      <c r="H19" s="425">
        <v>13171974</v>
      </c>
      <c r="I19" s="425">
        <v>69778242.989999995</v>
      </c>
      <c r="J19" s="425">
        <v>54159557.520000003</v>
      </c>
      <c r="K19" s="425">
        <v>55804370.649999999</v>
      </c>
      <c r="L19" s="425">
        <v>118613135.38</v>
      </c>
      <c r="M19" s="444"/>
      <c r="N19" s="427"/>
      <c r="P19" s="441"/>
    </row>
    <row r="20" spans="1:16" ht="12.75" x14ac:dyDescent="0.2">
      <c r="A20" s="424" t="s">
        <v>489</v>
      </c>
      <c r="B20" s="425">
        <v>9649463.5899999999</v>
      </c>
      <c r="C20" s="425">
        <v>15023096.52</v>
      </c>
      <c r="D20" s="425">
        <v>10813574.67</v>
      </c>
      <c r="E20" s="425">
        <v>32699667.59</v>
      </c>
      <c r="F20" s="425">
        <v>20710318.760000002</v>
      </c>
      <c r="G20" s="425">
        <v>54078141.359999999</v>
      </c>
      <c r="H20" s="425">
        <v>71708375.75</v>
      </c>
      <c r="I20" s="425">
        <v>122562005.59999999</v>
      </c>
      <c r="J20" s="425">
        <v>76054465.530000001</v>
      </c>
      <c r="K20" s="425">
        <v>51744513.920000002</v>
      </c>
      <c r="L20" s="425">
        <v>82250532.299999997</v>
      </c>
      <c r="M20" s="444"/>
      <c r="N20" s="427"/>
      <c r="P20" s="441"/>
    </row>
    <row r="21" spans="1:16" ht="12.75" x14ac:dyDescent="0.2">
      <c r="A21" s="424" t="s">
        <v>492</v>
      </c>
      <c r="B21" s="425">
        <v>1919372.6</v>
      </c>
      <c r="C21" s="425">
        <v>95516.83</v>
      </c>
      <c r="D21" s="425">
        <v>980189.5</v>
      </c>
      <c r="E21" s="425">
        <v>2789100.56</v>
      </c>
      <c r="F21" s="425">
        <v>2264132.0499999998</v>
      </c>
      <c r="G21" s="425">
        <v>3445190.3499999996</v>
      </c>
      <c r="H21" s="425">
        <v>2202516.15</v>
      </c>
      <c r="I21" s="425">
        <v>4975895.87</v>
      </c>
      <c r="J21" s="425">
        <v>5854078.3899999997</v>
      </c>
      <c r="K21" s="425">
        <v>17189252.609999999</v>
      </c>
      <c r="L21" s="425">
        <v>39963858.700000003</v>
      </c>
      <c r="M21" s="444"/>
      <c r="N21" s="427"/>
      <c r="P21" s="441"/>
    </row>
    <row r="22" spans="1:16" ht="12.75" x14ac:dyDescent="0.2">
      <c r="A22" s="424" t="s">
        <v>493</v>
      </c>
      <c r="B22" s="425">
        <v>99562.389999999985</v>
      </c>
      <c r="C22" s="425">
        <v>582873.76</v>
      </c>
      <c r="D22" s="425">
        <v>884570.42999999993</v>
      </c>
      <c r="E22" s="425">
        <v>1462575.0499999998</v>
      </c>
      <c r="F22" s="425">
        <v>1546136.0499999998</v>
      </c>
      <c r="G22" s="425">
        <v>2197856.73</v>
      </c>
      <c r="H22" s="425">
        <v>3792919.78</v>
      </c>
      <c r="I22" s="425">
        <v>4454728.49</v>
      </c>
      <c r="J22" s="425">
        <v>4016114.62</v>
      </c>
      <c r="K22" s="425">
        <v>5118104.57</v>
      </c>
      <c r="L22" s="425">
        <v>5835103.9300000006</v>
      </c>
      <c r="M22" s="444"/>
      <c r="N22" s="427"/>
      <c r="P22" s="745"/>
    </row>
    <row r="23" spans="1:16" ht="12.75" x14ac:dyDescent="0.2">
      <c r="A23" s="424" t="s">
        <v>495</v>
      </c>
      <c r="B23" s="425">
        <v>805950.03</v>
      </c>
      <c r="C23" s="425">
        <v>22759.97</v>
      </c>
      <c r="D23" s="425">
        <v>3631134.7199999997</v>
      </c>
      <c r="E23" s="425">
        <v>12422326.800000001</v>
      </c>
      <c r="F23" s="425">
        <v>7546069.5999999996</v>
      </c>
      <c r="G23" s="425">
        <v>2381333.91</v>
      </c>
      <c r="H23" s="425">
        <v>1161645</v>
      </c>
      <c r="I23" s="425">
        <v>4263.3999999999996</v>
      </c>
      <c r="J23" s="425">
        <v>3831.15</v>
      </c>
      <c r="K23" s="425">
        <v>6851.03</v>
      </c>
      <c r="L23" s="425">
        <v>2613084.08</v>
      </c>
      <c r="M23" s="444"/>
      <c r="N23" s="427"/>
      <c r="P23" s="746"/>
    </row>
    <row r="24" spans="1:16" ht="12.75" x14ac:dyDescent="0.2">
      <c r="A24" s="424" t="s">
        <v>494</v>
      </c>
      <c r="B24" s="425">
        <v>806841.22</v>
      </c>
      <c r="C24" s="425">
        <v>943407.78</v>
      </c>
      <c r="D24" s="425">
        <v>1055998.03</v>
      </c>
      <c r="E24" s="425">
        <v>1077439.94</v>
      </c>
      <c r="F24" s="425">
        <v>1062264.6599999999</v>
      </c>
      <c r="G24" s="425">
        <v>999648.52</v>
      </c>
      <c r="H24" s="425">
        <v>657888.72</v>
      </c>
      <c r="I24" s="425">
        <v>1438632.1600000001</v>
      </c>
      <c r="J24" s="425">
        <v>1471791.25</v>
      </c>
      <c r="K24" s="425">
        <v>1366103.3399999999</v>
      </c>
      <c r="L24" s="425">
        <v>1820647.62</v>
      </c>
      <c r="M24" s="444"/>
      <c r="N24" s="427"/>
    </row>
    <row r="25" spans="1:16" ht="12.75" x14ac:dyDescent="0.2">
      <c r="A25" s="424" t="s">
        <v>496</v>
      </c>
      <c r="B25" s="425">
        <v>1429.08</v>
      </c>
      <c r="C25" s="425">
        <v>4315.1399999999994</v>
      </c>
      <c r="D25" s="425">
        <v>6720.92</v>
      </c>
      <c r="E25" s="425">
        <v>5439.07</v>
      </c>
      <c r="F25" s="425">
        <v>2607.8199999999997</v>
      </c>
      <c r="G25" s="425">
        <v>1950.37</v>
      </c>
      <c r="H25" s="425">
        <v>10425.67</v>
      </c>
      <c r="I25" s="425">
        <v>20996.690000000002</v>
      </c>
      <c r="J25" s="425">
        <v>15132.73</v>
      </c>
      <c r="K25" s="425">
        <v>12134.76</v>
      </c>
      <c r="L25" s="425">
        <v>12308.73</v>
      </c>
      <c r="M25" s="444"/>
      <c r="N25" s="427"/>
    </row>
    <row r="26" spans="1:16" ht="12.75" x14ac:dyDescent="0.2">
      <c r="A26" s="424" t="s">
        <v>498</v>
      </c>
      <c r="B26" s="425">
        <v>0</v>
      </c>
      <c r="C26" s="425">
        <v>0</v>
      </c>
      <c r="D26" s="425">
        <v>0</v>
      </c>
      <c r="E26" s="425">
        <v>0</v>
      </c>
      <c r="F26" s="425">
        <v>0</v>
      </c>
      <c r="G26" s="425">
        <v>554.11</v>
      </c>
      <c r="H26" s="425">
        <v>534.77</v>
      </c>
      <c r="I26" s="425">
        <v>496.5</v>
      </c>
      <c r="J26" s="425">
        <v>449.83000000000004</v>
      </c>
      <c r="K26" s="425">
        <v>2265.3199999999997</v>
      </c>
      <c r="L26" s="425">
        <v>9253.75</v>
      </c>
      <c r="M26" s="444"/>
      <c r="N26" s="427"/>
    </row>
    <row r="27" spans="1:16" ht="12.75" x14ac:dyDescent="0.2">
      <c r="A27" s="424" t="s">
        <v>500</v>
      </c>
      <c r="B27" s="425">
        <v>0</v>
      </c>
      <c r="C27" s="425">
        <v>0</v>
      </c>
      <c r="D27" s="425">
        <v>0</v>
      </c>
      <c r="E27" s="425">
        <v>0</v>
      </c>
      <c r="F27" s="425">
        <v>0</v>
      </c>
      <c r="G27" s="425">
        <v>204.17</v>
      </c>
      <c r="H27" s="425">
        <v>0</v>
      </c>
      <c r="I27" s="425">
        <v>323.17</v>
      </c>
      <c r="J27" s="425">
        <v>343.12</v>
      </c>
      <c r="K27" s="425">
        <v>646.11</v>
      </c>
      <c r="L27" s="425">
        <v>2230.25</v>
      </c>
      <c r="M27" s="444"/>
      <c r="N27" s="427"/>
    </row>
    <row r="28" spans="1:16" ht="12.75" x14ac:dyDescent="0.2">
      <c r="A28" s="424" t="s">
        <v>499</v>
      </c>
      <c r="B28" s="425">
        <v>0</v>
      </c>
      <c r="C28" s="425">
        <v>0</v>
      </c>
      <c r="D28" s="425">
        <v>46461.25</v>
      </c>
      <c r="E28" s="425">
        <v>22714.5</v>
      </c>
      <c r="F28" s="425">
        <v>26256.42</v>
      </c>
      <c r="G28" s="425">
        <v>1116.05</v>
      </c>
      <c r="H28" s="425">
        <v>2371</v>
      </c>
      <c r="I28" s="425">
        <v>4407.67</v>
      </c>
      <c r="J28" s="425">
        <v>19.829999999999998</v>
      </c>
      <c r="K28" s="425">
        <v>684.75</v>
      </c>
      <c r="L28" s="425">
        <v>962.4</v>
      </c>
      <c r="M28" s="444"/>
      <c r="N28" s="427"/>
    </row>
    <row r="29" spans="1:16" ht="12.75" x14ac:dyDescent="0.2">
      <c r="A29" s="424" t="s">
        <v>497</v>
      </c>
      <c r="B29" s="425">
        <v>89.12</v>
      </c>
      <c r="C29" s="425">
        <v>14.989999999999998</v>
      </c>
      <c r="D29" s="425">
        <v>0</v>
      </c>
      <c r="E29" s="425">
        <v>0</v>
      </c>
      <c r="F29" s="425">
        <v>6.9499999999999993</v>
      </c>
      <c r="G29" s="425">
        <v>2053.8000000000002</v>
      </c>
      <c r="H29" s="425">
        <v>66.23</v>
      </c>
      <c r="I29" s="425">
        <v>445.46000000000004</v>
      </c>
      <c r="J29" s="425">
        <v>561.71</v>
      </c>
      <c r="K29" s="425">
        <v>442.12</v>
      </c>
      <c r="L29" s="425">
        <v>742.05000000000007</v>
      </c>
      <c r="M29" s="444"/>
      <c r="N29" s="427"/>
    </row>
    <row r="30" spans="1:16" ht="13.5" thickBot="1" x14ac:dyDescent="0.25">
      <c r="A30" s="424" t="s">
        <v>501</v>
      </c>
      <c r="B30" s="425">
        <v>15468.939999999999</v>
      </c>
      <c r="C30" s="425">
        <v>5134.92</v>
      </c>
      <c r="D30" s="425">
        <v>8256.16</v>
      </c>
      <c r="E30" s="425">
        <v>2401.39</v>
      </c>
      <c r="F30" s="425">
        <v>4502.2299999999996</v>
      </c>
      <c r="G30" s="425">
        <v>10984.09</v>
      </c>
      <c r="H30" s="425">
        <v>40343.879999999997</v>
      </c>
      <c r="I30" s="425">
        <v>166297.10999999999</v>
      </c>
      <c r="J30" s="425">
        <v>242359.6</v>
      </c>
      <c r="K30" s="425">
        <v>1081.55</v>
      </c>
      <c r="L30" s="425">
        <v>558.11</v>
      </c>
      <c r="M30" s="444"/>
      <c r="N30" s="427"/>
    </row>
    <row r="31" spans="1:16" ht="13.5" thickBot="1" x14ac:dyDescent="0.25">
      <c r="A31" s="445" t="s">
        <v>508</v>
      </c>
      <c r="B31" s="443">
        <v>553777398.73000002</v>
      </c>
      <c r="C31" s="443">
        <v>921294433.60999978</v>
      </c>
      <c r="D31" s="443">
        <v>1294129001.8199999</v>
      </c>
      <c r="E31" s="443">
        <v>1551829060.0399992</v>
      </c>
      <c r="F31" s="443">
        <v>1595669572.1800001</v>
      </c>
      <c r="G31" s="443">
        <v>1347757603.0999999</v>
      </c>
      <c r="H31" s="443">
        <v>3567002137.6800003</v>
      </c>
      <c r="I31" s="443">
        <v>2953700136.9900002</v>
      </c>
      <c r="J31" s="443">
        <f>SUM(J32:J56)</f>
        <v>2130246987.0900002</v>
      </c>
      <c r="K31" s="443">
        <f>SUM(K32:K56)</f>
        <v>2186965544.8499994</v>
      </c>
      <c r="L31" s="443">
        <f>SUM(L32:L56)</f>
        <v>2687211130.6400003</v>
      </c>
      <c r="M31" s="440"/>
    </row>
    <row r="32" spans="1:16" ht="12.75" x14ac:dyDescent="0.2">
      <c r="A32" s="137" t="s">
        <v>484</v>
      </c>
      <c r="B32" s="119">
        <v>1972237.6700000004</v>
      </c>
      <c r="C32" s="119">
        <v>97602573.129999995</v>
      </c>
      <c r="D32" s="452">
        <v>299021879.33999974</v>
      </c>
      <c r="E32" s="452">
        <v>262400716.7299999</v>
      </c>
      <c r="F32" s="452">
        <v>205180204.41</v>
      </c>
      <c r="G32" s="447">
        <v>224292334.49999985</v>
      </c>
      <c r="H32" s="425">
        <v>381879177.25999993</v>
      </c>
      <c r="I32" s="425">
        <v>255627741.18999994</v>
      </c>
      <c r="J32" s="425">
        <v>356088789.54000002</v>
      </c>
      <c r="K32" s="425">
        <v>317357742.94</v>
      </c>
      <c r="L32" s="425">
        <v>474361141.80000007</v>
      </c>
      <c r="M32" s="440"/>
      <c r="N32" s="427"/>
    </row>
    <row r="33" spans="1:20" ht="15" x14ac:dyDescent="0.25">
      <c r="A33" s="137" t="s">
        <v>477</v>
      </c>
      <c r="B33" s="119">
        <v>3782788.7499999995</v>
      </c>
      <c r="C33" s="119">
        <v>67873027.98999998</v>
      </c>
      <c r="D33" s="452">
        <v>253105686.56999993</v>
      </c>
      <c r="E33" s="452">
        <v>436969243.44</v>
      </c>
      <c r="F33" s="452">
        <v>289108548.65000015</v>
      </c>
      <c r="G33" s="447">
        <v>141873742.14999998</v>
      </c>
      <c r="H33" s="425">
        <v>619563981.90999985</v>
      </c>
      <c r="I33" s="425">
        <v>798463349.86999965</v>
      </c>
      <c r="J33" s="425">
        <v>356204712.31</v>
      </c>
      <c r="K33" s="425">
        <v>331287142.3499999</v>
      </c>
      <c r="L33" s="425">
        <v>412274524.63999999</v>
      </c>
      <c r="M33" s="448"/>
      <c r="N33" s="425"/>
      <c r="O33" s="425"/>
    </row>
    <row r="34" spans="1:20" ht="15" x14ac:dyDescent="0.25">
      <c r="A34" s="137" t="s">
        <v>482</v>
      </c>
      <c r="B34" s="119">
        <v>52833395.039999992</v>
      </c>
      <c r="C34" s="119">
        <v>32647279.890000004</v>
      </c>
      <c r="D34" s="452">
        <v>37020008.899999991</v>
      </c>
      <c r="E34" s="452">
        <v>51038111.769999996</v>
      </c>
      <c r="F34" s="452">
        <v>58885164.350000001</v>
      </c>
      <c r="G34" s="447">
        <v>53879644.410000004</v>
      </c>
      <c r="H34" s="425">
        <v>164896294.55999997</v>
      </c>
      <c r="I34" s="425">
        <v>192432520.05000001</v>
      </c>
      <c r="J34" s="425">
        <v>325576214.03999996</v>
      </c>
      <c r="K34" s="425">
        <v>359482800.31999999</v>
      </c>
      <c r="L34" s="425">
        <v>370341818.48000002</v>
      </c>
      <c r="M34" s="449"/>
      <c r="N34" s="425"/>
      <c r="O34" s="425"/>
      <c r="P34" s="441"/>
      <c r="Q34" s="441"/>
    </row>
    <row r="35" spans="1:20" s="124" customFormat="1" ht="15" x14ac:dyDescent="0.25">
      <c r="A35" s="137" t="s">
        <v>480</v>
      </c>
      <c r="B35" s="119">
        <v>49870293.899999999</v>
      </c>
      <c r="C35" s="119">
        <v>31987064.440000001</v>
      </c>
      <c r="D35" s="452">
        <v>34847381.639999993</v>
      </c>
      <c r="E35" s="452">
        <v>50731251.229999997</v>
      </c>
      <c r="F35" s="452">
        <v>70440473.929999992</v>
      </c>
      <c r="G35" s="447">
        <v>85386663.370000005</v>
      </c>
      <c r="H35" s="425">
        <v>246399825.99999994</v>
      </c>
      <c r="I35" s="425">
        <v>303369010.94</v>
      </c>
      <c r="J35" s="425">
        <v>155604803.37</v>
      </c>
      <c r="K35" s="425">
        <v>212009650.88</v>
      </c>
      <c r="L35" s="425">
        <v>252373569.77999997</v>
      </c>
      <c r="M35" s="449"/>
    </row>
    <row r="36" spans="1:20" ht="15" x14ac:dyDescent="0.25">
      <c r="A36" s="137" t="s">
        <v>485</v>
      </c>
      <c r="B36" s="119">
        <v>39936731.819999985</v>
      </c>
      <c r="C36" s="119">
        <v>41966269.260000005</v>
      </c>
      <c r="D36" s="452">
        <v>43408346.93</v>
      </c>
      <c r="E36" s="452">
        <v>40466660.560000002</v>
      </c>
      <c r="F36" s="452">
        <v>44445044.389999993</v>
      </c>
      <c r="G36" s="447">
        <v>64230825.640000008</v>
      </c>
      <c r="H36" s="425">
        <v>109079291.27</v>
      </c>
      <c r="I36" s="425">
        <v>72829337.920000002</v>
      </c>
      <c r="J36" s="425">
        <v>57746406.000000007</v>
      </c>
      <c r="K36" s="425">
        <v>67294789.370000005</v>
      </c>
      <c r="L36" s="425">
        <v>211354188.57000002</v>
      </c>
      <c r="M36" s="449"/>
      <c r="P36" s="450"/>
    </row>
    <row r="37" spans="1:20" ht="15" x14ac:dyDescent="0.25">
      <c r="A37" s="542" t="s">
        <v>479</v>
      </c>
      <c r="B37" s="425">
        <v>12965138.059999999</v>
      </c>
      <c r="C37" s="425">
        <v>10621980.539999999</v>
      </c>
      <c r="D37" s="447">
        <v>21840925.919999998</v>
      </c>
      <c r="E37" s="447">
        <v>13181073.239999998</v>
      </c>
      <c r="F37" s="447">
        <v>29300948.289999999</v>
      </c>
      <c r="G37" s="447">
        <v>51528132.049999997</v>
      </c>
      <c r="H37" s="425">
        <v>272944531.11000001</v>
      </c>
      <c r="I37" s="425">
        <v>467162152.86000001</v>
      </c>
      <c r="J37" s="425">
        <v>246166941.66000003</v>
      </c>
      <c r="K37" s="425">
        <v>220533003.36000001</v>
      </c>
      <c r="L37" s="425">
        <v>202851631.75</v>
      </c>
      <c r="M37" s="449"/>
    </row>
    <row r="38" spans="1:20" ht="12.75" x14ac:dyDescent="0.2">
      <c r="A38" s="137" t="s">
        <v>478</v>
      </c>
      <c r="B38" s="119">
        <v>74705967.979999989</v>
      </c>
      <c r="C38" s="119">
        <v>364284360.0999999</v>
      </c>
      <c r="D38" s="452">
        <v>254940364.47000003</v>
      </c>
      <c r="E38" s="452">
        <v>308562000.86999989</v>
      </c>
      <c r="F38" s="452">
        <v>589779087.00000012</v>
      </c>
      <c r="G38" s="447">
        <v>456368326.80999982</v>
      </c>
      <c r="H38" s="425">
        <v>1239119452.05</v>
      </c>
      <c r="I38" s="425">
        <v>324726355.44</v>
      </c>
      <c r="J38" s="425">
        <v>217137729.47</v>
      </c>
      <c r="K38" s="425">
        <v>197474783.64000002</v>
      </c>
      <c r="L38" s="425">
        <v>193112655.03</v>
      </c>
    </row>
    <row r="39" spans="1:20" ht="15" x14ac:dyDescent="0.25">
      <c r="A39" s="137" t="s">
        <v>481</v>
      </c>
      <c r="B39" s="119">
        <v>95832840.879999995</v>
      </c>
      <c r="C39" s="119">
        <v>113826598.11999997</v>
      </c>
      <c r="D39" s="452">
        <v>133946565.97000001</v>
      </c>
      <c r="E39" s="452">
        <v>162616331.24999997</v>
      </c>
      <c r="F39" s="452">
        <v>133465439.31</v>
      </c>
      <c r="G39" s="447">
        <v>112395727.99999997</v>
      </c>
      <c r="H39" s="425">
        <v>230283167.26999998</v>
      </c>
      <c r="I39" s="425">
        <v>177704433.04999992</v>
      </c>
      <c r="J39" s="425">
        <v>179604903.08999997</v>
      </c>
      <c r="K39" s="425">
        <v>187131815.28999999</v>
      </c>
      <c r="L39" s="425">
        <v>171580365.03999999</v>
      </c>
      <c r="M39" s="448"/>
      <c r="N39" s="440"/>
      <c r="O39" s="440"/>
      <c r="P39" s="440"/>
      <c r="Q39" s="440"/>
      <c r="R39" s="440"/>
      <c r="S39" s="440"/>
      <c r="T39" s="440"/>
    </row>
    <row r="40" spans="1:20" ht="15" x14ac:dyDescent="0.25">
      <c r="A40" s="137" t="s">
        <v>487</v>
      </c>
      <c r="B40" s="119">
        <v>28169117.63000001</v>
      </c>
      <c r="C40" s="119">
        <v>20726605.27999999</v>
      </c>
      <c r="D40" s="465">
        <v>31707595.720000006</v>
      </c>
      <c r="E40" s="465">
        <v>27546842.109999999</v>
      </c>
      <c r="F40" s="465">
        <v>22901802.579999991</v>
      </c>
      <c r="G40" s="451">
        <v>15431745.90000001</v>
      </c>
      <c r="H40" s="425">
        <v>41371817.509999998</v>
      </c>
      <c r="I40" s="425">
        <v>115716249.10999998</v>
      </c>
      <c r="J40" s="425">
        <v>32854811.379999999</v>
      </c>
      <c r="K40" s="425">
        <v>57396038.609999999</v>
      </c>
      <c r="L40" s="425">
        <v>94083505.999999985</v>
      </c>
      <c r="M40" s="448"/>
      <c r="N40" s="440"/>
      <c r="O40" s="440"/>
      <c r="P40" s="440"/>
      <c r="Q40" s="440"/>
      <c r="R40" s="440"/>
      <c r="S40" s="440"/>
      <c r="T40" s="440"/>
    </row>
    <row r="41" spans="1:20" ht="12.75" x14ac:dyDescent="0.2">
      <c r="A41" s="137" t="s">
        <v>483</v>
      </c>
      <c r="B41" s="119">
        <v>41388450.070000023</v>
      </c>
      <c r="C41" s="119">
        <v>39987757.650000006</v>
      </c>
      <c r="D41" s="452">
        <v>52505431.340000011</v>
      </c>
      <c r="E41" s="452">
        <v>40977897.549999982</v>
      </c>
      <c r="F41" s="452">
        <v>38349044.249999993</v>
      </c>
      <c r="G41" s="447">
        <v>54018026.13000001</v>
      </c>
      <c r="H41" s="425">
        <v>65012466.039999999</v>
      </c>
      <c r="I41" s="425">
        <v>61343585.300000004</v>
      </c>
      <c r="J41" s="425">
        <v>58411229.120000005</v>
      </c>
      <c r="K41" s="425">
        <v>67265890.799999997</v>
      </c>
      <c r="L41" s="425">
        <v>92052510.129999995</v>
      </c>
      <c r="M41" s="440"/>
      <c r="N41" s="440"/>
      <c r="O41" s="440"/>
      <c r="P41" s="440"/>
      <c r="Q41" s="440"/>
      <c r="R41" s="440"/>
      <c r="S41" s="440"/>
      <c r="T41" s="440"/>
    </row>
    <row r="42" spans="1:20" ht="15" x14ac:dyDescent="0.25">
      <c r="A42" s="137" t="s">
        <v>490</v>
      </c>
      <c r="B42" s="119">
        <v>43544462.630000003</v>
      </c>
      <c r="C42" s="119">
        <v>22252766.829999994</v>
      </c>
      <c r="D42" s="465">
        <v>30808610.84</v>
      </c>
      <c r="E42" s="465">
        <v>36817070.799999997</v>
      </c>
      <c r="F42" s="465">
        <v>29286302.299999993</v>
      </c>
      <c r="G42" s="451">
        <v>21470516.940000001</v>
      </c>
      <c r="H42" s="425">
        <v>37032536.200000003</v>
      </c>
      <c r="I42" s="425">
        <v>47922625.470000006</v>
      </c>
      <c r="J42" s="425">
        <v>38638399.759999998</v>
      </c>
      <c r="K42" s="425">
        <v>47256438.25</v>
      </c>
      <c r="L42" s="425">
        <v>63809881.949999996</v>
      </c>
      <c r="M42" s="448"/>
      <c r="N42" s="440"/>
      <c r="O42" s="440"/>
      <c r="P42" s="440"/>
      <c r="Q42" s="440"/>
      <c r="R42" s="440"/>
      <c r="S42" s="440"/>
      <c r="T42" s="440"/>
    </row>
    <row r="43" spans="1:20" ht="15" x14ac:dyDescent="0.25">
      <c r="A43" s="137" t="s">
        <v>488</v>
      </c>
      <c r="B43" s="119">
        <v>43092373.820000008</v>
      </c>
      <c r="C43" s="119">
        <v>29716678.100000001</v>
      </c>
      <c r="D43" s="465">
        <v>41945982.120000012</v>
      </c>
      <c r="E43" s="465">
        <v>47533281.609999992</v>
      </c>
      <c r="F43" s="465">
        <v>32984802.900000006</v>
      </c>
      <c r="G43" s="451">
        <v>28541574.749999993</v>
      </c>
      <c r="H43" s="425">
        <v>92244634.230000019</v>
      </c>
      <c r="I43" s="425">
        <v>57562651.850000046</v>
      </c>
      <c r="J43" s="425">
        <v>43288333.449999966</v>
      </c>
      <c r="K43" s="425">
        <v>53302998.330000013</v>
      </c>
      <c r="L43" s="425">
        <v>53755346.409999974</v>
      </c>
      <c r="M43" s="448"/>
      <c r="N43" s="440"/>
      <c r="O43" s="440"/>
      <c r="P43" s="440"/>
      <c r="Q43" s="440"/>
      <c r="R43" s="440"/>
      <c r="S43" s="440"/>
      <c r="T43" s="440"/>
    </row>
    <row r="44" spans="1:20" ht="15" x14ac:dyDescent="0.25">
      <c r="A44" s="137" t="s">
        <v>486</v>
      </c>
      <c r="B44" s="119">
        <v>44455983.600000001</v>
      </c>
      <c r="C44" s="119">
        <v>25115197.129999992</v>
      </c>
      <c r="D44" s="452">
        <v>30075847.449999992</v>
      </c>
      <c r="E44" s="452">
        <v>37912818.020000003</v>
      </c>
      <c r="F44" s="452">
        <v>27545624.259999998</v>
      </c>
      <c r="G44" s="447">
        <v>18080641.159999993</v>
      </c>
      <c r="H44" s="425">
        <v>32102053.259999998</v>
      </c>
      <c r="I44" s="425">
        <v>44296491.939999983</v>
      </c>
      <c r="J44" s="425">
        <v>32119949.209999997</v>
      </c>
      <c r="K44" s="425">
        <v>30898164.200000003</v>
      </c>
      <c r="L44" s="425">
        <v>42780700.579999991</v>
      </c>
      <c r="M44" s="448"/>
      <c r="N44" s="440"/>
      <c r="O44" s="440"/>
      <c r="P44" s="440"/>
      <c r="Q44" s="440"/>
      <c r="R44" s="440"/>
      <c r="S44" s="440"/>
      <c r="T44" s="440"/>
    </row>
    <row r="45" spans="1:20" ht="15" x14ac:dyDescent="0.25">
      <c r="A45" s="137" t="s">
        <v>489</v>
      </c>
      <c r="B45" s="119">
        <v>10982815.459999993</v>
      </c>
      <c r="C45" s="119">
        <v>14553544.039999999</v>
      </c>
      <c r="D45" s="452">
        <v>18670393.109999992</v>
      </c>
      <c r="E45" s="452">
        <v>20897868.690000005</v>
      </c>
      <c r="F45" s="452">
        <v>14951917.119999999</v>
      </c>
      <c r="G45" s="447">
        <v>14050203.010000002</v>
      </c>
      <c r="H45" s="425">
        <v>26887617.290000007</v>
      </c>
      <c r="I45" s="425">
        <v>25050601.439999998</v>
      </c>
      <c r="J45" s="425">
        <v>18726605.330000002</v>
      </c>
      <c r="K45" s="425">
        <v>22080482.780000005</v>
      </c>
      <c r="L45" s="425">
        <v>33466667.82</v>
      </c>
      <c r="M45" s="448"/>
      <c r="N45" s="440"/>
      <c r="O45" s="440"/>
      <c r="P45" s="440"/>
      <c r="Q45" s="440"/>
      <c r="R45" s="440"/>
      <c r="S45" s="440"/>
      <c r="T45" s="440"/>
    </row>
    <row r="46" spans="1:20" ht="15" x14ac:dyDescent="0.25">
      <c r="A46" s="137" t="s">
        <v>492</v>
      </c>
      <c r="B46" s="119">
        <v>7581012.2099999981</v>
      </c>
      <c r="C46" s="119">
        <v>5115195.51</v>
      </c>
      <c r="D46" s="452">
        <v>4942204.2699999996</v>
      </c>
      <c r="E46" s="452">
        <v>5145003.5899999989</v>
      </c>
      <c r="F46" s="452">
        <v>4912752.0900000008</v>
      </c>
      <c r="G46" s="447">
        <v>3472204.84</v>
      </c>
      <c r="H46" s="425">
        <v>4532646.41</v>
      </c>
      <c r="I46" s="425">
        <v>5391846.2000000002</v>
      </c>
      <c r="J46" s="425">
        <v>6012225.6300000008</v>
      </c>
      <c r="K46" s="425">
        <v>8996058.7400000021</v>
      </c>
      <c r="L46" s="425">
        <v>12358484.789999999</v>
      </c>
      <c r="M46" s="448"/>
      <c r="N46" s="440"/>
      <c r="O46" s="440"/>
      <c r="P46" s="440"/>
      <c r="Q46" s="440"/>
      <c r="R46" s="440"/>
      <c r="S46" s="440"/>
      <c r="T46" s="440"/>
    </row>
    <row r="47" spans="1:20" ht="12.75" x14ac:dyDescent="0.2">
      <c r="A47" s="137" t="s">
        <v>495</v>
      </c>
      <c r="B47" s="119">
        <v>2043013.6900000011</v>
      </c>
      <c r="C47" s="119">
        <v>2101637.0300000003</v>
      </c>
      <c r="D47" s="452">
        <v>4617777.3600000031</v>
      </c>
      <c r="E47" s="452">
        <v>8015600.6800000006</v>
      </c>
      <c r="F47" s="452">
        <v>2870467.6599999988</v>
      </c>
      <c r="G47" s="447">
        <v>1864809.4</v>
      </c>
      <c r="H47" s="425">
        <v>0</v>
      </c>
      <c r="I47" s="425">
        <v>125412.68000000004</v>
      </c>
      <c r="J47" s="425">
        <v>2106458.58</v>
      </c>
      <c r="K47" s="425">
        <v>3257053.23</v>
      </c>
      <c r="L47" s="425">
        <v>4145652.59</v>
      </c>
      <c r="M47" s="440"/>
      <c r="N47" s="440"/>
      <c r="O47" s="440"/>
      <c r="P47" s="440"/>
      <c r="Q47" s="440"/>
      <c r="R47" s="440"/>
      <c r="S47" s="440"/>
      <c r="T47" s="440"/>
    </row>
    <row r="48" spans="1:20" ht="12.75" x14ac:dyDescent="0.2">
      <c r="A48" s="137" t="s">
        <v>491</v>
      </c>
      <c r="B48" s="119">
        <v>311983.15999999992</v>
      </c>
      <c r="C48" s="119">
        <v>649624.65000000014</v>
      </c>
      <c r="D48" s="452">
        <v>456410.10999999993</v>
      </c>
      <c r="E48" s="452">
        <v>768670.29</v>
      </c>
      <c r="F48" s="452">
        <v>1024823.6399999997</v>
      </c>
      <c r="G48" s="447">
        <v>746932.99</v>
      </c>
      <c r="H48" s="425">
        <v>966898.81999999983</v>
      </c>
      <c r="I48" s="425">
        <v>1364664.8199999998</v>
      </c>
      <c r="J48" s="425">
        <v>1359913.4499999997</v>
      </c>
      <c r="K48" s="425">
        <v>1276476.58</v>
      </c>
      <c r="L48" s="425">
        <v>1282698.9199999997</v>
      </c>
      <c r="M48" s="440"/>
      <c r="N48" s="440"/>
      <c r="O48" s="440"/>
      <c r="P48" s="440"/>
      <c r="Q48" s="440"/>
      <c r="R48" s="440"/>
      <c r="S48" s="440"/>
      <c r="T48" s="440"/>
    </row>
    <row r="49" spans="1:20" ht="15" x14ac:dyDescent="0.25">
      <c r="A49" s="137" t="s">
        <v>496</v>
      </c>
      <c r="B49" s="119">
        <v>0</v>
      </c>
      <c r="C49" s="119">
        <v>0</v>
      </c>
      <c r="D49" s="452">
        <v>0</v>
      </c>
      <c r="E49" s="452">
        <v>0</v>
      </c>
      <c r="F49" s="452">
        <v>0</v>
      </c>
      <c r="G49" s="452">
        <v>0</v>
      </c>
      <c r="H49" s="425">
        <v>2300842.2099999995</v>
      </c>
      <c r="I49" s="425">
        <v>2168900.0199999996</v>
      </c>
      <c r="J49" s="425">
        <v>2168901.77</v>
      </c>
      <c r="K49" s="425">
        <v>2198571.52</v>
      </c>
      <c r="L49" s="425">
        <v>790652.63000000012</v>
      </c>
      <c r="M49" s="448"/>
      <c r="N49" s="440"/>
      <c r="O49" s="440"/>
      <c r="P49" s="440"/>
      <c r="Q49" s="440"/>
      <c r="R49" s="440"/>
      <c r="S49" s="440"/>
      <c r="T49" s="440"/>
    </row>
    <row r="50" spans="1:20" ht="15" x14ac:dyDescent="0.25">
      <c r="A50" s="137" t="s">
        <v>494</v>
      </c>
      <c r="B50" s="119">
        <v>308713.43999999994</v>
      </c>
      <c r="C50" s="119">
        <v>266208.89999999997</v>
      </c>
      <c r="D50" s="452">
        <v>267523.19000000006</v>
      </c>
      <c r="E50" s="452">
        <v>248601.83</v>
      </c>
      <c r="F50" s="452">
        <v>236628.35999999984</v>
      </c>
      <c r="G50" s="447">
        <v>125551.05</v>
      </c>
      <c r="H50" s="425">
        <v>384904.28000000009</v>
      </c>
      <c r="I50" s="425">
        <v>442206.84000000032</v>
      </c>
      <c r="J50" s="425">
        <v>429659.93000000005</v>
      </c>
      <c r="K50" s="425">
        <v>465643.66000000003</v>
      </c>
      <c r="L50" s="425">
        <v>435133.73</v>
      </c>
      <c r="M50" s="448"/>
      <c r="N50" s="440"/>
      <c r="O50" s="440"/>
      <c r="P50" s="440"/>
      <c r="Q50" s="440"/>
      <c r="R50" s="440"/>
      <c r="S50" s="440"/>
      <c r="T50" s="440"/>
    </row>
    <row r="51" spans="1:20" ht="15" x14ac:dyDescent="0.25">
      <c r="A51" s="137" t="s">
        <v>497</v>
      </c>
      <c r="B51" s="119">
        <v>78.919999999999987</v>
      </c>
      <c r="C51" s="119">
        <v>65.020000000000024</v>
      </c>
      <c r="D51" s="452">
        <v>66.569999999999993</v>
      </c>
      <c r="E51" s="452">
        <v>15.779999999999998</v>
      </c>
      <c r="F51" s="452">
        <v>496.69000000000028</v>
      </c>
      <c r="G51" s="447">
        <v>0</v>
      </c>
      <c r="H51" s="425">
        <v>0</v>
      </c>
      <c r="I51" s="425">
        <v>0</v>
      </c>
      <c r="J51" s="425">
        <v>0</v>
      </c>
      <c r="K51" s="425">
        <v>0</v>
      </c>
      <c r="L51" s="425">
        <v>0</v>
      </c>
      <c r="M51" s="448"/>
      <c r="N51" s="440"/>
      <c r="O51" s="440"/>
      <c r="P51" s="440"/>
      <c r="Q51" s="440"/>
      <c r="R51" s="440"/>
      <c r="S51" s="440"/>
      <c r="T51" s="440"/>
    </row>
    <row r="52" spans="1:20" ht="15" x14ac:dyDescent="0.25">
      <c r="A52" s="137" t="s">
        <v>501</v>
      </c>
      <c r="B52" s="119">
        <v>0</v>
      </c>
      <c r="C52" s="119">
        <v>0</v>
      </c>
      <c r="D52" s="452">
        <v>0</v>
      </c>
      <c r="E52" s="452">
        <v>0</v>
      </c>
      <c r="F52" s="452">
        <v>0</v>
      </c>
      <c r="G52" s="447">
        <v>0</v>
      </c>
      <c r="H52" s="425">
        <v>0</v>
      </c>
      <c r="I52" s="425">
        <v>0</v>
      </c>
      <c r="J52" s="425">
        <v>0</v>
      </c>
      <c r="K52" s="425">
        <v>0</v>
      </c>
      <c r="L52" s="425">
        <v>0</v>
      </c>
      <c r="M52" s="448"/>
      <c r="N52" s="440"/>
      <c r="O52" s="440"/>
      <c r="P52" s="440"/>
      <c r="Q52" s="440"/>
      <c r="R52" s="440"/>
      <c r="S52" s="440"/>
      <c r="T52" s="440"/>
    </row>
    <row r="53" spans="1:20" ht="15" x14ac:dyDescent="0.25">
      <c r="A53" s="137" t="s">
        <v>498</v>
      </c>
      <c r="B53" s="119">
        <v>0</v>
      </c>
      <c r="C53" s="119">
        <v>0</v>
      </c>
      <c r="D53" s="452">
        <v>0</v>
      </c>
      <c r="E53" s="452">
        <v>0</v>
      </c>
      <c r="F53" s="452">
        <v>0</v>
      </c>
      <c r="G53" s="452">
        <v>0</v>
      </c>
      <c r="H53" s="425">
        <v>0</v>
      </c>
      <c r="I53" s="425">
        <v>0</v>
      </c>
      <c r="J53" s="425">
        <v>0</v>
      </c>
      <c r="K53" s="425">
        <v>0</v>
      </c>
      <c r="L53" s="425">
        <v>0</v>
      </c>
      <c r="M53" s="448"/>
      <c r="N53" s="440"/>
      <c r="O53" s="440"/>
      <c r="P53" s="440"/>
      <c r="Q53" s="440"/>
      <c r="R53" s="440"/>
      <c r="S53" s="440"/>
      <c r="T53" s="440"/>
    </row>
    <row r="54" spans="1:20" ht="15" x14ac:dyDescent="0.25">
      <c r="A54" s="137" t="s">
        <v>493</v>
      </c>
      <c r="B54" s="119">
        <v>0</v>
      </c>
      <c r="C54" s="119">
        <v>0</v>
      </c>
      <c r="D54" s="452">
        <v>0</v>
      </c>
      <c r="E54" s="452">
        <v>0</v>
      </c>
      <c r="F54" s="452">
        <v>0</v>
      </c>
      <c r="G54" s="452">
        <v>0</v>
      </c>
      <c r="H54" s="425">
        <v>0</v>
      </c>
      <c r="I54" s="425">
        <v>0</v>
      </c>
      <c r="J54" s="425">
        <v>0</v>
      </c>
      <c r="K54" s="425">
        <v>0</v>
      </c>
      <c r="L54" s="425">
        <v>0</v>
      </c>
      <c r="M54" s="448"/>
      <c r="N54" s="440"/>
      <c r="O54" s="440"/>
      <c r="P54" s="440"/>
      <c r="Q54" s="440"/>
      <c r="R54" s="440"/>
      <c r="S54" s="440"/>
      <c r="T54" s="440"/>
    </row>
    <row r="55" spans="1:20" ht="12.75" x14ac:dyDescent="0.2">
      <c r="A55" s="137" t="s">
        <v>499</v>
      </c>
      <c r="B55" s="119">
        <v>0</v>
      </c>
      <c r="C55" s="119">
        <v>0</v>
      </c>
      <c r="D55" s="452">
        <v>0</v>
      </c>
      <c r="E55" s="452">
        <v>0</v>
      </c>
      <c r="F55" s="452">
        <v>0</v>
      </c>
      <c r="G55" s="452">
        <v>0</v>
      </c>
      <c r="H55" s="425">
        <v>0</v>
      </c>
      <c r="I55" s="425">
        <v>0</v>
      </c>
      <c r="J55" s="425">
        <v>0</v>
      </c>
      <c r="K55" s="425">
        <v>0</v>
      </c>
      <c r="L55" s="425">
        <v>0</v>
      </c>
      <c r="M55" s="440"/>
      <c r="N55" s="440"/>
      <c r="O55" s="440"/>
      <c r="P55" s="440"/>
      <c r="Q55" s="440"/>
      <c r="R55" s="440"/>
      <c r="S55" s="440"/>
      <c r="T55" s="440"/>
    </row>
    <row r="56" spans="1:20" ht="13.5" thickBot="1" x14ac:dyDescent="0.25">
      <c r="A56" s="137" t="s">
        <v>500</v>
      </c>
      <c r="B56" s="119">
        <v>0</v>
      </c>
      <c r="C56" s="119">
        <v>0</v>
      </c>
      <c r="D56" s="452">
        <v>0</v>
      </c>
      <c r="E56" s="452">
        <v>0</v>
      </c>
      <c r="F56" s="452">
        <v>0</v>
      </c>
      <c r="G56" s="447">
        <v>0</v>
      </c>
      <c r="H56" s="425">
        <v>0</v>
      </c>
      <c r="I56" s="425">
        <v>0</v>
      </c>
      <c r="J56" s="425">
        <v>0</v>
      </c>
      <c r="K56" s="425">
        <v>0</v>
      </c>
      <c r="L56" s="425">
        <v>0</v>
      </c>
      <c r="M56" s="440"/>
      <c r="N56" s="440"/>
      <c r="O56" s="440"/>
      <c r="P56" s="440"/>
      <c r="Q56" s="440"/>
      <c r="R56" s="440"/>
      <c r="S56" s="440"/>
      <c r="T56" s="440"/>
    </row>
    <row r="57" spans="1:20" ht="26.25" thickBot="1" x14ac:dyDescent="0.25">
      <c r="A57" s="453" t="s">
        <v>505</v>
      </c>
      <c r="B57" s="446">
        <f t="shared" ref="B57:L57" si="1">SUM(B58:B82)</f>
        <v>212705967.37139806</v>
      </c>
      <c r="C57" s="446">
        <f t="shared" si="1"/>
        <v>245753693.47996098</v>
      </c>
      <c r="D57" s="446">
        <f t="shared" si="1"/>
        <v>216697183.52330828</v>
      </c>
      <c r="E57" s="446">
        <f t="shared" si="1"/>
        <v>216094965.13043004</v>
      </c>
      <c r="F57" s="446">
        <f t="shared" si="1"/>
        <v>238632296.82879466</v>
      </c>
      <c r="G57" s="446">
        <f t="shared" si="1"/>
        <v>264916668.85231233</v>
      </c>
      <c r="H57" s="446">
        <f t="shared" si="1"/>
        <v>294236611.05583215</v>
      </c>
      <c r="I57" s="446">
        <f t="shared" si="1"/>
        <v>296061536.17362416</v>
      </c>
      <c r="J57" s="446">
        <f t="shared" si="1"/>
        <v>282105401.3869859</v>
      </c>
      <c r="K57" s="446">
        <f t="shared" si="1"/>
        <v>303738554.63805085</v>
      </c>
      <c r="L57" s="446">
        <f t="shared" si="1"/>
        <v>366130549.65750742</v>
      </c>
      <c r="M57" s="440"/>
      <c r="N57" s="440"/>
      <c r="O57" s="440"/>
      <c r="P57" s="440"/>
      <c r="Q57" s="440"/>
      <c r="R57" s="440"/>
      <c r="S57" s="440"/>
      <c r="T57" s="440"/>
    </row>
    <row r="58" spans="1:20" ht="15" x14ac:dyDescent="0.25">
      <c r="A58" s="137" t="s">
        <v>478</v>
      </c>
      <c r="B58" s="119">
        <v>26527763.258288689</v>
      </c>
      <c r="C58" s="119">
        <v>32462472.403209891</v>
      </c>
      <c r="D58" s="119">
        <v>27959265.008889921</v>
      </c>
      <c r="E58" s="119">
        <v>29174524.286010001</v>
      </c>
      <c r="F58" s="119">
        <v>43666224.359411955</v>
      </c>
      <c r="G58" s="119">
        <v>52681374.439384423</v>
      </c>
      <c r="H58" s="425">
        <v>52271682.962005191</v>
      </c>
      <c r="I58" s="425">
        <v>56595615.336610854</v>
      </c>
      <c r="J58" s="425">
        <v>56279204.985707022</v>
      </c>
      <c r="K58" s="425">
        <v>55929576.171165451</v>
      </c>
      <c r="L58" s="425">
        <v>56245290.026206836</v>
      </c>
      <c r="M58" s="454"/>
      <c r="N58" s="440"/>
      <c r="O58" s="440"/>
      <c r="P58" s="440"/>
      <c r="Q58" s="440"/>
      <c r="R58" s="440"/>
      <c r="S58" s="440"/>
      <c r="T58" s="440"/>
    </row>
    <row r="59" spans="1:20" ht="15" x14ac:dyDescent="0.25">
      <c r="A59" s="137" t="s">
        <v>488</v>
      </c>
      <c r="B59" s="119">
        <v>15654212.398112239</v>
      </c>
      <c r="C59" s="119">
        <v>18211836.718055543</v>
      </c>
      <c r="D59" s="119">
        <v>15632934.720130851</v>
      </c>
      <c r="E59" s="119">
        <v>14913870.52916</v>
      </c>
      <c r="F59" s="119">
        <v>15896304.342051039</v>
      </c>
      <c r="G59" s="119">
        <v>16295265.535527522</v>
      </c>
      <c r="H59" s="425">
        <v>21399647.574266635</v>
      </c>
      <c r="I59" s="425">
        <v>17402362.774366558</v>
      </c>
      <c r="J59" s="425">
        <v>17009150.353523698</v>
      </c>
      <c r="K59" s="425">
        <v>25581043.966908168</v>
      </c>
      <c r="L59" s="425">
        <v>40197024.977524534</v>
      </c>
      <c r="M59" s="454"/>
      <c r="N59" s="440"/>
      <c r="O59" s="440"/>
      <c r="P59" s="440"/>
      <c r="Q59" s="440"/>
      <c r="R59" s="440"/>
      <c r="S59" s="440"/>
      <c r="T59" s="440"/>
    </row>
    <row r="60" spans="1:20" ht="15" x14ac:dyDescent="0.25">
      <c r="A60" s="137" t="s">
        <v>477</v>
      </c>
      <c r="B60" s="119">
        <v>16510999.757767294</v>
      </c>
      <c r="C60" s="119">
        <v>19683843.574011721</v>
      </c>
      <c r="D60" s="119">
        <v>16116486.397203699</v>
      </c>
      <c r="E60" s="119">
        <v>16401537.732279997</v>
      </c>
      <c r="F60" s="119">
        <v>18147321.062017605</v>
      </c>
      <c r="G60" s="119">
        <v>19704941.029119894</v>
      </c>
      <c r="H60" s="425">
        <v>21065367.556276254</v>
      </c>
      <c r="I60" s="425">
        <v>22160450.861404005</v>
      </c>
      <c r="J60" s="425">
        <v>22649382.240080178</v>
      </c>
      <c r="K60" s="425">
        <v>26653565.870024364</v>
      </c>
      <c r="L60" s="425">
        <v>32438018.841556557</v>
      </c>
      <c r="M60" s="454"/>
      <c r="N60" s="440"/>
      <c r="O60" s="440"/>
      <c r="P60" s="440"/>
      <c r="Q60" s="440"/>
      <c r="R60" s="440"/>
      <c r="S60" s="440"/>
      <c r="T60" s="440"/>
    </row>
    <row r="61" spans="1:20" ht="15" x14ac:dyDescent="0.25">
      <c r="A61" s="137" t="s">
        <v>483</v>
      </c>
      <c r="B61" s="119">
        <v>16682466.042051144</v>
      </c>
      <c r="C61" s="119">
        <v>18461404.332052</v>
      </c>
      <c r="D61" s="119">
        <v>17488700.072632734</v>
      </c>
      <c r="E61" s="119">
        <v>15512071.786870001</v>
      </c>
      <c r="F61" s="119">
        <v>15532475.287670655</v>
      </c>
      <c r="G61" s="119">
        <v>18661755.239467923</v>
      </c>
      <c r="H61" s="425">
        <v>19728703.35033948</v>
      </c>
      <c r="I61" s="425">
        <v>16884836.630902734</v>
      </c>
      <c r="J61" s="425">
        <v>16964346.014076527</v>
      </c>
      <c r="K61" s="425">
        <v>21556039.035597317</v>
      </c>
      <c r="L61" s="425">
        <v>30139044.680028453</v>
      </c>
      <c r="M61" s="454"/>
      <c r="N61" s="440"/>
      <c r="O61" s="440"/>
      <c r="P61" s="440"/>
      <c r="Q61" s="440"/>
      <c r="R61" s="440"/>
      <c r="S61" s="440"/>
      <c r="T61" s="440"/>
    </row>
    <row r="62" spans="1:20" ht="15" x14ac:dyDescent="0.25">
      <c r="A62" s="137" t="s">
        <v>487</v>
      </c>
      <c r="B62" s="119">
        <v>13896397.96626918</v>
      </c>
      <c r="C62" s="119">
        <v>15740318.953214314</v>
      </c>
      <c r="D62" s="119">
        <v>15201708.287976569</v>
      </c>
      <c r="E62" s="119">
        <v>16201062.345720001</v>
      </c>
      <c r="F62" s="119">
        <v>13215098.534653703</v>
      </c>
      <c r="G62" s="119">
        <v>18714630.825198788</v>
      </c>
      <c r="H62" s="425">
        <v>21709324.795177195</v>
      </c>
      <c r="I62" s="425">
        <v>24726512.739873204</v>
      </c>
      <c r="J62" s="425">
        <v>22793481.670583814</v>
      </c>
      <c r="K62" s="425">
        <v>18888973.909508314</v>
      </c>
      <c r="L62" s="425">
        <v>25769122.596621677</v>
      </c>
      <c r="M62" s="454"/>
      <c r="N62" s="440"/>
      <c r="O62" s="440"/>
      <c r="P62" s="440"/>
      <c r="Q62" s="440"/>
      <c r="R62" s="440"/>
      <c r="S62" s="440"/>
      <c r="T62" s="440"/>
    </row>
    <row r="63" spans="1:20" ht="15" x14ac:dyDescent="0.25">
      <c r="A63" s="137" t="s">
        <v>484</v>
      </c>
      <c r="B63" s="119">
        <v>11144698.454192579</v>
      </c>
      <c r="C63" s="119">
        <v>13118148.777829716</v>
      </c>
      <c r="D63" s="119">
        <v>11564567.970783424</v>
      </c>
      <c r="E63" s="119">
        <v>13437047.261079999</v>
      </c>
      <c r="F63" s="119">
        <v>14248684.110614132</v>
      </c>
      <c r="G63" s="119">
        <v>16183752.304699775</v>
      </c>
      <c r="H63" s="425">
        <v>18071818.87998952</v>
      </c>
      <c r="I63" s="425">
        <v>17056259.310901817</v>
      </c>
      <c r="J63" s="425">
        <v>20359718.923747145</v>
      </c>
      <c r="K63" s="425">
        <v>18503642.437571492</v>
      </c>
      <c r="L63" s="425">
        <v>25425615.019188378</v>
      </c>
      <c r="M63" s="454"/>
      <c r="N63" s="440"/>
      <c r="O63" s="440"/>
      <c r="P63" s="440"/>
      <c r="Q63" s="440"/>
      <c r="R63" s="440"/>
      <c r="S63" s="440"/>
      <c r="T63" s="440"/>
    </row>
    <row r="64" spans="1:20" ht="15" x14ac:dyDescent="0.25">
      <c r="A64" s="137" t="s">
        <v>481</v>
      </c>
      <c r="B64" s="119">
        <v>13947128.395696621</v>
      </c>
      <c r="C64" s="119">
        <v>17399436.363726344</v>
      </c>
      <c r="D64" s="119">
        <v>12359886.652327029</v>
      </c>
      <c r="E64" s="119">
        <v>13724249.13032</v>
      </c>
      <c r="F64" s="119">
        <v>12836415.018931437</v>
      </c>
      <c r="G64" s="119">
        <v>13644766.348202845</v>
      </c>
      <c r="H64" s="425">
        <v>15425769.97469715</v>
      </c>
      <c r="I64" s="425">
        <v>14059977.000674061</v>
      </c>
      <c r="J64" s="425">
        <v>12446283.488965496</v>
      </c>
      <c r="K64" s="425">
        <v>18380505.498988483</v>
      </c>
      <c r="L64" s="425">
        <v>22573639.252289146</v>
      </c>
      <c r="M64" s="454"/>
      <c r="N64" s="440"/>
      <c r="O64" s="440"/>
      <c r="P64" s="440"/>
      <c r="Q64" s="440"/>
      <c r="R64" s="440"/>
      <c r="S64" s="440"/>
      <c r="T64" s="440"/>
    </row>
    <row r="65" spans="1:20" ht="15" x14ac:dyDescent="0.25">
      <c r="A65" s="137" t="s">
        <v>486</v>
      </c>
      <c r="B65" s="119">
        <v>8915336.5531666819</v>
      </c>
      <c r="C65" s="119">
        <v>11907866.18277155</v>
      </c>
      <c r="D65" s="119">
        <v>12016793.241489362</v>
      </c>
      <c r="E65" s="119">
        <v>11124462.41904</v>
      </c>
      <c r="F65" s="119">
        <v>10598707.331289152</v>
      </c>
      <c r="G65" s="119">
        <v>11767573.440949306</v>
      </c>
      <c r="H65" s="425">
        <v>13533336.703584502</v>
      </c>
      <c r="I65" s="425">
        <v>13366345.134937322</v>
      </c>
      <c r="J65" s="425">
        <v>11121770.682517318</v>
      </c>
      <c r="K65" s="425">
        <v>11396853.988811752</v>
      </c>
      <c r="L65" s="425">
        <v>16657736.294033242</v>
      </c>
      <c r="M65" s="454"/>
      <c r="N65" s="440"/>
      <c r="O65" s="440"/>
      <c r="P65" s="440"/>
      <c r="Q65" s="440"/>
      <c r="R65" s="440"/>
      <c r="S65" s="440"/>
      <c r="T65" s="440"/>
    </row>
    <row r="66" spans="1:20" ht="15" x14ac:dyDescent="0.25">
      <c r="A66" s="137" t="s">
        <v>492</v>
      </c>
      <c r="B66" s="119">
        <v>10155155.615577022</v>
      </c>
      <c r="C66" s="119">
        <v>11177844.496441996</v>
      </c>
      <c r="D66" s="119">
        <v>9931709.5440530144</v>
      </c>
      <c r="E66" s="119">
        <v>10465394.681899998</v>
      </c>
      <c r="F66" s="119">
        <v>10951174.228597527</v>
      </c>
      <c r="G66" s="119">
        <v>11388882.185074896</v>
      </c>
      <c r="H66" s="425">
        <v>11281842.934488062</v>
      </c>
      <c r="I66" s="425">
        <v>13216896.840057444</v>
      </c>
      <c r="J66" s="425">
        <v>12356888.278022893</v>
      </c>
      <c r="K66" s="425">
        <v>13820597.953507053</v>
      </c>
      <c r="L66" s="425">
        <v>16100909.747228639</v>
      </c>
      <c r="M66" s="454"/>
      <c r="N66" s="440"/>
      <c r="O66" s="440"/>
      <c r="P66" s="440"/>
      <c r="Q66" s="440"/>
      <c r="R66" s="440"/>
      <c r="S66" s="440"/>
      <c r="T66" s="440"/>
    </row>
    <row r="67" spans="1:20" ht="15" x14ac:dyDescent="0.25">
      <c r="A67" s="137" t="s">
        <v>485</v>
      </c>
      <c r="B67" s="119">
        <v>17973282.824283037</v>
      </c>
      <c r="C67" s="119">
        <v>22651504.788073156</v>
      </c>
      <c r="D67" s="119">
        <v>15467683.312882299</v>
      </c>
      <c r="E67" s="119">
        <v>15261391.785</v>
      </c>
      <c r="F67" s="119">
        <v>17109719.613297656</v>
      </c>
      <c r="G67" s="119">
        <v>14656066.931657255</v>
      </c>
      <c r="H67" s="425">
        <v>17000906.373179011</v>
      </c>
      <c r="I67" s="425">
        <v>19100367.350772895</v>
      </c>
      <c r="J67" s="425">
        <v>15169974.816499777</v>
      </c>
      <c r="K67" s="425">
        <v>15480222.821712269</v>
      </c>
      <c r="L67" s="425">
        <v>16007651.671307195</v>
      </c>
      <c r="M67" s="454"/>
      <c r="N67" s="440"/>
      <c r="O67" s="440"/>
      <c r="P67" s="440"/>
      <c r="Q67" s="440"/>
      <c r="R67" s="440"/>
      <c r="S67" s="440"/>
      <c r="T67" s="440"/>
    </row>
    <row r="68" spans="1:20" ht="15" x14ac:dyDescent="0.25">
      <c r="A68" s="137" t="s">
        <v>489</v>
      </c>
      <c r="B68" s="119">
        <v>11292576.301153459</v>
      </c>
      <c r="C68" s="119">
        <v>11422728.512110028</v>
      </c>
      <c r="D68" s="119">
        <v>11418350.291357087</v>
      </c>
      <c r="E68" s="119">
        <v>11817789.89978</v>
      </c>
      <c r="F68" s="119">
        <v>11148891.77136164</v>
      </c>
      <c r="G68" s="119">
        <v>12261922.551754456</v>
      </c>
      <c r="H68" s="425">
        <v>13349532.512036189</v>
      </c>
      <c r="I68" s="425">
        <v>17458774.332165495</v>
      </c>
      <c r="J68" s="425">
        <v>13737572.486887349</v>
      </c>
      <c r="K68" s="425">
        <v>14454386.149282297</v>
      </c>
      <c r="L68" s="425">
        <v>15830520.9670277</v>
      </c>
      <c r="M68" s="454"/>
      <c r="N68" s="440"/>
      <c r="O68" s="440"/>
      <c r="P68" s="440"/>
      <c r="Q68" s="440"/>
      <c r="R68" s="440"/>
      <c r="S68" s="440"/>
      <c r="T68" s="440"/>
    </row>
    <row r="69" spans="1:20" ht="15" x14ac:dyDescent="0.25">
      <c r="A69" s="137" t="s">
        <v>490</v>
      </c>
      <c r="B69" s="119">
        <v>7338773.5853795037</v>
      </c>
      <c r="C69" s="119">
        <v>9317429.3073072005</v>
      </c>
      <c r="D69" s="119">
        <v>6912332.9288437767</v>
      </c>
      <c r="E69" s="119">
        <v>6640309.8533200007</v>
      </c>
      <c r="F69" s="119">
        <v>9051325.219025854</v>
      </c>
      <c r="G69" s="119">
        <v>9826174.5892172437</v>
      </c>
      <c r="H69" s="425">
        <v>12725557.712012535</v>
      </c>
      <c r="I69" s="425">
        <v>9915591.4550507572</v>
      </c>
      <c r="J69" s="425">
        <v>7621921.1575731682</v>
      </c>
      <c r="K69" s="425">
        <v>7405981.7369640442</v>
      </c>
      <c r="L69" s="425">
        <v>12839724.720540753</v>
      </c>
      <c r="M69" s="454"/>
      <c r="N69" s="440"/>
      <c r="O69" s="440"/>
      <c r="P69" s="440"/>
      <c r="Q69" s="440"/>
      <c r="R69" s="440"/>
      <c r="S69" s="440"/>
      <c r="T69" s="440"/>
    </row>
    <row r="70" spans="1:20" ht="15" x14ac:dyDescent="0.25">
      <c r="A70" s="137" t="s">
        <v>482</v>
      </c>
      <c r="B70" s="119">
        <v>4327159.0962397633</v>
      </c>
      <c r="C70" s="119">
        <v>5564880.6971217198</v>
      </c>
      <c r="D70" s="119">
        <v>6776973.5210301504</v>
      </c>
      <c r="E70" s="119">
        <v>6200628.2359000007</v>
      </c>
      <c r="F70" s="119">
        <v>7311743.4605115829</v>
      </c>
      <c r="G70" s="119">
        <v>8982509.613011308</v>
      </c>
      <c r="H70" s="425">
        <v>14347885.648515208</v>
      </c>
      <c r="I70" s="425">
        <v>11925185.83008326</v>
      </c>
      <c r="J70" s="425">
        <v>13499524.82304921</v>
      </c>
      <c r="K70" s="425">
        <v>11769901.62782583</v>
      </c>
      <c r="L70" s="425">
        <v>11780149.002020219</v>
      </c>
      <c r="M70" s="454"/>
      <c r="N70" s="440"/>
      <c r="O70" s="440"/>
      <c r="P70" s="440"/>
      <c r="Q70" s="440"/>
      <c r="R70" s="440"/>
      <c r="S70" s="440"/>
      <c r="T70" s="440"/>
    </row>
    <row r="71" spans="1:20" ht="15" x14ac:dyDescent="0.25">
      <c r="A71" s="137" t="s">
        <v>491</v>
      </c>
      <c r="B71" s="119">
        <v>8754828.0499116834</v>
      </c>
      <c r="C71" s="119">
        <v>8100714.8639342664</v>
      </c>
      <c r="D71" s="119">
        <v>8267810.8664689353</v>
      </c>
      <c r="E71" s="119">
        <v>8172931.2445999999</v>
      </c>
      <c r="F71" s="119">
        <v>7771425.4589981763</v>
      </c>
      <c r="G71" s="119">
        <v>9304277.0487393383</v>
      </c>
      <c r="H71" s="425">
        <v>9574625.7776067629</v>
      </c>
      <c r="I71" s="425">
        <v>7655384.8702827776</v>
      </c>
      <c r="J71" s="425">
        <v>9854301.6278018672</v>
      </c>
      <c r="K71" s="425">
        <v>8306326.8700966723</v>
      </c>
      <c r="L71" s="425">
        <v>9624657.2709755078</v>
      </c>
      <c r="M71" s="454"/>
      <c r="N71" s="440"/>
      <c r="O71" s="440"/>
      <c r="P71" s="440"/>
      <c r="Q71" s="440"/>
      <c r="R71" s="440"/>
      <c r="S71" s="440"/>
      <c r="T71" s="440"/>
    </row>
    <row r="72" spans="1:20" s="124" customFormat="1" ht="15" x14ac:dyDescent="0.25">
      <c r="A72" s="137" t="s">
        <v>480</v>
      </c>
      <c r="B72" s="119">
        <v>6146283.3878400279</v>
      </c>
      <c r="C72" s="119">
        <v>6924185.8652621405</v>
      </c>
      <c r="D72" s="119">
        <v>6793918.232124758</v>
      </c>
      <c r="E72" s="119">
        <v>7126638.9470999995</v>
      </c>
      <c r="F72" s="119">
        <v>6606660.0885816664</v>
      </c>
      <c r="G72" s="119">
        <v>5856255.6990928901</v>
      </c>
      <c r="H72" s="425">
        <v>5426134.9286909755</v>
      </c>
      <c r="I72" s="425">
        <v>7905973.3459119704</v>
      </c>
      <c r="J72" s="425">
        <v>7843085.0286713019</v>
      </c>
      <c r="K72" s="425">
        <v>8265414.1953781489</v>
      </c>
      <c r="L72" s="425">
        <v>9209998.703539269</v>
      </c>
      <c r="M72" s="543"/>
      <c r="N72" s="544"/>
      <c r="O72" s="544"/>
      <c r="P72" s="544"/>
      <c r="Q72" s="544"/>
      <c r="R72" s="544"/>
      <c r="S72" s="544"/>
      <c r="T72" s="544"/>
    </row>
    <row r="73" spans="1:20" ht="15" x14ac:dyDescent="0.25">
      <c r="A73" s="137" t="s">
        <v>479</v>
      </c>
      <c r="B73" s="119">
        <v>7419035.3115148414</v>
      </c>
      <c r="C73" s="119">
        <v>7160544.5188106615</v>
      </c>
      <c r="D73" s="119">
        <v>7797338.1480682166</v>
      </c>
      <c r="E73" s="119">
        <v>6384746.2539000008</v>
      </c>
      <c r="F73" s="119">
        <v>6875117.6071777344</v>
      </c>
      <c r="G73" s="119">
        <v>6453295.475290304</v>
      </c>
      <c r="H73" s="425">
        <v>7495506.9057344627</v>
      </c>
      <c r="I73" s="425">
        <v>7129236.3500367738</v>
      </c>
      <c r="J73" s="425">
        <v>6675799.4738550298</v>
      </c>
      <c r="K73" s="425">
        <v>8382032.634434511</v>
      </c>
      <c r="L73" s="425">
        <v>8424980.6090543997</v>
      </c>
      <c r="M73" s="454"/>
      <c r="N73" s="440"/>
      <c r="O73" s="440"/>
      <c r="P73" s="440"/>
      <c r="Q73" s="440"/>
      <c r="R73" s="440"/>
      <c r="S73" s="440"/>
      <c r="T73" s="440"/>
    </row>
    <row r="74" spans="1:20" ht="15" x14ac:dyDescent="0.25">
      <c r="A74" s="137" t="s">
        <v>495</v>
      </c>
      <c r="B74" s="119">
        <v>3619655.1894042939</v>
      </c>
      <c r="C74" s="119">
        <v>3468787.9084286848</v>
      </c>
      <c r="D74" s="119">
        <v>3067174.3474964569</v>
      </c>
      <c r="E74" s="119">
        <v>3213332.7346199998</v>
      </c>
      <c r="F74" s="119">
        <v>5048936.4432364823</v>
      </c>
      <c r="G74" s="119">
        <v>4834613.0972104361</v>
      </c>
      <c r="H74" s="425">
        <v>5857706.0208925996</v>
      </c>
      <c r="I74" s="425">
        <v>7147844.3497423837</v>
      </c>
      <c r="J74" s="425">
        <v>5332206.0930020679</v>
      </c>
      <c r="K74" s="425">
        <v>7792753.4102657968</v>
      </c>
      <c r="L74" s="425">
        <v>7962059.4708631607</v>
      </c>
      <c r="M74" s="454"/>
      <c r="N74" s="440"/>
      <c r="O74" s="440"/>
      <c r="P74" s="440"/>
      <c r="Q74" s="440"/>
      <c r="R74" s="440"/>
      <c r="S74" s="440"/>
      <c r="T74" s="440"/>
    </row>
    <row r="75" spans="1:20" ht="15" x14ac:dyDescent="0.25">
      <c r="A75" s="137" t="s">
        <v>497</v>
      </c>
      <c r="B75" s="119">
        <v>2232758.1492499998</v>
      </c>
      <c r="C75" s="119">
        <v>1601155.8191999998</v>
      </c>
      <c r="D75" s="119">
        <v>1953354.5861500001</v>
      </c>
      <c r="E75" s="119">
        <v>1974453.8407799997</v>
      </c>
      <c r="F75" s="119">
        <v>3326069.5681514922</v>
      </c>
      <c r="G75" s="119">
        <v>3234840.5039723478</v>
      </c>
      <c r="H75" s="425">
        <v>4304157.7469679601</v>
      </c>
      <c r="I75" s="425">
        <v>2660206.6527726399</v>
      </c>
      <c r="J75" s="425">
        <v>1561452.7140889622</v>
      </c>
      <c r="K75" s="425">
        <v>2476406.5227423133</v>
      </c>
      <c r="L75" s="425">
        <v>2818610.5402994696</v>
      </c>
      <c r="M75" s="454"/>
      <c r="N75" s="440"/>
      <c r="O75" s="440"/>
      <c r="P75" s="440"/>
      <c r="Q75" s="440"/>
      <c r="R75" s="440"/>
      <c r="S75" s="440"/>
      <c r="T75" s="440"/>
    </row>
    <row r="76" spans="1:20" ht="15" x14ac:dyDescent="0.25">
      <c r="A76" s="137" t="s">
        <v>493</v>
      </c>
      <c r="B76" s="119">
        <v>5606989.0631299997</v>
      </c>
      <c r="C76" s="119">
        <v>6686304.4079999998</v>
      </c>
      <c r="D76" s="119">
        <v>5663052.8317000009</v>
      </c>
      <c r="E76" s="119">
        <v>4769212.3398500001</v>
      </c>
      <c r="F76" s="119">
        <v>4462438.3670402812</v>
      </c>
      <c r="G76" s="119">
        <v>5687389.6456776354</v>
      </c>
      <c r="H76" s="425">
        <v>3863782.0252467599</v>
      </c>
      <c r="I76" s="425">
        <v>4547433.2491905801</v>
      </c>
      <c r="J76" s="425">
        <v>3721045.833020451</v>
      </c>
      <c r="K76" s="425">
        <v>3639917.452289185</v>
      </c>
      <c r="L76" s="425">
        <v>2075670.9844181738</v>
      </c>
      <c r="M76" s="454"/>
      <c r="N76" s="440"/>
      <c r="O76" s="440"/>
      <c r="P76" s="440"/>
      <c r="Q76" s="440"/>
      <c r="R76" s="440"/>
      <c r="S76" s="440"/>
      <c r="T76" s="440"/>
    </row>
    <row r="77" spans="1:20" ht="15" x14ac:dyDescent="0.25">
      <c r="A77" s="137" t="s">
        <v>496</v>
      </c>
      <c r="B77" s="119">
        <v>2887239.3978900001</v>
      </c>
      <c r="C77" s="119">
        <v>3057114.5808000001</v>
      </c>
      <c r="D77" s="119">
        <v>2919616.7758999998</v>
      </c>
      <c r="E77" s="119">
        <v>2477044.44233</v>
      </c>
      <c r="F77" s="119">
        <v>2311459.6408615285</v>
      </c>
      <c r="G77" s="119">
        <v>2723459.4861216168</v>
      </c>
      <c r="H77" s="425">
        <v>2868128.453279472</v>
      </c>
      <c r="I77" s="425">
        <v>2937865.1047025807</v>
      </c>
      <c r="J77" s="425">
        <v>3168973.3559589921</v>
      </c>
      <c r="K77" s="425">
        <v>3044743.0069282134</v>
      </c>
      <c r="L77" s="425">
        <v>1928405.44227818</v>
      </c>
      <c r="M77" s="454"/>
      <c r="N77" s="440"/>
      <c r="O77" s="440"/>
      <c r="P77" s="440"/>
      <c r="Q77" s="440"/>
      <c r="R77" s="440"/>
      <c r="S77" s="440"/>
      <c r="T77" s="440"/>
    </row>
    <row r="78" spans="1:20" ht="15" x14ac:dyDescent="0.25">
      <c r="A78" s="137" t="s">
        <v>494</v>
      </c>
      <c r="B78" s="119">
        <v>1041815.14417</v>
      </c>
      <c r="C78" s="119">
        <v>1404917.8751999999</v>
      </c>
      <c r="D78" s="119">
        <v>1136024.4621000001</v>
      </c>
      <c r="E78" s="119">
        <v>968765.21325000003</v>
      </c>
      <c r="F78" s="119">
        <v>1519724.398977489</v>
      </c>
      <c r="G78" s="119">
        <v>1449250.9675817706</v>
      </c>
      <c r="H78" s="425">
        <v>2008191.6852615231</v>
      </c>
      <c r="I78" s="425">
        <v>1547724.658759695</v>
      </c>
      <c r="J78" s="425">
        <v>1339656.1529704728</v>
      </c>
      <c r="K78" s="425">
        <v>1140300.8200155681</v>
      </c>
      <c r="L78" s="425">
        <v>1091194.0614854728</v>
      </c>
      <c r="M78" s="454"/>
      <c r="N78" s="440"/>
      <c r="O78" s="440"/>
      <c r="P78" s="440"/>
      <c r="Q78" s="440"/>
      <c r="R78" s="440"/>
      <c r="S78" s="440"/>
      <c r="T78" s="440"/>
    </row>
    <row r="79" spans="1:20" ht="15" x14ac:dyDescent="0.25">
      <c r="A79" s="137" t="s">
        <v>498</v>
      </c>
      <c r="B79" s="119">
        <v>498347.86392999993</v>
      </c>
      <c r="C79" s="119">
        <v>108743.87999999999</v>
      </c>
      <c r="D79" s="119">
        <v>138607.74124999999</v>
      </c>
      <c r="E79" s="119">
        <v>51698.7</v>
      </c>
      <c r="F79" s="119">
        <v>796532.59656573122</v>
      </c>
      <c r="G79" s="119">
        <v>269317.81776000001</v>
      </c>
      <c r="H79" s="425">
        <v>309691.23983628559</v>
      </c>
      <c r="I79" s="425">
        <v>121183.64303237597</v>
      </c>
      <c r="J79" s="425">
        <v>186559.55300606939</v>
      </c>
      <c r="K79" s="425">
        <v>309150.34533782915</v>
      </c>
      <c r="L79" s="425">
        <v>452908.4312490524</v>
      </c>
      <c r="M79" s="454"/>
    </row>
    <row r="80" spans="1:20" ht="15" x14ac:dyDescent="0.25">
      <c r="A80" s="542" t="s">
        <v>500</v>
      </c>
      <c r="B80" s="425">
        <v>42339.869109999992</v>
      </c>
      <c r="C80" s="425">
        <v>21522.379199999999</v>
      </c>
      <c r="D80" s="425">
        <v>11714.80695</v>
      </c>
      <c r="E80" s="425">
        <v>4561.6499999999996</v>
      </c>
      <c r="F80" s="425">
        <v>98514.900000000009</v>
      </c>
      <c r="G80" s="425">
        <v>152178.15651863316</v>
      </c>
      <c r="H80" s="425">
        <v>437429.05606000003</v>
      </c>
      <c r="I80" s="425">
        <v>348244.761</v>
      </c>
      <c r="J80" s="425">
        <v>285650.96658000001</v>
      </c>
      <c r="K80" s="425">
        <v>408801.83500000002</v>
      </c>
      <c r="L80" s="425">
        <v>415445.49439999997</v>
      </c>
      <c r="M80" s="454"/>
    </row>
    <row r="81" spans="1:13" ht="15" x14ac:dyDescent="0.25">
      <c r="A81" s="137" t="s">
        <v>499</v>
      </c>
      <c r="B81" s="119">
        <v>57491.882610000001</v>
      </c>
      <c r="C81" s="119">
        <v>70308</v>
      </c>
      <c r="D81" s="119">
        <v>84532.25</v>
      </c>
      <c r="E81" s="119">
        <v>47981.8</v>
      </c>
      <c r="F81" s="119">
        <v>59623.075000000004</v>
      </c>
      <c r="G81" s="119">
        <v>126778.00298755187</v>
      </c>
      <c r="H81" s="425">
        <v>160596.48003844672</v>
      </c>
      <c r="I81" s="425">
        <v>177125.38207262434</v>
      </c>
      <c r="J81" s="425">
        <v>116365.96927355776</v>
      </c>
      <c r="K81" s="425">
        <v>132449.39986679205</v>
      </c>
      <c r="L81" s="425">
        <v>112347.8947217746</v>
      </c>
      <c r="M81" s="454"/>
    </row>
    <row r="82" spans="1:13" ht="15" x14ac:dyDescent="0.25">
      <c r="A82" s="137" t="s">
        <v>501</v>
      </c>
      <c r="B82" s="119">
        <v>33233.814460000001</v>
      </c>
      <c r="C82" s="119">
        <v>29678.275199999996</v>
      </c>
      <c r="D82" s="119">
        <v>16646.5255</v>
      </c>
      <c r="E82" s="119">
        <v>29258.017620000002</v>
      </c>
      <c r="F82" s="119">
        <v>41710.344770132935</v>
      </c>
      <c r="G82" s="119">
        <v>55397.918094191773</v>
      </c>
      <c r="H82" s="425">
        <v>19283.75964993078</v>
      </c>
      <c r="I82" s="425">
        <v>14138.208319284309</v>
      </c>
      <c r="J82" s="425">
        <v>11084.697523542804</v>
      </c>
      <c r="K82" s="425">
        <v>18966.977828970004</v>
      </c>
      <c r="L82" s="425">
        <v>9822.9586495513595</v>
      </c>
      <c r="M82" s="454"/>
    </row>
    <row r="83" spans="1:13" ht="12.75" x14ac:dyDescent="0.2">
      <c r="A83" s="137"/>
      <c r="B83" s="119"/>
      <c r="C83" s="119"/>
      <c r="D83" s="119"/>
      <c r="E83" s="119"/>
      <c r="F83" s="119"/>
      <c r="G83" s="119"/>
      <c r="K83" s="563"/>
      <c r="L83" s="563"/>
    </row>
    <row r="84" spans="1:13" ht="84.75" customHeight="1" x14ac:dyDescent="0.2">
      <c r="A84" s="1095" t="s">
        <v>941</v>
      </c>
      <c r="B84" s="1095"/>
      <c r="C84" s="1095"/>
      <c r="D84" s="1095"/>
      <c r="E84" s="1095"/>
      <c r="F84" s="1095"/>
      <c r="G84" s="1095"/>
      <c r="H84" s="1095"/>
      <c r="I84" s="1095"/>
      <c r="J84" s="1095"/>
      <c r="K84" s="1096"/>
      <c r="L84" s="564"/>
    </row>
    <row r="85" spans="1:13" ht="12.75" x14ac:dyDescent="0.2">
      <c r="A85" s="455" t="s">
        <v>506</v>
      </c>
      <c r="B85" s="455"/>
      <c r="C85" s="455"/>
      <c r="D85" s="455"/>
      <c r="E85" s="455"/>
      <c r="F85" s="455"/>
      <c r="G85" s="455"/>
      <c r="H85" s="455"/>
      <c r="I85" s="455"/>
      <c r="J85" s="455"/>
      <c r="K85" s="440"/>
      <c r="L85" s="440"/>
    </row>
    <row r="86" spans="1:13" ht="16.5" customHeight="1" x14ac:dyDescent="0.2">
      <c r="A86" s="456" t="s">
        <v>507</v>
      </c>
      <c r="B86" s="457"/>
      <c r="C86" s="457"/>
      <c r="D86" s="457"/>
      <c r="E86" s="457"/>
      <c r="F86" s="458"/>
      <c r="G86" s="458"/>
      <c r="H86" s="459"/>
      <c r="I86" s="459"/>
      <c r="J86" s="459"/>
      <c r="K86" s="459"/>
      <c r="L86" s="459"/>
    </row>
    <row r="91" spans="1:13" ht="10.5" customHeight="1" x14ac:dyDescent="0.2"/>
  </sheetData>
  <mergeCells count="2">
    <mergeCell ref="A2:I2"/>
    <mergeCell ref="A84:K84"/>
  </mergeCells>
  <conditionalFormatting sqref="K46:L46">
    <cfRule type="cellIs" dxfId="2" priority="1" stopIfTrue="1" operator="equal">
      <formula>-0.000001</formula>
    </cfRule>
  </conditionalFormatting>
  <conditionalFormatting sqref="P4:P21 N4:N30">
    <cfRule type="cellIs" dxfId="1" priority="3" stopIfTrue="1" operator="equal">
      <formula>-0.000001</formula>
    </cfRule>
  </conditionalFormatting>
  <conditionalFormatting sqref="P34:Q34">
    <cfRule type="cellIs" dxfId="0" priority="2" stopIfTrue="1" operator="equal">
      <formula>-0.000001</formula>
    </cfRule>
  </conditionalFormatting>
  <printOptions horizontalCentered="1" verticalCentered="1"/>
  <pageMargins left="0" right="0" top="0" bottom="0" header="0.31496062992125984" footer="0.31496062992125984"/>
  <pageSetup paperSize="9" scale="51"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9FFB1-E263-465B-B229-9C83256BFDCA}">
  <sheetPr codeName="Hoja19">
    <tabColor rgb="FF002060"/>
  </sheetPr>
  <dimension ref="A1:N60"/>
  <sheetViews>
    <sheetView showGridLines="0" view="pageBreakPreview" zoomScaleNormal="100" zoomScaleSheetLayoutView="100" workbookViewId="0"/>
  </sheetViews>
  <sheetFormatPr baseColWidth="10" defaultColWidth="11.42578125" defaultRowHeight="15" x14ac:dyDescent="0.25"/>
  <cols>
    <col min="2" max="14" width="10.5703125" customWidth="1"/>
    <col min="15" max="15" width="3" customWidth="1"/>
  </cols>
  <sheetData>
    <row r="1" spans="1:14" x14ac:dyDescent="0.25">
      <c r="A1" s="104" t="s">
        <v>323</v>
      </c>
      <c r="B1" s="221"/>
      <c r="C1" s="221"/>
      <c r="D1" s="221"/>
      <c r="E1" s="221"/>
      <c r="F1" s="221"/>
      <c r="G1" s="221"/>
      <c r="H1" s="221"/>
      <c r="I1" s="221"/>
      <c r="J1" s="221"/>
      <c r="K1" s="221"/>
      <c r="L1" s="221"/>
      <c r="M1" s="221"/>
      <c r="N1" s="221"/>
    </row>
    <row r="2" spans="1:14" ht="15.75" x14ac:dyDescent="0.25">
      <c r="A2" s="222" t="s">
        <v>324</v>
      </c>
      <c r="B2" s="221"/>
      <c r="C2" s="221"/>
      <c r="D2" s="221"/>
      <c r="E2" s="221"/>
      <c r="F2" s="221"/>
      <c r="G2" s="221"/>
      <c r="H2" s="221"/>
      <c r="I2" s="221"/>
      <c r="J2" s="221"/>
      <c r="K2" s="221"/>
      <c r="L2" s="221"/>
      <c r="M2" s="221"/>
      <c r="N2" s="221"/>
    </row>
    <row r="3" spans="1:14" ht="15.75" x14ac:dyDescent="0.25">
      <c r="A3" s="222" t="s">
        <v>325</v>
      </c>
      <c r="B3" s="221"/>
      <c r="C3" s="221"/>
      <c r="D3" s="221"/>
      <c r="E3" s="221"/>
      <c r="F3" s="221"/>
      <c r="G3" s="221"/>
      <c r="H3" s="221"/>
      <c r="I3" s="221"/>
      <c r="J3" s="221"/>
      <c r="K3" s="221"/>
      <c r="L3" s="221"/>
      <c r="M3" s="221"/>
      <c r="N3" s="221"/>
    </row>
    <row r="4" spans="1:14" ht="15.75" thickBot="1" x14ac:dyDescent="0.3">
      <c r="A4" s="57" t="s">
        <v>326</v>
      </c>
      <c r="B4" s="223" t="s">
        <v>327</v>
      </c>
      <c r="C4" s="223" t="s">
        <v>328</v>
      </c>
      <c r="D4" s="223" t="s">
        <v>329</v>
      </c>
      <c r="E4" s="223" t="s">
        <v>330</v>
      </c>
      <c r="F4" s="223" t="s">
        <v>331</v>
      </c>
      <c r="G4" s="223" t="s">
        <v>332</v>
      </c>
      <c r="H4" s="223" t="s">
        <v>333</v>
      </c>
      <c r="I4" s="223" t="s">
        <v>334</v>
      </c>
      <c r="J4" s="223" t="s">
        <v>335</v>
      </c>
      <c r="K4" s="223" t="s">
        <v>336</v>
      </c>
      <c r="L4" s="223" t="s">
        <v>337</v>
      </c>
      <c r="M4" s="223" t="s">
        <v>338</v>
      </c>
      <c r="N4" s="223" t="s">
        <v>0</v>
      </c>
    </row>
    <row r="5" spans="1:14" ht="15.75" thickBot="1" x14ac:dyDescent="0.3">
      <c r="A5" s="224" t="s">
        <v>339</v>
      </c>
      <c r="B5" s="225"/>
      <c r="C5" s="225"/>
      <c r="D5" s="225"/>
      <c r="E5" s="225"/>
      <c r="F5" s="225"/>
      <c r="G5" s="225"/>
      <c r="H5" s="225"/>
      <c r="I5" s="225"/>
      <c r="J5" s="225"/>
      <c r="K5" s="225"/>
      <c r="L5" s="225"/>
      <c r="M5" s="225"/>
      <c r="N5" s="226"/>
    </row>
    <row r="6" spans="1:14" x14ac:dyDescent="0.25">
      <c r="A6" s="227">
        <v>2009</v>
      </c>
      <c r="B6" s="228">
        <v>353</v>
      </c>
      <c r="C6" s="228">
        <v>717</v>
      </c>
      <c r="D6" s="228">
        <v>601</v>
      </c>
      <c r="E6" s="228">
        <v>338</v>
      </c>
      <c r="F6" s="228">
        <v>507</v>
      </c>
      <c r="G6" s="228">
        <v>281</v>
      </c>
      <c r="H6" s="228">
        <v>304</v>
      </c>
      <c r="I6" s="228">
        <v>586</v>
      </c>
      <c r="J6" s="228">
        <v>415</v>
      </c>
      <c r="K6" s="228">
        <v>439</v>
      </c>
      <c r="L6" s="228">
        <v>404</v>
      </c>
      <c r="M6" s="228">
        <v>290</v>
      </c>
      <c r="N6" s="228">
        <f>SUM(B6:M6)</f>
        <v>5235</v>
      </c>
    </row>
    <row r="7" spans="1:14" x14ac:dyDescent="0.25">
      <c r="A7" s="227">
        <v>2010</v>
      </c>
      <c r="B7" s="228">
        <v>514</v>
      </c>
      <c r="C7" s="228">
        <v>1556</v>
      </c>
      <c r="D7" s="228">
        <v>512</v>
      </c>
      <c r="E7" s="228">
        <v>467</v>
      </c>
      <c r="F7" s="228">
        <v>697</v>
      </c>
      <c r="G7" s="228">
        <v>476</v>
      </c>
      <c r="H7" s="228">
        <v>686</v>
      </c>
      <c r="I7" s="228">
        <v>686</v>
      </c>
      <c r="J7" s="228">
        <v>526</v>
      </c>
      <c r="K7" s="228">
        <v>859</v>
      </c>
      <c r="L7" s="228">
        <v>949</v>
      </c>
      <c r="M7" s="228">
        <v>1710</v>
      </c>
      <c r="N7" s="228">
        <f t="shared" ref="N7:N19" si="0">SUM(B7:M7)</f>
        <v>9638</v>
      </c>
    </row>
    <row r="8" spans="1:14" x14ac:dyDescent="0.25">
      <c r="A8" s="227">
        <v>2011</v>
      </c>
      <c r="B8" s="228">
        <v>1388</v>
      </c>
      <c r="C8" s="228">
        <v>1930</v>
      </c>
      <c r="D8" s="228">
        <v>961</v>
      </c>
      <c r="E8" s="228">
        <v>782</v>
      </c>
      <c r="F8" s="228">
        <v>898</v>
      </c>
      <c r="G8" s="228">
        <v>494</v>
      </c>
      <c r="H8" s="228">
        <v>545</v>
      </c>
      <c r="I8" s="228">
        <v>600</v>
      </c>
      <c r="J8" s="228">
        <v>691</v>
      </c>
      <c r="K8" s="228">
        <v>451</v>
      </c>
      <c r="L8" s="228">
        <v>739</v>
      </c>
      <c r="M8" s="228">
        <v>463</v>
      </c>
      <c r="N8" s="228">
        <f t="shared" si="0"/>
        <v>9942</v>
      </c>
    </row>
    <row r="9" spans="1:14" x14ac:dyDescent="0.25">
      <c r="A9" s="227">
        <v>2012</v>
      </c>
      <c r="B9" s="228">
        <v>1391</v>
      </c>
      <c r="C9" s="228">
        <v>462</v>
      </c>
      <c r="D9" s="228">
        <v>474</v>
      </c>
      <c r="E9" s="228">
        <v>345</v>
      </c>
      <c r="F9" s="228">
        <v>1279</v>
      </c>
      <c r="G9" s="228">
        <v>523</v>
      </c>
      <c r="H9" s="228">
        <v>450</v>
      </c>
      <c r="I9" s="228">
        <v>611</v>
      </c>
      <c r="J9" s="228">
        <v>384</v>
      </c>
      <c r="K9" s="228">
        <v>371</v>
      </c>
      <c r="L9" s="228">
        <v>739</v>
      </c>
      <c r="M9" s="228">
        <v>218</v>
      </c>
      <c r="N9" s="228">
        <f t="shared" si="0"/>
        <v>7247</v>
      </c>
    </row>
    <row r="10" spans="1:14" x14ac:dyDescent="0.25">
      <c r="A10" s="227">
        <v>2013</v>
      </c>
      <c r="B10" s="228">
        <v>1121</v>
      </c>
      <c r="C10" s="228">
        <v>319</v>
      </c>
      <c r="D10" s="228">
        <v>318</v>
      </c>
      <c r="E10" s="228">
        <v>418</v>
      </c>
      <c r="F10" s="228">
        <v>1035</v>
      </c>
      <c r="G10" s="228">
        <v>376</v>
      </c>
      <c r="H10" s="228">
        <v>360</v>
      </c>
      <c r="I10" s="228">
        <v>451</v>
      </c>
      <c r="J10" s="228">
        <v>310</v>
      </c>
      <c r="K10" s="228">
        <v>271</v>
      </c>
      <c r="L10" s="228">
        <v>650</v>
      </c>
      <c r="M10" s="228">
        <v>168</v>
      </c>
      <c r="N10" s="228">
        <f t="shared" si="0"/>
        <v>5797</v>
      </c>
    </row>
    <row r="11" spans="1:14" x14ac:dyDescent="0.25">
      <c r="A11" s="227">
        <v>2014</v>
      </c>
      <c r="B11" s="228">
        <v>2039</v>
      </c>
      <c r="C11" s="228">
        <v>358</v>
      </c>
      <c r="D11" s="228">
        <v>236</v>
      </c>
      <c r="E11" s="228">
        <v>250</v>
      </c>
      <c r="F11" s="228">
        <v>670</v>
      </c>
      <c r="G11" s="228">
        <v>477</v>
      </c>
      <c r="H11" s="228">
        <v>206</v>
      </c>
      <c r="I11" s="228">
        <v>389</v>
      </c>
      <c r="J11" s="228">
        <v>403</v>
      </c>
      <c r="K11" s="228">
        <v>288</v>
      </c>
      <c r="L11" s="228">
        <v>402</v>
      </c>
      <c r="M11" s="228">
        <v>372</v>
      </c>
      <c r="N11" s="228">
        <f t="shared" si="0"/>
        <v>6090</v>
      </c>
    </row>
    <row r="12" spans="1:14" x14ac:dyDescent="0.25">
      <c r="A12" s="227">
        <v>2015</v>
      </c>
      <c r="B12" s="228">
        <v>2176</v>
      </c>
      <c r="C12" s="228">
        <v>325</v>
      </c>
      <c r="D12" s="228">
        <v>232</v>
      </c>
      <c r="E12" s="228">
        <v>246</v>
      </c>
      <c r="F12" s="228">
        <v>771</v>
      </c>
      <c r="G12" s="228">
        <v>353</v>
      </c>
      <c r="H12" s="228">
        <v>214</v>
      </c>
      <c r="I12" s="228">
        <v>571</v>
      </c>
      <c r="J12" s="228">
        <v>192</v>
      </c>
      <c r="K12" s="228">
        <v>184</v>
      </c>
      <c r="L12" s="228">
        <v>392</v>
      </c>
      <c r="M12" s="228">
        <v>140</v>
      </c>
      <c r="N12" s="228">
        <f t="shared" si="0"/>
        <v>5796</v>
      </c>
    </row>
    <row r="13" spans="1:14" x14ac:dyDescent="0.25">
      <c r="A13" s="227">
        <v>2016</v>
      </c>
      <c r="B13" s="228">
        <v>1917</v>
      </c>
      <c r="C13" s="228">
        <v>223</v>
      </c>
      <c r="D13" s="228">
        <v>205</v>
      </c>
      <c r="E13" s="228">
        <v>271</v>
      </c>
      <c r="F13" s="228">
        <v>0</v>
      </c>
      <c r="G13" s="228">
        <v>0</v>
      </c>
      <c r="H13" s="228">
        <v>879</v>
      </c>
      <c r="I13" s="228">
        <v>292</v>
      </c>
      <c r="J13" s="228">
        <v>330</v>
      </c>
      <c r="K13" s="228">
        <v>307</v>
      </c>
      <c r="L13" s="228">
        <v>582</v>
      </c>
      <c r="M13" s="228">
        <v>300</v>
      </c>
      <c r="N13" s="228">
        <f t="shared" si="0"/>
        <v>5306</v>
      </c>
    </row>
    <row r="14" spans="1:14" x14ac:dyDescent="0.25">
      <c r="A14" s="227">
        <v>2017</v>
      </c>
      <c r="B14" s="228">
        <v>2287</v>
      </c>
      <c r="C14" s="228">
        <v>70</v>
      </c>
      <c r="D14" s="228">
        <v>83</v>
      </c>
      <c r="E14" s="228">
        <v>55</v>
      </c>
      <c r="F14" s="228">
        <v>130</v>
      </c>
      <c r="G14" s="228">
        <v>34</v>
      </c>
      <c r="H14" s="228">
        <v>53</v>
      </c>
      <c r="I14" s="228">
        <v>98</v>
      </c>
      <c r="J14" s="228">
        <v>62</v>
      </c>
      <c r="K14" s="228">
        <v>1661</v>
      </c>
      <c r="L14" s="228">
        <v>895</v>
      </c>
      <c r="M14" s="228">
        <v>403</v>
      </c>
      <c r="N14" s="228">
        <f t="shared" si="0"/>
        <v>5831</v>
      </c>
    </row>
    <row r="15" spans="1:14" x14ac:dyDescent="0.25">
      <c r="A15" s="227">
        <v>2018</v>
      </c>
      <c r="B15" s="228">
        <v>699</v>
      </c>
      <c r="C15" s="228">
        <v>372</v>
      </c>
      <c r="D15" s="228">
        <v>349</v>
      </c>
      <c r="E15" s="228">
        <v>596</v>
      </c>
      <c r="F15" s="228">
        <v>1556</v>
      </c>
      <c r="G15" s="228">
        <v>403</v>
      </c>
      <c r="H15" s="228">
        <v>525</v>
      </c>
      <c r="I15" s="228">
        <v>876</v>
      </c>
      <c r="J15" s="228">
        <v>445</v>
      </c>
      <c r="K15" s="228">
        <v>328</v>
      </c>
      <c r="L15" s="228">
        <v>558</v>
      </c>
      <c r="M15" s="228">
        <v>237</v>
      </c>
      <c r="N15" s="228">
        <f t="shared" si="0"/>
        <v>6944</v>
      </c>
    </row>
    <row r="16" spans="1:14" x14ac:dyDescent="0.25">
      <c r="A16" s="227">
        <v>2019</v>
      </c>
      <c r="B16" s="228">
        <v>362</v>
      </c>
      <c r="C16" s="228">
        <v>586</v>
      </c>
      <c r="D16" s="228">
        <v>328</v>
      </c>
      <c r="E16" s="228">
        <v>388</v>
      </c>
      <c r="F16" s="228">
        <v>1488</v>
      </c>
      <c r="G16" s="228">
        <v>278</v>
      </c>
      <c r="H16" s="228">
        <v>403</v>
      </c>
      <c r="I16" s="228">
        <v>456</v>
      </c>
      <c r="J16" s="228">
        <v>340</v>
      </c>
      <c r="K16" s="228">
        <v>329</v>
      </c>
      <c r="L16" s="228">
        <v>1068</v>
      </c>
      <c r="M16" s="228">
        <v>272</v>
      </c>
      <c r="N16" s="228">
        <f t="shared" si="0"/>
        <v>6298</v>
      </c>
    </row>
    <row r="17" spans="1:14" x14ac:dyDescent="0.25">
      <c r="A17" s="227">
        <v>2020</v>
      </c>
      <c r="B17" s="228">
        <v>535</v>
      </c>
      <c r="C17" s="228">
        <v>287</v>
      </c>
      <c r="D17" s="228">
        <v>153</v>
      </c>
      <c r="E17" s="228">
        <v>0</v>
      </c>
      <c r="F17" s="228">
        <v>0</v>
      </c>
      <c r="G17" s="228">
        <v>0</v>
      </c>
      <c r="H17" s="228">
        <v>754</v>
      </c>
      <c r="I17" s="228">
        <v>374</v>
      </c>
      <c r="J17" s="228">
        <v>463</v>
      </c>
      <c r="K17" s="228">
        <v>560</v>
      </c>
      <c r="L17" s="228">
        <v>1979</v>
      </c>
      <c r="M17" s="228">
        <v>381</v>
      </c>
      <c r="N17" s="228">
        <f t="shared" si="0"/>
        <v>5486</v>
      </c>
    </row>
    <row r="18" spans="1:14" x14ac:dyDescent="0.25">
      <c r="A18" s="227">
        <v>2021</v>
      </c>
      <c r="B18" s="228">
        <v>371</v>
      </c>
      <c r="C18" s="228">
        <v>268</v>
      </c>
      <c r="D18" s="228">
        <v>627</v>
      </c>
      <c r="E18" s="228">
        <v>257</v>
      </c>
      <c r="F18" s="228">
        <v>651</v>
      </c>
      <c r="G18" s="228">
        <v>342</v>
      </c>
      <c r="H18" s="228">
        <v>410</v>
      </c>
      <c r="I18" s="228">
        <v>741</v>
      </c>
      <c r="J18" s="228">
        <v>437</v>
      </c>
      <c r="K18" s="228">
        <v>423</v>
      </c>
      <c r="L18" s="228">
        <v>1123</v>
      </c>
      <c r="M18" s="228">
        <v>319</v>
      </c>
      <c r="N18" s="228">
        <f t="shared" si="0"/>
        <v>5969</v>
      </c>
    </row>
    <row r="19" spans="1:14" x14ac:dyDescent="0.25">
      <c r="A19" s="227">
        <v>2022</v>
      </c>
      <c r="B19" s="228">
        <v>528</v>
      </c>
      <c r="C19" s="228">
        <v>322</v>
      </c>
      <c r="D19" s="228">
        <v>420</v>
      </c>
      <c r="E19" s="228">
        <v>447</v>
      </c>
      <c r="F19" s="228">
        <v>1449</v>
      </c>
      <c r="G19" s="228">
        <v>529</v>
      </c>
      <c r="H19" s="228">
        <v>499</v>
      </c>
      <c r="I19" s="228">
        <v>855</v>
      </c>
      <c r="J19" s="228">
        <v>446</v>
      </c>
      <c r="K19" s="228">
        <v>355</v>
      </c>
      <c r="L19" s="228">
        <v>712</v>
      </c>
      <c r="M19" s="228">
        <v>264</v>
      </c>
      <c r="N19" s="228">
        <f t="shared" si="0"/>
        <v>6826</v>
      </c>
    </row>
    <row r="20" spans="1:14" x14ac:dyDescent="0.25">
      <c r="A20" s="227">
        <v>2023</v>
      </c>
      <c r="B20" s="228">
        <v>386</v>
      </c>
      <c r="C20" s="228">
        <v>331</v>
      </c>
      <c r="D20" s="228">
        <v>419</v>
      </c>
      <c r="E20" s="228">
        <v>336</v>
      </c>
      <c r="F20" s="228">
        <v>1294</v>
      </c>
      <c r="G20" s="228">
        <v>354</v>
      </c>
      <c r="H20" s="228">
        <v>601</v>
      </c>
      <c r="I20" s="228">
        <v>1043</v>
      </c>
      <c r="J20" s="228">
        <v>532</v>
      </c>
      <c r="K20" s="228">
        <v>445</v>
      </c>
      <c r="L20" s="228">
        <v>798</v>
      </c>
      <c r="M20" s="228">
        <v>294</v>
      </c>
      <c r="N20" s="228">
        <f>SUM(B20:M20)</f>
        <v>6833</v>
      </c>
    </row>
    <row r="21" spans="1:14" x14ac:dyDescent="0.25">
      <c r="A21" s="227">
        <v>2024</v>
      </c>
      <c r="B21" s="228">
        <v>875</v>
      </c>
      <c r="C21" s="228">
        <v>386</v>
      </c>
      <c r="D21" s="228">
        <v>379</v>
      </c>
      <c r="E21" s="228">
        <v>499</v>
      </c>
      <c r="F21" s="228">
        <v>1215</v>
      </c>
      <c r="G21" s="228">
        <v>412</v>
      </c>
      <c r="H21" s="228">
        <v>478</v>
      </c>
      <c r="I21" s="228">
        <v>1145</v>
      </c>
      <c r="J21" s="228">
        <v>569</v>
      </c>
      <c r="K21" s="228">
        <v>608</v>
      </c>
      <c r="L21" s="228">
        <v>810</v>
      </c>
      <c r="M21" s="228">
        <v>325</v>
      </c>
      <c r="N21" s="228">
        <f>SUM(B21:M21)</f>
        <v>7701</v>
      </c>
    </row>
    <row r="22" spans="1:14" ht="15.75" thickBot="1" x14ac:dyDescent="0.3">
      <c r="A22" s="227">
        <v>2025</v>
      </c>
      <c r="B22" s="228">
        <v>922</v>
      </c>
      <c r="C22" s="228">
        <v>408</v>
      </c>
      <c r="D22" s="228">
        <v>641</v>
      </c>
      <c r="E22" s="228">
        <v>446</v>
      </c>
      <c r="F22" s="228">
        <v>1743</v>
      </c>
      <c r="G22" s="228">
        <v>789</v>
      </c>
      <c r="H22" s="228">
        <v>605</v>
      </c>
      <c r="I22" s="228">
        <v>1789</v>
      </c>
      <c r="J22" s="228">
        <v>606</v>
      </c>
      <c r="K22" s="228">
        <v>873</v>
      </c>
      <c r="L22" s="228">
        <v>1735</v>
      </c>
      <c r="M22" s="228">
        <v>432</v>
      </c>
      <c r="N22" s="228">
        <f>SUM(B22:M22)</f>
        <v>10989</v>
      </c>
    </row>
    <row r="23" spans="1:14" ht="15.75" thickBot="1" x14ac:dyDescent="0.3">
      <c r="A23" s="229" t="s">
        <v>340</v>
      </c>
      <c r="B23" s="230"/>
      <c r="C23" s="230"/>
      <c r="D23" s="230"/>
      <c r="E23" s="230"/>
      <c r="F23" s="230"/>
      <c r="G23" s="230"/>
      <c r="H23" s="230"/>
      <c r="I23" s="230"/>
      <c r="J23" s="230"/>
      <c r="K23" s="230"/>
      <c r="L23" s="230"/>
      <c r="M23" s="230"/>
      <c r="N23" s="231"/>
    </row>
    <row r="24" spans="1:14" x14ac:dyDescent="0.25">
      <c r="A24" s="227">
        <v>2009</v>
      </c>
      <c r="B24" s="232">
        <v>137</v>
      </c>
      <c r="C24" s="232">
        <v>418</v>
      </c>
      <c r="D24" s="232">
        <v>429</v>
      </c>
      <c r="E24" s="232">
        <v>93</v>
      </c>
      <c r="F24" s="232">
        <v>208</v>
      </c>
      <c r="G24" s="232">
        <v>423</v>
      </c>
      <c r="H24" s="232">
        <v>487</v>
      </c>
      <c r="I24" s="232">
        <v>121</v>
      </c>
      <c r="J24" s="232">
        <v>281</v>
      </c>
      <c r="K24" s="232">
        <v>332</v>
      </c>
      <c r="L24" s="232">
        <v>443</v>
      </c>
      <c r="M24" s="232">
        <v>490</v>
      </c>
      <c r="N24" s="228">
        <f t="shared" ref="N24:N37" si="1">SUM(B24:M24)</f>
        <v>3862</v>
      </c>
    </row>
    <row r="25" spans="1:14" x14ac:dyDescent="0.25">
      <c r="A25" s="227">
        <v>2010</v>
      </c>
      <c r="B25" s="232">
        <v>215</v>
      </c>
      <c r="C25" s="232">
        <v>261</v>
      </c>
      <c r="D25" s="232">
        <v>195</v>
      </c>
      <c r="E25" s="232">
        <v>236</v>
      </c>
      <c r="F25" s="232">
        <v>251</v>
      </c>
      <c r="G25" s="232">
        <v>244</v>
      </c>
      <c r="H25" s="232">
        <v>352</v>
      </c>
      <c r="I25" s="232">
        <v>216</v>
      </c>
      <c r="J25" s="232">
        <v>450</v>
      </c>
      <c r="K25" s="232">
        <v>301</v>
      </c>
      <c r="L25" s="232">
        <v>582</v>
      </c>
      <c r="M25" s="232">
        <v>688</v>
      </c>
      <c r="N25" s="228">
        <f t="shared" si="1"/>
        <v>3991</v>
      </c>
    </row>
    <row r="26" spans="1:14" ht="12.75" customHeight="1" x14ac:dyDescent="0.25">
      <c r="A26" s="227">
        <v>2011</v>
      </c>
      <c r="B26" s="232">
        <v>242</v>
      </c>
      <c r="C26" s="232">
        <v>292</v>
      </c>
      <c r="D26" s="232">
        <v>623</v>
      </c>
      <c r="E26" s="232">
        <v>481</v>
      </c>
      <c r="F26" s="232">
        <v>550</v>
      </c>
      <c r="G26" s="232">
        <v>332</v>
      </c>
      <c r="H26" s="232">
        <v>491</v>
      </c>
      <c r="I26" s="232">
        <v>455</v>
      </c>
      <c r="J26" s="232">
        <v>300</v>
      </c>
      <c r="K26" s="232">
        <v>179</v>
      </c>
      <c r="L26" s="232">
        <v>135</v>
      </c>
      <c r="M26" s="232">
        <v>175</v>
      </c>
      <c r="N26" s="228">
        <f t="shared" si="1"/>
        <v>4255</v>
      </c>
    </row>
    <row r="27" spans="1:14" x14ac:dyDescent="0.25">
      <c r="A27" s="227">
        <v>2012</v>
      </c>
      <c r="B27" s="565">
        <v>0</v>
      </c>
      <c r="C27" s="565">
        <v>0</v>
      </c>
      <c r="D27" s="565">
        <v>507</v>
      </c>
      <c r="E27" s="565">
        <v>1002</v>
      </c>
      <c r="F27" s="565">
        <v>517</v>
      </c>
      <c r="G27" s="565">
        <v>318</v>
      </c>
      <c r="H27" s="565">
        <v>347</v>
      </c>
      <c r="I27" s="565">
        <v>346</v>
      </c>
      <c r="J27" s="565">
        <v>196</v>
      </c>
      <c r="K27" s="565">
        <v>444</v>
      </c>
      <c r="L27" s="565">
        <v>336</v>
      </c>
      <c r="M27" s="565">
        <v>363</v>
      </c>
      <c r="N27" s="565">
        <f t="shared" si="1"/>
        <v>4376</v>
      </c>
    </row>
    <row r="28" spans="1:14" x14ac:dyDescent="0.25">
      <c r="A28" s="227">
        <v>2013</v>
      </c>
      <c r="B28" s="565">
        <v>125</v>
      </c>
      <c r="C28" s="565">
        <v>331</v>
      </c>
      <c r="D28" s="565">
        <v>330</v>
      </c>
      <c r="E28" s="565">
        <v>339</v>
      </c>
      <c r="F28" s="565">
        <v>326</v>
      </c>
      <c r="G28" s="565">
        <v>223</v>
      </c>
      <c r="H28" s="565">
        <v>420</v>
      </c>
      <c r="I28" s="565">
        <v>266</v>
      </c>
      <c r="J28" s="565">
        <v>390</v>
      </c>
      <c r="K28" s="565">
        <v>304</v>
      </c>
      <c r="L28" s="565">
        <v>317</v>
      </c>
      <c r="M28" s="565">
        <v>351</v>
      </c>
      <c r="N28" s="565">
        <f t="shared" si="1"/>
        <v>3722</v>
      </c>
    </row>
    <row r="29" spans="1:14" x14ac:dyDescent="0.25">
      <c r="A29" s="227">
        <v>2014</v>
      </c>
      <c r="B29" s="565">
        <v>220</v>
      </c>
      <c r="C29" s="565">
        <v>284</v>
      </c>
      <c r="D29" s="565">
        <v>253</v>
      </c>
      <c r="E29" s="565">
        <v>237</v>
      </c>
      <c r="F29" s="565">
        <v>357</v>
      </c>
      <c r="G29" s="565">
        <v>275</v>
      </c>
      <c r="H29" s="565">
        <v>278</v>
      </c>
      <c r="I29" s="565">
        <v>88</v>
      </c>
      <c r="J29" s="565">
        <v>244</v>
      </c>
      <c r="K29" s="565">
        <v>245</v>
      </c>
      <c r="L29" s="565">
        <v>145</v>
      </c>
      <c r="M29" s="565">
        <v>342</v>
      </c>
      <c r="N29" s="565">
        <f t="shared" si="1"/>
        <v>2968</v>
      </c>
    </row>
    <row r="30" spans="1:14" x14ac:dyDescent="0.25">
      <c r="A30" s="227">
        <v>2015</v>
      </c>
      <c r="B30" s="565">
        <v>225</v>
      </c>
      <c r="C30" s="565">
        <v>112</v>
      </c>
      <c r="D30" s="565">
        <v>155</v>
      </c>
      <c r="E30" s="565">
        <v>388</v>
      </c>
      <c r="F30" s="565">
        <v>364</v>
      </c>
      <c r="G30" s="565">
        <v>208</v>
      </c>
      <c r="H30" s="565">
        <v>393</v>
      </c>
      <c r="I30" s="565">
        <v>166</v>
      </c>
      <c r="J30" s="565">
        <v>474</v>
      </c>
      <c r="K30" s="565">
        <v>0</v>
      </c>
      <c r="L30" s="565">
        <v>0</v>
      </c>
      <c r="M30" s="565">
        <v>0</v>
      </c>
      <c r="N30" s="565">
        <f t="shared" si="1"/>
        <v>2485</v>
      </c>
    </row>
    <row r="31" spans="1:14" x14ac:dyDescent="0.25">
      <c r="A31" s="227">
        <v>2016</v>
      </c>
      <c r="B31" s="565">
        <v>0</v>
      </c>
      <c r="C31" s="565">
        <v>0</v>
      </c>
      <c r="D31" s="565">
        <v>0</v>
      </c>
      <c r="E31" s="565">
        <v>74</v>
      </c>
      <c r="F31" s="565">
        <v>0</v>
      </c>
      <c r="G31" s="565">
        <v>0</v>
      </c>
      <c r="H31" s="565">
        <v>0</v>
      </c>
      <c r="I31" s="565">
        <v>0</v>
      </c>
      <c r="J31" s="565">
        <v>0</v>
      </c>
      <c r="K31" s="565">
        <v>908</v>
      </c>
      <c r="L31" s="565">
        <v>179</v>
      </c>
      <c r="M31" s="565">
        <v>285</v>
      </c>
      <c r="N31" s="565">
        <f t="shared" si="1"/>
        <v>1446</v>
      </c>
    </row>
    <row r="32" spans="1:14" x14ac:dyDescent="0.25">
      <c r="A32" s="227">
        <v>2017</v>
      </c>
      <c r="B32" s="565">
        <v>0</v>
      </c>
      <c r="C32" s="565">
        <v>61</v>
      </c>
      <c r="D32" s="565">
        <v>247</v>
      </c>
      <c r="E32" s="565">
        <v>81</v>
      </c>
      <c r="F32" s="565">
        <v>110</v>
      </c>
      <c r="G32" s="565">
        <v>213</v>
      </c>
      <c r="H32" s="565">
        <v>108</v>
      </c>
      <c r="I32" s="565">
        <v>148</v>
      </c>
      <c r="J32" s="565">
        <v>325</v>
      </c>
      <c r="K32" s="565">
        <v>217</v>
      </c>
      <c r="L32" s="565">
        <v>130</v>
      </c>
      <c r="M32" s="565">
        <v>490</v>
      </c>
      <c r="N32" s="565">
        <f t="shared" si="1"/>
        <v>2130</v>
      </c>
    </row>
    <row r="33" spans="1:14" x14ac:dyDescent="0.25">
      <c r="A33" s="227">
        <v>2018</v>
      </c>
      <c r="B33" s="565">
        <v>134</v>
      </c>
      <c r="C33" s="565">
        <v>202</v>
      </c>
      <c r="D33" s="565">
        <v>178</v>
      </c>
      <c r="E33" s="565">
        <v>150</v>
      </c>
      <c r="F33" s="565">
        <v>119</v>
      </c>
      <c r="G33" s="565">
        <v>129</v>
      </c>
      <c r="H33" s="565">
        <v>22</v>
      </c>
      <c r="I33" s="565">
        <v>261</v>
      </c>
      <c r="J33" s="565">
        <v>177</v>
      </c>
      <c r="K33" s="565">
        <v>204</v>
      </c>
      <c r="L33" s="565">
        <v>519</v>
      </c>
      <c r="M33" s="565">
        <v>241</v>
      </c>
      <c r="N33" s="565">
        <f t="shared" si="1"/>
        <v>2336</v>
      </c>
    </row>
    <row r="34" spans="1:14" x14ac:dyDescent="0.25">
      <c r="A34" s="227">
        <v>2019</v>
      </c>
      <c r="B34" s="566">
        <v>199</v>
      </c>
      <c r="C34" s="566">
        <v>314</v>
      </c>
      <c r="D34" s="566">
        <v>164</v>
      </c>
      <c r="E34" s="566">
        <v>319</v>
      </c>
      <c r="F34" s="566">
        <v>249</v>
      </c>
      <c r="G34" s="566">
        <v>206</v>
      </c>
      <c r="H34" s="566">
        <v>301</v>
      </c>
      <c r="I34" s="566">
        <v>316</v>
      </c>
      <c r="J34" s="566">
        <v>104</v>
      </c>
      <c r="K34" s="566">
        <v>302</v>
      </c>
      <c r="L34" s="566">
        <v>147</v>
      </c>
      <c r="M34" s="566">
        <v>433</v>
      </c>
      <c r="N34" s="565">
        <f t="shared" si="1"/>
        <v>3054</v>
      </c>
    </row>
    <row r="35" spans="1:14" x14ac:dyDescent="0.25">
      <c r="A35" s="227">
        <v>2020</v>
      </c>
      <c r="B35" s="566">
        <v>241</v>
      </c>
      <c r="C35" s="566">
        <v>187</v>
      </c>
      <c r="D35" s="566">
        <v>157</v>
      </c>
      <c r="E35" s="566">
        <v>0</v>
      </c>
      <c r="F35" s="566">
        <v>0</v>
      </c>
      <c r="G35" s="566">
        <v>0</v>
      </c>
      <c r="H35" s="566">
        <v>102</v>
      </c>
      <c r="I35" s="566">
        <v>297</v>
      </c>
      <c r="J35" s="566">
        <v>169</v>
      </c>
      <c r="K35" s="566">
        <v>213</v>
      </c>
      <c r="L35" s="566">
        <v>350</v>
      </c>
      <c r="M35" s="566">
        <v>179</v>
      </c>
      <c r="N35" s="565">
        <f t="shared" si="1"/>
        <v>1895</v>
      </c>
    </row>
    <row r="36" spans="1:14" x14ac:dyDescent="0.25">
      <c r="A36" s="227">
        <v>2021</v>
      </c>
      <c r="B36" s="566">
        <v>219</v>
      </c>
      <c r="C36" s="566">
        <v>203</v>
      </c>
      <c r="D36" s="566">
        <v>219</v>
      </c>
      <c r="E36" s="566">
        <v>210</v>
      </c>
      <c r="F36" s="566">
        <v>233</v>
      </c>
      <c r="G36" s="566">
        <v>339</v>
      </c>
      <c r="H36" s="566">
        <v>326</v>
      </c>
      <c r="I36" s="566">
        <v>316</v>
      </c>
      <c r="J36" s="566">
        <v>219</v>
      </c>
      <c r="K36" s="566">
        <v>279</v>
      </c>
      <c r="L36" s="566">
        <v>324</v>
      </c>
      <c r="M36" s="566">
        <v>259</v>
      </c>
      <c r="N36" s="565">
        <f t="shared" si="1"/>
        <v>3146</v>
      </c>
    </row>
    <row r="37" spans="1:14" x14ac:dyDescent="0.25">
      <c r="A37" s="227">
        <v>2022</v>
      </c>
      <c r="B37" s="233">
        <v>301</v>
      </c>
      <c r="C37" s="233">
        <v>274</v>
      </c>
      <c r="D37" s="234">
        <v>337</v>
      </c>
      <c r="E37" s="234">
        <v>286</v>
      </c>
      <c r="F37" s="234">
        <v>319</v>
      </c>
      <c r="G37" s="234">
        <v>238</v>
      </c>
      <c r="H37" s="234">
        <v>356</v>
      </c>
      <c r="I37" s="234">
        <v>317</v>
      </c>
      <c r="J37" s="234">
        <v>335</v>
      </c>
      <c r="K37" s="234">
        <v>350</v>
      </c>
      <c r="L37" s="234">
        <v>321</v>
      </c>
      <c r="M37" s="234">
        <v>305</v>
      </c>
      <c r="N37" s="228">
        <f t="shared" si="1"/>
        <v>3739</v>
      </c>
    </row>
    <row r="38" spans="1:14" x14ac:dyDescent="0.25">
      <c r="A38" s="227">
        <v>2023</v>
      </c>
      <c r="B38" s="233">
        <v>350</v>
      </c>
      <c r="C38" s="233">
        <v>362</v>
      </c>
      <c r="D38" s="234">
        <v>505</v>
      </c>
      <c r="E38" s="234">
        <v>373</v>
      </c>
      <c r="F38" s="234">
        <v>491</v>
      </c>
      <c r="G38" s="234">
        <v>343</v>
      </c>
      <c r="H38" s="234">
        <v>439</v>
      </c>
      <c r="I38" s="234">
        <v>468</v>
      </c>
      <c r="J38" s="228">
        <v>347</v>
      </c>
      <c r="K38" s="228">
        <v>292</v>
      </c>
      <c r="L38" s="228">
        <v>360</v>
      </c>
      <c r="M38" s="228">
        <v>366</v>
      </c>
      <c r="N38" s="228">
        <f>SUM(B38:M38)</f>
        <v>4696</v>
      </c>
    </row>
    <row r="39" spans="1:14" x14ac:dyDescent="0.25">
      <c r="A39" s="227">
        <v>2024</v>
      </c>
      <c r="B39" s="233">
        <v>416</v>
      </c>
      <c r="C39" s="233">
        <v>340</v>
      </c>
      <c r="D39" s="234">
        <v>325</v>
      </c>
      <c r="E39" s="234">
        <v>419</v>
      </c>
      <c r="F39" s="234">
        <v>314</v>
      </c>
      <c r="G39" s="234">
        <v>317</v>
      </c>
      <c r="H39" s="234">
        <v>232</v>
      </c>
      <c r="I39" s="234">
        <v>404</v>
      </c>
      <c r="J39" s="228">
        <v>313</v>
      </c>
      <c r="K39" s="228">
        <v>358</v>
      </c>
      <c r="L39" s="228">
        <v>213</v>
      </c>
      <c r="M39" s="228">
        <v>352</v>
      </c>
      <c r="N39" s="228">
        <f>SUM(B39:M39)</f>
        <v>4003</v>
      </c>
    </row>
    <row r="40" spans="1:14" ht="15.75" thickBot="1" x14ac:dyDescent="0.3">
      <c r="A40" s="227">
        <v>2025</v>
      </c>
      <c r="B40" s="233">
        <v>336</v>
      </c>
      <c r="C40" s="233">
        <v>446</v>
      </c>
      <c r="D40" s="234">
        <v>474</v>
      </c>
      <c r="E40" s="234">
        <v>415</v>
      </c>
      <c r="F40" s="234">
        <v>413</v>
      </c>
      <c r="G40" s="234">
        <v>387</v>
      </c>
      <c r="H40" s="234">
        <v>463</v>
      </c>
      <c r="I40" s="234">
        <v>419</v>
      </c>
      <c r="J40" s="228">
        <v>433</v>
      </c>
      <c r="K40" s="228">
        <v>444</v>
      </c>
      <c r="L40" s="228">
        <v>446</v>
      </c>
      <c r="M40" s="228">
        <v>413</v>
      </c>
      <c r="N40" s="228">
        <f>SUM(B40:M40)</f>
        <v>5089</v>
      </c>
    </row>
    <row r="41" spans="1:14" ht="15.75" thickBot="1" x14ac:dyDescent="0.3">
      <c r="A41" s="229" t="s">
        <v>341</v>
      </c>
      <c r="B41" s="230"/>
      <c r="C41" s="230"/>
      <c r="D41" s="230"/>
      <c r="E41" s="230"/>
      <c r="F41" s="230"/>
      <c r="G41" s="230"/>
      <c r="H41" s="230"/>
      <c r="I41" s="230"/>
      <c r="J41" s="230"/>
      <c r="K41" s="230"/>
      <c r="L41" s="230"/>
      <c r="M41" s="230"/>
      <c r="N41" s="231"/>
    </row>
    <row r="42" spans="1:14" x14ac:dyDescent="0.25">
      <c r="A42" s="227">
        <v>2009</v>
      </c>
      <c r="B42" s="232">
        <v>79054</v>
      </c>
      <c r="C42" s="228">
        <v>233271</v>
      </c>
      <c r="D42" s="228">
        <v>245697</v>
      </c>
      <c r="E42" s="228">
        <v>49862</v>
      </c>
      <c r="F42" s="232">
        <v>128089</v>
      </c>
      <c r="G42" s="228">
        <v>262520</v>
      </c>
      <c r="H42" s="228">
        <v>287412</v>
      </c>
      <c r="I42" s="228">
        <v>58346</v>
      </c>
      <c r="J42" s="232">
        <v>184683</v>
      </c>
      <c r="K42" s="228">
        <v>187909</v>
      </c>
      <c r="L42" s="228">
        <v>239235</v>
      </c>
      <c r="M42" s="228">
        <v>252290</v>
      </c>
      <c r="N42" s="228">
        <f t="shared" ref="N42:N58" si="2">SUM(B42:M42)</f>
        <v>2208368</v>
      </c>
    </row>
    <row r="43" spans="1:14" x14ac:dyDescent="0.25">
      <c r="A43" s="227">
        <v>2010</v>
      </c>
      <c r="B43" s="232">
        <v>105549</v>
      </c>
      <c r="C43" s="228">
        <v>186481</v>
      </c>
      <c r="D43" s="228">
        <v>113138</v>
      </c>
      <c r="E43" s="228">
        <v>126981</v>
      </c>
      <c r="F43" s="232">
        <v>144408</v>
      </c>
      <c r="G43" s="228">
        <v>153551</v>
      </c>
      <c r="H43" s="228">
        <v>236173</v>
      </c>
      <c r="I43" s="228">
        <v>117965</v>
      </c>
      <c r="J43" s="232">
        <v>274273</v>
      </c>
      <c r="K43" s="228">
        <v>201597</v>
      </c>
      <c r="L43" s="228">
        <v>391211</v>
      </c>
      <c r="M43" s="228">
        <v>445154</v>
      </c>
      <c r="N43" s="228">
        <f t="shared" si="2"/>
        <v>2496481</v>
      </c>
    </row>
    <row r="44" spans="1:14" x14ac:dyDescent="0.25">
      <c r="A44" s="227">
        <v>2011</v>
      </c>
      <c r="B44" s="232">
        <v>161710</v>
      </c>
      <c r="C44" s="228">
        <v>170715</v>
      </c>
      <c r="D44" s="228">
        <v>432702</v>
      </c>
      <c r="E44" s="228">
        <v>390251</v>
      </c>
      <c r="F44" s="232">
        <v>437382</v>
      </c>
      <c r="G44" s="228">
        <v>220084</v>
      </c>
      <c r="H44" s="228">
        <v>342824</v>
      </c>
      <c r="I44" s="228">
        <v>299026</v>
      </c>
      <c r="J44" s="232">
        <v>171908</v>
      </c>
      <c r="K44" s="228">
        <v>171167</v>
      </c>
      <c r="L44" s="228">
        <v>101514</v>
      </c>
      <c r="M44" s="228">
        <v>113158</v>
      </c>
      <c r="N44" s="228">
        <f t="shared" si="2"/>
        <v>3012441</v>
      </c>
    </row>
    <row r="45" spans="1:14" x14ac:dyDescent="0.25">
      <c r="A45" s="227">
        <v>2012</v>
      </c>
      <c r="B45" s="228">
        <v>0</v>
      </c>
      <c r="C45" s="228">
        <v>0</v>
      </c>
      <c r="D45" s="228">
        <v>344770</v>
      </c>
      <c r="E45" s="228">
        <v>600417</v>
      </c>
      <c r="F45" s="232">
        <v>306692</v>
      </c>
      <c r="G45" s="228">
        <v>200734</v>
      </c>
      <c r="H45" s="228">
        <v>230042</v>
      </c>
      <c r="I45" s="228">
        <v>200873</v>
      </c>
      <c r="J45" s="232">
        <v>133315</v>
      </c>
      <c r="K45" s="228">
        <v>287218</v>
      </c>
      <c r="L45" s="228">
        <v>214813</v>
      </c>
      <c r="M45" s="228">
        <v>220432</v>
      </c>
      <c r="N45" s="228">
        <f t="shared" si="2"/>
        <v>2739306</v>
      </c>
    </row>
    <row r="46" spans="1:14" x14ac:dyDescent="0.25">
      <c r="A46" s="227">
        <v>2013</v>
      </c>
      <c r="B46" s="232">
        <v>58586</v>
      </c>
      <c r="C46" s="228">
        <v>147664</v>
      </c>
      <c r="D46" s="228">
        <v>152719</v>
      </c>
      <c r="E46" s="228">
        <v>169137</v>
      </c>
      <c r="F46" s="232">
        <v>158259</v>
      </c>
      <c r="G46" s="228">
        <v>117696</v>
      </c>
      <c r="H46" s="228">
        <v>226659</v>
      </c>
      <c r="I46" s="228">
        <v>141609</v>
      </c>
      <c r="J46" s="232">
        <v>204049</v>
      </c>
      <c r="K46" s="228">
        <v>160318</v>
      </c>
      <c r="L46" s="228">
        <v>150143</v>
      </c>
      <c r="M46" s="228">
        <v>173860</v>
      </c>
      <c r="N46" s="228">
        <f t="shared" si="2"/>
        <v>1860699</v>
      </c>
    </row>
    <row r="47" spans="1:14" x14ac:dyDescent="0.25">
      <c r="A47" s="227">
        <v>2014</v>
      </c>
      <c r="B47" s="232">
        <v>98436.3</v>
      </c>
      <c r="C47" s="228">
        <v>133326</v>
      </c>
      <c r="D47" s="228">
        <v>132626.29999999999</v>
      </c>
      <c r="E47" s="228">
        <v>139241</v>
      </c>
      <c r="F47" s="232">
        <v>190666</v>
      </c>
      <c r="G47" s="228">
        <v>126401</v>
      </c>
      <c r="H47" s="228">
        <v>133390</v>
      </c>
      <c r="I47" s="228">
        <v>41694</v>
      </c>
      <c r="J47" s="232">
        <v>127290.4</v>
      </c>
      <c r="K47" s="228">
        <v>127743</v>
      </c>
      <c r="L47" s="228">
        <v>68142</v>
      </c>
      <c r="M47" s="228">
        <v>180040</v>
      </c>
      <c r="N47" s="228">
        <f t="shared" si="2"/>
        <v>1498996</v>
      </c>
    </row>
    <row r="48" spans="1:14" x14ac:dyDescent="0.25">
      <c r="A48" s="227">
        <v>2015</v>
      </c>
      <c r="B48" s="232">
        <v>110934</v>
      </c>
      <c r="C48" s="228">
        <v>53376</v>
      </c>
      <c r="D48" s="228">
        <v>106585</v>
      </c>
      <c r="E48" s="228">
        <v>228911</v>
      </c>
      <c r="F48" s="232">
        <v>208849</v>
      </c>
      <c r="G48" s="228">
        <v>117497</v>
      </c>
      <c r="H48" s="228">
        <v>210342</v>
      </c>
      <c r="I48" s="228">
        <v>97422</v>
      </c>
      <c r="J48" s="232">
        <v>253813</v>
      </c>
      <c r="K48" s="228">
        <v>0</v>
      </c>
      <c r="L48" s="228">
        <v>0</v>
      </c>
      <c r="M48" s="228">
        <v>0</v>
      </c>
      <c r="N48" s="228">
        <f t="shared" si="2"/>
        <v>1387729</v>
      </c>
    </row>
    <row r="49" spans="1:14" x14ac:dyDescent="0.25">
      <c r="A49" s="227">
        <v>2016</v>
      </c>
      <c r="B49" s="228">
        <v>0</v>
      </c>
      <c r="C49" s="228">
        <v>0</v>
      </c>
      <c r="D49" s="228">
        <v>0</v>
      </c>
      <c r="E49" s="228">
        <v>35313</v>
      </c>
      <c r="F49" s="228">
        <v>0</v>
      </c>
      <c r="G49" s="228">
        <v>0</v>
      </c>
      <c r="H49" s="228">
        <v>0</v>
      </c>
      <c r="I49" s="228">
        <v>0</v>
      </c>
      <c r="J49" s="228">
        <v>0</v>
      </c>
      <c r="K49" s="228">
        <v>427494</v>
      </c>
      <c r="L49" s="228">
        <v>84556</v>
      </c>
      <c r="M49" s="228">
        <v>138372</v>
      </c>
      <c r="N49" s="228">
        <f t="shared" si="2"/>
        <v>685735</v>
      </c>
    </row>
    <row r="50" spans="1:14" x14ac:dyDescent="0.25">
      <c r="A50" s="227">
        <v>2017</v>
      </c>
      <c r="B50" s="228">
        <v>0</v>
      </c>
      <c r="C50" s="228">
        <v>32699</v>
      </c>
      <c r="D50" s="228">
        <v>119341</v>
      </c>
      <c r="E50" s="228">
        <v>39632</v>
      </c>
      <c r="F50" s="232">
        <v>52597</v>
      </c>
      <c r="G50" s="228">
        <v>103011</v>
      </c>
      <c r="H50" s="228">
        <v>58147</v>
      </c>
      <c r="I50" s="228">
        <v>71465</v>
      </c>
      <c r="J50" s="232">
        <v>169386</v>
      </c>
      <c r="K50" s="228">
        <v>116649</v>
      </c>
      <c r="L50" s="228">
        <v>66266</v>
      </c>
      <c r="M50" s="228">
        <v>248824</v>
      </c>
      <c r="N50" s="228">
        <f t="shared" si="2"/>
        <v>1078017</v>
      </c>
    </row>
    <row r="51" spans="1:14" x14ac:dyDescent="0.25">
      <c r="A51" s="227">
        <v>2018</v>
      </c>
      <c r="B51" s="232">
        <v>77037.951400000005</v>
      </c>
      <c r="C51" s="228">
        <v>101004.1557</v>
      </c>
      <c r="D51" s="228">
        <v>87581.926600000006</v>
      </c>
      <c r="E51" s="228">
        <v>65305.583700000003</v>
      </c>
      <c r="F51" s="232">
        <v>56652.629000000001</v>
      </c>
      <c r="G51" s="228">
        <v>60121.993999999999</v>
      </c>
      <c r="H51" s="228">
        <v>8299.4192999999996</v>
      </c>
      <c r="I51" s="228">
        <v>140270</v>
      </c>
      <c r="J51" s="232">
        <v>96581.507800000007</v>
      </c>
      <c r="K51" s="228">
        <v>92298.494099999996</v>
      </c>
      <c r="L51" s="228">
        <v>298058.84769999998</v>
      </c>
      <c r="M51" s="228">
        <v>134142.55230000001</v>
      </c>
      <c r="N51" s="228">
        <f t="shared" si="2"/>
        <v>1217355.0616000001</v>
      </c>
    </row>
    <row r="52" spans="1:14" x14ac:dyDescent="0.25">
      <c r="A52" s="227">
        <v>2019</v>
      </c>
      <c r="B52" s="232">
        <v>113674.3042</v>
      </c>
      <c r="C52" s="228">
        <v>163856.00839999999</v>
      </c>
      <c r="D52" s="228">
        <v>82299.246799999994</v>
      </c>
      <c r="E52" s="228">
        <v>168104.20209999999</v>
      </c>
      <c r="F52" s="228">
        <v>123100</v>
      </c>
      <c r="G52" s="228">
        <v>109500</v>
      </c>
      <c r="H52" s="228">
        <v>156221.7782</v>
      </c>
      <c r="I52" s="228">
        <v>147464.70670000001</v>
      </c>
      <c r="J52" s="228">
        <v>40886.7673</v>
      </c>
      <c r="K52" s="228">
        <v>140394.4111</v>
      </c>
      <c r="L52" s="228">
        <v>73818.002699999997</v>
      </c>
      <c r="M52" s="228">
        <v>250455.20490000001</v>
      </c>
      <c r="N52" s="228">
        <f t="shared" si="2"/>
        <v>1569774.6324</v>
      </c>
    </row>
    <row r="53" spans="1:14" x14ac:dyDescent="0.25">
      <c r="A53" s="227">
        <v>2020</v>
      </c>
      <c r="B53" s="233">
        <v>130443.2118</v>
      </c>
      <c r="C53" s="234">
        <v>103099.0327</v>
      </c>
      <c r="D53" s="234">
        <v>73948.434899999993</v>
      </c>
      <c r="E53" s="234">
        <v>0</v>
      </c>
      <c r="F53" s="234">
        <v>0</v>
      </c>
      <c r="G53" s="234">
        <v>0</v>
      </c>
      <c r="H53" s="234">
        <v>51938.995300000002</v>
      </c>
      <c r="I53" s="234">
        <v>170409.80780000001</v>
      </c>
      <c r="J53" s="234">
        <v>72232.071899999995</v>
      </c>
      <c r="K53" s="234">
        <v>112837.5545</v>
      </c>
      <c r="L53" s="234">
        <v>198928.77929999999</v>
      </c>
      <c r="M53" s="234">
        <v>95960</v>
      </c>
      <c r="N53" s="228">
        <f t="shared" si="2"/>
        <v>1009797.8881999999</v>
      </c>
    </row>
    <row r="54" spans="1:14" x14ac:dyDescent="0.25">
      <c r="A54" s="227">
        <v>2021</v>
      </c>
      <c r="B54" s="233">
        <v>118360.9504</v>
      </c>
      <c r="C54" s="234">
        <v>116461.18919999999</v>
      </c>
      <c r="D54" s="234">
        <v>100449.1796</v>
      </c>
      <c r="E54" s="234">
        <v>121142.3597</v>
      </c>
      <c r="F54" s="234">
        <v>133020</v>
      </c>
      <c r="G54" s="234">
        <v>178812.8726</v>
      </c>
      <c r="H54" s="234">
        <v>172294.3615</v>
      </c>
      <c r="I54" s="234">
        <v>160758.0379</v>
      </c>
      <c r="J54" s="234">
        <v>106249.34880000001</v>
      </c>
      <c r="K54" s="234">
        <v>133625.087</v>
      </c>
      <c r="L54" s="234">
        <v>156286.829</v>
      </c>
      <c r="M54" s="234">
        <v>144670</v>
      </c>
      <c r="N54" s="228">
        <f t="shared" si="2"/>
        <v>1642130.2157000001</v>
      </c>
    </row>
    <row r="55" spans="1:14" x14ac:dyDescent="0.25">
      <c r="A55" s="227">
        <v>2022</v>
      </c>
      <c r="B55" s="233">
        <v>139071.03030000001</v>
      </c>
      <c r="C55" s="234">
        <v>138971</v>
      </c>
      <c r="D55" s="234">
        <v>169098.16500000001</v>
      </c>
      <c r="E55" s="234">
        <v>126841.2335</v>
      </c>
      <c r="F55" s="234">
        <v>147361.1048</v>
      </c>
      <c r="G55" s="234">
        <v>100141.92879999999</v>
      </c>
      <c r="H55" s="234">
        <v>154905.747</v>
      </c>
      <c r="I55" s="234">
        <v>150632</v>
      </c>
      <c r="J55" s="234">
        <v>179491.0202</v>
      </c>
      <c r="K55" s="234">
        <v>146335.63159999999</v>
      </c>
      <c r="L55" s="234">
        <v>154340.6189</v>
      </c>
      <c r="M55" s="234">
        <v>153410</v>
      </c>
      <c r="N55" s="228">
        <f t="shared" si="2"/>
        <v>1760599.4800999998</v>
      </c>
    </row>
    <row r="56" spans="1:14" x14ac:dyDescent="0.25">
      <c r="A56" s="227">
        <v>2023</v>
      </c>
      <c r="B56" s="233">
        <v>154724.4688</v>
      </c>
      <c r="C56" s="234">
        <v>168287.96609999999</v>
      </c>
      <c r="D56" s="234">
        <v>223068.7977</v>
      </c>
      <c r="E56" s="234">
        <v>170836.6833</v>
      </c>
      <c r="F56" s="234">
        <v>214612.16560000001</v>
      </c>
      <c r="G56" s="234">
        <v>146115.3806</v>
      </c>
      <c r="H56" s="234">
        <v>192413.5478</v>
      </c>
      <c r="I56" s="234">
        <v>205592.66940000001</v>
      </c>
      <c r="J56" s="228">
        <v>154540.96679999999</v>
      </c>
      <c r="K56" s="228">
        <v>132732.89600000001</v>
      </c>
      <c r="L56" s="228">
        <v>151415.6373</v>
      </c>
      <c r="M56" s="228">
        <v>151110.65839999999</v>
      </c>
      <c r="N56" s="228">
        <f t="shared" si="2"/>
        <v>2065451.8378000003</v>
      </c>
    </row>
    <row r="57" spans="1:14" x14ac:dyDescent="0.25">
      <c r="A57" s="227">
        <v>2024</v>
      </c>
      <c r="B57" s="233">
        <v>169637.1384</v>
      </c>
      <c r="C57" s="234">
        <v>140212.04569999999</v>
      </c>
      <c r="D57" s="234">
        <v>125721.59149999999</v>
      </c>
      <c r="E57" s="234">
        <v>169588.68669999999</v>
      </c>
      <c r="F57" s="234">
        <v>111048.496</v>
      </c>
      <c r="G57" s="234">
        <v>121170.2102</v>
      </c>
      <c r="H57" s="234">
        <v>94624.356700000004</v>
      </c>
      <c r="I57" s="234">
        <v>153836.3597</v>
      </c>
      <c r="J57" s="228">
        <v>129177.59760000001</v>
      </c>
      <c r="K57" s="228">
        <v>133942.04070000001</v>
      </c>
      <c r="L57" s="228">
        <v>95700</v>
      </c>
      <c r="M57" s="228">
        <v>128404</v>
      </c>
      <c r="N57" s="228">
        <f t="shared" si="2"/>
        <v>1573062.5231999999</v>
      </c>
    </row>
    <row r="58" spans="1:14" x14ac:dyDescent="0.25">
      <c r="A58" s="227">
        <v>2025</v>
      </c>
      <c r="B58" s="233">
        <v>120209</v>
      </c>
      <c r="C58" s="234">
        <v>166739.0649</v>
      </c>
      <c r="D58" s="234">
        <v>177472.04639999999</v>
      </c>
      <c r="E58" s="234">
        <v>168200</v>
      </c>
      <c r="F58" s="234">
        <v>163827.41</v>
      </c>
      <c r="G58" s="234">
        <v>140599.34049999999</v>
      </c>
      <c r="H58" s="234">
        <v>160766</v>
      </c>
      <c r="I58" s="234">
        <v>195741</v>
      </c>
      <c r="J58" s="228">
        <v>167146</v>
      </c>
      <c r="K58" s="228">
        <v>148129.19570000001</v>
      </c>
      <c r="L58" s="228">
        <v>156786.23730000001</v>
      </c>
      <c r="M58" s="228">
        <v>144411.79509999999</v>
      </c>
      <c r="N58" s="228">
        <f t="shared" si="2"/>
        <v>1910027.0899</v>
      </c>
    </row>
    <row r="59" spans="1:14" ht="15.75" customHeight="1" x14ac:dyDescent="0.25">
      <c r="A59" s="1097" t="s">
        <v>942</v>
      </c>
      <c r="B59" s="1097"/>
      <c r="C59" s="1097"/>
      <c r="D59" s="1097"/>
      <c r="E59" s="1097"/>
      <c r="F59" s="1097"/>
      <c r="G59" s="1097"/>
      <c r="H59" s="1097"/>
      <c r="I59" s="1097"/>
      <c r="J59" s="235"/>
      <c r="K59" s="235"/>
      <c r="L59" s="235"/>
      <c r="M59" s="235"/>
      <c r="N59" s="235"/>
    </row>
    <row r="60" spans="1:14" ht="16.5" customHeight="1" x14ac:dyDescent="0.25">
      <c r="A60" s="236" t="s">
        <v>395</v>
      </c>
      <c r="B60" s="237"/>
      <c r="C60" s="237"/>
      <c r="D60" s="237"/>
      <c r="E60" s="237"/>
      <c r="F60" s="237"/>
      <c r="G60" s="237"/>
      <c r="H60" s="237"/>
      <c r="I60" s="237"/>
      <c r="J60" s="237"/>
      <c r="K60" s="237"/>
      <c r="L60" s="237"/>
      <c r="M60" s="237"/>
      <c r="N60" s="237"/>
    </row>
  </sheetData>
  <mergeCells count="1">
    <mergeCell ref="A59:I59"/>
  </mergeCells>
  <printOptions horizontalCentered="1" verticalCentered="1"/>
  <pageMargins left="0" right="0" top="0" bottom="0" header="0.31496062992125984" footer="0.31496062992125984"/>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1FD41-FABC-4E13-94B7-331BAFB07256}">
  <sheetPr codeName="Hoja20">
    <tabColor rgb="FF002060"/>
  </sheetPr>
  <dimension ref="A1:K85"/>
  <sheetViews>
    <sheetView showGridLines="0" view="pageBreakPreview" zoomScaleNormal="100" zoomScaleSheetLayoutView="100" workbookViewId="0"/>
  </sheetViews>
  <sheetFormatPr baseColWidth="10" defaultColWidth="14.42578125" defaultRowHeight="15" x14ac:dyDescent="0.25"/>
  <cols>
    <col min="1" max="1" width="13" style="366" customWidth="1"/>
    <col min="2" max="2" width="44.5703125" style="366" customWidth="1"/>
    <col min="3" max="3" width="20.140625" style="366" customWidth="1"/>
    <col min="4" max="4" width="27.5703125" style="366" customWidth="1"/>
    <col min="5" max="5" width="1.85546875" style="342" customWidth="1"/>
    <col min="6" max="6" width="29.42578125" style="342" customWidth="1"/>
    <col min="7" max="7" width="13.42578125" style="342" customWidth="1"/>
    <col min="8" max="11" width="11.5703125" style="342" customWidth="1"/>
    <col min="12" max="16384" width="14.42578125" style="342"/>
  </cols>
  <sheetData>
    <row r="1" spans="1:11" ht="13.5" customHeight="1" x14ac:dyDescent="0.25">
      <c r="A1" s="339" t="s">
        <v>594</v>
      </c>
      <c r="B1" s="340"/>
      <c r="C1" s="340"/>
      <c r="D1" s="340"/>
      <c r="E1" s="341"/>
      <c r="F1" s="341"/>
      <c r="G1" s="341"/>
      <c r="H1" s="341"/>
      <c r="I1" s="341"/>
      <c r="J1" s="341"/>
      <c r="K1" s="341"/>
    </row>
    <row r="2" spans="1:11" ht="15.75" x14ac:dyDescent="0.25">
      <c r="A2" s="343" t="s">
        <v>945</v>
      </c>
      <c r="B2" s="344"/>
      <c r="C2" s="345"/>
      <c r="D2" s="345"/>
      <c r="E2" s="341"/>
      <c r="I2" s="341"/>
      <c r="J2" s="341"/>
      <c r="K2" s="341"/>
    </row>
    <row r="3" spans="1:11" ht="13.5" customHeight="1" x14ac:dyDescent="0.25">
      <c r="A3" s="343"/>
      <c r="B3" s="344"/>
      <c r="C3" s="345"/>
      <c r="D3" s="345"/>
      <c r="E3" s="341"/>
      <c r="I3" s="341"/>
      <c r="J3" s="341"/>
      <c r="K3" s="341"/>
    </row>
    <row r="4" spans="1:11" ht="13.5" customHeight="1" x14ac:dyDescent="0.25">
      <c r="A4" s="346" t="s">
        <v>595</v>
      </c>
      <c r="B4" s="346" t="s">
        <v>596</v>
      </c>
      <c r="C4" s="347" t="s">
        <v>597</v>
      </c>
      <c r="D4" s="347" t="s">
        <v>226</v>
      </c>
      <c r="E4" s="341"/>
      <c r="I4" s="341"/>
      <c r="J4" s="341"/>
      <c r="K4" s="341"/>
    </row>
    <row r="5" spans="1:11" ht="13.5" customHeight="1" x14ac:dyDescent="0.25">
      <c r="A5" s="348">
        <v>430</v>
      </c>
      <c r="B5" s="348" t="s">
        <v>227</v>
      </c>
      <c r="C5" s="349">
        <v>340430.39769999997</v>
      </c>
      <c r="D5" s="350">
        <f>C5/128521560</f>
        <v>2.6488193708510848E-3</v>
      </c>
      <c r="E5" s="353"/>
      <c r="F5" s="354"/>
      <c r="G5" s="354"/>
      <c r="I5" s="341"/>
      <c r="J5" s="341"/>
      <c r="K5" s="341"/>
    </row>
    <row r="6" spans="1:11" ht="13.5" customHeight="1" x14ac:dyDescent="0.25">
      <c r="A6" s="348">
        <v>767</v>
      </c>
      <c r="B6" s="348" t="s">
        <v>598</v>
      </c>
      <c r="C6" s="349">
        <v>1635004.3635000002</v>
      </c>
      <c r="D6" s="350">
        <f>C6/128521560</f>
        <v>1.2721634903124427E-2</v>
      </c>
      <c r="E6" s="529"/>
      <c r="F6" s="351"/>
      <c r="G6" s="352"/>
      <c r="I6" s="341"/>
      <c r="J6" s="341"/>
      <c r="K6" s="341"/>
    </row>
    <row r="7" spans="1:11" ht="13.5" customHeight="1" x14ac:dyDescent="0.25">
      <c r="A7" s="555">
        <v>136</v>
      </c>
      <c r="B7" s="555" t="s">
        <v>599</v>
      </c>
      <c r="C7" s="556">
        <v>61064.550800000005</v>
      </c>
      <c r="D7" s="557">
        <f>C7/128521560</f>
        <v>4.7513079361937409E-4</v>
      </c>
      <c r="E7" s="353"/>
      <c r="F7" s="354"/>
      <c r="G7" s="354"/>
      <c r="I7" s="341"/>
      <c r="J7" s="341"/>
      <c r="K7" s="341"/>
    </row>
    <row r="8" spans="1:11" ht="13.5" customHeight="1" x14ac:dyDescent="0.25">
      <c r="A8" s="355">
        <v>205</v>
      </c>
      <c r="B8" s="355" t="s">
        <v>600</v>
      </c>
      <c r="C8" s="353">
        <v>132350.30989999999</v>
      </c>
      <c r="D8" s="356">
        <f>C8/128521560</f>
        <v>1.0297907207164308E-3</v>
      </c>
      <c r="E8" s="353"/>
      <c r="F8" s="354"/>
      <c r="G8" s="354"/>
      <c r="I8" s="341"/>
      <c r="J8" s="341"/>
      <c r="K8" s="341"/>
    </row>
    <row r="9" spans="1:11" ht="13.5" customHeight="1" x14ac:dyDescent="0.25">
      <c r="A9" s="355">
        <v>38</v>
      </c>
      <c r="B9" s="355" t="s">
        <v>601</v>
      </c>
      <c r="C9" s="353">
        <v>146188.61980000001</v>
      </c>
      <c r="D9" s="356">
        <f>C9/128521560</f>
        <v>1.1374637827303062E-3</v>
      </c>
      <c r="E9" s="353"/>
      <c r="F9" s="354"/>
      <c r="G9" s="354"/>
      <c r="I9" s="341"/>
      <c r="J9" s="341"/>
      <c r="K9" s="341"/>
    </row>
    <row r="10" spans="1:11" ht="13.5" customHeight="1" x14ac:dyDescent="0.25">
      <c r="A10" s="355">
        <v>1</v>
      </c>
      <c r="B10" s="355" t="s">
        <v>602</v>
      </c>
      <c r="C10" s="353">
        <v>15.2621</v>
      </c>
      <c r="D10" s="1039">
        <f t="shared" ref="D10:D12" si="0">C10/128521560</f>
        <v>1.1875128188608977E-7</v>
      </c>
      <c r="E10" s="353"/>
      <c r="F10" s="354"/>
      <c r="G10" s="354"/>
      <c r="I10" s="341"/>
      <c r="J10" s="341"/>
      <c r="K10" s="341"/>
    </row>
    <row r="11" spans="1:11" ht="13.5" customHeight="1" x14ac:dyDescent="0.25">
      <c r="A11" s="355">
        <v>18</v>
      </c>
      <c r="B11" s="355" t="s">
        <v>603</v>
      </c>
      <c r="C11" s="353">
        <v>38021.154900000001</v>
      </c>
      <c r="D11" s="356">
        <f t="shared" si="0"/>
        <v>2.9583483813921962E-4</v>
      </c>
      <c r="E11" s="353"/>
      <c r="F11" s="354"/>
      <c r="G11" s="354"/>
      <c r="H11" s="341"/>
      <c r="I11" s="341"/>
      <c r="J11" s="341"/>
      <c r="K11" s="341"/>
    </row>
    <row r="12" spans="1:11" ht="13.5" customHeight="1" x14ac:dyDescent="0.25">
      <c r="A12" s="355">
        <v>26</v>
      </c>
      <c r="B12" s="355" t="s">
        <v>604</v>
      </c>
      <c r="C12" s="353">
        <v>18799.080900000001</v>
      </c>
      <c r="D12" s="356">
        <f t="shared" si="0"/>
        <v>1.4627180762511754E-4</v>
      </c>
      <c r="E12" s="353"/>
      <c r="F12" s="354"/>
      <c r="G12" s="354"/>
      <c r="H12" s="341"/>
      <c r="I12" s="341"/>
      <c r="J12" s="341"/>
      <c r="K12" s="341"/>
    </row>
    <row r="13" spans="1:11" ht="29.25" customHeight="1" x14ac:dyDescent="0.25">
      <c r="A13" s="357">
        <f>SUM(A5:A12)</f>
        <v>1621</v>
      </c>
      <c r="B13" s="358" t="s">
        <v>607</v>
      </c>
      <c r="C13" s="357">
        <f>SUM(C5:C12)</f>
        <v>2371873.7396</v>
      </c>
      <c r="D13" s="359">
        <f>SUM(D5:D12)</f>
        <v>1.8455064968087846E-2</v>
      </c>
      <c r="E13" s="341"/>
      <c r="F13" s="354"/>
      <c r="G13" s="354"/>
      <c r="H13" s="341"/>
      <c r="I13" s="341"/>
      <c r="J13" s="341"/>
      <c r="K13" s="341"/>
    </row>
    <row r="14" spans="1:11" ht="13.5" customHeight="1" x14ac:dyDescent="0.25">
      <c r="A14" s="360"/>
      <c r="B14" s="361"/>
      <c r="C14" s="345"/>
      <c r="D14" s="345"/>
      <c r="E14" s="341"/>
      <c r="F14" s="341"/>
      <c r="G14" s="341"/>
      <c r="H14" s="341"/>
      <c r="I14" s="341"/>
      <c r="J14" s="341"/>
      <c r="K14" s="341"/>
    </row>
    <row r="15" spans="1:11" ht="18" customHeight="1" x14ac:dyDescent="0.25">
      <c r="A15" s="1098" t="s">
        <v>946</v>
      </c>
      <c r="B15" s="1099"/>
      <c r="C15" s="1099"/>
      <c r="D15" s="1099"/>
      <c r="E15" s="341"/>
      <c r="F15" s="341"/>
      <c r="G15" s="341"/>
      <c r="H15" s="341"/>
      <c r="I15" s="341"/>
      <c r="J15" s="341"/>
      <c r="K15" s="341"/>
    </row>
    <row r="16" spans="1:11" ht="83.25" customHeight="1" x14ac:dyDescent="0.25">
      <c r="A16" s="1100" t="s">
        <v>947</v>
      </c>
      <c r="B16" s="1101"/>
      <c r="C16" s="1101"/>
      <c r="D16" s="1101"/>
      <c r="E16" s="341"/>
      <c r="F16" s="341"/>
      <c r="G16" s="341"/>
      <c r="H16" s="341"/>
      <c r="I16" s="341"/>
      <c r="J16" s="341"/>
      <c r="K16" s="341"/>
    </row>
    <row r="17" spans="1:11" ht="13.5" customHeight="1" x14ac:dyDescent="0.25">
      <c r="A17" s="360"/>
      <c r="B17" s="361"/>
      <c r="C17" s="345"/>
      <c r="D17" s="345"/>
      <c r="E17" s="341"/>
      <c r="F17" s="341"/>
      <c r="G17" s="341"/>
      <c r="H17" s="341"/>
      <c r="I17" s="341"/>
      <c r="J17" s="341"/>
      <c r="K17" s="341"/>
    </row>
    <row r="18" spans="1:11" ht="13.5" customHeight="1" x14ac:dyDescent="0.25">
      <c r="A18" s="360"/>
      <c r="B18" s="361"/>
      <c r="C18" s="345"/>
      <c r="D18" s="345"/>
      <c r="E18" s="341"/>
      <c r="F18" s="341"/>
      <c r="G18" s="341"/>
      <c r="H18" s="341"/>
      <c r="I18" s="341"/>
      <c r="J18" s="341"/>
      <c r="K18" s="341"/>
    </row>
    <row r="19" spans="1:11" ht="13.5" customHeight="1" x14ac:dyDescent="0.25">
      <c r="A19" s="360"/>
      <c r="B19" s="361"/>
      <c r="C19" s="345"/>
      <c r="D19" s="345"/>
      <c r="E19" s="341"/>
      <c r="F19" s="341"/>
      <c r="G19" s="341"/>
      <c r="H19" s="341"/>
      <c r="I19" s="341"/>
      <c r="J19" s="341"/>
      <c r="K19" s="341"/>
    </row>
    <row r="20" spans="1:11" ht="13.5" customHeight="1" x14ac:dyDescent="0.25">
      <c r="A20" s="360"/>
      <c r="B20" s="361"/>
      <c r="C20" s="345"/>
      <c r="D20" s="345"/>
      <c r="E20" s="341"/>
      <c r="F20" s="341"/>
      <c r="G20" s="341"/>
      <c r="H20" s="341"/>
      <c r="I20" s="341"/>
      <c r="J20" s="341"/>
      <c r="K20" s="341"/>
    </row>
    <row r="21" spans="1:11" ht="13.5" customHeight="1" x14ac:dyDescent="0.25">
      <c r="A21" s="360"/>
      <c r="B21" s="361"/>
      <c r="C21" s="362"/>
      <c r="D21" s="345"/>
      <c r="E21" s="341"/>
      <c r="F21" s="341"/>
      <c r="G21" s="341"/>
      <c r="H21" s="341"/>
      <c r="I21" s="341"/>
      <c r="J21" s="341"/>
      <c r="K21" s="341"/>
    </row>
    <row r="22" spans="1:11" ht="13.5" customHeight="1" x14ac:dyDescent="0.25">
      <c r="A22" s="360"/>
      <c r="B22" s="361"/>
      <c r="C22" s="345"/>
      <c r="D22" s="345"/>
      <c r="E22" s="341"/>
      <c r="F22" s="341"/>
      <c r="G22" s="341"/>
      <c r="H22" s="341"/>
      <c r="I22" s="341"/>
      <c r="J22" s="341"/>
      <c r="K22" s="341"/>
    </row>
    <row r="23" spans="1:11" ht="13.5" customHeight="1" x14ac:dyDescent="0.25">
      <c r="A23" s="363"/>
      <c r="B23" s="52"/>
      <c r="C23" s="364"/>
      <c r="D23" s="364"/>
      <c r="E23" s="341"/>
      <c r="F23" s="341"/>
      <c r="G23" s="341"/>
      <c r="H23" s="341"/>
      <c r="I23" s="341"/>
      <c r="J23" s="341"/>
      <c r="K23" s="341"/>
    </row>
    <row r="24" spans="1:11" ht="13.5" customHeight="1" x14ac:dyDescent="0.25">
      <c r="A24" s="360"/>
      <c r="B24" s="361"/>
      <c r="C24" s="345"/>
      <c r="D24" s="345"/>
      <c r="E24" s="341"/>
      <c r="F24" s="341"/>
      <c r="G24" s="341"/>
      <c r="H24" s="341"/>
      <c r="I24" s="341"/>
      <c r="J24" s="341"/>
      <c r="K24" s="341"/>
    </row>
    <row r="25" spans="1:11" ht="13.5" customHeight="1" x14ac:dyDescent="0.25">
      <c r="A25" s="365"/>
      <c r="B25" s="361"/>
      <c r="C25" s="345"/>
      <c r="D25" s="345"/>
      <c r="E25" s="341"/>
      <c r="F25" s="341"/>
      <c r="G25" s="341"/>
      <c r="H25" s="341"/>
      <c r="I25" s="341"/>
      <c r="J25" s="341"/>
      <c r="K25" s="341"/>
    </row>
    <row r="26" spans="1:11" ht="13.5" customHeight="1" x14ac:dyDescent="0.25">
      <c r="A26" s="360"/>
      <c r="B26" s="361"/>
      <c r="C26" s="345"/>
      <c r="D26" s="345"/>
      <c r="E26" s="341"/>
      <c r="F26" s="341"/>
      <c r="G26" s="341"/>
      <c r="H26" s="341"/>
      <c r="I26" s="341"/>
      <c r="J26" s="341"/>
      <c r="K26" s="341"/>
    </row>
    <row r="27" spans="1:11" ht="13.5" customHeight="1" x14ac:dyDescent="0.25">
      <c r="A27" s="360"/>
      <c r="B27" s="361"/>
      <c r="C27" s="345"/>
      <c r="D27" s="345"/>
      <c r="E27" s="341"/>
      <c r="F27" s="341"/>
      <c r="G27" s="341"/>
      <c r="H27" s="341"/>
      <c r="I27" s="341"/>
      <c r="J27" s="341"/>
      <c r="K27" s="341"/>
    </row>
    <row r="28" spans="1:11" ht="13.5" customHeight="1" x14ac:dyDescent="0.25">
      <c r="A28" s="360"/>
      <c r="B28" s="361"/>
      <c r="C28" s="345"/>
      <c r="D28" s="345"/>
      <c r="E28" s="341"/>
      <c r="F28" s="341"/>
      <c r="G28" s="341"/>
      <c r="H28" s="341"/>
      <c r="I28" s="341"/>
      <c r="J28" s="341"/>
      <c r="K28" s="341"/>
    </row>
    <row r="29" spans="1:11" ht="13.5" customHeight="1" x14ac:dyDescent="0.25">
      <c r="A29" s="360"/>
      <c r="B29" s="361"/>
      <c r="C29" s="345"/>
      <c r="D29" s="345"/>
      <c r="E29" s="341"/>
      <c r="F29" s="341"/>
      <c r="G29" s="341"/>
      <c r="H29" s="341"/>
      <c r="I29" s="341"/>
      <c r="J29" s="341"/>
      <c r="K29" s="341"/>
    </row>
    <row r="30" spans="1:11" ht="13.5" customHeight="1" x14ac:dyDescent="0.25">
      <c r="A30" s="360"/>
      <c r="B30" s="361"/>
      <c r="C30" s="345"/>
      <c r="D30" s="345"/>
      <c r="E30" s="341"/>
      <c r="F30" s="341"/>
      <c r="G30" s="341"/>
      <c r="H30" s="341"/>
      <c r="I30" s="341"/>
      <c r="J30" s="341"/>
      <c r="K30" s="341"/>
    </row>
    <row r="31" spans="1:11" ht="13.5" customHeight="1" x14ac:dyDescent="0.25">
      <c r="A31" s="360"/>
      <c r="B31" s="361"/>
      <c r="C31" s="345"/>
      <c r="D31" s="345"/>
      <c r="E31" s="341"/>
      <c r="F31" s="341"/>
      <c r="G31" s="341"/>
      <c r="H31" s="341"/>
      <c r="I31" s="341"/>
      <c r="J31" s="341"/>
      <c r="K31" s="341"/>
    </row>
    <row r="32" spans="1:11" ht="13.5" customHeight="1" x14ac:dyDescent="0.25">
      <c r="A32" s="360"/>
      <c r="B32" s="361"/>
      <c r="C32" s="345"/>
      <c r="D32" s="345"/>
      <c r="E32" s="341"/>
      <c r="F32" s="341"/>
      <c r="G32" s="341"/>
      <c r="H32" s="341"/>
      <c r="I32" s="341"/>
      <c r="J32" s="341"/>
      <c r="K32" s="341"/>
    </row>
    <row r="33" spans="1:11" ht="13.5" customHeight="1" x14ac:dyDescent="0.25">
      <c r="A33" s="360"/>
      <c r="B33" s="361"/>
      <c r="C33" s="345"/>
      <c r="D33" s="345"/>
      <c r="E33" s="341"/>
      <c r="F33" s="341"/>
      <c r="G33" s="341"/>
      <c r="H33" s="341"/>
      <c r="I33" s="341"/>
      <c r="J33" s="341"/>
      <c r="K33" s="341"/>
    </row>
    <row r="34" spans="1:11" ht="13.5" customHeight="1" x14ac:dyDescent="0.25">
      <c r="A34" s="360"/>
      <c r="B34" s="361"/>
      <c r="C34" s="345"/>
      <c r="D34" s="345"/>
      <c r="E34" s="341"/>
      <c r="F34" s="341"/>
      <c r="G34" s="341"/>
      <c r="H34" s="341"/>
      <c r="I34" s="341"/>
      <c r="J34" s="341"/>
      <c r="K34" s="341"/>
    </row>
    <row r="35" spans="1:11" ht="13.5" customHeight="1" x14ac:dyDescent="0.25">
      <c r="A35" s="360"/>
      <c r="B35" s="361"/>
      <c r="C35" s="345"/>
      <c r="D35" s="345"/>
      <c r="E35" s="341"/>
      <c r="F35" s="341"/>
      <c r="G35" s="341"/>
      <c r="H35" s="341"/>
      <c r="I35" s="341"/>
      <c r="J35" s="341"/>
      <c r="K35" s="341"/>
    </row>
    <row r="36" spans="1:11" ht="13.5" customHeight="1" x14ac:dyDescent="0.25">
      <c r="A36" s="360"/>
      <c r="B36" s="361"/>
      <c r="C36" s="345"/>
      <c r="D36" s="345"/>
      <c r="E36" s="341"/>
      <c r="F36" s="341"/>
      <c r="G36" s="341"/>
      <c r="H36" s="341"/>
      <c r="I36" s="341"/>
      <c r="J36" s="341"/>
      <c r="K36" s="341"/>
    </row>
    <row r="37" spans="1:11" ht="13.5" customHeight="1" x14ac:dyDescent="0.25">
      <c r="A37" s="360"/>
      <c r="B37" s="361"/>
      <c r="C37" s="345"/>
      <c r="D37" s="345"/>
      <c r="E37" s="341"/>
      <c r="F37" s="341"/>
      <c r="G37" s="341"/>
      <c r="H37" s="341"/>
      <c r="I37" s="341"/>
      <c r="J37" s="341"/>
      <c r="K37" s="341"/>
    </row>
    <row r="38" spans="1:11" ht="13.5" customHeight="1" x14ac:dyDescent="0.25">
      <c r="A38" s="360"/>
      <c r="B38" s="361"/>
      <c r="C38" s="345"/>
      <c r="D38" s="345"/>
      <c r="E38" s="341"/>
      <c r="F38" s="341"/>
      <c r="G38" s="341"/>
      <c r="H38" s="341"/>
      <c r="I38" s="341"/>
      <c r="J38" s="341"/>
      <c r="K38" s="341"/>
    </row>
    <row r="39" spans="1:11" ht="13.5" customHeight="1" x14ac:dyDescent="0.25">
      <c r="A39" s="360"/>
      <c r="B39" s="361"/>
      <c r="C39" s="345"/>
      <c r="D39" s="345"/>
      <c r="E39" s="341"/>
      <c r="F39" s="341"/>
      <c r="G39" s="341"/>
      <c r="H39" s="341"/>
      <c r="I39" s="341"/>
      <c r="J39" s="341"/>
      <c r="K39" s="341"/>
    </row>
    <row r="40" spans="1:11" ht="13.5" customHeight="1" x14ac:dyDescent="0.25">
      <c r="A40" s="360"/>
      <c r="B40" s="361"/>
      <c r="C40" s="345"/>
      <c r="D40" s="345"/>
      <c r="E40" s="341"/>
      <c r="F40" s="341"/>
      <c r="G40" s="341"/>
      <c r="H40" s="341"/>
      <c r="I40" s="341"/>
      <c r="J40" s="341"/>
      <c r="K40" s="341"/>
    </row>
    <row r="41" spans="1:11" ht="13.5" customHeight="1" x14ac:dyDescent="0.25">
      <c r="A41" s="360"/>
      <c r="B41" s="361"/>
      <c r="C41" s="345"/>
      <c r="D41" s="345"/>
      <c r="E41" s="341"/>
      <c r="F41" s="341"/>
      <c r="G41" s="341"/>
      <c r="H41" s="341"/>
      <c r="I41" s="341"/>
      <c r="J41" s="341"/>
      <c r="K41" s="341"/>
    </row>
    <row r="42" spans="1:11" ht="13.5" customHeight="1" x14ac:dyDescent="0.25">
      <c r="A42" s="360"/>
      <c r="B42" s="361"/>
      <c r="C42" s="345"/>
      <c r="D42" s="345"/>
      <c r="E42" s="341"/>
      <c r="F42" s="341"/>
      <c r="G42" s="341"/>
      <c r="H42" s="341"/>
      <c r="I42" s="341"/>
      <c r="J42" s="341"/>
      <c r="K42" s="341"/>
    </row>
    <row r="43" spans="1:11" ht="13.5" customHeight="1" x14ac:dyDescent="0.25">
      <c r="A43" s="360"/>
      <c r="B43" s="361"/>
      <c r="C43" s="345"/>
      <c r="D43" s="345"/>
      <c r="E43" s="341"/>
      <c r="F43" s="341"/>
      <c r="G43" s="341"/>
      <c r="H43" s="341"/>
      <c r="I43" s="341"/>
      <c r="J43" s="341"/>
      <c r="K43" s="341"/>
    </row>
    <row r="44" spans="1:11" ht="13.5" customHeight="1" x14ac:dyDescent="0.25">
      <c r="A44" s="360"/>
      <c r="B44" s="361"/>
      <c r="C44" s="345"/>
      <c r="D44" s="345"/>
      <c r="E44" s="341"/>
      <c r="F44" s="341"/>
      <c r="G44" s="341"/>
      <c r="H44" s="341"/>
      <c r="I44" s="341"/>
      <c r="J44" s="341"/>
      <c r="K44" s="341"/>
    </row>
    <row r="45" spans="1:11" ht="13.5" customHeight="1" x14ac:dyDescent="0.25">
      <c r="A45" s="360"/>
      <c r="B45" s="361"/>
      <c r="C45" s="345"/>
      <c r="D45" s="345"/>
      <c r="E45" s="341"/>
      <c r="F45" s="341"/>
      <c r="G45" s="341"/>
      <c r="H45" s="341"/>
      <c r="I45" s="341"/>
      <c r="J45" s="341"/>
      <c r="K45" s="341"/>
    </row>
    <row r="46" spans="1:11" ht="13.5" customHeight="1" x14ac:dyDescent="0.25">
      <c r="A46" s="360"/>
      <c r="B46" s="361"/>
      <c r="C46" s="345"/>
      <c r="D46" s="345"/>
      <c r="E46" s="341"/>
      <c r="F46" s="341"/>
      <c r="G46" s="341"/>
      <c r="H46" s="341"/>
      <c r="I46" s="341"/>
      <c r="J46" s="341"/>
      <c r="K46" s="341"/>
    </row>
    <row r="47" spans="1:11" ht="13.5" customHeight="1" x14ac:dyDescent="0.25">
      <c r="A47" s="360"/>
      <c r="B47" s="361"/>
      <c r="C47" s="345"/>
      <c r="D47" s="345"/>
      <c r="E47" s="341"/>
      <c r="F47" s="341"/>
      <c r="G47" s="341"/>
      <c r="H47" s="341"/>
      <c r="I47" s="341"/>
      <c r="J47" s="341"/>
      <c r="K47" s="341"/>
    </row>
    <row r="48" spans="1:11" ht="13.5" customHeight="1" x14ac:dyDescent="0.25">
      <c r="A48" s="360"/>
      <c r="B48" s="361"/>
      <c r="C48" s="345"/>
      <c r="D48" s="345"/>
      <c r="E48" s="341"/>
      <c r="F48" s="341"/>
      <c r="G48" s="341"/>
      <c r="H48" s="341"/>
      <c r="I48" s="341"/>
      <c r="J48" s="341"/>
      <c r="K48" s="341"/>
    </row>
    <row r="49" spans="1:11" ht="13.5" customHeight="1" x14ac:dyDescent="0.25">
      <c r="A49" s="360"/>
      <c r="B49" s="361"/>
      <c r="C49" s="345"/>
      <c r="D49" s="345"/>
      <c r="E49" s="341"/>
      <c r="F49" s="341"/>
      <c r="G49" s="341"/>
      <c r="H49" s="341"/>
      <c r="I49" s="341"/>
      <c r="J49" s="341"/>
      <c r="K49" s="341"/>
    </row>
    <row r="50" spans="1:11" ht="13.5" customHeight="1" x14ac:dyDescent="0.25">
      <c r="A50" s="360"/>
      <c r="B50" s="361"/>
      <c r="C50" s="345"/>
      <c r="D50" s="345"/>
      <c r="E50" s="341"/>
      <c r="F50" s="341"/>
      <c r="G50" s="341"/>
      <c r="H50" s="341"/>
      <c r="I50" s="341"/>
      <c r="J50" s="341"/>
      <c r="K50" s="341"/>
    </row>
    <row r="51" spans="1:11" ht="13.5" customHeight="1" x14ac:dyDescent="0.25">
      <c r="A51" s="360"/>
      <c r="B51" s="361"/>
      <c r="C51" s="345"/>
      <c r="D51" s="345"/>
      <c r="E51" s="341"/>
      <c r="F51" s="341"/>
      <c r="G51" s="341"/>
      <c r="H51" s="341"/>
      <c r="I51" s="341"/>
      <c r="J51" s="341"/>
      <c r="K51" s="341"/>
    </row>
    <row r="52" spans="1:11" ht="13.5" customHeight="1" x14ac:dyDescent="0.25">
      <c r="A52" s="360"/>
      <c r="B52" s="361"/>
      <c r="C52" s="345"/>
      <c r="D52" s="345"/>
      <c r="E52" s="341"/>
      <c r="F52" s="341"/>
      <c r="G52" s="341"/>
      <c r="H52" s="341"/>
      <c r="I52" s="341"/>
      <c r="J52" s="341"/>
      <c r="K52" s="341"/>
    </row>
    <row r="53" spans="1:11" ht="13.5" customHeight="1" x14ac:dyDescent="0.25">
      <c r="A53" s="360"/>
      <c r="B53" s="361"/>
      <c r="C53" s="345"/>
      <c r="D53" s="345"/>
      <c r="E53" s="341"/>
      <c r="F53" s="341"/>
      <c r="G53" s="341"/>
      <c r="H53" s="341"/>
      <c r="I53" s="341"/>
      <c r="J53" s="341"/>
      <c r="K53" s="341"/>
    </row>
    <row r="54" spans="1:11" ht="13.5" customHeight="1" x14ac:dyDescent="0.25">
      <c r="A54" s="360"/>
      <c r="B54" s="361"/>
      <c r="C54" s="345"/>
      <c r="D54" s="345"/>
      <c r="E54" s="341"/>
      <c r="F54" s="341"/>
      <c r="G54" s="341"/>
      <c r="H54" s="341"/>
      <c r="I54" s="341"/>
      <c r="J54" s="341"/>
      <c r="K54" s="341"/>
    </row>
    <row r="55" spans="1:11" ht="13.5" customHeight="1" x14ac:dyDescent="0.25">
      <c r="A55" s="360"/>
      <c r="B55" s="361"/>
      <c r="C55" s="345"/>
      <c r="D55" s="345"/>
      <c r="E55" s="341"/>
      <c r="F55" s="341"/>
      <c r="G55" s="341"/>
      <c r="H55" s="341"/>
      <c r="I55" s="341"/>
      <c r="J55" s="341"/>
      <c r="K55" s="341"/>
    </row>
    <row r="56" spans="1:11" ht="13.5" customHeight="1" x14ac:dyDescent="0.25">
      <c r="A56" s="360"/>
      <c r="B56" s="361"/>
      <c r="C56" s="345"/>
      <c r="D56" s="345"/>
      <c r="E56" s="341"/>
      <c r="F56" s="341"/>
      <c r="G56" s="341"/>
      <c r="H56" s="341"/>
      <c r="I56" s="341"/>
      <c r="J56" s="341"/>
      <c r="K56" s="341"/>
    </row>
    <row r="57" spans="1:11" ht="13.5" customHeight="1" x14ac:dyDescent="0.25">
      <c r="A57" s="360"/>
      <c r="B57" s="361"/>
      <c r="C57" s="345"/>
      <c r="D57" s="345"/>
      <c r="E57" s="341"/>
      <c r="F57" s="341"/>
      <c r="G57" s="341"/>
      <c r="H57" s="341"/>
      <c r="I57" s="341"/>
      <c r="J57" s="341"/>
      <c r="K57" s="341"/>
    </row>
    <row r="58" spans="1:11" ht="13.5" customHeight="1" x14ac:dyDescent="0.25">
      <c r="A58" s="360"/>
      <c r="B58" s="361"/>
      <c r="C58" s="345"/>
      <c r="D58" s="345"/>
      <c r="E58" s="341"/>
      <c r="F58" s="341"/>
      <c r="G58" s="341"/>
      <c r="H58" s="341"/>
      <c r="I58" s="341"/>
      <c r="J58" s="341"/>
      <c r="K58" s="341"/>
    </row>
    <row r="59" spans="1:11" ht="13.5" customHeight="1" x14ac:dyDescent="0.25">
      <c r="A59" s="360"/>
      <c r="B59" s="361"/>
      <c r="C59" s="345"/>
      <c r="D59" s="345"/>
      <c r="E59" s="341"/>
      <c r="F59" s="341"/>
      <c r="G59" s="341"/>
      <c r="H59" s="341"/>
      <c r="I59" s="341"/>
      <c r="J59" s="341"/>
      <c r="K59" s="341"/>
    </row>
    <row r="60" spans="1:11" ht="13.5" customHeight="1" x14ac:dyDescent="0.25">
      <c r="A60" s="360"/>
      <c r="B60" s="361"/>
      <c r="C60" s="345"/>
      <c r="D60" s="345"/>
      <c r="E60" s="341"/>
      <c r="F60" s="341"/>
      <c r="G60" s="341"/>
      <c r="H60" s="341"/>
      <c r="I60" s="341"/>
      <c r="J60" s="341"/>
      <c r="K60" s="341"/>
    </row>
    <row r="61" spans="1:11" ht="13.5" customHeight="1" x14ac:dyDescent="0.25">
      <c r="A61" s="360"/>
      <c r="B61" s="361"/>
      <c r="C61" s="345"/>
      <c r="D61" s="345"/>
      <c r="E61" s="341"/>
      <c r="F61" s="341"/>
      <c r="G61" s="341"/>
      <c r="H61" s="341"/>
      <c r="I61" s="341"/>
      <c r="J61" s="341"/>
      <c r="K61" s="341"/>
    </row>
    <row r="62" spans="1:11" ht="13.5" customHeight="1" x14ac:dyDescent="0.25">
      <c r="A62" s="360"/>
      <c r="B62" s="361"/>
      <c r="C62" s="345"/>
      <c r="D62" s="345"/>
      <c r="E62" s="341"/>
      <c r="F62" s="341"/>
      <c r="G62" s="341"/>
      <c r="H62" s="341"/>
      <c r="I62" s="341"/>
      <c r="J62" s="341"/>
      <c r="K62" s="341"/>
    </row>
    <row r="63" spans="1:11" ht="13.5" customHeight="1" x14ac:dyDescent="0.25">
      <c r="A63" s="360"/>
      <c r="B63" s="361"/>
      <c r="C63" s="345"/>
      <c r="D63" s="345"/>
      <c r="E63" s="341"/>
      <c r="F63" s="341"/>
      <c r="G63" s="341"/>
      <c r="H63" s="341"/>
      <c r="I63" s="341"/>
      <c r="J63" s="341"/>
      <c r="K63" s="341"/>
    </row>
    <row r="64" spans="1:11" ht="13.5" customHeight="1" x14ac:dyDescent="0.25">
      <c r="A64" s="360"/>
      <c r="B64" s="361"/>
      <c r="C64" s="345"/>
      <c r="D64" s="345"/>
      <c r="E64" s="341"/>
      <c r="F64" s="341"/>
      <c r="G64" s="341"/>
      <c r="H64" s="341"/>
      <c r="I64" s="341"/>
      <c r="J64" s="341"/>
      <c r="K64" s="341"/>
    </row>
    <row r="65" spans="1:11" ht="13.5" customHeight="1" x14ac:dyDescent="0.25">
      <c r="A65" s="360"/>
      <c r="B65" s="361"/>
      <c r="C65" s="345"/>
      <c r="D65" s="345"/>
      <c r="E65" s="341"/>
      <c r="F65" s="341"/>
      <c r="G65" s="341"/>
      <c r="H65" s="341"/>
      <c r="I65" s="341"/>
      <c r="J65" s="341"/>
      <c r="K65" s="341"/>
    </row>
    <row r="66" spans="1:11" ht="13.5" customHeight="1" x14ac:dyDescent="0.25">
      <c r="A66" s="360"/>
      <c r="B66" s="361"/>
      <c r="C66" s="345"/>
      <c r="D66" s="345"/>
      <c r="E66" s="341"/>
      <c r="F66" s="341"/>
      <c r="G66" s="341"/>
      <c r="H66" s="341"/>
      <c r="I66" s="341"/>
      <c r="J66" s="341"/>
      <c r="K66" s="341"/>
    </row>
    <row r="67" spans="1:11" ht="13.5" customHeight="1" x14ac:dyDescent="0.25">
      <c r="A67" s="360"/>
      <c r="B67" s="361"/>
      <c r="C67" s="345"/>
      <c r="D67" s="345"/>
      <c r="E67" s="341"/>
      <c r="F67" s="341"/>
      <c r="G67" s="341"/>
      <c r="H67" s="341"/>
      <c r="I67" s="341"/>
      <c r="J67" s="341"/>
      <c r="K67" s="341"/>
    </row>
    <row r="68" spans="1:11" ht="13.5" customHeight="1" x14ac:dyDescent="0.25">
      <c r="A68" s="360"/>
      <c r="B68" s="361"/>
      <c r="C68" s="345"/>
      <c r="D68" s="345"/>
      <c r="E68" s="341"/>
      <c r="F68" s="341"/>
      <c r="G68" s="341"/>
      <c r="H68" s="341"/>
      <c r="I68" s="341"/>
      <c r="J68" s="341"/>
      <c r="K68" s="341"/>
    </row>
    <row r="69" spans="1:11" ht="13.5" customHeight="1" x14ac:dyDescent="0.25">
      <c r="A69" s="360"/>
      <c r="B69" s="361"/>
      <c r="C69" s="345"/>
      <c r="D69" s="345"/>
      <c r="E69" s="341"/>
      <c r="F69" s="341"/>
      <c r="G69" s="341"/>
      <c r="H69" s="341"/>
      <c r="I69" s="341"/>
      <c r="J69" s="341"/>
      <c r="K69" s="341"/>
    </row>
    <row r="70" spans="1:11" ht="13.5" customHeight="1" x14ac:dyDescent="0.25">
      <c r="A70" s="360"/>
      <c r="B70" s="361"/>
      <c r="C70" s="345"/>
      <c r="D70" s="345"/>
      <c r="E70" s="341"/>
      <c r="F70" s="341"/>
      <c r="G70" s="341"/>
      <c r="H70" s="341"/>
      <c r="I70" s="341"/>
      <c r="J70" s="341"/>
      <c r="K70" s="341"/>
    </row>
    <row r="71" spans="1:11" ht="13.5" customHeight="1" x14ac:dyDescent="0.25">
      <c r="A71" s="360"/>
      <c r="B71" s="361"/>
      <c r="C71" s="345"/>
      <c r="D71" s="345"/>
      <c r="E71" s="341"/>
      <c r="F71" s="341"/>
      <c r="G71" s="341"/>
      <c r="H71" s="341"/>
      <c r="I71" s="341"/>
      <c r="J71" s="341"/>
      <c r="K71" s="341"/>
    </row>
    <row r="72" spans="1:11" ht="13.5" customHeight="1" x14ac:dyDescent="0.25">
      <c r="A72" s="360"/>
      <c r="B72" s="361"/>
      <c r="C72" s="345"/>
      <c r="D72" s="345"/>
      <c r="E72" s="341"/>
      <c r="F72" s="341"/>
      <c r="G72" s="341"/>
      <c r="H72" s="341"/>
      <c r="I72" s="341"/>
      <c r="J72" s="341"/>
      <c r="K72" s="341"/>
    </row>
    <row r="73" spans="1:11" ht="13.5" customHeight="1" x14ac:dyDescent="0.25">
      <c r="A73" s="360"/>
      <c r="B73" s="361"/>
      <c r="C73" s="345"/>
      <c r="D73" s="345"/>
      <c r="E73" s="341"/>
      <c r="F73" s="341"/>
      <c r="G73" s="341"/>
      <c r="H73" s="341"/>
      <c r="I73" s="341"/>
      <c r="J73" s="341"/>
      <c r="K73" s="341"/>
    </row>
    <row r="74" spans="1:11" ht="13.5" customHeight="1" x14ac:dyDescent="0.25">
      <c r="A74" s="360"/>
      <c r="B74" s="361"/>
      <c r="C74" s="345"/>
      <c r="D74" s="345"/>
      <c r="E74" s="341"/>
      <c r="F74" s="341"/>
      <c r="G74" s="341"/>
      <c r="H74" s="341"/>
      <c r="I74" s="341"/>
      <c r="J74" s="341"/>
      <c r="K74" s="341"/>
    </row>
    <row r="75" spans="1:11" ht="13.5" customHeight="1" x14ac:dyDescent="0.25">
      <c r="A75" s="360"/>
      <c r="B75" s="361"/>
      <c r="C75" s="345"/>
      <c r="D75" s="345"/>
      <c r="E75" s="341"/>
      <c r="F75" s="341"/>
      <c r="G75" s="341"/>
      <c r="H75" s="341"/>
      <c r="I75" s="341"/>
      <c r="J75" s="341"/>
      <c r="K75" s="341"/>
    </row>
    <row r="76" spans="1:11" ht="13.5" customHeight="1" x14ac:dyDescent="0.25">
      <c r="A76" s="360"/>
      <c r="B76" s="361"/>
      <c r="C76" s="345"/>
      <c r="D76" s="345"/>
      <c r="E76" s="341"/>
      <c r="F76" s="341"/>
      <c r="G76" s="341"/>
      <c r="H76" s="341"/>
      <c r="I76" s="341"/>
      <c r="J76" s="341"/>
      <c r="K76" s="341"/>
    </row>
    <row r="77" spans="1:11" ht="13.5" customHeight="1" x14ac:dyDescent="0.25">
      <c r="A77" s="360"/>
      <c r="B77" s="361"/>
      <c r="C77" s="345"/>
      <c r="D77" s="345"/>
      <c r="E77" s="341"/>
      <c r="F77" s="341"/>
      <c r="G77" s="341"/>
      <c r="H77" s="341"/>
      <c r="I77" s="341"/>
      <c r="J77" s="341"/>
      <c r="K77" s="341"/>
    </row>
    <row r="78" spans="1:11" ht="13.5" customHeight="1" x14ac:dyDescent="0.25">
      <c r="A78" s="360"/>
      <c r="B78" s="361"/>
      <c r="C78" s="345"/>
      <c r="D78" s="345"/>
      <c r="E78" s="341"/>
      <c r="F78" s="341"/>
      <c r="G78" s="341"/>
      <c r="H78" s="341"/>
      <c r="I78" s="341"/>
      <c r="J78" s="341"/>
      <c r="K78" s="341"/>
    </row>
    <row r="79" spans="1:11" ht="13.5" customHeight="1" x14ac:dyDescent="0.25">
      <c r="A79" s="360"/>
      <c r="B79" s="361"/>
      <c r="C79" s="345"/>
      <c r="D79" s="345"/>
      <c r="E79" s="341"/>
      <c r="F79" s="341"/>
      <c r="G79" s="341"/>
      <c r="H79" s="341"/>
      <c r="I79" s="341"/>
      <c r="J79" s="341"/>
      <c r="K79" s="341"/>
    </row>
    <row r="80" spans="1:11" ht="13.5" customHeight="1" x14ac:dyDescent="0.25">
      <c r="A80" s="360"/>
      <c r="B80" s="361"/>
      <c r="C80" s="345"/>
      <c r="D80" s="345"/>
      <c r="E80" s="341"/>
      <c r="F80" s="341"/>
      <c r="G80" s="341"/>
      <c r="H80" s="341"/>
      <c r="I80" s="341"/>
      <c r="J80" s="341"/>
      <c r="K80" s="341"/>
    </row>
    <row r="81" spans="1:11" ht="13.5" customHeight="1" x14ac:dyDescent="0.25">
      <c r="A81" s="360"/>
      <c r="B81" s="361"/>
      <c r="C81" s="345"/>
      <c r="D81" s="345"/>
      <c r="E81" s="341"/>
      <c r="F81" s="341"/>
      <c r="G81" s="341"/>
      <c r="H81" s="341"/>
      <c r="I81" s="341"/>
      <c r="J81" s="341"/>
      <c r="K81" s="341"/>
    </row>
    <row r="82" spans="1:11" ht="13.5" customHeight="1" x14ac:dyDescent="0.25">
      <c r="A82" s="360"/>
      <c r="B82" s="361"/>
      <c r="C82" s="345"/>
      <c r="D82" s="345"/>
      <c r="E82" s="341"/>
      <c r="F82" s="341"/>
      <c r="G82" s="341"/>
      <c r="H82" s="341"/>
      <c r="I82" s="341"/>
      <c r="J82" s="341"/>
      <c r="K82" s="341"/>
    </row>
    <row r="83" spans="1:11" ht="13.5" customHeight="1" x14ac:dyDescent="0.25">
      <c r="A83" s="360"/>
      <c r="B83" s="361"/>
      <c r="C83" s="345"/>
      <c r="D83" s="345"/>
      <c r="E83" s="341"/>
      <c r="F83" s="341"/>
      <c r="G83" s="341"/>
      <c r="H83" s="341"/>
      <c r="I83" s="341"/>
      <c r="J83" s="341"/>
      <c r="K83" s="341"/>
    </row>
    <row r="84" spans="1:11" ht="13.5" customHeight="1" x14ac:dyDescent="0.25">
      <c r="A84" s="360"/>
      <c r="B84" s="361"/>
      <c r="C84" s="345"/>
      <c r="D84" s="345"/>
      <c r="E84" s="341"/>
      <c r="F84" s="341"/>
      <c r="G84" s="341"/>
      <c r="H84" s="341"/>
      <c r="I84" s="341"/>
      <c r="J84" s="341"/>
      <c r="K84" s="341"/>
    </row>
    <row r="85" spans="1:11" ht="13.5" customHeight="1" x14ac:dyDescent="0.25">
      <c r="A85" s="360"/>
      <c r="B85" s="361"/>
      <c r="C85" s="345"/>
      <c r="D85" s="345"/>
      <c r="E85" s="341"/>
      <c r="F85" s="341"/>
      <c r="G85" s="341"/>
      <c r="H85" s="341"/>
      <c r="I85" s="341"/>
      <c r="J85" s="341"/>
      <c r="K85" s="341"/>
    </row>
  </sheetData>
  <mergeCells count="2">
    <mergeCell ref="A15:D15"/>
    <mergeCell ref="A16:D16"/>
  </mergeCells>
  <pageMargins left="0.7" right="0.7" top="0.75" bottom="0.75" header="0.3" footer="0.3"/>
  <pageSetup paperSize="9" scale="76"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23B18-A974-4DB2-8C4B-11EDB577DECB}">
  <sheetPr codeName="Hoja21">
    <tabColor rgb="FF002060"/>
  </sheetPr>
  <dimension ref="A1:H28"/>
  <sheetViews>
    <sheetView showGridLines="0" view="pageBreakPreview" zoomScaleNormal="100" zoomScaleSheetLayoutView="100" workbookViewId="0"/>
  </sheetViews>
  <sheetFormatPr baseColWidth="10" defaultColWidth="11.42578125" defaultRowHeight="12.75" x14ac:dyDescent="0.2"/>
  <cols>
    <col min="1" max="1" width="10" style="22" customWidth="1"/>
    <col min="2" max="2" width="45.140625" style="22" customWidth="1"/>
    <col min="3" max="3" width="12.28515625" style="22" customWidth="1"/>
    <col min="4" max="4" width="14.85546875" style="22" bestFit="1" customWidth="1"/>
    <col min="5" max="5" width="11.7109375" style="22" customWidth="1"/>
    <col min="6" max="6" width="2.28515625" style="22" customWidth="1"/>
    <col min="7" max="16384" width="11.42578125" style="22"/>
  </cols>
  <sheetData>
    <row r="1" spans="1:7" ht="13.5" customHeight="1" x14ac:dyDescent="0.2">
      <c r="A1" s="238" t="s">
        <v>342</v>
      </c>
    </row>
    <row r="2" spans="1:7" ht="13.5" customHeight="1" x14ac:dyDescent="0.25">
      <c r="A2" s="239" t="s">
        <v>943</v>
      </c>
    </row>
    <row r="3" spans="1:7" ht="13.5" customHeight="1" x14ac:dyDescent="0.2">
      <c r="A3" s="240"/>
    </row>
    <row r="4" spans="1:7" ht="13.5" customHeight="1" x14ac:dyDescent="0.2">
      <c r="A4" s="241" t="s">
        <v>343</v>
      </c>
      <c r="B4" s="241" t="s">
        <v>344</v>
      </c>
      <c r="C4" s="241" t="s">
        <v>0</v>
      </c>
      <c r="D4" s="241" t="s">
        <v>345</v>
      </c>
      <c r="E4" s="242" t="s">
        <v>226</v>
      </c>
    </row>
    <row r="5" spans="1:7" ht="13.5" customHeight="1" x14ac:dyDescent="0.2">
      <c r="A5" s="243">
        <v>1</v>
      </c>
      <c r="B5" s="244" t="s">
        <v>779</v>
      </c>
      <c r="C5" s="546">
        <v>28</v>
      </c>
      <c r="D5" s="547">
        <v>10731228.036699999</v>
      </c>
      <c r="E5" s="245">
        <f>+D5/$E$25*100</f>
        <v>8.3497492846336439</v>
      </c>
      <c r="F5" s="246"/>
      <c r="G5" s="247"/>
    </row>
    <row r="6" spans="1:7" ht="13.5" customHeight="1" x14ac:dyDescent="0.2">
      <c r="A6" s="248">
        <v>2</v>
      </c>
      <c r="B6" s="249" t="s">
        <v>780</v>
      </c>
      <c r="C6" s="548">
        <v>47</v>
      </c>
      <c r="D6" s="549">
        <v>8472467.7400000021</v>
      </c>
      <c r="E6" s="245">
        <f t="shared" ref="E6:E22" si="0">+D6/$E$25*100</f>
        <v>6.5922540467140314</v>
      </c>
      <c r="F6" s="246"/>
      <c r="G6" s="247"/>
    </row>
    <row r="7" spans="1:7" ht="13.5" customHeight="1" x14ac:dyDescent="0.2">
      <c r="A7" s="248">
        <v>3</v>
      </c>
      <c r="B7" s="249" t="s">
        <v>781</v>
      </c>
      <c r="C7" s="546">
        <v>1038</v>
      </c>
      <c r="D7" s="550">
        <v>7610773.5739000048</v>
      </c>
      <c r="E7" s="245">
        <f t="shared" si="0"/>
        <v>5.9217874214256385</v>
      </c>
      <c r="F7" s="246"/>
      <c r="G7" s="247"/>
    </row>
    <row r="8" spans="1:7" ht="13.5" customHeight="1" x14ac:dyDescent="0.2">
      <c r="A8" s="248">
        <v>4</v>
      </c>
      <c r="B8" s="250" t="s">
        <v>346</v>
      </c>
      <c r="C8" s="546">
        <v>14</v>
      </c>
      <c r="D8" s="547">
        <v>6951686.2819999987</v>
      </c>
      <c r="E8" s="245">
        <f t="shared" si="0"/>
        <v>5.408965065472283</v>
      </c>
      <c r="F8" s="246"/>
      <c r="G8" s="247"/>
    </row>
    <row r="9" spans="1:7" ht="13.5" customHeight="1" x14ac:dyDescent="0.2">
      <c r="A9" s="248">
        <v>5</v>
      </c>
      <c r="B9" s="251" t="s">
        <v>782</v>
      </c>
      <c r="C9" s="551">
        <v>188</v>
      </c>
      <c r="D9" s="549">
        <v>4956062.3039999995</v>
      </c>
      <c r="E9" s="245">
        <f t="shared" si="0"/>
        <v>3.8562108209704267</v>
      </c>
      <c r="F9" s="246"/>
      <c r="G9" s="247"/>
    </row>
    <row r="10" spans="1:7" ht="13.5" customHeight="1" x14ac:dyDescent="0.2">
      <c r="A10" s="248">
        <v>6</v>
      </c>
      <c r="B10" s="250" t="s">
        <v>509</v>
      </c>
      <c r="C10" s="546">
        <v>11</v>
      </c>
      <c r="D10" s="552">
        <v>3596700.7760000001</v>
      </c>
      <c r="E10" s="245">
        <f t="shared" si="0"/>
        <v>2.7985193892760094</v>
      </c>
      <c r="F10" s="246"/>
      <c r="G10" s="247"/>
    </row>
    <row r="11" spans="1:7" ht="13.5" customHeight="1" x14ac:dyDescent="0.2">
      <c r="A11" s="248">
        <v>7</v>
      </c>
      <c r="B11" s="251" t="s">
        <v>783</v>
      </c>
      <c r="C11" s="546">
        <v>62</v>
      </c>
      <c r="D11" s="547">
        <v>3428718.2740000011</v>
      </c>
      <c r="E11" s="245">
        <f t="shared" si="0"/>
        <v>2.6678156365360031</v>
      </c>
      <c r="F11" s="246"/>
      <c r="G11" s="247"/>
    </row>
    <row r="12" spans="1:7" ht="13.5" customHeight="1" x14ac:dyDescent="0.2">
      <c r="A12" s="248">
        <v>8</v>
      </c>
      <c r="B12" s="251" t="s">
        <v>784</v>
      </c>
      <c r="C12" s="546">
        <v>6</v>
      </c>
      <c r="D12" s="547">
        <v>3344839.0792999999</v>
      </c>
      <c r="E12" s="245">
        <f t="shared" si="0"/>
        <v>2.6025509488835956</v>
      </c>
      <c r="F12" s="246"/>
      <c r="G12" s="247"/>
    </row>
    <row r="13" spans="1:7" ht="13.5" customHeight="1" x14ac:dyDescent="0.2">
      <c r="A13" s="248">
        <v>9</v>
      </c>
      <c r="B13" s="250" t="s">
        <v>785</v>
      </c>
      <c r="C13" s="551">
        <v>10361</v>
      </c>
      <c r="D13" s="549">
        <v>1822559.6498979358</v>
      </c>
      <c r="E13" s="245">
        <f t="shared" si="0"/>
        <v>1.4180964266990967</v>
      </c>
      <c r="F13" s="246"/>
      <c r="G13" s="247"/>
    </row>
    <row r="14" spans="1:7" ht="13.5" customHeight="1" x14ac:dyDescent="0.2">
      <c r="A14" s="248">
        <v>10</v>
      </c>
      <c r="B14" s="250" t="s">
        <v>347</v>
      </c>
      <c r="C14" s="546">
        <v>2</v>
      </c>
      <c r="D14" s="547">
        <v>1324262.5959999999</v>
      </c>
      <c r="E14" s="245">
        <f t="shared" si="0"/>
        <v>1.0303816698147765</v>
      </c>
      <c r="F14" s="246"/>
      <c r="G14" s="247"/>
    </row>
    <row r="15" spans="1:7" ht="13.5" customHeight="1" x14ac:dyDescent="0.2">
      <c r="A15" s="248">
        <v>11</v>
      </c>
      <c r="B15" s="250" t="s">
        <v>786</v>
      </c>
      <c r="C15" s="546">
        <v>207</v>
      </c>
      <c r="D15" s="547">
        <v>536876.87499999977</v>
      </c>
      <c r="E15" s="245">
        <f t="shared" si="0"/>
        <v>0.41773292745590684</v>
      </c>
      <c r="F15" s="246"/>
      <c r="G15" s="247"/>
    </row>
    <row r="16" spans="1:7" ht="13.5" customHeight="1" x14ac:dyDescent="0.2">
      <c r="A16" s="248">
        <v>12</v>
      </c>
      <c r="B16" s="250" t="s">
        <v>787</v>
      </c>
      <c r="C16" s="546">
        <v>45</v>
      </c>
      <c r="D16" s="547">
        <v>378200</v>
      </c>
      <c r="E16" s="245">
        <f t="shared" si="0"/>
        <v>0.29426969296046512</v>
      </c>
      <c r="F16" s="246"/>
      <c r="G16" s="247"/>
    </row>
    <row r="17" spans="1:8" ht="13.5" customHeight="1" x14ac:dyDescent="0.2">
      <c r="A17" s="248">
        <v>13</v>
      </c>
      <c r="B17" s="250" t="s">
        <v>348</v>
      </c>
      <c r="C17" s="546">
        <v>6</v>
      </c>
      <c r="D17" s="550">
        <v>108444.0883</v>
      </c>
      <c r="E17" s="245">
        <f t="shared" si="0"/>
        <v>8.4378129474930119E-2</v>
      </c>
      <c r="F17" s="246"/>
      <c r="G17" s="247"/>
    </row>
    <row r="18" spans="1:8" ht="13.5" customHeight="1" x14ac:dyDescent="0.2">
      <c r="A18" s="248">
        <v>14</v>
      </c>
      <c r="B18" s="250" t="s">
        <v>349</v>
      </c>
      <c r="C18" s="546">
        <v>83</v>
      </c>
      <c r="D18" s="547">
        <v>107814.91189999998</v>
      </c>
      <c r="E18" s="245">
        <f t="shared" si="0"/>
        <v>8.3888580172851918E-2</v>
      </c>
      <c r="F18" s="246"/>
      <c r="G18" s="247"/>
    </row>
    <row r="19" spans="1:8" ht="13.5" customHeight="1" x14ac:dyDescent="0.2">
      <c r="A19" s="248">
        <v>15</v>
      </c>
      <c r="B19" s="252" t="s">
        <v>351</v>
      </c>
      <c r="C19" s="546">
        <v>3</v>
      </c>
      <c r="D19" s="550">
        <v>22324.190500000001</v>
      </c>
      <c r="E19" s="245">
        <f t="shared" si="0"/>
        <v>1.7369996520428168E-2</v>
      </c>
      <c r="F19" s="246"/>
      <c r="G19" s="247"/>
    </row>
    <row r="20" spans="1:8" ht="13.5" customHeight="1" x14ac:dyDescent="0.2">
      <c r="A20" s="248">
        <v>16</v>
      </c>
      <c r="B20" s="252" t="s">
        <v>350</v>
      </c>
      <c r="C20" s="546">
        <v>156</v>
      </c>
      <c r="D20" s="550">
        <v>20941.576999999997</v>
      </c>
      <c r="E20" s="245">
        <f t="shared" si="0"/>
        <v>1.6294213204383762E-2</v>
      </c>
      <c r="F20" s="246"/>
      <c r="G20" s="247"/>
    </row>
    <row r="21" spans="1:8" ht="13.5" customHeight="1" x14ac:dyDescent="0.2">
      <c r="A21" s="248">
        <v>17</v>
      </c>
      <c r="B21" s="252" t="s">
        <v>944</v>
      </c>
      <c r="C21" s="546">
        <v>2</v>
      </c>
      <c r="D21" s="550">
        <v>5191.6973999999991</v>
      </c>
      <c r="E21" s="245">
        <f t="shared" si="0"/>
        <v>4.039553674885365E-3</v>
      </c>
      <c r="F21" s="246"/>
      <c r="G21" s="247"/>
    </row>
    <row r="22" spans="1:8" ht="31.5" customHeight="1" x14ac:dyDescent="0.25">
      <c r="A22" s="248">
        <v>18</v>
      </c>
      <c r="B22" s="252" t="s">
        <v>352</v>
      </c>
      <c r="C22" s="553">
        <v>53</v>
      </c>
      <c r="D22" s="550">
        <v>4749.47</v>
      </c>
      <c r="E22" s="245">
        <f t="shared" si="0"/>
        <v>3.6954655701346923E-3</v>
      </c>
      <c r="F22" s="246"/>
      <c r="G22" s="247"/>
      <c r="H22" s="253"/>
    </row>
    <row r="23" spans="1:8" ht="13.5" customHeight="1" x14ac:dyDescent="0.2">
      <c r="A23" s="1102" t="s">
        <v>0</v>
      </c>
      <c r="B23" s="1102"/>
      <c r="C23" s="254">
        <f>SUM(C5:C22)</f>
        <v>12312</v>
      </c>
      <c r="D23" s="255" t="s">
        <v>353</v>
      </c>
      <c r="E23" s="256" t="s">
        <v>353</v>
      </c>
    </row>
    <row r="24" spans="1:8" ht="13.5" customHeight="1" x14ac:dyDescent="0.2"/>
    <row r="25" spans="1:8" ht="13.5" customHeight="1" x14ac:dyDescent="0.2">
      <c r="C25" s="1103" t="s">
        <v>354</v>
      </c>
      <c r="D25" s="1103"/>
      <c r="E25" s="257">
        <v>128521560</v>
      </c>
    </row>
    <row r="26" spans="1:8" ht="13.5" customHeight="1" x14ac:dyDescent="0.2"/>
    <row r="27" spans="1:8" s="258" customFormat="1" ht="13.5" customHeight="1" x14ac:dyDescent="0.25">
      <c r="A27" s="1104" t="s">
        <v>516</v>
      </c>
      <c r="B27" s="1104"/>
      <c r="C27" s="1104"/>
      <c r="D27" s="1104"/>
      <c r="E27" s="1104"/>
    </row>
    <row r="28" spans="1:8" s="258" customFormat="1" ht="13.5" customHeight="1" x14ac:dyDescent="0.25">
      <c r="A28" s="1105" t="s">
        <v>392</v>
      </c>
      <c r="B28" s="1105"/>
      <c r="C28" s="1105"/>
      <c r="D28" s="1105"/>
      <c r="E28" s="1105"/>
    </row>
  </sheetData>
  <mergeCells count="4">
    <mergeCell ref="A23:B23"/>
    <mergeCell ref="C25:D25"/>
    <mergeCell ref="A27:E27"/>
    <mergeCell ref="A28:E28"/>
  </mergeCells>
  <pageMargins left="0.7" right="0.7" top="0.75" bottom="0.75" header="0.3" footer="0.3"/>
  <pageSetup paperSize="9" scale="82"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52EBD-1E42-4D1B-A4E7-C36B64B706FE}">
  <sheetPr codeName="Hoja22">
    <tabColor rgb="FF002060"/>
  </sheetPr>
  <dimension ref="A1:P64"/>
  <sheetViews>
    <sheetView showGridLines="0" view="pageBreakPreview" zoomScaleNormal="145" zoomScaleSheetLayoutView="100" workbookViewId="0"/>
  </sheetViews>
  <sheetFormatPr baseColWidth="10" defaultColWidth="14.42578125" defaultRowHeight="15" customHeight="1" x14ac:dyDescent="0.25"/>
  <cols>
    <col min="1" max="1" width="15.42578125" style="5" customWidth="1"/>
    <col min="2" max="7" width="19.42578125" style="5" customWidth="1"/>
    <col min="8" max="8" width="3.7109375" style="5" customWidth="1"/>
    <col min="9" max="16384" width="14.42578125" style="5"/>
  </cols>
  <sheetData>
    <row r="1" spans="1:8" ht="14.25" customHeight="1" x14ac:dyDescent="0.25">
      <c r="A1" s="18" t="s">
        <v>219</v>
      </c>
      <c r="B1" s="19"/>
      <c r="C1" s="19"/>
      <c r="D1" s="19"/>
      <c r="E1" s="19"/>
      <c r="F1" s="19"/>
      <c r="G1" s="19"/>
      <c r="H1" s="20"/>
    </row>
    <row r="2" spans="1:8" ht="14.25" customHeight="1" x14ac:dyDescent="0.25">
      <c r="A2" s="21" t="s">
        <v>220</v>
      </c>
      <c r="B2" s="19"/>
      <c r="C2" s="19"/>
      <c r="D2" s="19"/>
      <c r="E2" s="19"/>
      <c r="F2" s="19"/>
      <c r="G2" s="19"/>
      <c r="H2" s="20"/>
    </row>
    <row r="3" spans="1:8" ht="14.25" customHeight="1" x14ac:dyDescent="0.25">
      <c r="A3" s="36"/>
      <c r="B3" s="19"/>
      <c r="C3" s="19"/>
      <c r="D3" s="19"/>
      <c r="E3" s="19"/>
      <c r="F3" s="19"/>
      <c r="G3" s="19"/>
      <c r="H3" s="20"/>
    </row>
    <row r="4" spans="1:8" ht="14.25" customHeight="1" x14ac:dyDescent="0.25">
      <c r="B4" s="1107" t="s">
        <v>384</v>
      </c>
      <c r="C4" s="1108"/>
      <c r="D4" s="1107" t="s">
        <v>385</v>
      </c>
      <c r="E4" s="1109"/>
      <c r="F4" s="1108"/>
      <c r="H4" s="20"/>
    </row>
    <row r="5" spans="1:8" ht="25.5" x14ac:dyDescent="0.25">
      <c r="A5" s="303" t="s">
        <v>205</v>
      </c>
      <c r="B5" s="304" t="s">
        <v>386</v>
      </c>
      <c r="C5" s="305" t="s">
        <v>387</v>
      </c>
      <c r="D5" s="306" t="s">
        <v>221</v>
      </c>
      <c r="E5" s="307" t="s">
        <v>222</v>
      </c>
      <c r="F5" s="305" t="s">
        <v>223</v>
      </c>
      <c r="G5" s="325" t="s">
        <v>224</v>
      </c>
      <c r="H5" s="20"/>
    </row>
    <row r="6" spans="1:8" ht="15.75" customHeight="1" x14ac:dyDescent="0.25">
      <c r="A6" s="308">
        <v>2011</v>
      </c>
      <c r="B6" s="309">
        <v>11258.100633303335</v>
      </c>
      <c r="C6" s="310">
        <v>848.10501724666676</v>
      </c>
      <c r="D6" s="311">
        <v>769.89173540999991</v>
      </c>
      <c r="E6" s="37">
        <v>70.678228960000013</v>
      </c>
      <c r="F6" s="312">
        <v>135.62538000999999</v>
      </c>
      <c r="G6" s="322">
        <f>SUM(B6:F6)</f>
        <v>13082.400994930002</v>
      </c>
      <c r="H6" s="20"/>
    </row>
    <row r="7" spans="1:8" ht="15.75" customHeight="1" x14ac:dyDescent="0.25">
      <c r="A7" s="313">
        <v>2012</v>
      </c>
      <c r="B7" s="314">
        <v>10633.010737273333</v>
      </c>
      <c r="C7" s="315">
        <v>959.38971412333342</v>
      </c>
      <c r="D7" s="316">
        <v>12.710895980000002</v>
      </c>
      <c r="E7" s="38">
        <v>571.671693</v>
      </c>
      <c r="F7" s="317">
        <v>941.66809807000004</v>
      </c>
      <c r="G7" s="322">
        <f t="shared" ref="G7:G19" si="0">SUM(B7:F7)</f>
        <v>13118.451138446668</v>
      </c>
      <c r="H7" s="20"/>
    </row>
    <row r="8" spans="1:8" ht="15.75" customHeight="1" x14ac:dyDescent="0.25">
      <c r="A8" s="313">
        <v>2013</v>
      </c>
      <c r="B8" s="314">
        <v>7180.5026837233354</v>
      </c>
      <c r="C8" s="315">
        <v>909.93890791666672</v>
      </c>
      <c r="D8" s="316">
        <v>11.910191030000002</v>
      </c>
      <c r="E8" s="38">
        <v>505.36539124000001</v>
      </c>
      <c r="F8" s="317">
        <v>809.47470207000003</v>
      </c>
      <c r="G8" s="322">
        <f t="shared" si="0"/>
        <v>9417.191875980001</v>
      </c>
      <c r="H8" s="20"/>
    </row>
    <row r="9" spans="1:8" ht="15.75" customHeight="1" x14ac:dyDescent="0.25">
      <c r="A9" s="313">
        <v>2014</v>
      </c>
      <c r="B9" s="314">
        <v>7429.513248946665</v>
      </c>
      <c r="C9" s="315">
        <v>858.45697333666658</v>
      </c>
      <c r="D9" s="316">
        <v>120.64048220000002</v>
      </c>
      <c r="E9" s="38">
        <v>528.97052714999995</v>
      </c>
      <c r="F9" s="317">
        <v>535.10678796000002</v>
      </c>
      <c r="G9" s="322">
        <f t="shared" si="0"/>
        <v>9472.6880195933318</v>
      </c>
      <c r="H9" s="20"/>
    </row>
    <row r="10" spans="1:8" ht="15.75" customHeight="1" x14ac:dyDescent="0.25">
      <c r="A10" s="313">
        <v>2015</v>
      </c>
      <c r="B10" s="314">
        <v>4349.4760720533341</v>
      </c>
      <c r="C10" s="315">
        <v>858.79159549999997</v>
      </c>
      <c r="D10" s="316">
        <v>198.70584102000001</v>
      </c>
      <c r="E10" s="38">
        <v>352.15950397999995</v>
      </c>
      <c r="F10" s="317">
        <v>344.16316689000001</v>
      </c>
      <c r="G10" s="322">
        <f t="shared" si="0"/>
        <v>6103.2961794433331</v>
      </c>
      <c r="H10" s="20"/>
    </row>
    <row r="11" spans="1:8" ht="15.75" customHeight="1" x14ac:dyDescent="0.25">
      <c r="A11" s="313">
        <v>2016</v>
      </c>
      <c r="B11" s="314">
        <v>4307.3186050900003</v>
      </c>
      <c r="C11" s="315">
        <v>863.04449062999993</v>
      </c>
      <c r="D11" s="316">
        <v>205.76194506000002</v>
      </c>
      <c r="E11" s="38">
        <v>519.57564901000001</v>
      </c>
      <c r="F11" s="317">
        <v>101.50299499</v>
      </c>
      <c r="G11" s="322">
        <f t="shared" si="0"/>
        <v>5997.20368478</v>
      </c>
      <c r="H11" s="20"/>
    </row>
    <row r="12" spans="1:8" ht="15.75" customHeight="1" x14ac:dyDescent="0.25">
      <c r="A12" s="313">
        <v>2017</v>
      </c>
      <c r="B12" s="314">
        <v>6989.7048184233336</v>
      </c>
      <c r="C12" s="315">
        <v>954.48218613666654</v>
      </c>
      <c r="D12" s="318">
        <v>260.90940907000004</v>
      </c>
      <c r="E12" s="39">
        <v>808.82568502999993</v>
      </c>
      <c r="F12" s="319">
        <v>66.167433000000003</v>
      </c>
      <c r="G12" s="322">
        <f t="shared" si="0"/>
        <v>9080.0895316599999</v>
      </c>
      <c r="H12" s="20"/>
    </row>
    <row r="13" spans="1:8" ht="15.75" customHeight="1" x14ac:dyDescent="0.25">
      <c r="A13" s="313">
        <v>2018</v>
      </c>
      <c r="B13" s="314">
        <v>9834.5093769933319</v>
      </c>
      <c r="C13" s="315">
        <v>1078.287105813333</v>
      </c>
      <c r="D13" s="318">
        <v>267.09274606999998</v>
      </c>
      <c r="E13" s="39">
        <v>980.06529021000017</v>
      </c>
      <c r="F13" s="319">
        <v>88.322952010000009</v>
      </c>
      <c r="G13" s="322">
        <f t="shared" si="0"/>
        <v>12248.277471096666</v>
      </c>
      <c r="H13" s="20"/>
    </row>
    <row r="14" spans="1:8" ht="15.75" customHeight="1" x14ac:dyDescent="0.25">
      <c r="A14" s="313">
        <v>2019</v>
      </c>
      <c r="B14" s="314">
        <v>8001.2218374399999</v>
      </c>
      <c r="C14" s="315">
        <v>1002.2354857866667</v>
      </c>
      <c r="D14" s="318">
        <v>586.45435012999997</v>
      </c>
      <c r="E14" s="39">
        <v>883.37402214999986</v>
      </c>
      <c r="F14" s="319">
        <v>40.147508939999994</v>
      </c>
      <c r="G14" s="322">
        <f t="shared" si="0"/>
        <v>10513.433204446665</v>
      </c>
      <c r="H14" s="40"/>
    </row>
    <row r="15" spans="1:8" ht="15.75" customHeight="1" x14ac:dyDescent="0.25">
      <c r="A15" s="313">
        <v>2020</v>
      </c>
      <c r="B15" s="320">
        <v>5907.6828946833348</v>
      </c>
      <c r="C15" s="321">
        <v>890.71262221666677</v>
      </c>
      <c r="D15" s="318">
        <v>314.16726409999995</v>
      </c>
      <c r="E15" s="39">
        <v>888.78350480999995</v>
      </c>
      <c r="F15" s="319">
        <v>15.567802</v>
      </c>
      <c r="G15" s="322">
        <f t="shared" si="0"/>
        <v>8016.9140878100006</v>
      </c>
      <c r="H15" s="40"/>
    </row>
    <row r="16" spans="1:8" ht="15.75" customHeight="1" x14ac:dyDescent="0.25">
      <c r="A16" s="313">
        <v>2021</v>
      </c>
      <c r="B16" s="320">
        <v>19510.442165120003</v>
      </c>
      <c r="C16" s="321">
        <v>1203.1401081399999</v>
      </c>
      <c r="D16" s="318">
        <v>931.25443990999997</v>
      </c>
      <c r="E16" s="39">
        <v>2640.7105051200001</v>
      </c>
      <c r="F16" s="319">
        <v>199.02469897</v>
      </c>
      <c r="G16" s="322">
        <f t="shared" si="0"/>
        <v>24484.571917260004</v>
      </c>
      <c r="H16" s="40"/>
    </row>
    <row r="17" spans="1:8" ht="15.75" customHeight="1" x14ac:dyDescent="0.25">
      <c r="A17" s="313">
        <v>2022</v>
      </c>
      <c r="B17" s="320">
        <v>19758.79957915</v>
      </c>
      <c r="C17" s="321">
        <v>1456.4083623700001</v>
      </c>
      <c r="D17" s="318">
        <v>137.44492905000001</v>
      </c>
      <c r="E17" s="39">
        <v>2065.01986476</v>
      </c>
      <c r="F17" s="319">
        <v>168.29394698000002</v>
      </c>
      <c r="G17" s="322">
        <f t="shared" si="0"/>
        <v>23585.966682310001</v>
      </c>
      <c r="H17" s="40"/>
    </row>
    <row r="18" spans="1:8" ht="15.75" customHeight="1" x14ac:dyDescent="0.25">
      <c r="A18" s="313">
        <v>2023</v>
      </c>
      <c r="B18" s="320">
        <v>12654.83073525</v>
      </c>
      <c r="C18" s="321">
        <v>1461.7796933699999</v>
      </c>
      <c r="D18" s="318">
        <v>171.31813101000003</v>
      </c>
      <c r="E18" s="39">
        <v>1767.8177508400001</v>
      </c>
      <c r="F18" s="319">
        <v>55.854562010000002</v>
      </c>
      <c r="G18" s="322">
        <f t="shared" si="0"/>
        <v>16111.600872479999</v>
      </c>
      <c r="H18" s="40"/>
    </row>
    <row r="19" spans="1:8" ht="15.75" customHeight="1" x14ac:dyDescent="0.25">
      <c r="A19" s="313">
        <v>2024</v>
      </c>
      <c r="B19" s="320">
        <v>14870.462578539997</v>
      </c>
      <c r="C19" s="321">
        <v>1465.3295385400002</v>
      </c>
      <c r="D19" s="318">
        <v>162.09542909000001</v>
      </c>
      <c r="E19" s="39">
        <v>1868.4287541799999</v>
      </c>
      <c r="F19" s="319">
        <v>17.26681202</v>
      </c>
      <c r="G19" s="322">
        <f t="shared" si="0"/>
        <v>18383.583112369997</v>
      </c>
      <c r="H19" s="40"/>
    </row>
    <row r="20" spans="1:8" s="574" customFormat="1" ht="27.75" customHeight="1" x14ac:dyDescent="0.25">
      <c r="A20" s="567">
        <v>2025</v>
      </c>
      <c r="B20" s="568">
        <f>SUM(B21:B32)</f>
        <v>21861.398470650001</v>
      </c>
      <c r="C20" s="569">
        <f>SUM(C21:C32)</f>
        <v>1629.2344781800002</v>
      </c>
      <c r="D20" s="570">
        <f>SUM(D21:D32)</f>
        <v>135.81683192999998</v>
      </c>
      <c r="E20" s="571">
        <f>SUM(E21:E32)</f>
        <v>2248.6484580800002</v>
      </c>
      <c r="F20" s="667">
        <f>SUM(F21:F32)</f>
        <v>136.39337</v>
      </c>
      <c r="G20" s="572">
        <f>SUM(B20:F20)</f>
        <v>26011.491608840002</v>
      </c>
      <c r="H20" s="573"/>
    </row>
    <row r="21" spans="1:8" s="574" customFormat="1" ht="14.25" customHeight="1" x14ac:dyDescent="0.25">
      <c r="A21" s="668" t="s">
        <v>206</v>
      </c>
      <c r="B21" s="669">
        <v>1732.5072653299999</v>
      </c>
      <c r="C21" s="670">
        <v>111.52984831000001</v>
      </c>
      <c r="D21" s="671">
        <v>15.67699298</v>
      </c>
      <c r="E21" s="672">
        <v>0.361153</v>
      </c>
      <c r="F21" s="673">
        <v>2.6499999999999999E-4</v>
      </c>
      <c r="G21" s="674">
        <f t="shared" ref="G21:G32" si="1">SUM(B21:F21)</f>
        <v>1860.0755246199999</v>
      </c>
      <c r="H21" s="573"/>
    </row>
    <row r="22" spans="1:8" s="574" customFormat="1" ht="14.25" customHeight="1" x14ac:dyDescent="0.25">
      <c r="A22" s="715" t="s">
        <v>207</v>
      </c>
      <c r="B22" s="716">
        <v>1092.4835472499999</v>
      </c>
      <c r="C22" s="717">
        <v>107.81823166</v>
      </c>
      <c r="D22" s="718">
        <v>3.8721930000000002</v>
      </c>
      <c r="E22" s="42">
        <v>386.17163089999997</v>
      </c>
      <c r="F22" s="719">
        <v>31.775129030000002</v>
      </c>
      <c r="G22" s="322">
        <f t="shared" si="1"/>
        <v>1622.12073184</v>
      </c>
      <c r="H22" s="573"/>
    </row>
    <row r="23" spans="1:8" s="574" customFormat="1" ht="14.25" customHeight="1" x14ac:dyDescent="0.25">
      <c r="A23" s="715" t="s">
        <v>720</v>
      </c>
      <c r="B23" s="716">
        <v>2323.4755132800001</v>
      </c>
      <c r="C23" s="717">
        <v>133.89226334</v>
      </c>
      <c r="D23" s="718">
        <v>4.6141230199999992</v>
      </c>
      <c r="E23" s="42">
        <v>127.86333898000001</v>
      </c>
      <c r="F23" s="719">
        <v>9.7341999999999998E-2</v>
      </c>
      <c r="G23" s="322">
        <f t="shared" si="1"/>
        <v>2589.9425806200002</v>
      </c>
      <c r="H23" s="573"/>
    </row>
    <row r="24" spans="1:8" s="574" customFormat="1" ht="14.25" customHeight="1" x14ac:dyDescent="0.25">
      <c r="A24" s="715" t="s">
        <v>772</v>
      </c>
      <c r="B24" s="716">
        <v>3115.0063328699998</v>
      </c>
      <c r="C24" s="717">
        <v>182.99279230000002</v>
      </c>
      <c r="D24" s="718">
        <v>8.7116279999999993</v>
      </c>
      <c r="E24" s="751">
        <v>4.4159999999999998E-3</v>
      </c>
      <c r="F24" s="719">
        <v>0.175178</v>
      </c>
      <c r="G24" s="322">
        <f t="shared" si="1"/>
        <v>3306.89034717</v>
      </c>
      <c r="H24" s="573"/>
    </row>
    <row r="25" spans="1:8" s="574" customFormat="1" ht="14.25" customHeight="1" x14ac:dyDescent="0.25">
      <c r="A25" s="715" t="s">
        <v>775</v>
      </c>
      <c r="B25" s="716">
        <v>1308.0368081300001</v>
      </c>
      <c r="C25" s="717">
        <v>118.67692952</v>
      </c>
      <c r="D25" s="879">
        <v>1.6129000000000001E-2</v>
      </c>
      <c r="E25" s="42">
        <v>393.43561913999997</v>
      </c>
      <c r="F25" s="719">
        <v>22.200712979999999</v>
      </c>
      <c r="G25" s="322">
        <f t="shared" si="1"/>
        <v>1842.36619877</v>
      </c>
      <c r="H25" s="573"/>
    </row>
    <row r="26" spans="1:8" s="574" customFormat="1" ht="14.25" customHeight="1" x14ac:dyDescent="0.25">
      <c r="A26" s="715" t="s">
        <v>842</v>
      </c>
      <c r="B26" s="716">
        <v>1198.3335044600001</v>
      </c>
      <c r="C26" s="717">
        <v>122.97438853</v>
      </c>
      <c r="D26" s="718">
        <v>7.6038590199999998</v>
      </c>
      <c r="E26" s="42">
        <v>102.00431497</v>
      </c>
      <c r="F26" s="719">
        <v>0</v>
      </c>
      <c r="G26" s="322">
        <f t="shared" si="1"/>
        <v>1430.9160669800001</v>
      </c>
      <c r="H26" s="573"/>
    </row>
    <row r="27" spans="1:8" s="574" customFormat="1" ht="14.25" customHeight="1" x14ac:dyDescent="0.25">
      <c r="A27" s="715" t="s">
        <v>846</v>
      </c>
      <c r="B27" s="716">
        <v>1297.9639412399999</v>
      </c>
      <c r="C27" s="717">
        <v>117.0636073</v>
      </c>
      <c r="D27" s="718">
        <v>6.7082000000000003E-2</v>
      </c>
      <c r="E27" s="42">
        <v>0</v>
      </c>
      <c r="F27" s="719">
        <v>0</v>
      </c>
      <c r="G27" s="322">
        <f t="shared" si="1"/>
        <v>1415.09463054</v>
      </c>
      <c r="H27" s="573"/>
    </row>
    <row r="28" spans="1:8" s="574" customFormat="1" ht="14.25" customHeight="1" x14ac:dyDescent="0.25">
      <c r="A28" s="715" t="s">
        <v>854</v>
      </c>
      <c r="B28" s="716">
        <v>1473.6736892200001</v>
      </c>
      <c r="C28" s="717">
        <v>135.34851391999999</v>
      </c>
      <c r="D28" s="718">
        <v>29.83429696</v>
      </c>
      <c r="E28" s="42">
        <v>373.29628405</v>
      </c>
      <c r="F28" s="719">
        <v>77.094333989999996</v>
      </c>
      <c r="G28" s="322">
        <f t="shared" si="1"/>
        <v>2089.2471181400001</v>
      </c>
      <c r="H28" s="573"/>
    </row>
    <row r="29" spans="1:8" s="574" customFormat="1" ht="14.25" customHeight="1" x14ac:dyDescent="0.25">
      <c r="A29" s="715" t="s">
        <v>866</v>
      </c>
      <c r="B29" s="716">
        <v>1265.1392068900002</v>
      </c>
      <c r="C29" s="717">
        <v>145.16501162</v>
      </c>
      <c r="D29" s="718">
        <v>7.1077229500000003</v>
      </c>
      <c r="E29" s="42">
        <v>181.67638296000001</v>
      </c>
      <c r="F29" s="719">
        <v>0</v>
      </c>
      <c r="G29" s="322">
        <f t="shared" si="1"/>
        <v>1599.0883244200002</v>
      </c>
      <c r="H29" s="573"/>
    </row>
    <row r="30" spans="1:8" s="574" customFormat="1" ht="14.25" customHeight="1" x14ac:dyDescent="0.25">
      <c r="A30" s="715" t="s">
        <v>873</v>
      </c>
      <c r="B30" s="716">
        <v>1810.6832870799999</v>
      </c>
      <c r="C30" s="717">
        <v>150.39318437</v>
      </c>
      <c r="D30" s="718">
        <v>21.243534019999998</v>
      </c>
      <c r="E30" s="42">
        <v>0.67484599999999995</v>
      </c>
      <c r="F30" s="1009">
        <v>3.261E-3</v>
      </c>
      <c r="G30" s="322">
        <f t="shared" si="1"/>
        <v>1982.9981124699998</v>
      </c>
      <c r="H30" s="573"/>
    </row>
    <row r="31" spans="1:8" s="574" customFormat="1" ht="14.25" customHeight="1" x14ac:dyDescent="0.25">
      <c r="A31" s="715" t="s">
        <v>887</v>
      </c>
      <c r="B31" s="716">
        <v>3472.4964355799998</v>
      </c>
      <c r="C31" s="717">
        <v>157.62908335</v>
      </c>
      <c r="D31" s="718">
        <v>20.619546979999999</v>
      </c>
      <c r="E31" s="42">
        <v>512.92013899000005</v>
      </c>
      <c r="F31" s="719">
        <v>5.0463019999999998</v>
      </c>
      <c r="G31" s="322">
        <f t="shared" si="1"/>
        <v>4168.7115069000001</v>
      </c>
      <c r="H31" s="573"/>
    </row>
    <row r="32" spans="1:8" s="574" customFormat="1" ht="14.25" customHeight="1" x14ac:dyDescent="0.25">
      <c r="A32" s="675" t="s">
        <v>913</v>
      </c>
      <c r="B32" s="676">
        <v>1771.59893932</v>
      </c>
      <c r="C32" s="677">
        <v>145.75062396000001</v>
      </c>
      <c r="D32" s="880">
        <v>16.449724</v>
      </c>
      <c r="E32" s="752">
        <v>170.24033309000001</v>
      </c>
      <c r="F32" s="1040">
        <v>8.4599999999999996E-4</v>
      </c>
      <c r="G32" s="678">
        <f t="shared" si="1"/>
        <v>2104.0404663700001</v>
      </c>
      <c r="H32" s="573"/>
    </row>
    <row r="33" spans="1:16" ht="14.25" customHeight="1" x14ac:dyDescent="0.25">
      <c r="A33" s="36"/>
      <c r="B33" s="327"/>
      <c r="C33" s="327"/>
      <c r="D33" s="42"/>
      <c r="E33" s="42"/>
      <c r="F33" s="328"/>
      <c r="G33" s="39"/>
      <c r="H33" s="41"/>
    </row>
    <row r="34" spans="1:16" ht="14.25" customHeight="1" x14ac:dyDescent="0.25">
      <c r="A34" s="1075" t="s">
        <v>893</v>
      </c>
      <c r="B34" s="1075"/>
      <c r="C34" s="1075"/>
      <c r="D34" s="1075"/>
      <c r="E34" s="1075"/>
      <c r="F34" s="1075"/>
      <c r="G34" s="1075"/>
      <c r="H34" s="41"/>
    </row>
    <row r="35" spans="1:16" ht="14.25" customHeight="1" x14ac:dyDescent="0.25">
      <c r="A35" s="7" t="s">
        <v>894</v>
      </c>
      <c r="B35" s="327">
        <v>1299.95552376</v>
      </c>
      <c r="C35" s="327">
        <v>129.26344233</v>
      </c>
      <c r="D35" s="42">
        <v>14.420125029999999</v>
      </c>
      <c r="E35" s="399">
        <v>202.59851999</v>
      </c>
      <c r="F35" s="42">
        <v>0.18973999999999999</v>
      </c>
      <c r="G35" s="39">
        <f>SUM(B35:F35)</f>
        <v>1646.4273511100002</v>
      </c>
      <c r="H35" s="41"/>
    </row>
    <row r="36" spans="1:16" ht="14.25" customHeight="1" x14ac:dyDescent="0.25">
      <c r="A36" s="7" t="s">
        <v>895</v>
      </c>
      <c r="B36" s="327">
        <v>1771.59893932</v>
      </c>
      <c r="C36" s="327">
        <v>145.75062396000001</v>
      </c>
      <c r="D36" s="42">
        <v>16.449724</v>
      </c>
      <c r="E36" s="399">
        <v>170.24033309000001</v>
      </c>
      <c r="F36" s="751">
        <v>8.4599999999999996E-4</v>
      </c>
      <c r="G36" s="39">
        <f>SUM(B36:F36)</f>
        <v>2104.0404663700001</v>
      </c>
      <c r="H36" s="41"/>
    </row>
    <row r="37" spans="1:16" ht="14.25" customHeight="1" x14ac:dyDescent="0.25">
      <c r="A37" s="187" t="s">
        <v>270</v>
      </c>
      <c r="B37" s="329">
        <f t="shared" ref="B37:G37" si="2">B36/B35-1</f>
        <v>0.36281504016061672</v>
      </c>
      <c r="C37" s="329">
        <f t="shared" si="2"/>
        <v>0.12754713423080166</v>
      </c>
      <c r="D37" s="329">
        <f t="shared" si="2"/>
        <v>0.14074766798329219</v>
      </c>
      <c r="E37" s="329">
        <f t="shared" si="2"/>
        <v>-0.1597158108637573</v>
      </c>
      <c r="F37" s="329">
        <f t="shared" si="2"/>
        <v>-0.99554126699694323</v>
      </c>
      <c r="G37" s="329">
        <f t="shared" si="2"/>
        <v>0.27794309597170086</v>
      </c>
      <c r="H37" s="41"/>
    </row>
    <row r="38" spans="1:16" ht="14.25" customHeight="1" x14ac:dyDescent="0.25">
      <c r="A38" s="36"/>
      <c r="B38" s="679"/>
      <c r="C38" s="679"/>
      <c r="D38" s="42"/>
      <c r="E38" s="42"/>
      <c r="F38" s="328"/>
      <c r="G38" s="39"/>
      <c r="H38" s="41"/>
      <c r="I38" s="680"/>
      <c r="J38" s="681"/>
      <c r="K38" s="682"/>
      <c r="L38" s="682"/>
      <c r="M38" s="682"/>
      <c r="N38" s="683"/>
      <c r="O38" s="682"/>
      <c r="P38" s="682"/>
    </row>
    <row r="39" spans="1:16" ht="14.25" customHeight="1" x14ac:dyDescent="0.25">
      <c r="A39" s="1075" t="s">
        <v>948</v>
      </c>
      <c r="B39" s="1075"/>
      <c r="C39" s="1075"/>
      <c r="D39" s="1075"/>
      <c r="E39" s="1075"/>
      <c r="F39" s="1075"/>
      <c r="G39" s="1075"/>
      <c r="H39" s="41"/>
      <c r="I39" s="680"/>
      <c r="J39" s="681"/>
      <c r="K39" s="682"/>
      <c r="L39" s="682"/>
      <c r="M39" s="682"/>
      <c r="N39" s="683"/>
      <c r="O39" s="682"/>
      <c r="P39" s="682"/>
    </row>
    <row r="40" spans="1:16" ht="14.25" customHeight="1" x14ac:dyDescent="0.25">
      <c r="A40" s="7" t="s">
        <v>897</v>
      </c>
      <c r="B40" s="679">
        <v>14870.462578539997</v>
      </c>
      <c r="C40" s="679">
        <v>1465.3295385400002</v>
      </c>
      <c r="D40" s="42">
        <v>162.09542909000001</v>
      </c>
      <c r="E40" s="42">
        <v>1868.4287541799999</v>
      </c>
      <c r="F40" s="42">
        <v>17.26681202</v>
      </c>
      <c r="G40" s="39">
        <f>SUM(B40:F40)</f>
        <v>18383.583112369997</v>
      </c>
      <c r="H40" s="41"/>
      <c r="I40" s="680"/>
      <c r="J40" s="681"/>
      <c r="K40" s="682"/>
      <c r="L40" s="682"/>
      <c r="M40" s="682"/>
      <c r="N40" s="683"/>
      <c r="O40" s="682"/>
      <c r="P40" s="682"/>
    </row>
    <row r="41" spans="1:16" ht="14.25" customHeight="1" x14ac:dyDescent="0.25">
      <c r="A41" s="7" t="s">
        <v>898</v>
      </c>
      <c r="B41" s="679">
        <v>21861.398470650001</v>
      </c>
      <c r="C41" s="679">
        <v>1629.2344781800002</v>
      </c>
      <c r="D41" s="42">
        <v>135.81683192999998</v>
      </c>
      <c r="E41" s="684">
        <v>2248.6484580800002</v>
      </c>
      <c r="F41" s="42">
        <v>136.39337</v>
      </c>
      <c r="G41" s="39">
        <f>SUM(B41:F41)</f>
        <v>26011.491608840002</v>
      </c>
      <c r="H41" s="41"/>
      <c r="I41" s="680"/>
      <c r="J41" s="681"/>
      <c r="K41" s="682"/>
      <c r="L41" s="682"/>
      <c r="M41" s="682"/>
      <c r="N41" s="683"/>
      <c r="O41" s="682"/>
      <c r="P41" s="682"/>
    </row>
    <row r="42" spans="1:16" ht="14.25" customHeight="1" x14ac:dyDescent="0.25">
      <c r="A42" s="187" t="s">
        <v>270</v>
      </c>
      <c r="B42" s="329">
        <f t="shared" ref="B42:G42" si="3">B41/B40-1</f>
        <v>0.47012228807184719</v>
      </c>
      <c r="C42" s="329">
        <f t="shared" si="3"/>
        <v>0.11185534402268926</v>
      </c>
      <c r="D42" s="329">
        <f t="shared" si="3"/>
        <v>-0.16211806407822515</v>
      </c>
      <c r="E42" s="329">
        <f t="shared" si="3"/>
        <v>0.20349703088725368</v>
      </c>
      <c r="F42" s="329">
        <f t="shared" si="3"/>
        <v>6.8991634264632484</v>
      </c>
      <c r="G42" s="329">
        <f t="shared" si="3"/>
        <v>0.41493045451717814</v>
      </c>
      <c r="H42" s="41"/>
      <c r="I42" s="680"/>
      <c r="J42" s="681"/>
      <c r="K42" s="682"/>
      <c r="L42" s="682"/>
      <c r="M42" s="682"/>
      <c r="N42" s="683"/>
      <c r="O42" s="682"/>
      <c r="P42" s="682"/>
    </row>
    <row r="43" spans="1:16" ht="14.25" customHeight="1" x14ac:dyDescent="0.25">
      <c r="A43" s="36"/>
      <c r="B43" s="679"/>
      <c r="C43" s="679"/>
      <c r="D43" s="42"/>
      <c r="E43" s="42"/>
      <c r="F43" s="328"/>
      <c r="G43" s="39"/>
      <c r="H43" s="41"/>
      <c r="I43" s="680"/>
      <c r="J43" s="681"/>
      <c r="K43" s="682"/>
      <c r="L43" s="682"/>
      <c r="M43" s="682"/>
      <c r="N43" s="683"/>
      <c r="O43" s="682"/>
      <c r="P43" s="682"/>
    </row>
    <row r="44" spans="1:16" ht="14.25" customHeight="1" x14ac:dyDescent="0.25">
      <c r="A44" s="330" t="s">
        <v>271</v>
      </c>
      <c r="B44" s="330"/>
      <c r="C44" s="330"/>
      <c r="D44" s="330"/>
      <c r="E44" s="330"/>
      <c r="F44" s="330"/>
      <c r="G44" s="330"/>
      <c r="H44" s="41"/>
    </row>
    <row r="45" spans="1:16" ht="14.25" customHeight="1" x14ac:dyDescent="0.25">
      <c r="A45" s="7" t="s">
        <v>884</v>
      </c>
      <c r="B45" s="327">
        <v>3472.4964355799998</v>
      </c>
      <c r="C45" s="327">
        <v>157.62908335</v>
      </c>
      <c r="D45" s="42">
        <v>20.619546979999999</v>
      </c>
      <c r="E45" s="753">
        <v>512.92013899000005</v>
      </c>
      <c r="F45" s="753">
        <v>5.0463019999999998</v>
      </c>
      <c r="G45" s="39">
        <f>SUM(B45:F45)</f>
        <v>4168.7115069000001</v>
      </c>
      <c r="H45" s="41"/>
    </row>
    <row r="46" spans="1:16" ht="14.25" customHeight="1" x14ac:dyDescent="0.25">
      <c r="A46" s="7" t="s">
        <v>895</v>
      </c>
      <c r="B46" s="327">
        <v>1771.59893932</v>
      </c>
      <c r="C46" s="327">
        <v>145.75062396000001</v>
      </c>
      <c r="D46" s="753">
        <v>16.449724</v>
      </c>
      <c r="E46" s="753">
        <v>170.24033309000001</v>
      </c>
      <c r="F46" s="1041">
        <v>8.4599999999999996E-4</v>
      </c>
      <c r="G46" s="39">
        <f>SUM(B46:F46)</f>
        <v>2104.0404663700001</v>
      </c>
      <c r="H46" s="41"/>
    </row>
    <row r="47" spans="1:16" ht="14.25" customHeight="1" x14ac:dyDescent="0.25">
      <c r="A47" s="187" t="s">
        <v>270</v>
      </c>
      <c r="B47" s="331">
        <f>B46/B45-1</f>
        <v>-0.48981979616514837</v>
      </c>
      <c r="C47" s="331">
        <f t="shared" ref="C47:G47" si="4">C46/C45-1</f>
        <v>-7.5357028903257794E-2</v>
      </c>
      <c r="D47" s="331">
        <f t="shared" si="4"/>
        <v>-0.202226701878782</v>
      </c>
      <c r="E47" s="331">
        <f t="shared" si="4"/>
        <v>-0.66809582983966431</v>
      </c>
      <c r="F47" s="331">
        <f t="shared" si="4"/>
        <v>-0.99983235248306579</v>
      </c>
      <c r="G47" s="331">
        <f t="shared" si="4"/>
        <v>-0.49527798628247166</v>
      </c>
      <c r="H47" s="41"/>
    </row>
    <row r="48" spans="1:16" ht="14.25" customHeight="1" x14ac:dyDescent="0.25">
      <c r="A48" s="36"/>
      <c r="B48" s="327"/>
      <c r="C48" s="327"/>
      <c r="D48" s="42"/>
      <c r="E48" s="42"/>
      <c r="F48" s="328"/>
      <c r="G48" s="39"/>
      <c r="H48" s="41"/>
    </row>
    <row r="49" spans="1:8" ht="23.25" customHeight="1" x14ac:dyDescent="0.25">
      <c r="A49" s="1077" t="s">
        <v>225</v>
      </c>
      <c r="B49" s="1077"/>
      <c r="C49" s="1077"/>
      <c r="D49" s="1077"/>
      <c r="E49" s="1077"/>
      <c r="F49" s="1077"/>
      <c r="G49" s="1077"/>
      <c r="H49" s="45"/>
    </row>
    <row r="50" spans="1:8" ht="14.25" customHeight="1" x14ac:dyDescent="0.25">
      <c r="A50" s="43"/>
      <c r="B50" s="46"/>
      <c r="C50" s="47"/>
      <c r="D50" s="48"/>
      <c r="E50" s="49"/>
      <c r="F50" s="49"/>
      <c r="G50" s="49"/>
      <c r="H50" s="20"/>
    </row>
    <row r="51" spans="1:8" ht="14.25" customHeight="1" x14ac:dyDescent="0.25">
      <c r="A51" s="43"/>
      <c r="B51" s="46"/>
      <c r="C51" s="47"/>
      <c r="D51" s="48"/>
      <c r="E51" s="49"/>
      <c r="F51" s="49"/>
      <c r="G51" s="49"/>
      <c r="H51" s="20"/>
    </row>
    <row r="52" spans="1:8" ht="14.25" customHeight="1" x14ac:dyDescent="0.25">
      <c r="A52" s="43"/>
      <c r="B52" s="46"/>
      <c r="C52" s="47"/>
      <c r="D52" s="48"/>
      <c r="E52" s="49"/>
      <c r="F52" s="49"/>
      <c r="G52" s="49"/>
      <c r="H52" s="20"/>
    </row>
    <row r="53" spans="1:8" ht="14.25" customHeight="1" x14ac:dyDescent="0.25">
      <c r="A53" s="43"/>
      <c r="B53" s="46"/>
      <c r="C53" s="47"/>
      <c r="D53" s="48"/>
      <c r="E53" s="49"/>
      <c r="F53" s="49"/>
      <c r="G53" s="49"/>
      <c r="H53" s="20"/>
    </row>
    <row r="54" spans="1:8" ht="14.25" customHeight="1" x14ac:dyDescent="0.25">
      <c r="A54" s="43"/>
      <c r="B54" s="48"/>
      <c r="C54" s="47"/>
      <c r="D54" s="48"/>
      <c r="E54" s="49"/>
      <c r="F54" s="49"/>
      <c r="G54" s="49"/>
      <c r="H54" s="20"/>
    </row>
    <row r="55" spans="1:8" ht="14.25" customHeight="1" x14ac:dyDescent="0.25">
      <c r="A55" s="43"/>
      <c r="B55" s="49"/>
      <c r="C55" s="47"/>
      <c r="D55" s="49"/>
      <c r="E55" s="49"/>
      <c r="F55" s="49"/>
      <c r="G55" s="49"/>
      <c r="H55" s="20"/>
    </row>
    <row r="56" spans="1:8" ht="14.25" customHeight="1" x14ac:dyDescent="0.25">
      <c r="A56" s="43"/>
      <c r="B56" s="49"/>
      <c r="C56" s="49"/>
      <c r="D56" s="49"/>
      <c r="E56" s="49"/>
      <c r="F56" s="49"/>
      <c r="G56" s="49"/>
      <c r="H56" s="20"/>
    </row>
    <row r="57" spans="1:8" ht="14.25" customHeight="1" x14ac:dyDescent="0.25">
      <c r="A57" s="43"/>
      <c r="B57" s="49"/>
      <c r="C57" s="49"/>
      <c r="D57" s="49"/>
      <c r="E57" s="49"/>
      <c r="F57" s="49"/>
      <c r="G57" s="49"/>
      <c r="H57" s="20"/>
    </row>
    <row r="58" spans="1:8" ht="14.25" customHeight="1" x14ac:dyDescent="0.25">
      <c r="A58" s="43"/>
      <c r="B58" s="49"/>
      <c r="C58" s="49"/>
      <c r="D58" s="49"/>
      <c r="E58" s="49"/>
      <c r="F58" s="49"/>
      <c r="G58" s="49"/>
      <c r="H58" s="20"/>
    </row>
    <row r="59" spans="1:8" ht="14.25" customHeight="1" x14ac:dyDescent="0.25">
      <c r="A59" s="43"/>
      <c r="B59" s="49"/>
      <c r="C59" s="49"/>
      <c r="D59" s="49"/>
      <c r="E59" s="49"/>
      <c r="F59" s="49"/>
      <c r="G59" s="49"/>
      <c r="H59" s="20"/>
    </row>
    <row r="60" spans="1:8" ht="14.25" customHeight="1" x14ac:dyDescent="0.25">
      <c r="A60" s="43"/>
      <c r="B60" s="49"/>
      <c r="C60" s="49"/>
      <c r="D60" s="49"/>
      <c r="E60" s="49"/>
      <c r="F60" s="49"/>
      <c r="G60" s="49"/>
      <c r="H60" s="20"/>
    </row>
    <row r="61" spans="1:8" ht="14.25" customHeight="1" x14ac:dyDescent="0.25">
      <c r="A61" s="43"/>
      <c r="B61" s="49"/>
      <c r="C61" s="49"/>
      <c r="D61" s="49"/>
      <c r="E61" s="49"/>
      <c r="F61" s="49"/>
      <c r="G61" s="49"/>
      <c r="H61" s="20"/>
    </row>
    <row r="62" spans="1:8" ht="14.25" customHeight="1" x14ac:dyDescent="0.25">
      <c r="A62" s="43"/>
      <c r="B62" s="44"/>
      <c r="C62" s="44"/>
      <c r="D62" s="44"/>
      <c r="E62" s="44"/>
      <c r="F62" s="44"/>
      <c r="G62" s="44"/>
      <c r="H62" s="41"/>
    </row>
    <row r="63" spans="1:8" ht="53.25" customHeight="1" x14ac:dyDescent="0.25">
      <c r="A63" s="1106" t="s">
        <v>949</v>
      </c>
      <c r="B63" s="1106"/>
      <c r="C63" s="1106"/>
      <c r="D63" s="1106"/>
      <c r="E63" s="1106"/>
      <c r="F63" s="1106"/>
      <c r="G63" s="1106"/>
      <c r="H63" s="50"/>
    </row>
    <row r="64" spans="1:8" ht="14.25" customHeight="1" x14ac:dyDescent="0.25">
      <c r="A64" s="43"/>
      <c r="B64" s="46"/>
      <c r="C64" s="51"/>
      <c r="D64" s="49"/>
      <c r="E64" s="49"/>
      <c r="F64" s="49"/>
      <c r="G64" s="49"/>
      <c r="H64" s="20"/>
    </row>
  </sheetData>
  <mergeCells count="6">
    <mergeCell ref="A63:G63"/>
    <mergeCell ref="B4:C4"/>
    <mergeCell ref="D4:F4"/>
    <mergeCell ref="A34:G34"/>
    <mergeCell ref="A39:G39"/>
    <mergeCell ref="A49:G49"/>
  </mergeCells>
  <pageMargins left="0.7" right="0.7" top="0.75" bottom="0.75" header="0" footer="0"/>
  <pageSetup scale="46"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0B962-F0D2-4C39-9C2F-A5F8C2C7A524}">
  <sheetPr codeName="Hoja23">
    <tabColor rgb="FF002060"/>
  </sheetPr>
  <dimension ref="B2:J76"/>
  <sheetViews>
    <sheetView showGridLines="0" view="pageBreakPreview" zoomScaleNormal="100" zoomScaleSheetLayoutView="100" workbookViewId="0">
      <selection sqref="A1:J77"/>
    </sheetView>
  </sheetViews>
  <sheetFormatPr baseColWidth="10" defaultColWidth="21.85546875" defaultRowHeight="15" x14ac:dyDescent="0.25"/>
  <cols>
    <col min="1" max="1" width="2.5703125" style="367" customWidth="1"/>
    <col min="2" max="3" width="15.85546875" style="367" customWidth="1"/>
    <col min="4" max="4" width="37.42578125" style="367" customWidth="1"/>
    <col min="5" max="5" width="52.28515625" style="367" customWidth="1"/>
    <col min="6" max="6" width="16.85546875" style="367" customWidth="1"/>
    <col min="7" max="7" width="18.5703125" style="367" customWidth="1"/>
    <col min="8" max="8" width="21.85546875" style="367"/>
    <col min="9" max="9" width="28.5703125" style="367" customWidth="1"/>
    <col min="10" max="10" width="2.5703125" style="367" customWidth="1"/>
    <col min="11" max="16384" width="21.85546875" style="367"/>
  </cols>
  <sheetData>
    <row r="2" spans="2:9" ht="28.5" x14ac:dyDescent="0.25">
      <c r="B2" s="1110" t="s">
        <v>877</v>
      </c>
      <c r="C2" s="1110"/>
      <c r="D2" s="1110"/>
      <c r="E2" s="1110"/>
      <c r="F2" s="1110"/>
      <c r="G2" s="1110"/>
      <c r="H2" s="1110"/>
      <c r="I2" s="1110"/>
    </row>
    <row r="4" spans="2:9" ht="39.75" customHeight="1" thickBot="1" x14ac:dyDescent="0.3">
      <c r="B4" s="368" t="s">
        <v>396</v>
      </c>
      <c r="C4" s="368" t="s">
        <v>397</v>
      </c>
      <c r="D4" s="369" t="s">
        <v>7</v>
      </c>
      <c r="E4" s="369" t="s">
        <v>8</v>
      </c>
      <c r="F4" s="368" t="s">
        <v>180</v>
      </c>
      <c r="G4" s="368" t="s">
        <v>10</v>
      </c>
      <c r="H4" s="368" t="s">
        <v>96</v>
      </c>
      <c r="I4" s="368" t="s">
        <v>435</v>
      </c>
    </row>
    <row r="5" spans="2:9" ht="20.25" customHeight="1" thickBot="1" x14ac:dyDescent="0.3">
      <c r="B5" s="370" t="s">
        <v>398</v>
      </c>
      <c r="C5" s="370">
        <v>2025</v>
      </c>
      <c r="D5" s="371" t="s">
        <v>97</v>
      </c>
      <c r="E5" s="372" t="s">
        <v>98</v>
      </c>
      <c r="F5" s="370" t="s">
        <v>26</v>
      </c>
      <c r="G5" s="370" t="s">
        <v>2</v>
      </c>
      <c r="H5" s="370" t="s">
        <v>399</v>
      </c>
      <c r="I5" s="723">
        <v>650</v>
      </c>
    </row>
    <row r="6" spans="2:9" ht="20.25" customHeight="1" thickBot="1" x14ac:dyDescent="0.3">
      <c r="B6" s="720" t="s">
        <v>400</v>
      </c>
      <c r="C6" s="720">
        <v>2024</v>
      </c>
      <c r="D6" s="721" t="s">
        <v>161</v>
      </c>
      <c r="E6" s="722" t="s">
        <v>162</v>
      </c>
      <c r="F6" s="720" t="s">
        <v>27</v>
      </c>
      <c r="G6" s="720" t="s">
        <v>2</v>
      </c>
      <c r="H6" s="720" t="s">
        <v>399</v>
      </c>
      <c r="I6" s="724">
        <v>1318.7470000000001</v>
      </c>
    </row>
    <row r="7" spans="2:9" ht="20.25" customHeight="1" x14ac:dyDescent="0.25">
      <c r="B7" s="720" t="s">
        <v>401</v>
      </c>
      <c r="C7" s="720">
        <v>2024</v>
      </c>
      <c r="D7" s="721" t="s">
        <v>106</v>
      </c>
      <c r="E7" s="722" t="s">
        <v>107</v>
      </c>
      <c r="F7" s="720" t="s">
        <v>32</v>
      </c>
      <c r="G7" s="720" t="s">
        <v>1</v>
      </c>
      <c r="H7" s="720" t="s">
        <v>399</v>
      </c>
      <c r="I7" s="724">
        <v>1604</v>
      </c>
    </row>
    <row r="8" spans="2:9" ht="20.25" customHeight="1" thickBot="1" x14ac:dyDescent="0.3">
      <c r="B8" s="379" t="s">
        <v>722</v>
      </c>
      <c r="C8" s="379">
        <v>2026</v>
      </c>
      <c r="D8" s="380" t="s">
        <v>99</v>
      </c>
      <c r="E8" s="381" t="s">
        <v>34</v>
      </c>
      <c r="F8" s="382" t="s">
        <v>16</v>
      </c>
      <c r="G8" s="382" t="s">
        <v>3</v>
      </c>
      <c r="H8" s="382" t="s">
        <v>399</v>
      </c>
      <c r="I8" s="990">
        <v>130</v>
      </c>
    </row>
    <row r="9" spans="2:9" ht="20.25" customHeight="1" x14ac:dyDescent="0.25">
      <c r="B9" s="376" t="s">
        <v>404</v>
      </c>
      <c r="C9" s="376">
        <v>2025</v>
      </c>
      <c r="D9" s="377" t="s">
        <v>723</v>
      </c>
      <c r="E9" s="378" t="s">
        <v>40</v>
      </c>
      <c r="F9" s="376" t="s">
        <v>33</v>
      </c>
      <c r="G9" s="376" t="s">
        <v>268</v>
      </c>
      <c r="H9" s="376" t="s">
        <v>100</v>
      </c>
      <c r="I9" s="726">
        <v>293.5</v>
      </c>
    </row>
    <row r="10" spans="2:9" ht="20.25" customHeight="1" x14ac:dyDescent="0.25">
      <c r="B10" s="376" t="s">
        <v>724</v>
      </c>
      <c r="C10" s="376">
        <v>2025</v>
      </c>
      <c r="D10" s="377" t="s">
        <v>415</v>
      </c>
      <c r="E10" s="378" t="s">
        <v>416</v>
      </c>
      <c r="F10" s="376" t="s">
        <v>15</v>
      </c>
      <c r="G10" s="376" t="s">
        <v>1</v>
      </c>
      <c r="H10" s="376" t="s">
        <v>100</v>
      </c>
      <c r="I10" s="726">
        <v>502.47</v>
      </c>
    </row>
    <row r="11" spans="2:9" ht="20.25" customHeight="1" x14ac:dyDescent="0.25">
      <c r="B11" s="376" t="s">
        <v>404</v>
      </c>
      <c r="C11" s="376">
        <v>2026</v>
      </c>
      <c r="D11" s="377" t="s">
        <v>163</v>
      </c>
      <c r="E11" s="378" t="s">
        <v>164</v>
      </c>
      <c r="F11" s="376" t="s">
        <v>24</v>
      </c>
      <c r="G11" s="376" t="s">
        <v>3</v>
      </c>
      <c r="H11" s="376" t="s">
        <v>399</v>
      </c>
      <c r="I11" s="726">
        <v>76.2</v>
      </c>
    </row>
    <row r="12" spans="2:9" ht="20.25" customHeight="1" x14ac:dyDescent="0.25">
      <c r="B12" s="376" t="s">
        <v>725</v>
      </c>
      <c r="C12" s="376">
        <v>2027</v>
      </c>
      <c r="D12" s="377" t="s">
        <v>170</v>
      </c>
      <c r="E12" s="378" t="s">
        <v>726</v>
      </c>
      <c r="F12" s="376" t="s">
        <v>19</v>
      </c>
      <c r="G12" s="376" t="s">
        <v>1</v>
      </c>
      <c r="H12" s="376" t="s">
        <v>399</v>
      </c>
      <c r="I12" s="726">
        <v>1802</v>
      </c>
    </row>
    <row r="13" spans="2:9" ht="20.25" customHeight="1" x14ac:dyDescent="0.25">
      <c r="B13" s="373" t="s">
        <v>404</v>
      </c>
      <c r="C13" s="373">
        <v>2028</v>
      </c>
      <c r="D13" s="374" t="s">
        <v>101</v>
      </c>
      <c r="E13" s="375" t="s">
        <v>102</v>
      </c>
      <c r="F13" s="373" t="s">
        <v>33</v>
      </c>
      <c r="G13" s="373" t="s">
        <v>4</v>
      </c>
      <c r="H13" s="373" t="s">
        <v>103</v>
      </c>
      <c r="I13" s="727">
        <v>579</v>
      </c>
    </row>
    <row r="14" spans="2:9" ht="20.25" customHeight="1" x14ac:dyDescent="0.25">
      <c r="B14" s="383" t="s">
        <v>405</v>
      </c>
      <c r="C14" s="383">
        <v>2028</v>
      </c>
      <c r="D14" s="377" t="s">
        <v>154</v>
      </c>
      <c r="E14" s="378" t="s">
        <v>155</v>
      </c>
      <c r="F14" s="376" t="s">
        <v>19</v>
      </c>
      <c r="G14" s="376" t="s">
        <v>5</v>
      </c>
      <c r="H14" s="376" t="s">
        <v>100</v>
      </c>
      <c r="I14" s="726">
        <v>1781.25</v>
      </c>
    </row>
    <row r="15" spans="2:9" ht="20.25" customHeight="1" x14ac:dyDescent="0.25">
      <c r="B15" s="384" t="s">
        <v>404</v>
      </c>
      <c r="C15" s="384">
        <v>2029</v>
      </c>
      <c r="D15" s="385" t="s">
        <v>109</v>
      </c>
      <c r="E15" s="386" t="s">
        <v>110</v>
      </c>
      <c r="F15" s="387" t="s">
        <v>19</v>
      </c>
      <c r="G15" s="387" t="s">
        <v>1</v>
      </c>
      <c r="H15" s="387" t="s">
        <v>103</v>
      </c>
      <c r="I15" s="728">
        <v>1900</v>
      </c>
    </row>
    <row r="16" spans="2:9" ht="20.25" customHeight="1" thickBot="1" x14ac:dyDescent="0.3">
      <c r="B16" s="382" t="s">
        <v>727</v>
      </c>
      <c r="C16" s="382">
        <v>2029</v>
      </c>
      <c r="D16" s="380" t="s">
        <v>402</v>
      </c>
      <c r="E16" s="381" t="s">
        <v>403</v>
      </c>
      <c r="F16" s="382" t="s">
        <v>32</v>
      </c>
      <c r="G16" s="382" t="s">
        <v>3</v>
      </c>
      <c r="H16" s="382" t="s">
        <v>103</v>
      </c>
      <c r="I16" s="725">
        <v>344.98774900000001</v>
      </c>
    </row>
    <row r="17" spans="2:9" ht="20.25" customHeight="1" x14ac:dyDescent="0.25">
      <c r="B17" s="384" t="s">
        <v>728</v>
      </c>
      <c r="C17" s="387">
        <v>2026</v>
      </c>
      <c r="D17" s="385" t="s">
        <v>729</v>
      </c>
      <c r="E17" s="386" t="s">
        <v>730</v>
      </c>
      <c r="F17" s="387" t="s">
        <v>15</v>
      </c>
      <c r="G17" s="387" t="s">
        <v>4</v>
      </c>
      <c r="H17" s="387" t="s">
        <v>100</v>
      </c>
      <c r="I17" s="728">
        <v>118.08574900000001</v>
      </c>
    </row>
    <row r="18" spans="2:9" ht="20.25" customHeight="1" x14ac:dyDescent="0.25">
      <c r="B18" s="388" t="s">
        <v>731</v>
      </c>
      <c r="C18" s="373">
        <v>2026</v>
      </c>
      <c r="D18" s="374" t="s">
        <v>732</v>
      </c>
      <c r="E18" s="375" t="s">
        <v>733</v>
      </c>
      <c r="F18" s="373" t="s">
        <v>19</v>
      </c>
      <c r="G18" s="373" t="s">
        <v>1</v>
      </c>
      <c r="H18" s="373" t="s">
        <v>100</v>
      </c>
      <c r="I18" s="727">
        <v>2100</v>
      </c>
    </row>
    <row r="19" spans="2:9" ht="20.25" customHeight="1" thickBot="1" x14ac:dyDescent="0.3">
      <c r="B19" s="389" t="s">
        <v>734</v>
      </c>
      <c r="C19" s="390">
        <v>2027</v>
      </c>
      <c r="D19" s="391" t="s">
        <v>417</v>
      </c>
      <c r="E19" s="392" t="s">
        <v>134</v>
      </c>
      <c r="F19" s="390" t="s">
        <v>36</v>
      </c>
      <c r="G19" s="390" t="s">
        <v>1</v>
      </c>
      <c r="H19" s="390" t="s">
        <v>399</v>
      </c>
      <c r="I19" s="729">
        <v>1753.278879</v>
      </c>
    </row>
    <row r="20" spans="2:9" ht="20.25" customHeight="1" x14ac:dyDescent="0.25">
      <c r="B20" s="730" t="s">
        <v>735</v>
      </c>
      <c r="C20" s="720">
        <v>2027</v>
      </c>
      <c r="D20" s="721" t="s">
        <v>146</v>
      </c>
      <c r="E20" s="722" t="s">
        <v>147</v>
      </c>
      <c r="F20" s="720" t="s">
        <v>39</v>
      </c>
      <c r="G20" s="720" t="s">
        <v>1</v>
      </c>
      <c r="H20" s="720" t="s">
        <v>100</v>
      </c>
      <c r="I20" s="724">
        <v>1500</v>
      </c>
    </row>
    <row r="21" spans="2:9" ht="20.25" customHeight="1" x14ac:dyDescent="0.25">
      <c r="B21" s="383" t="s">
        <v>736</v>
      </c>
      <c r="C21" s="376">
        <v>2029</v>
      </c>
      <c r="D21" s="377" t="s">
        <v>150</v>
      </c>
      <c r="E21" s="378" t="s">
        <v>151</v>
      </c>
      <c r="F21" s="376" t="s">
        <v>26</v>
      </c>
      <c r="G21" s="376" t="s">
        <v>1</v>
      </c>
      <c r="H21" s="376" t="s">
        <v>114</v>
      </c>
      <c r="I21" s="726">
        <v>655</v>
      </c>
    </row>
    <row r="22" spans="2:9" ht="20.25" customHeight="1" thickBot="1" x14ac:dyDescent="0.3">
      <c r="B22" s="388" t="s">
        <v>737</v>
      </c>
      <c r="C22" s="382">
        <v>2031</v>
      </c>
      <c r="D22" s="380" t="s">
        <v>115</v>
      </c>
      <c r="E22" s="381" t="s">
        <v>116</v>
      </c>
      <c r="F22" s="382" t="s">
        <v>36</v>
      </c>
      <c r="G22" s="382" t="s">
        <v>1</v>
      </c>
      <c r="H22" s="382" t="s">
        <v>100</v>
      </c>
      <c r="I22" s="725">
        <v>1038.4079999999999</v>
      </c>
    </row>
    <row r="23" spans="2:9" ht="20.25" customHeight="1" x14ac:dyDescent="0.25">
      <c r="B23" s="730" t="s">
        <v>738</v>
      </c>
      <c r="C23" s="720">
        <v>2032</v>
      </c>
      <c r="D23" s="721" t="s">
        <v>406</v>
      </c>
      <c r="E23" s="722" t="s">
        <v>165</v>
      </c>
      <c r="F23" s="720" t="s">
        <v>22</v>
      </c>
      <c r="G23" s="720" t="s">
        <v>407</v>
      </c>
      <c r="H23" s="720" t="s">
        <v>112</v>
      </c>
      <c r="I23" s="724">
        <v>597.88286723400199</v>
      </c>
    </row>
    <row r="24" spans="2:9" ht="20.25" customHeight="1" thickBot="1" x14ac:dyDescent="0.3">
      <c r="B24" s="388" t="s">
        <v>878</v>
      </c>
      <c r="C24" s="382" t="s">
        <v>118</v>
      </c>
      <c r="D24" s="380" t="s">
        <v>879</v>
      </c>
      <c r="E24" s="381" t="s">
        <v>148</v>
      </c>
      <c r="F24" s="382" t="s">
        <v>13</v>
      </c>
      <c r="G24" s="382" t="s">
        <v>1</v>
      </c>
      <c r="H24" s="382" t="s">
        <v>112</v>
      </c>
      <c r="I24" s="725">
        <v>1650</v>
      </c>
    </row>
    <row r="25" spans="2:9" ht="20.25" customHeight="1" x14ac:dyDescent="0.25">
      <c r="B25" s="1111" t="s">
        <v>216</v>
      </c>
      <c r="C25" s="373">
        <v>2027</v>
      </c>
      <c r="D25" s="374" t="s">
        <v>408</v>
      </c>
      <c r="E25" s="375" t="s">
        <v>409</v>
      </c>
      <c r="F25" s="373" t="s">
        <v>45</v>
      </c>
      <c r="G25" s="373" t="s">
        <v>1</v>
      </c>
      <c r="H25" s="373" t="s">
        <v>112</v>
      </c>
      <c r="I25" s="727">
        <v>500</v>
      </c>
    </row>
    <row r="26" spans="2:9" ht="20.25" customHeight="1" x14ac:dyDescent="0.25">
      <c r="B26" s="1112"/>
      <c r="C26" s="376">
        <v>2029</v>
      </c>
      <c r="D26" s="377" t="s">
        <v>111</v>
      </c>
      <c r="E26" s="378" t="s">
        <v>726</v>
      </c>
      <c r="F26" s="376" t="s">
        <v>26</v>
      </c>
      <c r="G26" s="376" t="s">
        <v>1</v>
      </c>
      <c r="H26" s="376" t="s">
        <v>112</v>
      </c>
      <c r="I26" s="726">
        <v>1354</v>
      </c>
    </row>
    <row r="27" spans="2:9" ht="20.25" customHeight="1" x14ac:dyDescent="0.25">
      <c r="B27" s="1112"/>
      <c r="C27" s="388">
        <v>2031</v>
      </c>
      <c r="D27" s="374" t="s">
        <v>113</v>
      </c>
      <c r="E27" s="375" t="s">
        <v>726</v>
      </c>
      <c r="F27" s="373" t="s">
        <v>36</v>
      </c>
      <c r="G27" s="373" t="s">
        <v>1</v>
      </c>
      <c r="H27" s="373" t="s">
        <v>114</v>
      </c>
      <c r="I27" s="727">
        <v>2600</v>
      </c>
    </row>
    <row r="28" spans="2:9" ht="20.25" customHeight="1" x14ac:dyDescent="0.25">
      <c r="B28" s="1112"/>
      <c r="C28" s="376">
        <v>2032</v>
      </c>
      <c r="D28" s="377" t="s">
        <v>117</v>
      </c>
      <c r="E28" s="378" t="s">
        <v>726</v>
      </c>
      <c r="F28" s="376" t="s">
        <v>22</v>
      </c>
      <c r="G28" s="376" t="s">
        <v>1</v>
      </c>
      <c r="H28" s="376" t="s">
        <v>112</v>
      </c>
      <c r="I28" s="726">
        <v>2500</v>
      </c>
    </row>
    <row r="29" spans="2:9" ht="20.25" customHeight="1" x14ac:dyDescent="0.25">
      <c r="B29" s="1112"/>
      <c r="C29" s="373" t="s">
        <v>118</v>
      </c>
      <c r="D29" s="374" t="s">
        <v>119</v>
      </c>
      <c r="E29" s="375" t="s">
        <v>120</v>
      </c>
      <c r="F29" s="373" t="s">
        <v>121</v>
      </c>
      <c r="G29" s="373" t="s">
        <v>214</v>
      </c>
      <c r="H29" s="373" t="s">
        <v>100</v>
      </c>
      <c r="I29" s="727">
        <v>450</v>
      </c>
    </row>
    <row r="30" spans="2:9" ht="20.25" customHeight="1" x14ac:dyDescent="0.25">
      <c r="B30" s="1112"/>
      <c r="C30" s="376" t="s">
        <v>118</v>
      </c>
      <c r="D30" s="377" t="s">
        <v>739</v>
      </c>
      <c r="E30" s="378" t="s">
        <v>740</v>
      </c>
      <c r="F30" s="376" t="s">
        <v>25</v>
      </c>
      <c r="G30" s="376" t="s">
        <v>1</v>
      </c>
      <c r="H30" s="376" t="s">
        <v>114</v>
      </c>
      <c r="I30" s="726">
        <v>93.3</v>
      </c>
    </row>
    <row r="31" spans="2:9" ht="20.25" customHeight="1" x14ac:dyDescent="0.25">
      <c r="B31" s="1112"/>
      <c r="C31" s="373" t="s">
        <v>118</v>
      </c>
      <c r="D31" s="374" t="s">
        <v>741</v>
      </c>
      <c r="E31" s="375" t="s">
        <v>742</v>
      </c>
      <c r="F31" s="373" t="s">
        <v>32</v>
      </c>
      <c r="G31" s="373" t="s">
        <v>1</v>
      </c>
      <c r="H31" s="373" t="s">
        <v>112</v>
      </c>
      <c r="I31" s="727">
        <v>362.15070800000001</v>
      </c>
    </row>
    <row r="32" spans="2:9" ht="20.25" customHeight="1" x14ac:dyDescent="0.25">
      <c r="B32" s="1112"/>
      <c r="C32" s="376" t="s">
        <v>118</v>
      </c>
      <c r="D32" s="377" t="s">
        <v>122</v>
      </c>
      <c r="E32" s="378" t="s">
        <v>726</v>
      </c>
      <c r="F32" s="376" t="s">
        <v>26</v>
      </c>
      <c r="G32" s="376" t="s">
        <v>1</v>
      </c>
      <c r="H32" s="376" t="s">
        <v>112</v>
      </c>
      <c r="I32" s="726">
        <v>604.99066900000003</v>
      </c>
    </row>
    <row r="33" spans="2:9" ht="20.25" customHeight="1" x14ac:dyDescent="0.25">
      <c r="B33" s="1112"/>
      <c r="C33" s="373" t="s">
        <v>118</v>
      </c>
      <c r="D33" s="374" t="s">
        <v>743</v>
      </c>
      <c r="E33" s="375" t="s">
        <v>744</v>
      </c>
      <c r="F33" s="373" t="s">
        <v>19</v>
      </c>
      <c r="G33" s="373" t="s">
        <v>2</v>
      </c>
      <c r="H33" s="373" t="s">
        <v>114</v>
      </c>
      <c r="I33" s="727">
        <v>300</v>
      </c>
    </row>
    <row r="34" spans="2:9" ht="20.25" customHeight="1" x14ac:dyDescent="0.25">
      <c r="B34" s="1112"/>
      <c r="C34" s="383" t="s">
        <v>118</v>
      </c>
      <c r="D34" s="377" t="s">
        <v>410</v>
      </c>
      <c r="E34" s="378" t="s">
        <v>411</v>
      </c>
      <c r="F34" s="376" t="s">
        <v>25</v>
      </c>
      <c r="G34" s="376" t="s">
        <v>4</v>
      </c>
      <c r="H34" s="376" t="s">
        <v>100</v>
      </c>
      <c r="I34" s="726">
        <v>167.487661</v>
      </c>
    </row>
    <row r="35" spans="2:9" ht="20.25" customHeight="1" x14ac:dyDescent="0.25">
      <c r="B35" s="1112"/>
      <c r="C35" s="373" t="s">
        <v>118</v>
      </c>
      <c r="D35" s="374" t="s">
        <v>123</v>
      </c>
      <c r="E35" s="375" t="s">
        <v>124</v>
      </c>
      <c r="F35" s="373" t="s">
        <v>32</v>
      </c>
      <c r="G35" s="373" t="s">
        <v>3</v>
      </c>
      <c r="H35" s="373" t="s">
        <v>100</v>
      </c>
      <c r="I35" s="727">
        <v>116.5</v>
      </c>
    </row>
    <row r="36" spans="2:9" ht="20.25" customHeight="1" x14ac:dyDescent="0.25">
      <c r="B36" s="1112"/>
      <c r="C36" s="376" t="s">
        <v>118</v>
      </c>
      <c r="D36" s="377" t="s">
        <v>745</v>
      </c>
      <c r="E36" s="378" t="s">
        <v>746</v>
      </c>
      <c r="F36" s="376" t="s">
        <v>26</v>
      </c>
      <c r="G36" s="376" t="s">
        <v>1</v>
      </c>
      <c r="H36" s="376" t="s">
        <v>114</v>
      </c>
      <c r="I36" s="726">
        <v>850</v>
      </c>
    </row>
    <row r="37" spans="2:9" ht="20.25" customHeight="1" x14ac:dyDescent="0.25">
      <c r="B37" s="1112"/>
      <c r="C37" s="373" t="s">
        <v>118</v>
      </c>
      <c r="D37" s="374" t="s">
        <v>747</v>
      </c>
      <c r="E37" s="375" t="s">
        <v>748</v>
      </c>
      <c r="F37" s="373" t="s">
        <v>25</v>
      </c>
      <c r="G37" s="373" t="s">
        <v>4</v>
      </c>
      <c r="H37" s="373" t="s">
        <v>114</v>
      </c>
      <c r="I37" s="727">
        <v>138</v>
      </c>
    </row>
    <row r="38" spans="2:9" ht="20.25" customHeight="1" x14ac:dyDescent="0.25">
      <c r="B38" s="1112"/>
      <c r="C38" s="376" t="s">
        <v>118</v>
      </c>
      <c r="D38" s="377" t="s">
        <v>749</v>
      </c>
      <c r="E38" s="378" t="s">
        <v>750</v>
      </c>
      <c r="F38" s="376" t="s">
        <v>45</v>
      </c>
      <c r="G38" s="376" t="s">
        <v>5</v>
      </c>
      <c r="H38" s="376" t="s">
        <v>114</v>
      </c>
      <c r="I38" s="726">
        <v>900</v>
      </c>
    </row>
    <row r="39" spans="2:9" ht="20.25" customHeight="1" x14ac:dyDescent="0.25">
      <c r="B39" s="1112"/>
      <c r="C39" s="376" t="s">
        <v>118</v>
      </c>
      <c r="D39" s="377" t="s">
        <v>751</v>
      </c>
      <c r="E39" s="378" t="s">
        <v>752</v>
      </c>
      <c r="F39" s="376" t="s">
        <v>16</v>
      </c>
      <c r="G39" s="376" t="s">
        <v>1</v>
      </c>
      <c r="H39" s="376" t="s">
        <v>114</v>
      </c>
      <c r="I39" s="726">
        <v>235</v>
      </c>
    </row>
    <row r="40" spans="2:9" ht="20.25" customHeight="1" x14ac:dyDescent="0.25">
      <c r="B40" s="1112"/>
      <c r="C40" s="376" t="s">
        <v>118</v>
      </c>
      <c r="D40" s="377" t="s">
        <v>125</v>
      </c>
      <c r="E40" s="378" t="s">
        <v>412</v>
      </c>
      <c r="F40" s="376" t="s">
        <v>36</v>
      </c>
      <c r="G40" s="376" t="s">
        <v>1</v>
      </c>
      <c r="H40" s="376" t="s">
        <v>114</v>
      </c>
      <c r="I40" s="726">
        <v>250</v>
      </c>
    </row>
    <row r="41" spans="2:9" ht="20.25" customHeight="1" x14ac:dyDescent="0.25">
      <c r="B41" s="1112"/>
      <c r="C41" s="376" t="s">
        <v>118</v>
      </c>
      <c r="D41" s="377" t="s">
        <v>215</v>
      </c>
      <c r="E41" s="378" t="s">
        <v>127</v>
      </c>
      <c r="F41" s="376" t="s">
        <v>28</v>
      </c>
      <c r="G41" s="376" t="s">
        <v>1</v>
      </c>
      <c r="H41" s="376" t="s">
        <v>413</v>
      </c>
      <c r="I41" s="726">
        <v>140</v>
      </c>
    </row>
    <row r="42" spans="2:9" ht="20.25" customHeight="1" x14ac:dyDescent="0.25">
      <c r="B42" s="1112"/>
      <c r="C42" s="376" t="s">
        <v>118</v>
      </c>
      <c r="D42" s="377" t="s">
        <v>128</v>
      </c>
      <c r="E42" s="378" t="s">
        <v>129</v>
      </c>
      <c r="F42" s="376" t="s">
        <v>15</v>
      </c>
      <c r="G42" s="376" t="s">
        <v>3</v>
      </c>
      <c r="H42" s="376" t="s">
        <v>112</v>
      </c>
      <c r="I42" s="726">
        <v>382</v>
      </c>
    </row>
    <row r="43" spans="2:9" ht="20.25" customHeight="1" x14ac:dyDescent="0.25">
      <c r="B43" s="1112"/>
      <c r="C43" s="376" t="s">
        <v>118</v>
      </c>
      <c r="D43" s="377" t="s">
        <v>130</v>
      </c>
      <c r="E43" s="378" t="s">
        <v>131</v>
      </c>
      <c r="F43" s="376" t="s">
        <v>132</v>
      </c>
      <c r="G43" s="376" t="s">
        <v>1</v>
      </c>
      <c r="H43" s="376" t="s">
        <v>114</v>
      </c>
      <c r="I43" s="726">
        <v>2160.1999999999998</v>
      </c>
    </row>
    <row r="44" spans="2:9" ht="20.25" customHeight="1" x14ac:dyDescent="0.25">
      <c r="B44" s="1112"/>
      <c r="C44" s="376" t="s">
        <v>118</v>
      </c>
      <c r="D44" s="377" t="s">
        <v>133</v>
      </c>
      <c r="E44" s="378" t="s">
        <v>105</v>
      </c>
      <c r="F44" s="376" t="s">
        <v>18</v>
      </c>
      <c r="G44" s="376" t="s">
        <v>3</v>
      </c>
      <c r="H44" s="376" t="s">
        <v>112</v>
      </c>
      <c r="I44" s="726">
        <v>214</v>
      </c>
    </row>
    <row r="45" spans="2:9" ht="20.25" customHeight="1" x14ac:dyDescent="0.25">
      <c r="B45" s="1112"/>
      <c r="C45" s="376" t="s">
        <v>118</v>
      </c>
      <c r="D45" s="377" t="s">
        <v>135</v>
      </c>
      <c r="E45" s="378" t="s">
        <v>21</v>
      </c>
      <c r="F45" s="376" t="s">
        <v>22</v>
      </c>
      <c r="G45" s="376" t="s">
        <v>2</v>
      </c>
      <c r="H45" s="376" t="s">
        <v>100</v>
      </c>
      <c r="I45" s="726">
        <v>4800</v>
      </c>
    </row>
    <row r="46" spans="2:9" ht="20.25" customHeight="1" x14ac:dyDescent="0.25">
      <c r="B46" s="1112"/>
      <c r="C46" s="376" t="s">
        <v>118</v>
      </c>
      <c r="D46" s="377" t="s">
        <v>136</v>
      </c>
      <c r="E46" s="378" t="s">
        <v>126</v>
      </c>
      <c r="F46" s="376" t="s">
        <v>36</v>
      </c>
      <c r="G46" s="376" t="s">
        <v>1</v>
      </c>
      <c r="H46" s="376" t="s">
        <v>114</v>
      </c>
      <c r="I46" s="726">
        <v>1486</v>
      </c>
    </row>
    <row r="47" spans="2:9" ht="20.25" customHeight="1" x14ac:dyDescent="0.25">
      <c r="B47" s="1112"/>
      <c r="C47" s="376" t="s">
        <v>118</v>
      </c>
      <c r="D47" s="377" t="s">
        <v>137</v>
      </c>
      <c r="E47" s="378" t="s">
        <v>138</v>
      </c>
      <c r="F47" s="376" t="s">
        <v>19</v>
      </c>
      <c r="G47" s="376" t="s">
        <v>1</v>
      </c>
      <c r="H47" s="376" t="s">
        <v>112</v>
      </c>
      <c r="I47" s="726">
        <v>600</v>
      </c>
    </row>
    <row r="48" spans="2:9" ht="20.25" customHeight="1" x14ac:dyDescent="0.25">
      <c r="B48" s="1112"/>
      <c r="C48" s="376" t="s">
        <v>118</v>
      </c>
      <c r="D48" s="377" t="s">
        <v>139</v>
      </c>
      <c r="E48" s="378" t="s">
        <v>140</v>
      </c>
      <c r="F48" s="376" t="s">
        <v>22</v>
      </c>
      <c r="G48" s="376" t="s">
        <v>1</v>
      </c>
      <c r="H48" s="376" t="s">
        <v>114</v>
      </c>
      <c r="I48" s="726">
        <v>3500</v>
      </c>
    </row>
    <row r="49" spans="2:9" ht="20.25" customHeight="1" x14ac:dyDescent="0.25">
      <c r="B49" s="1112"/>
      <c r="C49" s="376" t="s">
        <v>118</v>
      </c>
      <c r="D49" s="377" t="s">
        <v>141</v>
      </c>
      <c r="E49" s="378" t="s">
        <v>142</v>
      </c>
      <c r="F49" s="376" t="s">
        <v>36</v>
      </c>
      <c r="G49" s="376" t="s">
        <v>1</v>
      </c>
      <c r="H49" s="376" t="s">
        <v>114</v>
      </c>
      <c r="I49" s="726">
        <v>1860</v>
      </c>
    </row>
    <row r="50" spans="2:9" ht="20.25" customHeight="1" x14ac:dyDescent="0.25">
      <c r="B50" s="1112"/>
      <c r="C50" s="373" t="s">
        <v>118</v>
      </c>
      <c r="D50" s="374" t="s">
        <v>143</v>
      </c>
      <c r="E50" s="375" t="s">
        <v>144</v>
      </c>
      <c r="F50" s="373" t="s">
        <v>36</v>
      </c>
      <c r="G50" s="373" t="s">
        <v>5</v>
      </c>
      <c r="H50" s="373" t="s">
        <v>114</v>
      </c>
      <c r="I50" s="727">
        <v>2900</v>
      </c>
    </row>
    <row r="51" spans="2:9" ht="20.25" customHeight="1" x14ac:dyDescent="0.25">
      <c r="B51" s="1112"/>
      <c r="C51" s="376" t="s">
        <v>118</v>
      </c>
      <c r="D51" s="377" t="s">
        <v>145</v>
      </c>
      <c r="E51" s="378" t="s">
        <v>105</v>
      </c>
      <c r="F51" s="376" t="s">
        <v>32</v>
      </c>
      <c r="G51" s="376" t="s">
        <v>3</v>
      </c>
      <c r="H51" s="376" t="s">
        <v>114</v>
      </c>
      <c r="I51" s="726">
        <v>585.10599999999999</v>
      </c>
    </row>
    <row r="52" spans="2:9" ht="20.25" customHeight="1" x14ac:dyDescent="0.25">
      <c r="B52" s="1112"/>
      <c r="C52" s="376" t="s">
        <v>118</v>
      </c>
      <c r="D52" s="377" t="s">
        <v>753</v>
      </c>
      <c r="E52" s="378" t="s">
        <v>754</v>
      </c>
      <c r="F52" s="376" t="s">
        <v>26</v>
      </c>
      <c r="G52" s="376" t="s">
        <v>1</v>
      </c>
      <c r="H52" s="376" t="s">
        <v>114</v>
      </c>
      <c r="I52" s="726">
        <v>250</v>
      </c>
    </row>
    <row r="53" spans="2:9" ht="20.25" customHeight="1" x14ac:dyDescent="0.25">
      <c r="B53" s="1112"/>
      <c r="C53" s="373" t="s">
        <v>118</v>
      </c>
      <c r="D53" s="374" t="s">
        <v>149</v>
      </c>
      <c r="E53" s="375" t="s">
        <v>414</v>
      </c>
      <c r="F53" s="373" t="s">
        <v>22</v>
      </c>
      <c r="G53" s="373" t="s">
        <v>1</v>
      </c>
      <c r="H53" s="373" t="s">
        <v>112</v>
      </c>
      <c r="I53" s="727">
        <v>2400</v>
      </c>
    </row>
    <row r="54" spans="2:9" ht="20.25" customHeight="1" x14ac:dyDescent="0.25">
      <c r="B54" s="1112"/>
      <c r="C54" s="376" t="s">
        <v>118</v>
      </c>
      <c r="D54" s="377" t="s">
        <v>104</v>
      </c>
      <c r="E54" s="378" t="s">
        <v>105</v>
      </c>
      <c r="F54" s="376" t="s">
        <v>32</v>
      </c>
      <c r="G54" s="376" t="s">
        <v>1</v>
      </c>
      <c r="H54" s="376" t="s">
        <v>100</v>
      </c>
      <c r="I54" s="726">
        <v>492.7</v>
      </c>
    </row>
    <row r="55" spans="2:9" ht="20.25" customHeight="1" x14ac:dyDescent="0.25">
      <c r="B55" s="1112"/>
      <c r="C55" s="373" t="s">
        <v>118</v>
      </c>
      <c r="D55" s="374" t="s">
        <v>152</v>
      </c>
      <c r="E55" s="375" t="s">
        <v>153</v>
      </c>
      <c r="F55" s="373" t="s">
        <v>33</v>
      </c>
      <c r="G55" s="373" t="s">
        <v>2</v>
      </c>
      <c r="H55" s="373" t="s">
        <v>114</v>
      </c>
      <c r="I55" s="727">
        <v>126</v>
      </c>
    </row>
    <row r="56" spans="2:9" ht="20.25" customHeight="1" x14ac:dyDescent="0.25">
      <c r="B56" s="1112"/>
      <c r="C56" s="376" t="s">
        <v>118</v>
      </c>
      <c r="D56" s="377" t="s">
        <v>755</v>
      </c>
      <c r="E56" s="378" t="s">
        <v>756</v>
      </c>
      <c r="F56" s="376" t="s">
        <v>16</v>
      </c>
      <c r="G56" s="376" t="s">
        <v>3</v>
      </c>
      <c r="H56" s="376" t="s">
        <v>100</v>
      </c>
      <c r="I56" s="991">
        <v>96.258949999999999</v>
      </c>
    </row>
    <row r="57" spans="2:9" ht="20.25" customHeight="1" x14ac:dyDescent="0.25">
      <c r="B57" s="1112"/>
      <c r="C57" s="373" t="s">
        <v>118</v>
      </c>
      <c r="D57" s="374" t="s">
        <v>757</v>
      </c>
      <c r="E57" s="375" t="s">
        <v>37</v>
      </c>
      <c r="F57" s="373" t="s">
        <v>39</v>
      </c>
      <c r="G57" s="373" t="s">
        <v>1</v>
      </c>
      <c r="H57" s="373" t="s">
        <v>114</v>
      </c>
      <c r="I57" s="992">
        <v>500</v>
      </c>
    </row>
    <row r="58" spans="2:9" ht="20.25" customHeight="1" x14ac:dyDescent="0.25">
      <c r="B58" s="1112"/>
      <c r="C58" s="376" t="s">
        <v>118</v>
      </c>
      <c r="D58" s="377" t="s">
        <v>758</v>
      </c>
      <c r="E58" s="378" t="s">
        <v>98</v>
      </c>
      <c r="F58" s="376" t="s">
        <v>25</v>
      </c>
      <c r="G58" s="376" t="s">
        <v>4</v>
      </c>
      <c r="H58" s="376" t="s">
        <v>114</v>
      </c>
      <c r="I58" s="991">
        <v>101</v>
      </c>
    </row>
    <row r="59" spans="2:9" ht="20.25" customHeight="1" x14ac:dyDescent="0.25">
      <c r="B59" s="1112"/>
      <c r="C59" s="373" t="s">
        <v>118</v>
      </c>
      <c r="D59" s="374" t="s">
        <v>759</v>
      </c>
      <c r="E59" s="375" t="s">
        <v>30</v>
      </c>
      <c r="F59" s="373" t="s">
        <v>27</v>
      </c>
      <c r="G59" s="373" t="s">
        <v>4</v>
      </c>
      <c r="H59" s="373" t="s">
        <v>114</v>
      </c>
      <c r="I59" s="992">
        <v>100</v>
      </c>
    </row>
    <row r="60" spans="2:9" ht="20.25" customHeight="1" x14ac:dyDescent="0.25">
      <c r="B60" s="1112"/>
      <c r="C60" s="376" t="s">
        <v>118</v>
      </c>
      <c r="D60" s="377" t="s">
        <v>760</v>
      </c>
      <c r="E60" s="378" t="s">
        <v>40</v>
      </c>
      <c r="F60" s="376" t="s">
        <v>44</v>
      </c>
      <c r="G60" s="376" t="s">
        <v>2</v>
      </c>
      <c r="H60" s="376" t="s">
        <v>103</v>
      </c>
      <c r="I60" s="991">
        <v>105.64497</v>
      </c>
    </row>
    <row r="61" spans="2:9" ht="20.25" customHeight="1" x14ac:dyDescent="0.25">
      <c r="B61" s="1112"/>
      <c r="C61" s="373" t="s">
        <v>118</v>
      </c>
      <c r="D61" s="374" t="s">
        <v>156</v>
      </c>
      <c r="E61" s="375" t="s">
        <v>157</v>
      </c>
      <c r="F61" s="373" t="s">
        <v>16</v>
      </c>
      <c r="G61" s="373" t="s">
        <v>1</v>
      </c>
      <c r="H61" s="373" t="s">
        <v>100</v>
      </c>
      <c r="I61" s="727">
        <v>410</v>
      </c>
    </row>
    <row r="62" spans="2:9" ht="20.25" customHeight="1" x14ac:dyDescent="0.25">
      <c r="B62" s="1112"/>
      <c r="C62" s="376" t="s">
        <v>118</v>
      </c>
      <c r="D62" s="377" t="s">
        <v>158</v>
      </c>
      <c r="E62" s="378" t="s">
        <v>761</v>
      </c>
      <c r="F62" s="376" t="s">
        <v>25</v>
      </c>
      <c r="G62" s="376" t="s">
        <v>1</v>
      </c>
      <c r="H62" s="376" t="s">
        <v>114</v>
      </c>
      <c r="I62" s="726">
        <v>654.9</v>
      </c>
    </row>
    <row r="63" spans="2:9" ht="20.25" customHeight="1" x14ac:dyDescent="0.25">
      <c r="B63" s="1112"/>
      <c r="C63" s="373" t="s">
        <v>118</v>
      </c>
      <c r="D63" s="374" t="s">
        <v>159</v>
      </c>
      <c r="E63" s="375" t="s">
        <v>160</v>
      </c>
      <c r="F63" s="373" t="s">
        <v>39</v>
      </c>
      <c r="G63" s="373" t="s">
        <v>1</v>
      </c>
      <c r="H63" s="373" t="s">
        <v>114</v>
      </c>
      <c r="I63" s="727">
        <v>1290</v>
      </c>
    </row>
    <row r="64" spans="2:9" ht="20.25" customHeight="1" x14ac:dyDescent="0.25">
      <c r="B64" s="1112"/>
      <c r="C64" s="376" t="s">
        <v>118</v>
      </c>
      <c r="D64" s="377" t="s">
        <v>762</v>
      </c>
      <c r="E64" s="378" t="s">
        <v>763</v>
      </c>
      <c r="F64" s="376" t="s">
        <v>13</v>
      </c>
      <c r="G64" s="376" t="s">
        <v>2</v>
      </c>
      <c r="H64" s="376" t="s">
        <v>114</v>
      </c>
      <c r="I64" s="726">
        <v>235</v>
      </c>
    </row>
    <row r="65" spans="2:10" ht="20.25" customHeight="1" x14ac:dyDescent="0.25">
      <c r="B65" s="1112"/>
      <c r="C65" s="373" t="s">
        <v>118</v>
      </c>
      <c r="D65" s="374" t="s">
        <v>764</v>
      </c>
      <c r="E65" s="375" t="s">
        <v>765</v>
      </c>
      <c r="F65" s="373" t="s">
        <v>15</v>
      </c>
      <c r="G65" s="373" t="s">
        <v>3</v>
      </c>
      <c r="H65" s="373" t="s">
        <v>114</v>
      </c>
      <c r="I65" s="727">
        <v>129.216736</v>
      </c>
    </row>
    <row r="66" spans="2:10" ht="20.25" customHeight="1" x14ac:dyDescent="0.25">
      <c r="B66" s="1112"/>
      <c r="C66" s="376" t="s">
        <v>118</v>
      </c>
      <c r="D66" s="377" t="s">
        <v>766</v>
      </c>
      <c r="E66" s="378" t="s">
        <v>767</v>
      </c>
      <c r="F66" s="376" t="s">
        <v>22</v>
      </c>
      <c r="G66" s="376" t="s">
        <v>2</v>
      </c>
      <c r="H66" s="376" t="s">
        <v>100</v>
      </c>
      <c r="I66" s="726">
        <v>288.60000000000002</v>
      </c>
    </row>
    <row r="67" spans="2:10" ht="20.25" customHeight="1" x14ac:dyDescent="0.25">
      <c r="B67" s="1112"/>
      <c r="C67" s="373" t="s">
        <v>118</v>
      </c>
      <c r="D67" s="374" t="s">
        <v>166</v>
      </c>
      <c r="E67" s="375" t="s">
        <v>167</v>
      </c>
      <c r="F67" s="373" t="s">
        <v>121</v>
      </c>
      <c r="G67" s="373" t="s">
        <v>1</v>
      </c>
      <c r="H67" s="373" t="s">
        <v>100</v>
      </c>
      <c r="I67" s="727">
        <v>2792</v>
      </c>
    </row>
    <row r="68" spans="2:10" ht="20.25" customHeight="1" x14ac:dyDescent="0.25">
      <c r="B68" s="1112"/>
      <c r="C68" s="376" t="s">
        <v>118</v>
      </c>
      <c r="D68" s="377" t="s">
        <v>168</v>
      </c>
      <c r="E68" s="378" t="s">
        <v>169</v>
      </c>
      <c r="F68" s="376" t="s">
        <v>32</v>
      </c>
      <c r="G68" s="376" t="s">
        <v>4</v>
      </c>
      <c r="H68" s="376" t="s">
        <v>100</v>
      </c>
      <c r="I68" s="726">
        <v>90.4</v>
      </c>
    </row>
    <row r="69" spans="2:10" ht="20.25" customHeight="1" thickBot="1" x14ac:dyDescent="0.3">
      <c r="B69" s="1113"/>
      <c r="C69" s="382" t="s">
        <v>118</v>
      </c>
      <c r="D69" s="380" t="s">
        <v>108</v>
      </c>
      <c r="E69" s="381" t="s">
        <v>21</v>
      </c>
      <c r="F69" s="382" t="s">
        <v>22</v>
      </c>
      <c r="G69" s="382" t="s">
        <v>1</v>
      </c>
      <c r="H69" s="382" t="s">
        <v>103</v>
      </c>
      <c r="I69" s="725">
        <v>2500</v>
      </c>
    </row>
    <row r="70" spans="2:10" ht="15.75" thickBot="1" x14ac:dyDescent="0.3">
      <c r="B70" s="393"/>
      <c r="C70" s="393"/>
      <c r="D70" s="393"/>
      <c r="E70" s="393"/>
      <c r="F70" s="393"/>
      <c r="G70" s="393"/>
      <c r="H70" s="393"/>
      <c r="I70" s="393"/>
    </row>
    <row r="71" spans="2:10" ht="15.75" thickBot="1" x14ac:dyDescent="0.3">
      <c r="B71" s="394" t="s">
        <v>0</v>
      </c>
      <c r="C71" s="395">
        <v>65</v>
      </c>
      <c r="D71" s="394" t="s">
        <v>171</v>
      </c>
      <c r="E71" s="394"/>
      <c r="F71" s="395"/>
      <c r="G71" s="395"/>
      <c r="H71" s="395"/>
      <c r="I71" s="731">
        <f>SUM(I5:I69)</f>
        <v>63005.265938234006</v>
      </c>
    </row>
    <row r="73" spans="2:10" ht="14.25" customHeight="1" x14ac:dyDescent="0.25">
      <c r="B73" s="713" t="s">
        <v>436</v>
      </c>
      <c r="C73" s="713"/>
      <c r="D73" s="713"/>
      <c r="E73" s="732"/>
      <c r="F73" s="713"/>
      <c r="G73" s="713"/>
      <c r="H73" s="713"/>
      <c r="I73" s="713"/>
    </row>
    <row r="74" spans="2:10" ht="14.25" customHeight="1" x14ac:dyDescent="0.25">
      <c r="B74" s="733" t="s">
        <v>438</v>
      </c>
      <c r="C74" s="733"/>
      <c r="D74" s="733"/>
      <c r="E74" s="734"/>
      <c r="F74" s="733"/>
      <c r="G74" s="733"/>
      <c r="H74" s="733"/>
      <c r="I74" s="733"/>
    </row>
    <row r="75" spans="2:10" ht="14.25" customHeight="1" x14ac:dyDescent="0.25">
      <c r="B75" s="714" t="s">
        <v>439</v>
      </c>
      <c r="C75" s="714"/>
      <c r="D75" s="714"/>
      <c r="E75" s="735"/>
      <c r="F75" s="714"/>
      <c r="G75" s="714"/>
      <c r="H75" s="714"/>
      <c r="I75" s="714"/>
    </row>
    <row r="76" spans="2:10" ht="26.25" customHeight="1" x14ac:dyDescent="0.25">
      <c r="B76" s="1114" t="s">
        <v>437</v>
      </c>
      <c r="C76" s="1114"/>
      <c r="D76" s="1114"/>
      <c r="E76" s="1114"/>
      <c r="F76" s="1114"/>
      <c r="G76" s="1114"/>
      <c r="H76" s="1114"/>
      <c r="I76" s="1114"/>
      <c r="J76" s="1114"/>
    </row>
  </sheetData>
  <mergeCells count="3">
    <mergeCell ref="B2:I2"/>
    <mergeCell ref="B25:B69"/>
    <mergeCell ref="B76:J76"/>
  </mergeCells>
  <pageMargins left="0.7" right="0.7" top="0.75" bottom="0.75" header="0.3" footer="0.3"/>
  <pageSetup scale="42"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49099-5A3A-450A-818A-CC7CCEDB98C8}">
  <sheetPr codeName="Hoja24">
    <tabColor rgb="FF002060"/>
  </sheetPr>
  <dimension ref="B2:M91"/>
  <sheetViews>
    <sheetView showGridLines="0" view="pageBreakPreview" zoomScaleNormal="100" zoomScaleSheetLayoutView="100" workbookViewId="0">
      <selection sqref="A1:M91"/>
    </sheetView>
  </sheetViews>
  <sheetFormatPr baseColWidth="10" defaultColWidth="11.42578125" defaultRowHeight="15" x14ac:dyDescent="0.25"/>
  <cols>
    <col min="1" max="1" width="4.42578125" style="24" customWidth="1"/>
    <col min="2" max="2" width="14.140625" style="24" customWidth="1"/>
    <col min="3" max="3" width="27" style="24" bestFit="1" customWidth="1"/>
    <col min="4" max="4" width="42.5703125" style="24" customWidth="1"/>
    <col min="5" max="6" width="20.5703125" style="24" customWidth="1"/>
    <col min="7" max="7" width="13.28515625" style="24" customWidth="1"/>
    <col min="8" max="8" width="13.42578125" style="24" customWidth="1"/>
    <col min="9" max="9" width="20.28515625" style="24" bestFit="1" customWidth="1"/>
    <col min="10" max="10" width="26.28515625" style="24" bestFit="1" customWidth="1"/>
    <col min="11" max="11" width="34" style="24" bestFit="1" customWidth="1"/>
    <col min="12" max="12" width="22.42578125" style="25" bestFit="1" customWidth="1"/>
    <col min="13" max="13" width="3.5703125" style="25" customWidth="1"/>
    <col min="14" max="16384" width="11.42578125" style="24"/>
  </cols>
  <sheetData>
    <row r="2" spans="2:13" ht="28.5" customHeight="1" x14ac:dyDescent="0.25">
      <c r="B2" s="1125" t="s">
        <v>860</v>
      </c>
      <c r="C2" s="1125"/>
      <c r="D2" s="1125"/>
      <c r="E2" s="1125"/>
      <c r="F2" s="1125"/>
      <c r="G2" s="1125"/>
      <c r="H2" s="1125"/>
      <c r="I2" s="1125"/>
      <c r="J2" s="1125"/>
      <c r="K2" s="1125"/>
      <c r="L2" s="1125"/>
    </row>
    <row r="4" spans="2:13" s="26" customFormat="1" ht="48.75" customHeight="1" x14ac:dyDescent="0.25">
      <c r="B4" s="400" t="s">
        <v>6</v>
      </c>
      <c r="C4" s="400" t="s">
        <v>7</v>
      </c>
      <c r="D4" s="400" t="s">
        <v>8</v>
      </c>
      <c r="E4" s="400" t="s">
        <v>180</v>
      </c>
      <c r="F4" s="400" t="s">
        <v>9</v>
      </c>
      <c r="G4" s="400" t="s">
        <v>10</v>
      </c>
      <c r="H4" s="400" t="s">
        <v>11</v>
      </c>
      <c r="I4" s="400" t="s">
        <v>12</v>
      </c>
      <c r="J4" s="400" t="s">
        <v>608</v>
      </c>
      <c r="K4" s="400" t="s">
        <v>609</v>
      </c>
      <c r="L4" s="400" t="s">
        <v>181</v>
      </c>
      <c r="M4" s="27"/>
    </row>
    <row r="5" spans="2:13" s="26" customFormat="1" ht="15.75" customHeight="1" thickBot="1" x14ac:dyDescent="0.3">
      <c r="B5" s="27"/>
      <c r="C5" s="27"/>
      <c r="D5" s="27"/>
      <c r="E5" s="27"/>
      <c r="F5" s="27"/>
      <c r="G5" s="27"/>
      <c r="H5" s="27"/>
      <c r="I5" s="27"/>
      <c r="J5" s="27"/>
      <c r="L5" s="27"/>
      <c r="M5" s="27"/>
    </row>
    <row r="6" spans="2:13" ht="18" customHeight="1" thickTop="1" x14ac:dyDescent="0.25">
      <c r="B6" s="1116" t="s">
        <v>610</v>
      </c>
      <c r="C6" s="905" t="s">
        <v>611</v>
      </c>
      <c r="D6" s="906" t="s">
        <v>456</v>
      </c>
      <c r="E6" s="906" t="s">
        <v>27</v>
      </c>
      <c r="F6" s="906" t="s">
        <v>14</v>
      </c>
      <c r="G6" s="906" t="s">
        <v>1</v>
      </c>
      <c r="H6" s="907" t="s">
        <v>444</v>
      </c>
      <c r="I6" s="908" t="s">
        <v>612</v>
      </c>
      <c r="J6" s="908" t="s">
        <v>242</v>
      </c>
      <c r="K6" s="908" t="s">
        <v>242</v>
      </c>
      <c r="L6" s="909">
        <v>1</v>
      </c>
    </row>
    <row r="7" spans="2:13" ht="18" customHeight="1" x14ac:dyDescent="0.25">
      <c r="B7" s="1117"/>
      <c r="C7" s="910" t="s">
        <v>613</v>
      </c>
      <c r="D7" s="911" t="s">
        <v>412</v>
      </c>
      <c r="E7" s="911" t="s">
        <v>36</v>
      </c>
      <c r="F7" s="911" t="s">
        <v>14</v>
      </c>
      <c r="G7" s="911" t="s">
        <v>1</v>
      </c>
      <c r="H7" s="912" t="s">
        <v>449</v>
      </c>
      <c r="I7" s="913" t="s">
        <v>612</v>
      </c>
      <c r="J7" s="913" t="s">
        <v>242</v>
      </c>
      <c r="K7" s="913" t="s">
        <v>242</v>
      </c>
      <c r="L7" s="914">
        <v>21</v>
      </c>
    </row>
    <row r="8" spans="2:13" ht="18" customHeight="1" x14ac:dyDescent="0.25">
      <c r="B8" s="1117"/>
      <c r="C8" s="910" t="s">
        <v>614</v>
      </c>
      <c r="D8" s="911" t="s">
        <v>615</v>
      </c>
      <c r="E8" s="911" t="s">
        <v>44</v>
      </c>
      <c r="F8" s="911" t="s">
        <v>14</v>
      </c>
      <c r="G8" s="911" t="s">
        <v>2</v>
      </c>
      <c r="H8" s="912" t="s">
        <v>444</v>
      </c>
      <c r="I8" s="913" t="s">
        <v>612</v>
      </c>
      <c r="J8" s="913" t="s">
        <v>242</v>
      </c>
      <c r="K8" s="913" t="s">
        <v>242</v>
      </c>
      <c r="L8" s="914">
        <v>1.3298464999999999</v>
      </c>
    </row>
    <row r="9" spans="2:13" ht="18" customHeight="1" x14ac:dyDescent="0.25">
      <c r="B9" s="1117"/>
      <c r="C9" s="910" t="s">
        <v>616</v>
      </c>
      <c r="D9" s="911" t="s">
        <v>615</v>
      </c>
      <c r="E9" s="911" t="s">
        <v>44</v>
      </c>
      <c r="F9" s="911" t="s">
        <v>14</v>
      </c>
      <c r="G9" s="911" t="s">
        <v>2</v>
      </c>
      <c r="H9" s="912" t="s">
        <v>444</v>
      </c>
      <c r="I9" s="913" t="s">
        <v>612</v>
      </c>
      <c r="J9" s="915" t="s">
        <v>242</v>
      </c>
      <c r="K9" s="915" t="s">
        <v>242</v>
      </c>
      <c r="L9" s="916">
        <v>1.155</v>
      </c>
    </row>
    <row r="10" spans="2:13" s="34" customFormat="1" ht="18" customHeight="1" x14ac:dyDescent="0.25">
      <c r="B10" s="1117"/>
      <c r="C10" s="910" t="s">
        <v>617</v>
      </c>
      <c r="D10" s="911" t="s">
        <v>129</v>
      </c>
      <c r="E10" s="911" t="s">
        <v>15</v>
      </c>
      <c r="F10" s="911" t="s">
        <v>14</v>
      </c>
      <c r="G10" s="911" t="s">
        <v>3</v>
      </c>
      <c r="H10" s="912" t="s">
        <v>618</v>
      </c>
      <c r="I10" s="913">
        <v>45040</v>
      </c>
      <c r="J10" s="913" t="s">
        <v>242</v>
      </c>
      <c r="K10" s="913" t="s">
        <v>242</v>
      </c>
      <c r="L10" s="914">
        <v>10</v>
      </c>
      <c r="M10" s="35"/>
    </row>
    <row r="11" spans="2:13" ht="18" customHeight="1" x14ac:dyDescent="0.25">
      <c r="B11" s="1117"/>
      <c r="C11" s="910" t="s">
        <v>191</v>
      </c>
      <c r="D11" s="911" t="s">
        <v>446</v>
      </c>
      <c r="E11" s="911" t="s">
        <v>33</v>
      </c>
      <c r="F11" s="911" t="s">
        <v>14</v>
      </c>
      <c r="G11" s="911" t="s">
        <v>4</v>
      </c>
      <c r="H11" s="912" t="s">
        <v>23</v>
      </c>
      <c r="I11" s="913">
        <v>45411</v>
      </c>
      <c r="J11" s="913" t="s">
        <v>242</v>
      </c>
      <c r="K11" s="913" t="s">
        <v>242</v>
      </c>
      <c r="L11" s="914">
        <v>5</v>
      </c>
    </row>
    <row r="12" spans="2:13" ht="18" customHeight="1" x14ac:dyDescent="0.25">
      <c r="B12" s="1117"/>
      <c r="C12" s="910" t="s">
        <v>49</v>
      </c>
      <c r="D12" s="911" t="s">
        <v>30</v>
      </c>
      <c r="E12" s="911" t="s">
        <v>44</v>
      </c>
      <c r="F12" s="911" t="s">
        <v>14</v>
      </c>
      <c r="G12" s="911" t="s">
        <v>1</v>
      </c>
      <c r="H12" s="912" t="s">
        <v>444</v>
      </c>
      <c r="I12" s="913">
        <v>44791</v>
      </c>
      <c r="J12" s="913" t="s">
        <v>242</v>
      </c>
      <c r="K12" s="913" t="s">
        <v>242</v>
      </c>
      <c r="L12" s="914">
        <v>2.2999999999999998</v>
      </c>
    </row>
    <row r="13" spans="2:13" ht="18" customHeight="1" x14ac:dyDescent="0.25">
      <c r="B13" s="1117"/>
      <c r="C13" s="910" t="s">
        <v>624</v>
      </c>
      <c r="D13" s="911" t="s">
        <v>625</v>
      </c>
      <c r="E13" s="911" t="s">
        <v>36</v>
      </c>
      <c r="F13" s="911" t="s">
        <v>14</v>
      </c>
      <c r="G13" s="911" t="s">
        <v>1</v>
      </c>
      <c r="H13" s="912" t="s">
        <v>626</v>
      </c>
      <c r="I13" s="913">
        <v>45586</v>
      </c>
      <c r="J13" s="913" t="s">
        <v>242</v>
      </c>
      <c r="K13" s="913" t="s">
        <v>242</v>
      </c>
      <c r="L13" s="914">
        <v>21</v>
      </c>
    </row>
    <row r="14" spans="2:13" ht="18" customHeight="1" x14ac:dyDescent="0.25">
      <c r="B14" s="1117"/>
      <c r="C14" s="910" t="s">
        <v>50</v>
      </c>
      <c r="D14" s="911" t="s">
        <v>51</v>
      </c>
      <c r="E14" s="911" t="s">
        <v>25</v>
      </c>
      <c r="F14" s="911" t="s">
        <v>14</v>
      </c>
      <c r="G14" s="911" t="s">
        <v>4</v>
      </c>
      <c r="H14" s="912" t="s">
        <v>444</v>
      </c>
      <c r="I14" s="913">
        <v>45169</v>
      </c>
      <c r="J14" s="913" t="s">
        <v>242</v>
      </c>
      <c r="K14" s="913" t="s">
        <v>242</v>
      </c>
      <c r="L14" s="914">
        <v>5.1735199999999999</v>
      </c>
    </row>
    <row r="15" spans="2:13" ht="18" customHeight="1" x14ac:dyDescent="0.25">
      <c r="B15" s="1117"/>
      <c r="C15" s="910" t="s">
        <v>627</v>
      </c>
      <c r="D15" s="911" t="s">
        <v>140</v>
      </c>
      <c r="E15" s="911" t="s">
        <v>22</v>
      </c>
      <c r="F15" s="911" t="s">
        <v>14</v>
      </c>
      <c r="G15" s="911" t="s">
        <v>1</v>
      </c>
      <c r="H15" s="912" t="s">
        <v>628</v>
      </c>
      <c r="I15" s="913">
        <v>45317</v>
      </c>
      <c r="J15" s="913" t="s">
        <v>242</v>
      </c>
      <c r="K15" s="913" t="s">
        <v>242</v>
      </c>
      <c r="L15" s="914">
        <v>10</v>
      </c>
    </row>
    <row r="16" spans="2:13" ht="18" customHeight="1" x14ac:dyDescent="0.25">
      <c r="B16" s="1117"/>
      <c r="C16" s="910" t="s">
        <v>629</v>
      </c>
      <c r="D16" s="911" t="s">
        <v>142</v>
      </c>
      <c r="E16" s="911" t="s">
        <v>36</v>
      </c>
      <c r="F16" s="911" t="s">
        <v>14</v>
      </c>
      <c r="G16" s="911" t="s">
        <v>1</v>
      </c>
      <c r="H16" s="912" t="s">
        <v>626</v>
      </c>
      <c r="I16" s="913">
        <v>45327</v>
      </c>
      <c r="J16" s="913" t="s">
        <v>242</v>
      </c>
      <c r="K16" s="913" t="s">
        <v>242</v>
      </c>
      <c r="L16" s="914">
        <v>22.515000000000001</v>
      </c>
    </row>
    <row r="17" spans="2:13" s="34" customFormat="1" ht="18" customHeight="1" x14ac:dyDescent="0.25">
      <c r="B17" s="1117"/>
      <c r="C17" s="910" t="s">
        <v>632</v>
      </c>
      <c r="D17" s="911" t="s">
        <v>633</v>
      </c>
      <c r="E17" s="911" t="s">
        <v>33</v>
      </c>
      <c r="F17" s="911" t="s">
        <v>14</v>
      </c>
      <c r="G17" s="911" t="s">
        <v>634</v>
      </c>
      <c r="H17" s="912" t="s">
        <v>444</v>
      </c>
      <c r="I17" s="913" t="s">
        <v>612</v>
      </c>
      <c r="J17" s="913" t="s">
        <v>242</v>
      </c>
      <c r="K17" s="913" t="s">
        <v>242</v>
      </c>
      <c r="L17" s="914">
        <v>10.0114</v>
      </c>
      <c r="M17" s="35"/>
    </row>
    <row r="18" spans="2:13" s="34" customFormat="1" ht="18" customHeight="1" x14ac:dyDescent="0.25">
      <c r="B18" s="1117"/>
      <c r="C18" s="910" t="s">
        <v>635</v>
      </c>
      <c r="D18" s="911" t="s">
        <v>636</v>
      </c>
      <c r="E18" s="911" t="s">
        <v>25</v>
      </c>
      <c r="F18" s="911" t="s">
        <v>20</v>
      </c>
      <c r="G18" s="911" t="s">
        <v>4</v>
      </c>
      <c r="H18" s="912" t="s">
        <v>444</v>
      </c>
      <c r="I18" s="913" t="s">
        <v>612</v>
      </c>
      <c r="J18" s="913" t="s">
        <v>242</v>
      </c>
      <c r="K18" s="913" t="s">
        <v>242</v>
      </c>
      <c r="L18" s="914">
        <v>2.7280929999999999</v>
      </c>
      <c r="M18" s="35"/>
    </row>
    <row r="19" spans="2:13" s="34" customFormat="1" ht="18" customHeight="1" x14ac:dyDescent="0.25">
      <c r="B19" s="1117"/>
      <c r="C19" s="910" t="s">
        <v>637</v>
      </c>
      <c r="D19" s="911" t="s">
        <v>638</v>
      </c>
      <c r="E19" s="911" t="s">
        <v>16</v>
      </c>
      <c r="F19" s="911" t="s">
        <v>14</v>
      </c>
      <c r="G19" s="911" t="s">
        <v>1</v>
      </c>
      <c r="H19" s="912" t="s">
        <v>182</v>
      </c>
      <c r="I19" s="913">
        <v>44888</v>
      </c>
      <c r="J19" s="913" t="s">
        <v>242</v>
      </c>
      <c r="K19" s="913" t="s">
        <v>242</v>
      </c>
      <c r="L19" s="914">
        <v>1.8</v>
      </c>
      <c r="M19" s="35"/>
    </row>
    <row r="20" spans="2:13" ht="18" customHeight="1" x14ac:dyDescent="0.25">
      <c r="B20" s="1117"/>
      <c r="C20" s="910" t="s">
        <v>639</v>
      </c>
      <c r="D20" s="911" t="s">
        <v>134</v>
      </c>
      <c r="E20" s="911" t="s">
        <v>36</v>
      </c>
      <c r="F20" s="911" t="s">
        <v>20</v>
      </c>
      <c r="G20" s="911" t="s">
        <v>1</v>
      </c>
      <c r="H20" s="912" t="s">
        <v>444</v>
      </c>
      <c r="I20" s="913">
        <v>45631</v>
      </c>
      <c r="J20" s="913" t="s">
        <v>242</v>
      </c>
      <c r="K20" s="913" t="s">
        <v>242</v>
      </c>
      <c r="L20" s="914">
        <v>3.5156000000000001</v>
      </c>
    </row>
    <row r="21" spans="2:13" ht="18" customHeight="1" x14ac:dyDescent="0.25">
      <c r="B21" s="1117"/>
      <c r="C21" s="910" t="s">
        <v>56</v>
      </c>
      <c r="D21" s="911" t="s">
        <v>57</v>
      </c>
      <c r="E21" s="911" t="s">
        <v>16</v>
      </c>
      <c r="F21" s="911" t="s">
        <v>14</v>
      </c>
      <c r="G21" s="911" t="s">
        <v>3</v>
      </c>
      <c r="H21" s="911" t="s">
        <v>58</v>
      </c>
      <c r="I21" s="911" t="s">
        <v>612</v>
      </c>
      <c r="J21" s="911" t="s">
        <v>242</v>
      </c>
      <c r="K21" s="911" t="s">
        <v>242</v>
      </c>
      <c r="L21" s="914">
        <v>6.9361040000000003</v>
      </c>
    </row>
    <row r="22" spans="2:13" ht="18" customHeight="1" x14ac:dyDescent="0.25">
      <c r="B22" s="1117"/>
      <c r="C22" s="910" t="s">
        <v>642</v>
      </c>
      <c r="D22" s="911" t="s">
        <v>643</v>
      </c>
      <c r="E22" s="911" t="s">
        <v>13</v>
      </c>
      <c r="F22" s="911" t="s">
        <v>20</v>
      </c>
      <c r="G22" s="911" t="s">
        <v>2</v>
      </c>
      <c r="H22" s="912" t="s">
        <v>444</v>
      </c>
      <c r="I22" s="913" t="s">
        <v>612</v>
      </c>
      <c r="J22" s="913" t="s">
        <v>242</v>
      </c>
      <c r="K22" s="913" t="s">
        <v>242</v>
      </c>
      <c r="L22" s="914">
        <v>1.2479882199999999</v>
      </c>
    </row>
    <row r="23" spans="2:13" ht="18" customHeight="1" x14ac:dyDescent="0.25">
      <c r="B23" s="1117"/>
      <c r="C23" s="910" t="s">
        <v>185</v>
      </c>
      <c r="D23" s="911" t="s">
        <v>644</v>
      </c>
      <c r="E23" s="911" t="s">
        <v>33</v>
      </c>
      <c r="F23" s="911" t="s">
        <v>14</v>
      </c>
      <c r="G23" s="911" t="s">
        <v>1</v>
      </c>
      <c r="H23" s="912" t="s">
        <v>58</v>
      </c>
      <c r="I23" s="913" t="s">
        <v>612</v>
      </c>
      <c r="J23" s="913" t="s">
        <v>242</v>
      </c>
      <c r="K23" s="913" t="s">
        <v>242</v>
      </c>
      <c r="L23" s="914">
        <v>20</v>
      </c>
    </row>
    <row r="24" spans="2:13" ht="18" customHeight="1" x14ac:dyDescent="0.25">
      <c r="B24" s="1117"/>
      <c r="C24" s="917" t="s">
        <v>645</v>
      </c>
      <c r="D24" s="918" t="s">
        <v>40</v>
      </c>
      <c r="E24" s="918" t="s">
        <v>33</v>
      </c>
      <c r="F24" s="918" t="s">
        <v>20</v>
      </c>
      <c r="G24" s="918" t="s">
        <v>268</v>
      </c>
      <c r="H24" s="919" t="s">
        <v>17</v>
      </c>
      <c r="I24" s="920" t="s">
        <v>612</v>
      </c>
      <c r="J24" s="920" t="s">
        <v>242</v>
      </c>
      <c r="K24" s="920" t="s">
        <v>242</v>
      </c>
      <c r="L24" s="921">
        <v>104.5214</v>
      </c>
    </row>
    <row r="25" spans="2:13" ht="18" customHeight="1" x14ac:dyDescent="0.25">
      <c r="B25" s="1117"/>
      <c r="C25" s="922" t="s">
        <v>646</v>
      </c>
      <c r="D25" s="923" t="s">
        <v>29</v>
      </c>
      <c r="E25" s="923" t="s">
        <v>26</v>
      </c>
      <c r="F25" s="923" t="s">
        <v>14</v>
      </c>
      <c r="G25" s="923" t="s">
        <v>1</v>
      </c>
      <c r="H25" s="924" t="s">
        <v>182</v>
      </c>
      <c r="I25" s="925">
        <v>44750</v>
      </c>
      <c r="J25" s="925" t="s">
        <v>242</v>
      </c>
      <c r="K25" s="925" t="s">
        <v>242</v>
      </c>
      <c r="L25" s="926">
        <v>1.6544000000000001</v>
      </c>
    </row>
    <row r="26" spans="2:13" ht="18" customHeight="1" x14ac:dyDescent="0.25">
      <c r="B26" s="1117"/>
      <c r="C26" s="917" t="s">
        <v>458</v>
      </c>
      <c r="D26" s="918" t="s">
        <v>34</v>
      </c>
      <c r="E26" s="918" t="s">
        <v>28</v>
      </c>
      <c r="F26" s="918" t="s">
        <v>20</v>
      </c>
      <c r="G26" s="918" t="s">
        <v>3</v>
      </c>
      <c r="H26" s="918" t="s">
        <v>17</v>
      </c>
      <c r="I26" s="927">
        <v>45569</v>
      </c>
      <c r="J26" s="927" t="s">
        <v>242</v>
      </c>
      <c r="K26" s="927" t="s">
        <v>242</v>
      </c>
      <c r="L26" s="921">
        <v>28.649262539999999</v>
      </c>
    </row>
    <row r="27" spans="2:13" s="34" customFormat="1" ht="18" customHeight="1" x14ac:dyDescent="0.25">
      <c r="B27" s="1117"/>
      <c r="C27" s="922" t="s">
        <v>647</v>
      </c>
      <c r="D27" s="923" t="s">
        <v>98</v>
      </c>
      <c r="E27" s="923" t="s">
        <v>26</v>
      </c>
      <c r="F27" s="923" t="s">
        <v>14</v>
      </c>
      <c r="G27" s="923" t="s">
        <v>2</v>
      </c>
      <c r="H27" s="924" t="s">
        <v>445</v>
      </c>
      <c r="I27" s="925" t="s">
        <v>612</v>
      </c>
      <c r="J27" s="925" t="s">
        <v>242</v>
      </c>
      <c r="K27" s="925" t="s">
        <v>242</v>
      </c>
      <c r="L27" s="926">
        <v>39.339342000000002</v>
      </c>
      <c r="M27" s="35"/>
    </row>
    <row r="28" spans="2:13" s="34" customFormat="1" ht="18" customHeight="1" x14ac:dyDescent="0.25">
      <c r="B28" s="1117"/>
      <c r="C28" s="917" t="s">
        <v>201</v>
      </c>
      <c r="D28" s="918" t="s">
        <v>648</v>
      </c>
      <c r="E28" s="918" t="s">
        <v>15</v>
      </c>
      <c r="F28" s="918" t="s">
        <v>20</v>
      </c>
      <c r="G28" s="918" t="s">
        <v>3</v>
      </c>
      <c r="H28" s="918" t="s">
        <v>444</v>
      </c>
      <c r="I28" s="927">
        <v>45026</v>
      </c>
      <c r="J28" s="927" t="s">
        <v>242</v>
      </c>
      <c r="K28" s="927" t="s">
        <v>242</v>
      </c>
      <c r="L28" s="921">
        <v>4.5</v>
      </c>
      <c r="M28" s="35"/>
    </row>
    <row r="29" spans="2:13" s="34" customFormat="1" ht="18" customHeight="1" x14ac:dyDescent="0.25">
      <c r="B29" s="1117"/>
      <c r="C29" s="922" t="s">
        <v>203</v>
      </c>
      <c r="D29" s="923" t="s">
        <v>40</v>
      </c>
      <c r="E29" s="923" t="s">
        <v>16</v>
      </c>
      <c r="F29" s="923" t="s">
        <v>14</v>
      </c>
      <c r="G29" s="923" t="s">
        <v>1</v>
      </c>
      <c r="H29" s="924" t="s">
        <v>449</v>
      </c>
      <c r="I29" s="925" t="s">
        <v>612</v>
      </c>
      <c r="J29" s="925" t="s">
        <v>242</v>
      </c>
      <c r="K29" s="925" t="s">
        <v>242</v>
      </c>
      <c r="L29" s="926">
        <v>6.25</v>
      </c>
      <c r="M29" s="35"/>
    </row>
    <row r="30" spans="2:13" s="34" customFormat="1" ht="18" customHeight="1" x14ac:dyDescent="0.25">
      <c r="B30" s="1117"/>
      <c r="C30" s="917" t="s">
        <v>186</v>
      </c>
      <c r="D30" s="918" t="s">
        <v>98</v>
      </c>
      <c r="E30" s="918" t="s">
        <v>19</v>
      </c>
      <c r="F30" s="918" t="s">
        <v>20</v>
      </c>
      <c r="G30" s="918" t="s">
        <v>2</v>
      </c>
      <c r="H30" s="919" t="s">
        <v>445</v>
      </c>
      <c r="I30" s="920" t="s">
        <v>612</v>
      </c>
      <c r="J30" s="920" t="s">
        <v>242</v>
      </c>
      <c r="K30" s="920" t="s">
        <v>242</v>
      </c>
      <c r="L30" s="921">
        <v>106.95807787999999</v>
      </c>
      <c r="M30" s="35"/>
    </row>
    <row r="31" spans="2:13" ht="18" customHeight="1" x14ac:dyDescent="0.25">
      <c r="B31" s="1117"/>
      <c r="C31" s="922" t="s">
        <v>464</v>
      </c>
      <c r="D31" s="923" t="s">
        <v>188</v>
      </c>
      <c r="E31" s="923" t="s">
        <v>26</v>
      </c>
      <c r="F31" s="923" t="s">
        <v>14</v>
      </c>
      <c r="G31" s="923" t="s">
        <v>4</v>
      </c>
      <c r="H31" s="924" t="s">
        <v>444</v>
      </c>
      <c r="I31" s="925">
        <v>45323</v>
      </c>
      <c r="J31" s="925" t="s">
        <v>242</v>
      </c>
      <c r="K31" s="925" t="s">
        <v>242</v>
      </c>
      <c r="L31" s="926">
        <v>2.8290000000000002</v>
      </c>
    </row>
    <row r="32" spans="2:13" ht="18" customHeight="1" x14ac:dyDescent="0.25">
      <c r="B32" s="1117"/>
      <c r="C32" s="917" t="s">
        <v>649</v>
      </c>
      <c r="D32" s="918" t="s">
        <v>188</v>
      </c>
      <c r="E32" s="918" t="s">
        <v>25</v>
      </c>
      <c r="F32" s="918" t="s">
        <v>14</v>
      </c>
      <c r="G32" s="918" t="s">
        <v>1</v>
      </c>
      <c r="H32" s="918" t="s">
        <v>444</v>
      </c>
      <c r="I32" s="925" t="s">
        <v>612</v>
      </c>
      <c r="J32" s="925" t="s">
        <v>242</v>
      </c>
      <c r="K32" s="925" t="s">
        <v>242</v>
      </c>
      <c r="L32" s="926">
        <v>2.7890000000000001</v>
      </c>
    </row>
    <row r="33" spans="2:13" ht="18" customHeight="1" thickBot="1" x14ac:dyDescent="0.3">
      <c r="B33" s="1118"/>
      <c r="C33" s="928" t="s">
        <v>187</v>
      </c>
      <c r="D33" s="929" t="s">
        <v>29</v>
      </c>
      <c r="E33" s="929" t="s">
        <v>32</v>
      </c>
      <c r="F33" s="929" t="s">
        <v>14</v>
      </c>
      <c r="G33" s="929" t="s">
        <v>1</v>
      </c>
      <c r="H33" s="929" t="s">
        <v>650</v>
      </c>
      <c r="I33" s="930">
        <v>45484</v>
      </c>
      <c r="J33" s="930" t="s">
        <v>242</v>
      </c>
      <c r="K33" s="930" t="s">
        <v>242</v>
      </c>
      <c r="L33" s="931">
        <v>3.20434872</v>
      </c>
    </row>
    <row r="34" spans="2:13" s="34" customFormat="1" ht="18" customHeight="1" thickTop="1" x14ac:dyDescent="0.25">
      <c r="B34" s="1119" t="s">
        <v>651</v>
      </c>
      <c r="C34" s="932" t="s">
        <v>189</v>
      </c>
      <c r="D34" s="933" t="s">
        <v>190</v>
      </c>
      <c r="E34" s="933" t="s">
        <v>15</v>
      </c>
      <c r="F34" s="933" t="s">
        <v>20</v>
      </c>
      <c r="G34" s="933" t="s">
        <v>267</v>
      </c>
      <c r="H34" s="934" t="s">
        <v>58</v>
      </c>
      <c r="I34" s="935">
        <v>45280</v>
      </c>
      <c r="J34" s="935">
        <v>45343</v>
      </c>
      <c r="K34" s="935" t="s">
        <v>242</v>
      </c>
      <c r="L34" s="936">
        <v>3.5739999999999998</v>
      </c>
      <c r="M34" s="35"/>
    </row>
    <row r="35" spans="2:13" s="34" customFormat="1" ht="18" customHeight="1" x14ac:dyDescent="0.25">
      <c r="B35" s="1120"/>
      <c r="C35" s="937" t="s">
        <v>443</v>
      </c>
      <c r="D35" s="938" t="s">
        <v>43</v>
      </c>
      <c r="E35" s="938" t="s">
        <v>36</v>
      </c>
      <c r="F35" s="938" t="s">
        <v>14</v>
      </c>
      <c r="G35" s="938" t="s">
        <v>1</v>
      </c>
      <c r="H35" s="938" t="s">
        <v>444</v>
      </c>
      <c r="I35" s="939">
        <v>45631</v>
      </c>
      <c r="J35" s="939">
        <v>45819</v>
      </c>
      <c r="K35" s="940" t="s">
        <v>242</v>
      </c>
      <c r="L35" s="941">
        <v>11.3025</v>
      </c>
      <c r="M35" s="35"/>
    </row>
    <row r="36" spans="2:13" s="34" customFormat="1" ht="18" customHeight="1" x14ac:dyDescent="0.25">
      <c r="B36" s="1120"/>
      <c r="C36" s="942" t="s">
        <v>655</v>
      </c>
      <c r="D36" s="943" t="s">
        <v>654</v>
      </c>
      <c r="E36" s="943" t="s">
        <v>19</v>
      </c>
      <c r="F36" s="943" t="s">
        <v>14</v>
      </c>
      <c r="G36" s="943" t="s">
        <v>5</v>
      </c>
      <c r="H36" s="943" t="s">
        <v>182</v>
      </c>
      <c r="I36" s="944">
        <v>45673</v>
      </c>
      <c r="J36" s="944">
        <v>45705</v>
      </c>
      <c r="K36" s="945" t="s">
        <v>242</v>
      </c>
      <c r="L36" s="946">
        <v>2</v>
      </c>
      <c r="M36" s="35"/>
    </row>
    <row r="37" spans="2:13" s="34" customFormat="1" ht="18" customHeight="1" x14ac:dyDescent="0.25">
      <c r="B37" s="1120"/>
      <c r="C37" s="942" t="s">
        <v>619</v>
      </c>
      <c r="D37" s="943" t="s">
        <v>620</v>
      </c>
      <c r="E37" s="943" t="s">
        <v>132</v>
      </c>
      <c r="F37" s="943" t="s">
        <v>14</v>
      </c>
      <c r="G37" s="943" t="s">
        <v>1</v>
      </c>
      <c r="H37" s="943" t="s">
        <v>444</v>
      </c>
      <c r="I37" s="944">
        <v>45574</v>
      </c>
      <c r="J37" s="944">
        <v>45729</v>
      </c>
      <c r="K37" s="945" t="s">
        <v>242</v>
      </c>
      <c r="L37" s="946">
        <v>5.89</v>
      </c>
      <c r="M37" s="35"/>
    </row>
    <row r="38" spans="2:13" s="34" customFormat="1" ht="18" customHeight="1" x14ac:dyDescent="0.25">
      <c r="B38" s="1120"/>
      <c r="C38" s="942" t="s">
        <v>184</v>
      </c>
      <c r="D38" s="943" t="s">
        <v>29</v>
      </c>
      <c r="E38" s="943" t="s">
        <v>26</v>
      </c>
      <c r="F38" s="943" t="s">
        <v>14</v>
      </c>
      <c r="G38" s="943" t="s">
        <v>1</v>
      </c>
      <c r="H38" s="943" t="s">
        <v>444</v>
      </c>
      <c r="I38" s="944">
        <v>45817</v>
      </c>
      <c r="J38" s="944">
        <v>45845</v>
      </c>
      <c r="K38" s="945" t="s">
        <v>242</v>
      </c>
      <c r="L38" s="946">
        <v>3.0340270299999998</v>
      </c>
      <c r="M38" s="35"/>
    </row>
    <row r="39" spans="2:13" s="34" customFormat="1" ht="18" customHeight="1" x14ac:dyDescent="0.25">
      <c r="B39" s="1120"/>
      <c r="C39" s="947" t="s">
        <v>192</v>
      </c>
      <c r="D39" s="948" t="s">
        <v>30</v>
      </c>
      <c r="E39" s="948" t="s">
        <v>27</v>
      </c>
      <c r="F39" s="948" t="s">
        <v>20</v>
      </c>
      <c r="G39" s="948" t="s">
        <v>4</v>
      </c>
      <c r="H39" s="948" t="s">
        <v>444</v>
      </c>
      <c r="I39" s="949">
        <v>45117</v>
      </c>
      <c r="J39" s="949">
        <v>45870</v>
      </c>
      <c r="K39" s="950" t="s">
        <v>242</v>
      </c>
      <c r="L39" s="951">
        <v>2.5</v>
      </c>
      <c r="M39" s="35"/>
    </row>
    <row r="40" spans="2:13" s="34" customFormat="1" ht="18" customHeight="1" x14ac:dyDescent="0.25">
      <c r="B40" s="1120"/>
      <c r="C40" s="952" t="s">
        <v>461</v>
      </c>
      <c r="D40" s="401" t="s">
        <v>462</v>
      </c>
      <c r="E40" s="401" t="s">
        <v>19</v>
      </c>
      <c r="F40" s="401" t="s">
        <v>14</v>
      </c>
      <c r="G40" s="401" t="s">
        <v>1</v>
      </c>
      <c r="H40" s="401" t="s">
        <v>444</v>
      </c>
      <c r="I40" s="402">
        <v>45243</v>
      </c>
      <c r="J40" s="402">
        <v>45287</v>
      </c>
      <c r="K40" s="686" t="s">
        <v>242</v>
      </c>
      <c r="L40" s="403">
        <v>1.0050399999999999</v>
      </c>
      <c r="M40" s="35"/>
    </row>
    <row r="41" spans="2:13" s="34" customFormat="1" ht="18" customHeight="1" x14ac:dyDescent="0.25">
      <c r="B41" s="1120"/>
      <c r="C41" s="952" t="s">
        <v>630</v>
      </c>
      <c r="D41" s="401" t="s">
        <v>631</v>
      </c>
      <c r="E41" s="401" t="s">
        <v>15</v>
      </c>
      <c r="F41" s="401" t="s">
        <v>20</v>
      </c>
      <c r="G41" s="401" t="s">
        <v>1</v>
      </c>
      <c r="H41" s="401" t="s">
        <v>444</v>
      </c>
      <c r="I41" s="402">
        <v>45770</v>
      </c>
      <c r="J41" s="402">
        <v>45784</v>
      </c>
      <c r="K41" s="686" t="s">
        <v>242</v>
      </c>
      <c r="L41" s="403">
        <v>5.63</v>
      </c>
      <c r="M41" s="35"/>
    </row>
    <row r="42" spans="2:13" s="34" customFormat="1" ht="18" customHeight="1" x14ac:dyDescent="0.25">
      <c r="B42" s="1120"/>
      <c r="C42" s="952" t="s">
        <v>60</v>
      </c>
      <c r="D42" s="401" t="s">
        <v>41</v>
      </c>
      <c r="E42" s="401" t="s">
        <v>27</v>
      </c>
      <c r="F42" s="401" t="s">
        <v>14</v>
      </c>
      <c r="G42" s="401" t="s">
        <v>2</v>
      </c>
      <c r="H42" s="401" t="s">
        <v>444</v>
      </c>
      <c r="I42" s="402">
        <v>44651</v>
      </c>
      <c r="J42" s="402">
        <v>44755</v>
      </c>
      <c r="K42" s="686" t="s">
        <v>242</v>
      </c>
      <c r="L42" s="403">
        <v>1.4892000000000001</v>
      </c>
      <c r="M42" s="35"/>
    </row>
    <row r="43" spans="2:13" s="34" customFormat="1" ht="18" customHeight="1" x14ac:dyDescent="0.25">
      <c r="B43" s="1120"/>
      <c r="C43" s="947" t="s">
        <v>197</v>
      </c>
      <c r="D43" s="948" t="s">
        <v>31</v>
      </c>
      <c r="E43" s="948" t="s">
        <v>16</v>
      </c>
      <c r="F43" s="948" t="s">
        <v>14</v>
      </c>
      <c r="G43" s="948" t="s">
        <v>3</v>
      </c>
      <c r="H43" s="948" t="s">
        <v>444</v>
      </c>
      <c r="I43" s="949">
        <v>45226</v>
      </c>
      <c r="J43" s="949">
        <v>45259</v>
      </c>
      <c r="K43" s="950" t="s">
        <v>242</v>
      </c>
      <c r="L43" s="951">
        <v>6.8250000000000002</v>
      </c>
      <c r="M43" s="35"/>
    </row>
    <row r="44" spans="2:13" s="34" customFormat="1" ht="18" customHeight="1" x14ac:dyDescent="0.25">
      <c r="B44" s="1120"/>
      <c r="C44" s="953" t="s">
        <v>452</v>
      </c>
      <c r="D44" s="401" t="s">
        <v>453</v>
      </c>
      <c r="E44" s="401" t="s">
        <v>33</v>
      </c>
      <c r="F44" s="401" t="s">
        <v>14</v>
      </c>
      <c r="G44" s="401" t="s">
        <v>2</v>
      </c>
      <c r="H44" s="401" t="s">
        <v>444</v>
      </c>
      <c r="I44" s="402">
        <v>45470</v>
      </c>
      <c r="J44" s="402">
        <v>45520</v>
      </c>
      <c r="K44" s="686" t="s">
        <v>242</v>
      </c>
      <c r="L44" s="403">
        <v>6.61</v>
      </c>
      <c r="M44" s="35"/>
    </row>
    <row r="45" spans="2:13" s="34" customFormat="1" ht="18" customHeight="1" x14ac:dyDescent="0.25">
      <c r="B45" s="1120"/>
      <c r="C45" s="953" t="s">
        <v>454</v>
      </c>
      <c r="D45" s="401" t="s">
        <v>38</v>
      </c>
      <c r="E45" s="401" t="s">
        <v>36</v>
      </c>
      <c r="F45" s="401" t="s">
        <v>14</v>
      </c>
      <c r="G45" s="401" t="s">
        <v>1</v>
      </c>
      <c r="H45" s="401" t="s">
        <v>444</v>
      </c>
      <c r="I45" s="402">
        <v>45462</v>
      </c>
      <c r="J45" s="402">
        <v>45519</v>
      </c>
      <c r="K45" s="686" t="s">
        <v>242</v>
      </c>
      <c r="L45" s="403">
        <v>1.1868653200000001</v>
      </c>
      <c r="M45" s="35"/>
    </row>
    <row r="46" spans="2:13" s="34" customFormat="1" ht="18" customHeight="1" thickBot="1" x14ac:dyDescent="0.3">
      <c r="B46" s="1121"/>
      <c r="C46" s="685" t="s">
        <v>660</v>
      </c>
      <c r="D46" s="401" t="s">
        <v>661</v>
      </c>
      <c r="E46" s="404" t="s">
        <v>32</v>
      </c>
      <c r="F46" s="404" t="s">
        <v>14</v>
      </c>
      <c r="G46" s="401" t="s">
        <v>1</v>
      </c>
      <c r="H46" s="401" t="s">
        <v>182</v>
      </c>
      <c r="I46" s="402">
        <v>45426</v>
      </c>
      <c r="J46" s="402">
        <v>45607</v>
      </c>
      <c r="K46" s="686" t="s">
        <v>242</v>
      </c>
      <c r="L46" s="403">
        <v>2.33</v>
      </c>
      <c r="M46" s="35"/>
    </row>
    <row r="47" spans="2:13" s="34" customFormat="1" ht="18" customHeight="1" thickTop="1" x14ac:dyDescent="0.25">
      <c r="B47" s="1122" t="s">
        <v>662</v>
      </c>
      <c r="C47" s="954" t="s">
        <v>466</v>
      </c>
      <c r="D47" s="955" t="s">
        <v>467</v>
      </c>
      <c r="E47" s="956" t="s">
        <v>19</v>
      </c>
      <c r="F47" s="956" t="s">
        <v>14</v>
      </c>
      <c r="G47" s="955" t="s">
        <v>5</v>
      </c>
      <c r="H47" s="955" t="s">
        <v>182</v>
      </c>
      <c r="I47" s="957">
        <v>44256</v>
      </c>
      <c r="J47" s="957">
        <v>44291</v>
      </c>
      <c r="K47" s="957">
        <v>44498</v>
      </c>
      <c r="L47" s="958">
        <v>2</v>
      </c>
      <c r="M47" s="35"/>
    </row>
    <row r="48" spans="2:13" s="34" customFormat="1" ht="18" customHeight="1" x14ac:dyDescent="0.25">
      <c r="B48" s="1123"/>
      <c r="C48" s="687" t="s">
        <v>652</v>
      </c>
      <c r="D48" s="31" t="s">
        <v>37</v>
      </c>
      <c r="E48" s="30" t="s">
        <v>26</v>
      </c>
      <c r="F48" s="30" t="s">
        <v>14</v>
      </c>
      <c r="G48" s="31" t="s">
        <v>1</v>
      </c>
      <c r="H48" s="31" t="s">
        <v>182</v>
      </c>
      <c r="I48" s="32">
        <v>45645</v>
      </c>
      <c r="J48" s="32">
        <v>45672</v>
      </c>
      <c r="K48" s="32">
        <v>45720</v>
      </c>
      <c r="L48" s="33">
        <v>2.4264000000000001</v>
      </c>
      <c r="M48" s="35"/>
    </row>
    <row r="49" spans="2:13" s="34" customFormat="1" ht="18" customHeight="1" x14ac:dyDescent="0.25">
      <c r="B49" s="1123"/>
      <c r="C49" s="688" t="s">
        <v>468</v>
      </c>
      <c r="D49" s="406" t="s">
        <v>663</v>
      </c>
      <c r="E49" s="405" t="s">
        <v>32</v>
      </c>
      <c r="F49" s="405" t="s">
        <v>14</v>
      </c>
      <c r="G49" s="406" t="s">
        <v>1</v>
      </c>
      <c r="H49" s="406" t="s">
        <v>182</v>
      </c>
      <c r="I49" s="407">
        <v>45195</v>
      </c>
      <c r="J49" s="407">
        <v>45250</v>
      </c>
      <c r="K49" s="407">
        <v>45336</v>
      </c>
      <c r="L49" s="408">
        <v>2.11</v>
      </c>
      <c r="M49" s="35"/>
    </row>
    <row r="50" spans="2:13" s="34" customFormat="1" ht="18" customHeight="1" x14ac:dyDescent="0.25">
      <c r="B50" s="1123"/>
      <c r="C50" s="688" t="s">
        <v>653</v>
      </c>
      <c r="D50" s="406" t="s">
        <v>654</v>
      </c>
      <c r="E50" s="405" t="s">
        <v>19</v>
      </c>
      <c r="F50" s="405" t="s">
        <v>14</v>
      </c>
      <c r="G50" s="406" t="s">
        <v>5</v>
      </c>
      <c r="H50" s="406" t="s">
        <v>182</v>
      </c>
      <c r="I50" s="407">
        <v>45495</v>
      </c>
      <c r="J50" s="407">
        <v>45531</v>
      </c>
      <c r="K50" s="959">
        <v>45748</v>
      </c>
      <c r="L50" s="408">
        <v>2</v>
      </c>
      <c r="M50" s="35"/>
    </row>
    <row r="51" spans="2:13" s="34" customFormat="1" ht="18" customHeight="1" x14ac:dyDescent="0.25">
      <c r="B51" s="1123"/>
      <c r="C51" s="688" t="s">
        <v>459</v>
      </c>
      <c r="D51" s="406" t="s">
        <v>134</v>
      </c>
      <c r="E51" s="405" t="s">
        <v>36</v>
      </c>
      <c r="F51" s="405" t="s">
        <v>20</v>
      </c>
      <c r="G51" s="406" t="s">
        <v>1</v>
      </c>
      <c r="H51" s="406" t="s">
        <v>444</v>
      </c>
      <c r="I51" s="407">
        <v>45309</v>
      </c>
      <c r="J51" s="407">
        <v>45327</v>
      </c>
      <c r="K51" s="960">
        <v>45882</v>
      </c>
      <c r="L51" s="408">
        <v>3.55</v>
      </c>
      <c r="M51" s="35"/>
    </row>
    <row r="52" spans="2:13" s="34" customFormat="1" ht="18" customHeight="1" x14ac:dyDescent="0.25">
      <c r="B52" s="1123"/>
      <c r="C52" s="688" t="s">
        <v>46</v>
      </c>
      <c r="D52" s="406" t="s">
        <v>31</v>
      </c>
      <c r="E52" s="405" t="s">
        <v>32</v>
      </c>
      <c r="F52" s="405" t="s">
        <v>14</v>
      </c>
      <c r="G52" s="406" t="s">
        <v>3</v>
      </c>
      <c r="H52" s="406" t="s">
        <v>58</v>
      </c>
      <c r="I52" s="407">
        <v>45261</v>
      </c>
      <c r="J52" s="407">
        <v>45310</v>
      </c>
      <c r="K52" s="961">
        <v>45817</v>
      </c>
      <c r="L52" s="408">
        <v>6.9</v>
      </c>
      <c r="M52" s="35"/>
    </row>
    <row r="53" spans="2:13" s="34" customFormat="1" ht="18" customHeight="1" x14ac:dyDescent="0.25">
      <c r="B53" s="1123"/>
      <c r="C53" s="688" t="s">
        <v>460</v>
      </c>
      <c r="D53" s="406" t="s">
        <v>134</v>
      </c>
      <c r="E53" s="405" t="s">
        <v>36</v>
      </c>
      <c r="F53" s="405" t="s">
        <v>20</v>
      </c>
      <c r="G53" s="406" t="s">
        <v>1</v>
      </c>
      <c r="H53" s="406" t="s">
        <v>444</v>
      </c>
      <c r="I53" s="407">
        <v>45336</v>
      </c>
      <c r="J53" s="407">
        <v>45377</v>
      </c>
      <c r="K53" s="960">
        <v>45840</v>
      </c>
      <c r="L53" s="408">
        <v>3.55</v>
      </c>
      <c r="M53" s="35"/>
    </row>
    <row r="54" spans="2:13" s="34" customFormat="1" ht="18" customHeight="1" x14ac:dyDescent="0.25">
      <c r="B54" s="1123"/>
      <c r="C54" s="688" t="s">
        <v>447</v>
      </c>
      <c r="D54" s="406" t="s">
        <v>448</v>
      </c>
      <c r="E54" s="405" t="s">
        <v>45</v>
      </c>
      <c r="F54" s="405" t="s">
        <v>20</v>
      </c>
      <c r="G54" s="406" t="s">
        <v>5</v>
      </c>
      <c r="H54" s="406" t="s">
        <v>449</v>
      </c>
      <c r="I54" s="407">
        <v>45604</v>
      </c>
      <c r="J54" s="407">
        <v>45728</v>
      </c>
      <c r="K54" s="32">
        <v>45775</v>
      </c>
      <c r="L54" s="408">
        <v>3.75</v>
      </c>
      <c r="M54" s="35"/>
    </row>
    <row r="55" spans="2:13" s="34" customFormat="1" ht="18" customHeight="1" x14ac:dyDescent="0.25">
      <c r="B55" s="1123"/>
      <c r="C55" s="688" t="s">
        <v>664</v>
      </c>
      <c r="D55" s="406" t="s">
        <v>37</v>
      </c>
      <c r="E55" s="405" t="s">
        <v>39</v>
      </c>
      <c r="F55" s="405" t="s">
        <v>20</v>
      </c>
      <c r="G55" s="406" t="s">
        <v>1</v>
      </c>
      <c r="H55" s="406" t="s">
        <v>444</v>
      </c>
      <c r="I55" s="407">
        <v>45546</v>
      </c>
      <c r="J55" s="407">
        <v>45565</v>
      </c>
      <c r="K55" s="406" t="s">
        <v>612</v>
      </c>
      <c r="L55" s="408">
        <v>13.3</v>
      </c>
      <c r="M55" s="35"/>
    </row>
    <row r="56" spans="2:13" s="34" customFormat="1" ht="18" customHeight="1" x14ac:dyDescent="0.25">
      <c r="B56" s="1123"/>
      <c r="C56" s="688" t="s">
        <v>621</v>
      </c>
      <c r="D56" s="406" t="s">
        <v>622</v>
      </c>
      <c r="E56" s="405" t="s">
        <v>26</v>
      </c>
      <c r="F56" s="405" t="s">
        <v>14</v>
      </c>
      <c r="G56" s="406" t="s">
        <v>1</v>
      </c>
      <c r="H56" s="406" t="s">
        <v>182</v>
      </c>
      <c r="I56" s="407">
        <v>45700</v>
      </c>
      <c r="J56" s="407">
        <v>45729</v>
      </c>
      <c r="K56" s="960">
        <v>45810</v>
      </c>
      <c r="L56" s="408">
        <v>0.62812900000000005</v>
      </c>
      <c r="M56" s="35"/>
    </row>
    <row r="57" spans="2:13" s="34" customFormat="1" ht="18" customHeight="1" x14ac:dyDescent="0.25">
      <c r="B57" s="1123"/>
      <c r="C57" s="688" t="s">
        <v>623</v>
      </c>
      <c r="D57" s="406" t="s">
        <v>188</v>
      </c>
      <c r="E57" s="405" t="s">
        <v>36</v>
      </c>
      <c r="F57" s="405" t="s">
        <v>14</v>
      </c>
      <c r="G57" s="406" t="s">
        <v>1</v>
      </c>
      <c r="H57" s="406" t="s">
        <v>444</v>
      </c>
      <c r="I57" s="407">
        <v>45812</v>
      </c>
      <c r="J57" s="407">
        <v>45834</v>
      </c>
      <c r="K57" s="406" t="s">
        <v>612</v>
      </c>
      <c r="L57" s="408">
        <v>3.694</v>
      </c>
      <c r="M57" s="35"/>
    </row>
    <row r="58" spans="2:13" s="34" customFormat="1" ht="18" customHeight="1" x14ac:dyDescent="0.25">
      <c r="B58" s="1123"/>
      <c r="C58" s="688" t="s">
        <v>656</v>
      </c>
      <c r="D58" s="406" t="s">
        <v>657</v>
      </c>
      <c r="E58" s="405" t="s">
        <v>28</v>
      </c>
      <c r="F58" s="405" t="s">
        <v>14</v>
      </c>
      <c r="G58" s="406" t="s">
        <v>1</v>
      </c>
      <c r="H58" s="406" t="s">
        <v>182</v>
      </c>
      <c r="I58" s="407">
        <v>45692</v>
      </c>
      <c r="J58" s="407">
        <v>45705</v>
      </c>
      <c r="K58" s="407">
        <v>45723</v>
      </c>
      <c r="L58" s="408">
        <v>1.42</v>
      </c>
      <c r="M58" s="35"/>
    </row>
    <row r="59" spans="2:13" s="34" customFormat="1" ht="18" customHeight="1" x14ac:dyDescent="0.25">
      <c r="B59" s="1123"/>
      <c r="C59" s="688" t="s">
        <v>450</v>
      </c>
      <c r="D59" s="406" t="s">
        <v>31</v>
      </c>
      <c r="E59" s="405" t="s">
        <v>32</v>
      </c>
      <c r="F59" s="405" t="s">
        <v>14</v>
      </c>
      <c r="G59" s="406" t="s">
        <v>3</v>
      </c>
      <c r="H59" s="406" t="s">
        <v>445</v>
      </c>
      <c r="I59" s="407">
        <v>45726</v>
      </c>
      <c r="J59" s="407">
        <v>45777</v>
      </c>
      <c r="K59" s="407" t="s">
        <v>857</v>
      </c>
      <c r="L59" s="408">
        <v>7.7644700000000002</v>
      </c>
      <c r="M59" s="35"/>
    </row>
    <row r="60" spans="2:13" s="34" customFormat="1" ht="18" customHeight="1" x14ac:dyDescent="0.25">
      <c r="B60" s="1123"/>
      <c r="C60" s="688" t="s">
        <v>52</v>
      </c>
      <c r="D60" s="406" t="s">
        <v>470</v>
      </c>
      <c r="E60" s="405" t="s">
        <v>33</v>
      </c>
      <c r="F60" s="405" t="s">
        <v>14</v>
      </c>
      <c r="G60" s="406" t="s">
        <v>2</v>
      </c>
      <c r="H60" s="406" t="s">
        <v>444</v>
      </c>
      <c r="I60" s="407">
        <v>44838</v>
      </c>
      <c r="J60" s="407">
        <v>44859</v>
      </c>
      <c r="K60" s="407">
        <v>45040</v>
      </c>
      <c r="L60" s="408">
        <v>1.5873699999999999</v>
      </c>
      <c r="M60" s="35"/>
    </row>
    <row r="61" spans="2:13" s="34" customFormat="1" ht="18" customHeight="1" x14ac:dyDescent="0.25">
      <c r="B61" s="1123"/>
      <c r="C61" s="688" t="s">
        <v>193</v>
      </c>
      <c r="D61" s="406" t="s">
        <v>31</v>
      </c>
      <c r="E61" s="405" t="s">
        <v>32</v>
      </c>
      <c r="F61" s="405" t="s">
        <v>14</v>
      </c>
      <c r="G61" s="406" t="s">
        <v>1</v>
      </c>
      <c r="H61" s="406" t="s">
        <v>444</v>
      </c>
      <c r="I61" s="407">
        <v>45351</v>
      </c>
      <c r="J61" s="407">
        <v>45376</v>
      </c>
      <c r="K61" s="407">
        <v>45842</v>
      </c>
      <c r="L61" s="408">
        <v>4.37</v>
      </c>
      <c r="M61" s="35"/>
    </row>
    <row r="62" spans="2:13" s="34" customFormat="1" ht="18" customHeight="1" x14ac:dyDescent="0.25">
      <c r="B62" s="1123"/>
      <c r="C62" s="688" t="s">
        <v>658</v>
      </c>
      <c r="D62" s="406" t="s">
        <v>659</v>
      </c>
      <c r="E62" s="405" t="s">
        <v>16</v>
      </c>
      <c r="F62" s="405" t="s">
        <v>14</v>
      </c>
      <c r="G62" s="406" t="s">
        <v>3</v>
      </c>
      <c r="H62" s="406" t="s">
        <v>182</v>
      </c>
      <c r="I62" s="407">
        <v>45498</v>
      </c>
      <c r="J62" s="407">
        <v>45684</v>
      </c>
      <c r="K62" s="407">
        <v>45733</v>
      </c>
      <c r="L62" s="408">
        <v>1.1246</v>
      </c>
      <c r="M62" s="35"/>
    </row>
    <row r="63" spans="2:13" s="34" customFormat="1" ht="18" customHeight="1" x14ac:dyDescent="0.25">
      <c r="B63" s="1123"/>
      <c r="C63" s="688" t="s">
        <v>463</v>
      </c>
      <c r="D63" s="406" t="s">
        <v>456</v>
      </c>
      <c r="E63" s="405" t="s">
        <v>25</v>
      </c>
      <c r="F63" s="405" t="s">
        <v>14</v>
      </c>
      <c r="G63" s="406" t="s">
        <v>1</v>
      </c>
      <c r="H63" s="406" t="s">
        <v>444</v>
      </c>
      <c r="I63" s="407">
        <v>45309</v>
      </c>
      <c r="J63" s="407">
        <v>45330</v>
      </c>
      <c r="K63" s="407">
        <v>45666</v>
      </c>
      <c r="L63" s="408">
        <v>1.242</v>
      </c>
      <c r="M63" s="35"/>
    </row>
    <row r="64" spans="2:13" s="34" customFormat="1" ht="18" customHeight="1" x14ac:dyDescent="0.25">
      <c r="B64" s="1123"/>
      <c r="C64" s="688" t="s">
        <v>665</v>
      </c>
      <c r="D64" s="406" t="s">
        <v>40</v>
      </c>
      <c r="E64" s="405" t="s">
        <v>13</v>
      </c>
      <c r="F64" s="405" t="s">
        <v>14</v>
      </c>
      <c r="G64" s="406" t="s">
        <v>2</v>
      </c>
      <c r="H64" s="406" t="s">
        <v>182</v>
      </c>
      <c r="I64" s="407">
        <v>45460</v>
      </c>
      <c r="J64" s="407">
        <v>45643</v>
      </c>
      <c r="K64" s="407">
        <v>45714</v>
      </c>
      <c r="L64" s="408">
        <v>3.45</v>
      </c>
      <c r="M64" s="35"/>
    </row>
    <row r="65" spans="2:13" s="34" customFormat="1" ht="18" customHeight="1" x14ac:dyDescent="0.25">
      <c r="B65" s="1123"/>
      <c r="C65" s="688" t="s">
        <v>666</v>
      </c>
      <c r="D65" s="406" t="s">
        <v>667</v>
      </c>
      <c r="E65" s="405" t="s">
        <v>25</v>
      </c>
      <c r="F65" s="405" t="s">
        <v>14</v>
      </c>
      <c r="G65" s="406" t="s">
        <v>2</v>
      </c>
      <c r="H65" s="406" t="s">
        <v>182</v>
      </c>
      <c r="I65" s="407">
        <v>45377</v>
      </c>
      <c r="J65" s="407">
        <v>45393</v>
      </c>
      <c r="K65" s="407">
        <v>45741</v>
      </c>
      <c r="L65" s="408">
        <v>1.8375999999999999</v>
      </c>
      <c r="M65" s="35"/>
    </row>
    <row r="66" spans="2:13" s="34" customFormat="1" ht="18" customHeight="1" x14ac:dyDescent="0.25">
      <c r="B66" s="1123"/>
      <c r="C66" s="688" t="s">
        <v>53</v>
      </c>
      <c r="D66" s="406" t="s">
        <v>54</v>
      </c>
      <c r="E66" s="405" t="s">
        <v>22</v>
      </c>
      <c r="F66" s="405" t="s">
        <v>20</v>
      </c>
      <c r="G66" s="406" t="s">
        <v>2</v>
      </c>
      <c r="H66" s="406" t="s">
        <v>55</v>
      </c>
      <c r="I66" s="407">
        <v>45217</v>
      </c>
      <c r="J66" s="407">
        <v>45244</v>
      </c>
      <c r="K66" s="407">
        <v>45720</v>
      </c>
      <c r="L66" s="408">
        <v>9.99315</v>
      </c>
      <c r="M66" s="35"/>
    </row>
    <row r="67" spans="2:13" s="34" customFormat="1" ht="18" customHeight="1" x14ac:dyDescent="0.25">
      <c r="B67" s="1123"/>
      <c r="C67" s="688" t="s">
        <v>217</v>
      </c>
      <c r="D67" s="406" t="s">
        <v>35</v>
      </c>
      <c r="E67" s="405" t="s">
        <v>19</v>
      </c>
      <c r="F67" s="405" t="s">
        <v>14</v>
      </c>
      <c r="G67" s="406" t="s">
        <v>1</v>
      </c>
      <c r="H67" s="406" t="s">
        <v>23</v>
      </c>
      <c r="I67" s="407">
        <v>45091</v>
      </c>
      <c r="J67" s="407">
        <v>45119</v>
      </c>
      <c r="K67" s="407">
        <v>45156</v>
      </c>
      <c r="L67" s="408">
        <v>1.3</v>
      </c>
      <c r="M67" s="35"/>
    </row>
    <row r="68" spans="2:13" s="34" customFormat="1" ht="18" customHeight="1" x14ac:dyDescent="0.25">
      <c r="B68" s="1123"/>
      <c r="C68" s="688" t="s">
        <v>59</v>
      </c>
      <c r="D68" s="406" t="s">
        <v>31</v>
      </c>
      <c r="E68" s="405" t="s">
        <v>32</v>
      </c>
      <c r="F68" s="405" t="s">
        <v>14</v>
      </c>
      <c r="G68" s="406" t="s">
        <v>3</v>
      </c>
      <c r="H68" s="406" t="s">
        <v>444</v>
      </c>
      <c r="I68" s="407">
        <v>44678</v>
      </c>
      <c r="J68" s="407">
        <v>44727</v>
      </c>
      <c r="K68" s="407">
        <v>45140</v>
      </c>
      <c r="L68" s="408">
        <v>6.8250000000000002</v>
      </c>
      <c r="M68" s="35"/>
    </row>
    <row r="69" spans="2:13" s="34" customFormat="1" ht="18" customHeight="1" x14ac:dyDescent="0.25">
      <c r="B69" s="1123"/>
      <c r="C69" s="688" t="s">
        <v>194</v>
      </c>
      <c r="D69" s="406" t="s">
        <v>43</v>
      </c>
      <c r="E69" s="405" t="s">
        <v>36</v>
      </c>
      <c r="F69" s="405" t="s">
        <v>14</v>
      </c>
      <c r="G69" s="406" t="s">
        <v>1</v>
      </c>
      <c r="H69" s="406" t="s">
        <v>444</v>
      </c>
      <c r="I69" s="407">
        <v>45180</v>
      </c>
      <c r="J69" s="407">
        <v>45215</v>
      </c>
      <c r="K69" s="407" t="s">
        <v>612</v>
      </c>
      <c r="L69" s="408">
        <v>2.0110000000000001</v>
      </c>
      <c r="M69" s="35"/>
    </row>
    <row r="70" spans="2:13" s="34" customFormat="1" ht="18" customHeight="1" x14ac:dyDescent="0.25">
      <c r="B70" s="1123"/>
      <c r="C70" s="688" t="s">
        <v>640</v>
      </c>
      <c r="D70" s="406" t="s">
        <v>409</v>
      </c>
      <c r="E70" s="405" t="s">
        <v>45</v>
      </c>
      <c r="F70" s="405" t="s">
        <v>20</v>
      </c>
      <c r="G70" s="406" t="s">
        <v>1</v>
      </c>
      <c r="H70" s="406" t="s">
        <v>641</v>
      </c>
      <c r="I70" s="407">
        <v>45709</v>
      </c>
      <c r="J70" s="407">
        <v>45727</v>
      </c>
      <c r="K70" s="407">
        <v>45782</v>
      </c>
      <c r="L70" s="408">
        <v>15.927194</v>
      </c>
      <c r="M70" s="35"/>
    </row>
    <row r="71" spans="2:13" s="34" customFormat="1" ht="18" customHeight="1" x14ac:dyDescent="0.25">
      <c r="B71" s="1123"/>
      <c r="C71" s="688" t="s">
        <v>451</v>
      </c>
      <c r="D71" s="406" t="s">
        <v>37</v>
      </c>
      <c r="E71" s="405" t="s">
        <v>39</v>
      </c>
      <c r="F71" s="405" t="s">
        <v>20</v>
      </c>
      <c r="G71" s="406" t="s">
        <v>1</v>
      </c>
      <c r="H71" s="406" t="s">
        <v>444</v>
      </c>
      <c r="I71" s="407">
        <v>45464</v>
      </c>
      <c r="J71" s="407">
        <v>45530</v>
      </c>
      <c r="K71" s="406" t="s">
        <v>612</v>
      </c>
      <c r="L71" s="408">
        <v>13.3</v>
      </c>
      <c r="M71" s="35"/>
    </row>
    <row r="72" spans="2:13" s="34" customFormat="1" ht="18" customHeight="1" x14ac:dyDescent="0.25">
      <c r="B72" s="1123"/>
      <c r="C72" s="688" t="s">
        <v>195</v>
      </c>
      <c r="D72" s="406" t="s">
        <v>31</v>
      </c>
      <c r="E72" s="405" t="s">
        <v>27</v>
      </c>
      <c r="F72" s="405" t="s">
        <v>14</v>
      </c>
      <c r="G72" s="406" t="s">
        <v>1</v>
      </c>
      <c r="H72" s="406" t="s">
        <v>58</v>
      </c>
      <c r="I72" s="407">
        <v>45240</v>
      </c>
      <c r="J72" s="407">
        <v>45261</v>
      </c>
      <c r="K72" s="407">
        <v>45716</v>
      </c>
      <c r="L72" s="408">
        <v>6.9</v>
      </c>
      <c r="M72" s="35"/>
    </row>
    <row r="73" spans="2:13" s="34" customFormat="1" ht="18" customHeight="1" x14ac:dyDescent="0.25">
      <c r="B73" s="1123"/>
      <c r="C73" s="688" t="s">
        <v>196</v>
      </c>
      <c r="D73" s="406" t="s">
        <v>657</v>
      </c>
      <c r="E73" s="405" t="s">
        <v>19</v>
      </c>
      <c r="F73" s="405" t="s">
        <v>14</v>
      </c>
      <c r="G73" s="406" t="s">
        <v>1</v>
      </c>
      <c r="H73" s="406" t="s">
        <v>444</v>
      </c>
      <c r="I73" s="407">
        <v>45057</v>
      </c>
      <c r="J73" s="407">
        <v>45075</v>
      </c>
      <c r="K73" s="407">
        <v>45160</v>
      </c>
      <c r="L73" s="408">
        <v>8.5295299999999994</v>
      </c>
      <c r="M73" s="35"/>
    </row>
    <row r="74" spans="2:13" s="34" customFormat="1" ht="18" customHeight="1" x14ac:dyDescent="0.25">
      <c r="B74" s="1123"/>
      <c r="C74" s="688" t="s">
        <v>183</v>
      </c>
      <c r="D74" s="406" t="s">
        <v>471</v>
      </c>
      <c r="E74" s="405" t="s">
        <v>26</v>
      </c>
      <c r="F74" s="405" t="s">
        <v>14</v>
      </c>
      <c r="G74" s="406" t="s">
        <v>1</v>
      </c>
      <c r="H74" s="406" t="s">
        <v>182</v>
      </c>
      <c r="I74" s="407">
        <v>44893</v>
      </c>
      <c r="J74" s="407">
        <v>44909</v>
      </c>
      <c r="K74" s="407">
        <v>44924</v>
      </c>
      <c r="L74" s="408">
        <v>2.3597999999999999</v>
      </c>
      <c r="M74" s="35"/>
    </row>
    <row r="75" spans="2:13" s="34" customFormat="1" ht="18" customHeight="1" x14ac:dyDescent="0.25">
      <c r="B75" s="1123"/>
      <c r="C75" s="688" t="s">
        <v>47</v>
      </c>
      <c r="D75" s="406" t="s">
        <v>38</v>
      </c>
      <c r="E75" s="405" t="s">
        <v>32</v>
      </c>
      <c r="F75" s="405" t="s">
        <v>14</v>
      </c>
      <c r="G75" s="406" t="s">
        <v>1</v>
      </c>
      <c r="H75" s="406" t="s">
        <v>23</v>
      </c>
      <c r="I75" s="407">
        <v>45439</v>
      </c>
      <c r="J75" s="407">
        <v>45454</v>
      </c>
      <c r="K75" s="407">
        <v>45586</v>
      </c>
      <c r="L75" s="408">
        <v>2.5</v>
      </c>
      <c r="M75" s="35"/>
    </row>
    <row r="76" spans="2:13" s="34" customFormat="1" ht="18" customHeight="1" x14ac:dyDescent="0.25">
      <c r="B76" s="1123"/>
      <c r="C76" s="688" t="s">
        <v>48</v>
      </c>
      <c r="D76" s="406" t="s">
        <v>31</v>
      </c>
      <c r="E76" s="405" t="s">
        <v>45</v>
      </c>
      <c r="F76" s="405" t="s">
        <v>20</v>
      </c>
      <c r="G76" s="406" t="s">
        <v>1</v>
      </c>
      <c r="H76" s="406" t="s">
        <v>444</v>
      </c>
      <c r="I76" s="407">
        <v>44552</v>
      </c>
      <c r="J76" s="407">
        <v>44609</v>
      </c>
      <c r="K76" s="407">
        <v>44811</v>
      </c>
      <c r="L76" s="408">
        <v>8.5608000000000004</v>
      </c>
      <c r="M76" s="35"/>
    </row>
    <row r="77" spans="2:13" s="34" customFormat="1" ht="18" customHeight="1" x14ac:dyDescent="0.25">
      <c r="B77" s="1123"/>
      <c r="C77" s="688" t="s">
        <v>455</v>
      </c>
      <c r="D77" s="406" t="s">
        <v>456</v>
      </c>
      <c r="E77" s="405" t="s">
        <v>19</v>
      </c>
      <c r="F77" s="405" t="s">
        <v>14</v>
      </c>
      <c r="G77" s="406" t="s">
        <v>1</v>
      </c>
      <c r="H77" s="406" t="s">
        <v>58</v>
      </c>
      <c r="I77" s="407">
        <v>45594</v>
      </c>
      <c r="J77" s="407">
        <v>45614</v>
      </c>
      <c r="K77" s="407">
        <v>45630</v>
      </c>
      <c r="L77" s="408">
        <v>2.4</v>
      </c>
      <c r="M77" s="35"/>
    </row>
    <row r="78" spans="2:13" s="34" customFormat="1" ht="18" customHeight="1" x14ac:dyDescent="0.25">
      <c r="B78" s="1123"/>
      <c r="C78" s="688" t="s">
        <v>198</v>
      </c>
      <c r="D78" s="31" t="s">
        <v>218</v>
      </c>
      <c r="E78" s="30" t="s">
        <v>33</v>
      </c>
      <c r="F78" s="30" t="s">
        <v>14</v>
      </c>
      <c r="G78" s="31" t="s">
        <v>199</v>
      </c>
      <c r="H78" s="31" t="s">
        <v>444</v>
      </c>
      <c r="I78" s="32">
        <v>45050</v>
      </c>
      <c r="J78" s="32">
        <v>45114</v>
      </c>
      <c r="K78" s="32">
        <v>45540</v>
      </c>
      <c r="L78" s="33">
        <v>5.5996100000000002</v>
      </c>
      <c r="M78" s="35"/>
    </row>
    <row r="79" spans="2:13" s="34" customFormat="1" ht="18" customHeight="1" x14ac:dyDescent="0.25">
      <c r="B79" s="1123"/>
      <c r="C79" s="688" t="s">
        <v>457</v>
      </c>
      <c r="D79" s="406" t="s">
        <v>188</v>
      </c>
      <c r="E79" s="405" t="s">
        <v>25</v>
      </c>
      <c r="F79" s="405" t="s">
        <v>14</v>
      </c>
      <c r="G79" s="406" t="s">
        <v>1</v>
      </c>
      <c r="H79" s="406" t="s">
        <v>444</v>
      </c>
      <c r="I79" s="407">
        <v>45498</v>
      </c>
      <c r="J79" s="407">
        <v>45530</v>
      </c>
      <c r="K79" s="407">
        <v>45719</v>
      </c>
      <c r="L79" s="408">
        <v>4.8608000000000002</v>
      </c>
      <c r="M79" s="35"/>
    </row>
    <row r="80" spans="2:13" s="34" customFormat="1" ht="18" customHeight="1" x14ac:dyDescent="0.25">
      <c r="B80" s="1123"/>
      <c r="C80" s="688" t="s">
        <v>200</v>
      </c>
      <c r="D80" s="406" t="s">
        <v>668</v>
      </c>
      <c r="E80" s="405" t="s">
        <v>15</v>
      </c>
      <c r="F80" s="405" t="s">
        <v>14</v>
      </c>
      <c r="G80" s="406" t="s">
        <v>1</v>
      </c>
      <c r="H80" s="406" t="s">
        <v>444</v>
      </c>
      <c r="I80" s="407">
        <v>45086</v>
      </c>
      <c r="J80" s="407">
        <v>45121</v>
      </c>
      <c r="K80" s="407">
        <v>45316</v>
      </c>
      <c r="L80" s="408">
        <v>28.5</v>
      </c>
      <c r="M80" s="35"/>
    </row>
    <row r="81" spans="2:13" s="34" customFormat="1" ht="18" customHeight="1" x14ac:dyDescent="0.25">
      <c r="B81" s="1123"/>
      <c r="C81" s="688" t="s">
        <v>472</v>
      </c>
      <c r="D81" s="406" t="s">
        <v>134</v>
      </c>
      <c r="E81" s="405" t="s">
        <v>36</v>
      </c>
      <c r="F81" s="405" t="s">
        <v>20</v>
      </c>
      <c r="G81" s="406" t="s">
        <v>1</v>
      </c>
      <c r="H81" s="406" t="s">
        <v>182</v>
      </c>
      <c r="I81" s="407">
        <v>45076</v>
      </c>
      <c r="J81" s="407">
        <v>45097</v>
      </c>
      <c r="K81" s="407">
        <v>45237</v>
      </c>
      <c r="L81" s="408">
        <v>2.0499999999999998</v>
      </c>
      <c r="M81" s="35"/>
    </row>
    <row r="82" spans="2:13" s="34" customFormat="1" ht="18" customHeight="1" x14ac:dyDescent="0.25">
      <c r="B82" s="1123"/>
      <c r="C82" s="688" t="s">
        <v>202</v>
      </c>
      <c r="D82" s="406" t="s">
        <v>669</v>
      </c>
      <c r="E82" s="405" t="s">
        <v>24</v>
      </c>
      <c r="F82" s="405" t="s">
        <v>14</v>
      </c>
      <c r="G82" s="406" t="s">
        <v>1</v>
      </c>
      <c r="H82" s="406" t="s">
        <v>444</v>
      </c>
      <c r="I82" s="407">
        <v>45163</v>
      </c>
      <c r="J82" s="407">
        <v>45243</v>
      </c>
      <c r="K82" s="407">
        <v>45881</v>
      </c>
      <c r="L82" s="408">
        <v>4.0011999999999999</v>
      </c>
      <c r="M82" s="35"/>
    </row>
    <row r="83" spans="2:13" s="34" customFormat="1" ht="18" customHeight="1" x14ac:dyDescent="0.25">
      <c r="B83" s="1123"/>
      <c r="C83" s="688" t="s">
        <v>61</v>
      </c>
      <c r="D83" s="31" t="s">
        <v>42</v>
      </c>
      <c r="E83" s="30" t="s">
        <v>32</v>
      </c>
      <c r="F83" s="30" t="s">
        <v>14</v>
      </c>
      <c r="G83" s="31" t="s">
        <v>1</v>
      </c>
      <c r="H83" s="31" t="s">
        <v>469</v>
      </c>
      <c r="I83" s="32">
        <v>44922</v>
      </c>
      <c r="J83" s="32">
        <v>44965</v>
      </c>
      <c r="K83" s="32">
        <v>45105</v>
      </c>
      <c r="L83" s="33">
        <v>23.3333333</v>
      </c>
      <c r="M83" s="35"/>
    </row>
    <row r="84" spans="2:13" s="34" customFormat="1" ht="18" customHeight="1" x14ac:dyDescent="0.25">
      <c r="B84" s="1123"/>
      <c r="C84" s="688" t="s">
        <v>204</v>
      </c>
      <c r="D84" s="405" t="s">
        <v>473</v>
      </c>
      <c r="E84" s="405" t="s">
        <v>33</v>
      </c>
      <c r="F84" s="405" t="s">
        <v>14</v>
      </c>
      <c r="G84" s="406" t="s">
        <v>2</v>
      </c>
      <c r="H84" s="406" t="s">
        <v>58</v>
      </c>
      <c r="I84" s="407">
        <v>45008</v>
      </c>
      <c r="J84" s="407">
        <v>45036</v>
      </c>
      <c r="K84" s="407">
        <v>45174</v>
      </c>
      <c r="L84" s="408">
        <v>6.3959999999999999</v>
      </c>
      <c r="M84" s="35"/>
    </row>
    <row r="85" spans="2:13" s="34" customFormat="1" ht="18" customHeight="1" thickBot="1" x14ac:dyDescent="0.3">
      <c r="B85" s="1124"/>
      <c r="C85" s="689" t="s">
        <v>465</v>
      </c>
      <c r="D85" s="410" t="s">
        <v>29</v>
      </c>
      <c r="E85" s="409" t="s">
        <v>19</v>
      </c>
      <c r="F85" s="409" t="s">
        <v>14</v>
      </c>
      <c r="G85" s="410" t="s">
        <v>1</v>
      </c>
      <c r="H85" s="410" t="s">
        <v>182</v>
      </c>
      <c r="I85" s="411">
        <v>45148</v>
      </c>
      <c r="J85" s="411">
        <v>45198</v>
      </c>
      <c r="K85" s="411">
        <v>45469</v>
      </c>
      <c r="L85" s="412">
        <v>4.7131150000000002</v>
      </c>
      <c r="M85" s="35"/>
    </row>
    <row r="86" spans="2:13" s="34" customFormat="1" ht="18" customHeight="1" thickTop="1" thickBot="1" x14ac:dyDescent="0.3">
      <c r="C86" s="28"/>
      <c r="D86" s="29"/>
      <c r="E86" s="30"/>
      <c r="F86" s="30"/>
      <c r="G86" s="31"/>
      <c r="H86" s="31"/>
      <c r="I86" s="32"/>
      <c r="L86" s="35"/>
      <c r="M86" s="35"/>
    </row>
    <row r="87" spans="2:13" s="414" customFormat="1" ht="30.75" customHeight="1" thickTop="1" thickBot="1" x14ac:dyDescent="0.3">
      <c r="B87" s="1115" t="s">
        <v>858</v>
      </c>
      <c r="C87" s="1115"/>
      <c r="D87" s="1115"/>
      <c r="E87" s="1115"/>
      <c r="F87" s="1115"/>
      <c r="G87" s="1115"/>
      <c r="H87" s="1115"/>
      <c r="I87" s="1115"/>
      <c r="J87" s="413"/>
      <c r="K87" s="413"/>
      <c r="L87" s="413">
        <f t="shared" ref="L87" si="0">SUM(L6:L85)</f>
        <v>727.54911650999941</v>
      </c>
      <c r="M87" s="415"/>
    </row>
    <row r="88" spans="2:13" ht="15.75" thickTop="1" x14ac:dyDescent="0.25"/>
    <row r="89" spans="2:13" x14ac:dyDescent="0.25">
      <c r="B89" s="416" t="s">
        <v>859</v>
      </c>
    </row>
    <row r="90" spans="2:13" x14ac:dyDescent="0.25">
      <c r="B90" s="416" t="s">
        <v>670</v>
      </c>
    </row>
    <row r="91" spans="2:13" x14ac:dyDescent="0.25">
      <c r="J91" s="417"/>
    </row>
  </sheetData>
  <mergeCells count="5">
    <mergeCell ref="B87:I87"/>
    <mergeCell ref="B6:B33"/>
    <mergeCell ref="B34:B46"/>
    <mergeCell ref="B47:B85"/>
    <mergeCell ref="B2:L2"/>
  </mergeCells>
  <pageMargins left="0.7" right="0.7" top="0.75" bottom="0.75" header="0.3" footer="0.3"/>
  <pageSetup scale="32" orientation="portrait" r:id="rId1"/>
  <colBreaks count="1" manualBreakCount="1">
    <brk id="13" max="8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24</vt:i4>
      </vt:variant>
    </vt:vector>
  </HeadingPairs>
  <TitlesOfParts>
    <vt:vector size="48" baseType="lpstr">
      <vt:lpstr>CONTENIDO</vt:lpstr>
      <vt:lpstr>1. PRODUCCIÓN METÁLICA</vt:lpstr>
      <vt:lpstr>2. PRODUCCIÓN EMPRESAS</vt:lpstr>
      <vt:lpstr>3. PRODUCCIÓN DEPARTAMENTOS </vt:lpstr>
      <vt:lpstr>4. NO METÁLICA</vt:lpstr>
      <vt:lpstr>4.1. NO METÁLICA DEPARTAMENTOS</vt:lpstr>
      <vt:lpstr>4.2. CARBONÍFERA</vt:lpstr>
      <vt:lpstr>5. MACROECONÓMICAS</vt:lpstr>
      <vt:lpstr>6. EXPORTACIONES</vt:lpstr>
      <vt:lpstr>6.1 EXPORTACIONES PART</vt:lpstr>
      <vt:lpstr>6.2 EXPORT PRODUCTOS</vt:lpstr>
      <vt:lpstr>7. INVERSIONES</vt:lpstr>
      <vt:lpstr>8. INVERSIONES TIPO</vt:lpstr>
      <vt:lpstr>9. INVERSIONES RUBRO</vt:lpstr>
      <vt:lpstr>10. EMPLEO</vt:lpstr>
      <vt:lpstr>11. EMPLEO-GÉNERO</vt:lpstr>
      <vt:lpstr>12. TRANSFERENCIAS</vt:lpstr>
      <vt:lpstr>13. TRANSFERENCIAS 2</vt:lpstr>
      <vt:lpstr>14. CATASTRO ACTIVIDAD</vt:lpstr>
      <vt:lpstr>14.1 ACTIVIDAD MINERA</vt:lpstr>
      <vt:lpstr>14.2 ÁREAS RESTRINGIDAS</vt:lpstr>
      <vt:lpstr>15. RECAUDACIÓN</vt:lpstr>
      <vt:lpstr>CPIM, OCT 2025</vt:lpstr>
      <vt:lpstr>CPEM, AGO 2025</vt:lpstr>
      <vt:lpstr>'1. PRODUCCIÓN METÁLICA'!Área_de_impresión</vt:lpstr>
      <vt:lpstr>'10. EMPLEO'!Área_de_impresión</vt:lpstr>
      <vt:lpstr>'11. EMPLEO-GÉNERO'!Área_de_impresión</vt:lpstr>
      <vt:lpstr>'12. TRANSFERENCIAS'!Área_de_impresión</vt:lpstr>
      <vt:lpstr>'13. TRANSFERENCIAS 2'!Área_de_impresión</vt:lpstr>
      <vt:lpstr>'14. CATASTRO ACTIVIDAD'!Área_de_impresión</vt:lpstr>
      <vt:lpstr>'14.1 ACTIVIDAD MINERA'!Área_de_impresión</vt:lpstr>
      <vt:lpstr>'14.2 ÁREAS RESTRINGIDAS'!Área_de_impresión</vt:lpstr>
      <vt:lpstr>'15. RECAUDACIÓN'!Área_de_impresión</vt:lpstr>
      <vt:lpstr>'2. PRODUCCIÓN EMPRESAS'!Área_de_impresión</vt:lpstr>
      <vt:lpstr>'3. PRODUCCIÓN DEPARTAMENTOS '!Área_de_impresión</vt:lpstr>
      <vt:lpstr>'4. NO METÁLICA'!Área_de_impresión</vt:lpstr>
      <vt:lpstr>'4.1. NO METÁLICA DEPARTAMENTOS'!Área_de_impresión</vt:lpstr>
      <vt:lpstr>'4.2. CARBONÍFERA'!Área_de_impresión</vt:lpstr>
      <vt:lpstr>'5. MACROECONÓMICAS'!Área_de_impresión</vt:lpstr>
      <vt:lpstr>'6. EXPORTACIONES'!Área_de_impresión</vt:lpstr>
      <vt:lpstr>'6.1 EXPORTACIONES PART'!Área_de_impresión</vt:lpstr>
      <vt:lpstr>'6.2 EXPORT PRODUCTOS'!Área_de_impresión</vt:lpstr>
      <vt:lpstr>'7. INVERSIONES'!Área_de_impresión</vt:lpstr>
      <vt:lpstr>'8. INVERSIONES TIPO'!Área_de_impresión</vt:lpstr>
      <vt:lpstr>'9. INVERSIONES RUBRO'!Área_de_impresión</vt:lpstr>
      <vt:lpstr>CONTENIDO!Área_de_impresión</vt:lpstr>
      <vt:lpstr>'CPEM, AGO 2025'!Área_de_impresión</vt:lpstr>
      <vt:lpstr>'CPIM, OCT 2025'!Área_de_impresión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SEGURA PARRAGUEZ, ANGHELA MERCEDES</dc:creator>
  <cp:lastModifiedBy>CCANTO CHAVEZ MARICIELO BRIGGITTE</cp:lastModifiedBy>
  <cp:lastPrinted>2022-09-01T14:01:14Z</cp:lastPrinted>
  <dcterms:created xsi:type="dcterms:W3CDTF">2021-02-25T21:18:08Z</dcterms:created>
  <dcterms:modified xsi:type="dcterms:W3CDTF">2026-02-13T21:57:29Z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{B6E2BAF9-61C8-408A-BAB6-94EC5949AFB7}</vt:lpwstr>
  </property>
</Properties>
</file>