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E:\USB ANGHELA 2026\2026\BEM\2026\01. ENERO\CONSOLIDADOS\"/>
    </mc:Choice>
  </mc:AlternateContent>
  <xr:revisionPtr revIDLastSave="0" documentId="13_ncr:1_{150D1E4E-FFA5-49D8-BD9D-164782DA6666}" xr6:coauthVersionLast="47" xr6:coauthVersionMax="47" xr10:uidLastSave="{00000000-0000-0000-0000-000000000000}"/>
  <bookViews>
    <workbookView xWindow="-108" yWindow="-108" windowWidth="23256" windowHeight="12456" tabRatio="764" xr2:uid="{00000000-000D-0000-FFFF-FFFF00000000}"/>
  </bookViews>
  <sheets>
    <sheet name="CONTENIDO" sheetId="424" r:id="rId1"/>
    <sheet name="1. PRODUCCIÓN METÁLICA" sheetId="1352" r:id="rId2"/>
    <sheet name="2. PRODUCCIÓN EMPRESAS" sheetId="1353" r:id="rId3"/>
    <sheet name="3. PRODUCCIÓN DEPARTAMENTOS " sheetId="1354" r:id="rId4"/>
    <sheet name="4. NO METÁLICA" sheetId="1355" r:id="rId5"/>
    <sheet name="4.1. NO METÁLICA DEPARTAMENTOS" sheetId="1356" r:id="rId6"/>
    <sheet name="4.2. CARBONÍFERA" sheetId="1357" r:id="rId7"/>
    <sheet name="5. MACROECONÓMICAS" sheetId="1358" r:id="rId8"/>
    <sheet name="6. EXPORTACIONES" sheetId="1359" r:id="rId9"/>
    <sheet name="6.1 EXPORTACIONES PART" sheetId="1360" r:id="rId10"/>
    <sheet name="6.2 EXPORT PRODUCTOS" sheetId="1361" r:id="rId11"/>
    <sheet name="7. INVERSIONES" sheetId="1362" r:id="rId12"/>
    <sheet name="8. INVERSIONES TIPO" sheetId="1363" r:id="rId13"/>
    <sheet name="9. INVERSIONES RUBRO" sheetId="1364" r:id="rId14"/>
    <sheet name="10. EMPLEO" sheetId="1365" r:id="rId15"/>
    <sheet name="11. EMPLEO-GÉNERO" sheetId="1366" r:id="rId16"/>
    <sheet name="12. TRANSFERENCIAS" sheetId="1371" r:id="rId17"/>
    <sheet name="13. TRANSFERENCIAS 2" sheetId="1372" r:id="rId18"/>
    <sheet name="14. CATASTRO ACTIVIDAD" sheetId="1367" r:id="rId19"/>
    <sheet name="14.1 ACTIVIDAD MINERA" sheetId="1369" r:id="rId20"/>
    <sheet name="14.2 ÁREAS RESTRINGIDAS" sheetId="1368" r:id="rId21"/>
    <sheet name="15. RECAUDACIÓN" sheetId="1370" r:id="rId22"/>
    <sheet name="CPIM, OCT 2025" sheetId="1302" r:id="rId23"/>
    <sheet name="CPEM, AGO 2025" sheetId="864" r:id="rId24"/>
  </sheets>
  <definedNames>
    <definedName name="_xlnm._FilterDatabase" localSheetId="14" hidden="1">'10. EMPLEO'!$M$9:$O$19</definedName>
    <definedName name="_xlnm._FilterDatabase" localSheetId="16" hidden="1">'12. TRANSFERENCIAS'!$A$4:$K$29</definedName>
    <definedName name="_xlnm._FilterDatabase" localSheetId="17" hidden="1">'13. TRANSFERENCIAS 2'!$A$57:$K$82</definedName>
    <definedName name="_xlnm._FilterDatabase" localSheetId="2" hidden="1">'2. PRODUCCIÓN EMPRESAS'!$A$5:$B$105</definedName>
    <definedName name="_xlnm._FilterDatabase" localSheetId="3" hidden="1">'3. PRODUCCIÓN DEPARTAMENTOS '!$A$6:$B$114</definedName>
    <definedName name="_xlnm._FilterDatabase" localSheetId="12" hidden="1">'8. INVERSIONES TIPO'!#REF!</definedName>
    <definedName name="_xlnm._FilterDatabase" localSheetId="23" hidden="1">'CPEM, AGO 2025'!$B$4:$J$85</definedName>
    <definedName name="_xlnm._FilterDatabase" localSheetId="22" hidden="1">'CPIM, OCT 2025'!$B$4:$I$69</definedName>
    <definedName name="_xlnm.Print_Area" localSheetId="1">'1. PRODUCCIÓN METÁLICA'!$A$1:$O$57</definedName>
    <definedName name="_xlnm.Print_Area" localSheetId="14">'10. EMPLEO'!$A$1:$O$68</definedName>
    <definedName name="_xlnm.Print_Area" localSheetId="15">'11. EMPLEO-GÉNERO'!$A$1:$O$24</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RECAUDACIÓN'!$A$1:$H$52</definedName>
    <definedName name="_xlnm.Print_Area" localSheetId="2">'2. PRODUCCIÓN EMPRESAS'!$A$1:$F$106</definedName>
    <definedName name="_xlnm.Print_Area" localSheetId="3">'3. PRODUCCIÓN DEPARTAMENTOS '!$A$1:$F$115</definedName>
    <definedName name="_xlnm.Print_Area" localSheetId="4">'4. NO METÁLICA'!$A$1:$F$41</definedName>
    <definedName name="_xlnm.Print_Area" localSheetId="5">'4.1. NO METÁLICA DEPARTAMENTOS'!$A$1:$F$112</definedName>
    <definedName name="_xlnm.Print_Area" localSheetId="6">'4.2. CARBONÍFERA'!$A$1:$F$15</definedName>
    <definedName name="_xlnm.Print_Area" localSheetId="7">'5. MACROECONÓMICAS'!$A$1:$K$53</definedName>
    <definedName name="_xlnm.Print_Area" localSheetId="8">'6. EXPORTACIONES'!$A$1:$L$124</definedName>
    <definedName name="_xlnm.Print_Area" localSheetId="9">'6.1 EXPORTACIONES PART'!$A$1:$Z$26</definedName>
    <definedName name="_xlnm.Print_Area" localSheetId="10">'6.2 EXPORT PRODUCTOS'!$A$1:$D$40</definedName>
    <definedName name="_xlnm.Print_Area" localSheetId="11">'7. INVERSIONES'!$A$1:$I$53</definedName>
    <definedName name="_xlnm.Print_Area" localSheetId="12">'8. INVERSIONES TIPO'!$A$1:$F$87</definedName>
    <definedName name="_xlnm.Print_Area" localSheetId="13">'9. INVERSIONES RUBRO'!$A$1:$F$82</definedName>
    <definedName name="_xlnm.Print_Area" localSheetId="0">CONTENIDO!$A$1:$M$58</definedName>
    <definedName name="_xlnm.Print_Area" localSheetId="23">'CPEM, AGO 2025'!$A$1:$M$91</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7" i="1372" l="1"/>
  <c r="J57" i="1372"/>
  <c r="I57" i="1372"/>
  <c r="H57" i="1372"/>
  <c r="G57" i="1372"/>
  <c r="F57" i="1372"/>
  <c r="E57" i="1372"/>
  <c r="D57" i="1372"/>
  <c r="C57" i="1372"/>
  <c r="B57" i="1372"/>
  <c r="K31" i="1372"/>
  <c r="J31" i="1372"/>
  <c r="I31" i="1372"/>
  <c r="H31" i="1372"/>
  <c r="K5" i="1372"/>
  <c r="J5" i="1372"/>
  <c r="I5" i="1372"/>
  <c r="H5" i="1372"/>
  <c r="G5" i="1372"/>
  <c r="F5" i="1372"/>
  <c r="E5" i="1372"/>
  <c r="D5" i="1372"/>
  <c r="C5" i="1372"/>
  <c r="B5" i="1372"/>
  <c r="K31" i="1371"/>
  <c r="J31" i="1371"/>
  <c r="I31" i="1371"/>
  <c r="H31" i="1371"/>
  <c r="G31" i="1371"/>
  <c r="F31" i="1371"/>
  <c r="E31" i="1371"/>
  <c r="D31" i="1371"/>
  <c r="C31" i="1371"/>
  <c r="B31" i="1371"/>
  <c r="G32" i="1370" l="1"/>
  <c r="E32" i="1370"/>
  <c r="D32" i="1370"/>
  <c r="C32" i="1370"/>
  <c r="B32" i="1370"/>
  <c r="G31" i="1370"/>
  <c r="G30" i="1370"/>
  <c r="G27" i="1370"/>
  <c r="E27" i="1370"/>
  <c r="D27" i="1370"/>
  <c r="C27" i="1370"/>
  <c r="B27" i="1370"/>
  <c r="G26" i="1370"/>
  <c r="G25" i="1370"/>
  <c r="G22" i="1370"/>
  <c r="F21" i="1370"/>
  <c r="E21" i="1370"/>
  <c r="G21" i="1370" s="1"/>
  <c r="D21" i="1370"/>
  <c r="C21" i="1370"/>
  <c r="B21" i="1370"/>
  <c r="G20" i="1370"/>
  <c r="G19" i="1370"/>
  <c r="G18" i="1370"/>
  <c r="G17" i="1370"/>
  <c r="G16" i="1370"/>
  <c r="G15" i="1370"/>
  <c r="G14" i="1370"/>
  <c r="G13" i="1370"/>
  <c r="G12" i="1370"/>
  <c r="G11" i="1370"/>
  <c r="G10" i="1370"/>
  <c r="G9" i="1370"/>
  <c r="G8" i="1370"/>
  <c r="G7" i="1370"/>
  <c r="G6" i="1370"/>
  <c r="C13" i="1369" l="1"/>
  <c r="A13" i="1369"/>
  <c r="D12" i="1369"/>
  <c r="D11" i="1369"/>
  <c r="D10" i="1369"/>
  <c r="D9" i="1369"/>
  <c r="D8" i="1369"/>
  <c r="D7" i="1369"/>
  <c r="D6" i="1369"/>
  <c r="D5" i="1369"/>
  <c r="D13" i="1369" s="1"/>
  <c r="C24" i="1368" l="1"/>
  <c r="E23" i="1368"/>
  <c r="E22" i="1368"/>
  <c r="E21" i="1368"/>
  <c r="E20" i="1368"/>
  <c r="E19" i="1368"/>
  <c r="E18" i="1368"/>
  <c r="E17" i="1368"/>
  <c r="E16" i="1368"/>
  <c r="E15" i="1368"/>
  <c r="E14" i="1368"/>
  <c r="E13" i="1368"/>
  <c r="E12" i="1368"/>
  <c r="E11" i="1368"/>
  <c r="E10" i="1368"/>
  <c r="E9" i="1368"/>
  <c r="E8" i="1368"/>
  <c r="E7" i="1368"/>
  <c r="E6" i="1368"/>
  <c r="E5" i="1368"/>
  <c r="N61" i="1367"/>
  <c r="N60" i="1367"/>
  <c r="N59" i="1367"/>
  <c r="N58" i="1367"/>
  <c r="N57" i="1367"/>
  <c r="N56" i="1367"/>
  <c r="N55" i="1367"/>
  <c r="N54" i="1367"/>
  <c r="N53" i="1367"/>
  <c r="N52" i="1367"/>
  <c r="N51" i="1367"/>
  <c r="N50" i="1367"/>
  <c r="N49" i="1367"/>
  <c r="N48" i="1367"/>
  <c r="N47" i="1367"/>
  <c r="N46" i="1367"/>
  <c r="N45" i="1367"/>
  <c r="N44" i="1367"/>
  <c r="N42" i="1367"/>
  <c r="N41" i="1367"/>
  <c r="N40" i="1367"/>
  <c r="N39" i="1367"/>
  <c r="N38" i="1367"/>
  <c r="N37" i="1367"/>
  <c r="N36" i="1367"/>
  <c r="N35" i="1367"/>
  <c r="N34" i="1367"/>
  <c r="N33" i="1367"/>
  <c r="N32" i="1367"/>
  <c r="N31" i="1367"/>
  <c r="N30" i="1367"/>
  <c r="N29" i="1367"/>
  <c r="N28" i="1367"/>
  <c r="N27" i="1367"/>
  <c r="N26" i="1367"/>
  <c r="N25" i="1367"/>
  <c r="N23" i="1367"/>
  <c r="N22" i="1367"/>
  <c r="N21" i="1367"/>
  <c r="N20" i="1367"/>
  <c r="N19" i="1367"/>
  <c r="N18" i="1367"/>
  <c r="N17" i="1367"/>
  <c r="N16" i="1367"/>
  <c r="N15" i="1367"/>
  <c r="N14" i="1367"/>
  <c r="N13" i="1367"/>
  <c r="N12" i="1367"/>
  <c r="N11" i="1367"/>
  <c r="N10" i="1367"/>
  <c r="N9" i="1367"/>
  <c r="N8" i="1367"/>
  <c r="N7" i="1367"/>
  <c r="N6" i="1367"/>
  <c r="N20" i="1366"/>
  <c r="G20" i="1366"/>
  <c r="F20" i="1366"/>
  <c r="N17" i="1366"/>
  <c r="M17" i="1366"/>
  <c r="M20" i="1366" s="1"/>
  <c r="L17" i="1366"/>
  <c r="L20" i="1366" s="1"/>
  <c r="K17" i="1366"/>
  <c r="K20" i="1366" s="1"/>
  <c r="J17" i="1366"/>
  <c r="J20" i="1366" s="1"/>
  <c r="I17" i="1366"/>
  <c r="H17" i="1366"/>
  <c r="G17" i="1366"/>
  <c r="F17" i="1366"/>
  <c r="E17" i="1366"/>
  <c r="E20" i="1366" s="1"/>
  <c r="D17" i="1366"/>
  <c r="D20" i="1366" s="1"/>
  <c r="C17" i="1366"/>
  <c r="C20" i="1366" s="1"/>
  <c r="B17" i="1366"/>
  <c r="B20" i="1366" s="1"/>
  <c r="N14" i="1366"/>
  <c r="M14" i="1366"/>
  <c r="L14" i="1366"/>
  <c r="K14" i="1366"/>
  <c r="J14" i="1366"/>
  <c r="I14" i="1366"/>
  <c r="I20" i="1366" s="1"/>
  <c r="H14" i="1366"/>
  <c r="H20" i="1366" s="1"/>
  <c r="G14" i="1366"/>
  <c r="F14" i="1366"/>
  <c r="E14" i="1366"/>
  <c r="D14" i="1366"/>
  <c r="C14" i="1366"/>
  <c r="B14" i="1366"/>
  <c r="N9" i="1366"/>
  <c r="M9" i="1366"/>
  <c r="L9" i="1366"/>
  <c r="K9" i="1366"/>
  <c r="J9" i="1366"/>
  <c r="I9" i="1366"/>
  <c r="H9" i="1366"/>
  <c r="G9" i="1366"/>
  <c r="F9" i="1366"/>
  <c r="E9" i="1366"/>
  <c r="D9" i="1366"/>
  <c r="C9" i="1366"/>
  <c r="B9" i="1366"/>
  <c r="N65" i="1365"/>
  <c r="N64" i="1365"/>
  <c r="N63" i="1365"/>
  <c r="N62" i="1365"/>
  <c r="N61" i="1365"/>
  <c r="N60" i="1365"/>
  <c r="N59" i="1365"/>
  <c r="N58" i="1365"/>
  <c r="N57" i="1365"/>
  <c r="N56" i="1365"/>
  <c r="N55" i="1365"/>
  <c r="N54" i="1365"/>
  <c r="N53" i="1365"/>
  <c r="N52" i="1365"/>
  <c r="N51" i="1365"/>
  <c r="N50" i="1365"/>
  <c r="N49" i="1365"/>
  <c r="N48" i="1365"/>
  <c r="N47" i="1365"/>
  <c r="N46" i="1365"/>
  <c r="N45" i="1365"/>
  <c r="N44" i="1365"/>
  <c r="N43" i="1365"/>
  <c r="N42" i="1365"/>
  <c r="N41" i="1365"/>
  <c r="N40" i="1365"/>
  <c r="N39" i="1365"/>
  <c r="I31" i="1365"/>
  <c r="J28" i="1365" s="1"/>
  <c r="H31" i="1365"/>
  <c r="G31" i="1365"/>
  <c r="C31" i="1365"/>
  <c r="B31" i="1365"/>
  <c r="D30" i="1365"/>
  <c r="D31" i="1365" s="1"/>
  <c r="D29" i="1365"/>
  <c r="D18" i="1365"/>
  <c r="C17" i="1365"/>
  <c r="B17" i="1365"/>
  <c r="D17" i="1365" s="1"/>
  <c r="D16" i="1365"/>
  <c r="D15" i="1365"/>
  <c r="D14" i="1365"/>
  <c r="D13" i="1365"/>
  <c r="D12" i="1365"/>
  <c r="D11" i="1365"/>
  <c r="D10" i="1365"/>
  <c r="D9" i="1365"/>
  <c r="D8" i="1365"/>
  <c r="D7" i="1365"/>
  <c r="D6" i="1365"/>
  <c r="J21" i="1365" l="1"/>
  <c r="J9" i="1365"/>
  <c r="J29" i="1365"/>
  <c r="J17" i="1365"/>
  <c r="J13" i="1365"/>
  <c r="J23" i="1365"/>
  <c r="J14" i="1365"/>
  <c r="J25" i="1365"/>
  <c r="J22" i="1365"/>
  <c r="J10" i="1365"/>
  <c r="J15" i="1365"/>
  <c r="J26" i="1365"/>
  <c r="J19" i="1365"/>
  <c r="J27" i="1365"/>
  <c r="J6" i="1365"/>
  <c r="J24" i="1365"/>
  <c r="J7" i="1365"/>
  <c r="J11" i="1365"/>
  <c r="J18" i="1365"/>
  <c r="J8" i="1365"/>
  <c r="J12" i="1365"/>
  <c r="J16" i="1365"/>
  <c r="J20" i="1365"/>
  <c r="J31" i="1365" l="1"/>
  <c r="D78" i="1364" l="1"/>
  <c r="E77" i="1364"/>
  <c r="D76" i="1364"/>
  <c r="E75" i="1364"/>
  <c r="D75" i="1364"/>
  <c r="D74" i="1364"/>
  <c r="D73" i="1364"/>
  <c r="D72" i="1364"/>
  <c r="E71" i="1364"/>
  <c r="D71" i="1364"/>
  <c r="D69" i="1364"/>
  <c r="E68" i="1364"/>
  <c r="D68" i="1364"/>
  <c r="D67" i="1364"/>
  <c r="C67" i="1364"/>
  <c r="C79" i="1364" s="1"/>
  <c r="B67" i="1364"/>
  <c r="B79" i="1364" s="1"/>
  <c r="D66" i="1364"/>
  <c r="E65" i="1364"/>
  <c r="D65" i="1364"/>
  <c r="D64" i="1364"/>
  <c r="D63" i="1364"/>
  <c r="D62" i="1364"/>
  <c r="E61" i="1364"/>
  <c r="D61" i="1364"/>
  <c r="D60" i="1364"/>
  <c r="D58" i="1364"/>
  <c r="D57" i="1364"/>
  <c r="D56" i="1364"/>
  <c r="C55" i="1364"/>
  <c r="E64" i="1364" s="1"/>
  <c r="B55" i="1364"/>
  <c r="D54" i="1364"/>
  <c r="D53" i="1364"/>
  <c r="E52" i="1364"/>
  <c r="D51" i="1364"/>
  <c r="D50" i="1364"/>
  <c r="E49" i="1364"/>
  <c r="D49" i="1364"/>
  <c r="E47" i="1364"/>
  <c r="D47" i="1364"/>
  <c r="D46" i="1364"/>
  <c r="D45" i="1364"/>
  <c r="D44" i="1364"/>
  <c r="C43" i="1364"/>
  <c r="E48" i="1364" s="1"/>
  <c r="B43" i="1364"/>
  <c r="D42" i="1364"/>
  <c r="D41" i="1364"/>
  <c r="E40" i="1364"/>
  <c r="D40" i="1364"/>
  <c r="E39" i="1364"/>
  <c r="D38" i="1364"/>
  <c r="E37" i="1364"/>
  <c r="D37" i="1364"/>
  <c r="E36" i="1364"/>
  <c r="D36" i="1364"/>
  <c r="E35" i="1364"/>
  <c r="D35" i="1364"/>
  <c r="D34" i="1364"/>
  <c r="E33" i="1364"/>
  <c r="D33" i="1364"/>
  <c r="E32" i="1364"/>
  <c r="D32" i="1364"/>
  <c r="D31" i="1364"/>
  <c r="C31" i="1364"/>
  <c r="E38" i="1364" s="1"/>
  <c r="B31" i="1364"/>
  <c r="E30" i="1364"/>
  <c r="D30" i="1364"/>
  <c r="E29" i="1364"/>
  <c r="D29" i="1364"/>
  <c r="E28" i="1364"/>
  <c r="D28" i="1364"/>
  <c r="D27" i="1364"/>
  <c r="E26" i="1364"/>
  <c r="D26" i="1364"/>
  <c r="E25" i="1364"/>
  <c r="D25" i="1364"/>
  <c r="E24" i="1364"/>
  <c r="D24" i="1364"/>
  <c r="D22" i="1364"/>
  <c r="D21" i="1364"/>
  <c r="E20" i="1364"/>
  <c r="D20" i="1364"/>
  <c r="C19" i="1364"/>
  <c r="E27" i="1364" s="1"/>
  <c r="B19" i="1364"/>
  <c r="D18" i="1364"/>
  <c r="D17" i="1364"/>
  <c r="D16" i="1364"/>
  <c r="D14" i="1364"/>
  <c r="D13" i="1364"/>
  <c r="D12" i="1364"/>
  <c r="D11" i="1364"/>
  <c r="D10" i="1364"/>
  <c r="D9" i="1364"/>
  <c r="D8" i="1364"/>
  <c r="C7" i="1364"/>
  <c r="E13" i="1364" s="1"/>
  <c r="B7" i="1364"/>
  <c r="D84" i="1363"/>
  <c r="C84" i="1363"/>
  <c r="E84" i="1363" s="1"/>
  <c r="B84" i="1363"/>
  <c r="D83" i="1363"/>
  <c r="E82" i="1363"/>
  <c r="D82" i="1363"/>
  <c r="D81" i="1363"/>
  <c r="E80" i="1363"/>
  <c r="D80" i="1363"/>
  <c r="D79" i="1363"/>
  <c r="E78" i="1363"/>
  <c r="D78" i="1363"/>
  <c r="D77" i="1363"/>
  <c r="E76" i="1363"/>
  <c r="D76" i="1363"/>
  <c r="D75" i="1363"/>
  <c r="E74" i="1363"/>
  <c r="D73" i="1363"/>
  <c r="E72" i="1363"/>
  <c r="D72" i="1363"/>
  <c r="E71" i="1363"/>
  <c r="D71" i="1363"/>
  <c r="D70" i="1363"/>
  <c r="D69" i="1363"/>
  <c r="E68" i="1363"/>
  <c r="D68" i="1363"/>
  <c r="E67" i="1363"/>
  <c r="D67" i="1363"/>
  <c r="D66" i="1363"/>
  <c r="D65" i="1363"/>
  <c r="E64" i="1363"/>
  <c r="E63" i="1363"/>
  <c r="E62" i="1363"/>
  <c r="D62" i="1363"/>
  <c r="D61" i="1363"/>
  <c r="D60" i="1363"/>
  <c r="E59" i="1363"/>
  <c r="D59" i="1363"/>
  <c r="E58" i="1363"/>
  <c r="D58" i="1363"/>
  <c r="D57" i="1363"/>
  <c r="D56" i="1363"/>
  <c r="E55" i="1363"/>
  <c r="D55" i="1363"/>
  <c r="E54" i="1363"/>
  <c r="D54" i="1363"/>
  <c r="D53" i="1363"/>
  <c r="D52" i="1363"/>
  <c r="E51" i="1363"/>
  <c r="D51" i="1363"/>
  <c r="E50" i="1363"/>
  <c r="D50" i="1363"/>
  <c r="D49" i="1363"/>
  <c r="E47" i="1363"/>
  <c r="D47" i="1363"/>
  <c r="E46" i="1363"/>
  <c r="D46" i="1363"/>
  <c r="D45" i="1363"/>
  <c r="E44" i="1363"/>
  <c r="D44" i="1363"/>
  <c r="E43" i="1363"/>
  <c r="D43" i="1363"/>
  <c r="E42" i="1363"/>
  <c r="D42" i="1363"/>
  <c r="D41" i="1363"/>
  <c r="E40" i="1363"/>
  <c r="D40" i="1363"/>
  <c r="E39" i="1363"/>
  <c r="D39" i="1363"/>
  <c r="E38" i="1363"/>
  <c r="D38" i="1363"/>
  <c r="D37" i="1363"/>
  <c r="E36" i="1363"/>
  <c r="D36" i="1363"/>
  <c r="E35" i="1363"/>
  <c r="D35" i="1363"/>
  <c r="E34" i="1363"/>
  <c r="D34" i="1363"/>
  <c r="D33" i="1363"/>
  <c r="C28" i="1363"/>
  <c r="E25" i="1363" s="1"/>
  <c r="B28" i="1363"/>
  <c r="E26" i="1363"/>
  <c r="D26" i="1363"/>
  <c r="D25" i="1363"/>
  <c r="E24" i="1363"/>
  <c r="D23" i="1363"/>
  <c r="E22" i="1363"/>
  <c r="D22" i="1363"/>
  <c r="E21" i="1363"/>
  <c r="D21" i="1363"/>
  <c r="D20" i="1363"/>
  <c r="D19" i="1363"/>
  <c r="E18" i="1363"/>
  <c r="D18" i="1363"/>
  <c r="E17" i="1363"/>
  <c r="D17" i="1363"/>
  <c r="D16" i="1363"/>
  <c r="D15" i="1363"/>
  <c r="E14" i="1363"/>
  <c r="D14" i="1363"/>
  <c r="E13" i="1363"/>
  <c r="D13" i="1363"/>
  <c r="D12" i="1363"/>
  <c r="D11" i="1363"/>
  <c r="E10" i="1363"/>
  <c r="D10" i="1363"/>
  <c r="E9" i="1363"/>
  <c r="D9" i="1363"/>
  <c r="D8" i="1363"/>
  <c r="D7" i="1363"/>
  <c r="G42" i="1362"/>
  <c r="F42" i="1362"/>
  <c r="E42" i="1362"/>
  <c r="D42" i="1362"/>
  <c r="C42" i="1362"/>
  <c r="B42" i="1362"/>
  <c r="H41" i="1362"/>
  <c r="H40" i="1362"/>
  <c r="H42" i="1362" s="1"/>
  <c r="G37" i="1362"/>
  <c r="F37" i="1362"/>
  <c r="E37" i="1362"/>
  <c r="D37" i="1362"/>
  <c r="C37" i="1362"/>
  <c r="B37" i="1362"/>
  <c r="H36" i="1362"/>
  <c r="H37" i="1362" s="1"/>
  <c r="H35" i="1362"/>
  <c r="H32" i="1362"/>
  <c r="G31" i="1362"/>
  <c r="F31" i="1362"/>
  <c r="E31" i="1362"/>
  <c r="D31" i="1362"/>
  <c r="C31" i="1362"/>
  <c r="B31" i="1362"/>
  <c r="H31" i="1362" s="1"/>
  <c r="I31" i="1362" s="1"/>
  <c r="H30" i="1362"/>
  <c r="I30" i="1362" s="1"/>
  <c r="I29" i="1362"/>
  <c r="H29" i="1362"/>
  <c r="H28" i="1362"/>
  <c r="I28" i="1362" s="1"/>
  <c r="H27" i="1362"/>
  <c r="I27" i="1362" s="1"/>
  <c r="H26" i="1362"/>
  <c r="I26" i="1362" s="1"/>
  <c r="I25" i="1362"/>
  <c r="H25" i="1362"/>
  <c r="H24" i="1362"/>
  <c r="I24" i="1362" s="1"/>
  <c r="H23" i="1362"/>
  <c r="I23" i="1362" s="1"/>
  <c r="H22" i="1362"/>
  <c r="I22" i="1362" s="1"/>
  <c r="I21" i="1362"/>
  <c r="H21" i="1362"/>
  <c r="H20" i="1362"/>
  <c r="I20" i="1362" s="1"/>
  <c r="H19" i="1362"/>
  <c r="I19" i="1362" s="1"/>
  <c r="H18" i="1362"/>
  <c r="I18" i="1362" s="1"/>
  <c r="I17" i="1362"/>
  <c r="H17" i="1362"/>
  <c r="H16" i="1362"/>
  <c r="I16" i="1362" s="1"/>
  <c r="H15" i="1362"/>
  <c r="H14" i="1362"/>
  <c r="H13" i="1362"/>
  <c r="H12" i="1362"/>
  <c r="H11" i="1362"/>
  <c r="H10" i="1362"/>
  <c r="H9" i="1362"/>
  <c r="H8" i="1362"/>
  <c r="H7" i="1362"/>
  <c r="H6" i="1362"/>
  <c r="H5" i="1362"/>
  <c r="E79" i="1364" l="1"/>
  <c r="D79" i="1364"/>
  <c r="E31" i="1364"/>
  <c r="E17" i="1364"/>
  <c r="E7" i="1363"/>
  <c r="E28" i="1363" s="1"/>
  <c r="E11" i="1363"/>
  <c r="E15" i="1363"/>
  <c r="E19" i="1363"/>
  <c r="E23" i="1363"/>
  <c r="D28" i="1363"/>
  <c r="E48" i="1363"/>
  <c r="E52" i="1363"/>
  <c r="E56" i="1363"/>
  <c r="E60" i="1363"/>
  <c r="E65" i="1363"/>
  <c r="E69" i="1363"/>
  <c r="E73" i="1363"/>
  <c r="E18" i="1364"/>
  <c r="E21" i="1364"/>
  <c r="E41" i="1364"/>
  <c r="E44" i="1364"/>
  <c r="E43" i="1364" s="1"/>
  <c r="E53" i="1364"/>
  <c r="E56" i="1364"/>
  <c r="E72" i="1364"/>
  <c r="E76" i="1364"/>
  <c r="E14" i="1364"/>
  <c r="E8" i="1363"/>
  <c r="E12" i="1363"/>
  <c r="E16" i="1363"/>
  <c r="E20" i="1363"/>
  <c r="E49" i="1363"/>
  <c r="E53" i="1363"/>
  <c r="E57" i="1363"/>
  <c r="E61" i="1363"/>
  <c r="E66" i="1363"/>
  <c r="E70" i="1363"/>
  <c r="D7" i="1364"/>
  <c r="E15" i="1364"/>
  <c r="E22" i="1364"/>
  <c r="E19" i="1364" s="1"/>
  <c r="E42" i="1364"/>
  <c r="E45" i="1364"/>
  <c r="E54" i="1364"/>
  <c r="E57" i="1364"/>
  <c r="E73" i="1364"/>
  <c r="E10" i="1364"/>
  <c r="E33" i="1363"/>
  <c r="E37" i="1363"/>
  <c r="E41" i="1363"/>
  <c r="E45" i="1363"/>
  <c r="E75" i="1363"/>
  <c r="E79" i="1363"/>
  <c r="E83" i="1363"/>
  <c r="E11" i="1364"/>
  <c r="D19" i="1364"/>
  <c r="E23" i="1364"/>
  <c r="E34" i="1364"/>
  <c r="E50" i="1364"/>
  <c r="E62" i="1364"/>
  <c r="E66" i="1364"/>
  <c r="E69" i="1364"/>
  <c r="E67" i="1364" s="1"/>
  <c r="E78" i="1364"/>
  <c r="E16" i="1364"/>
  <c r="E46" i="1364"/>
  <c r="E58" i="1364"/>
  <c r="E70" i="1364"/>
  <c r="E74" i="1364"/>
  <c r="E8" i="1364"/>
  <c r="E12" i="1364"/>
  <c r="D43" i="1364"/>
  <c r="E51" i="1364"/>
  <c r="D55" i="1364"/>
  <c r="E59" i="1364"/>
  <c r="E63" i="1364"/>
  <c r="E77" i="1363"/>
  <c r="E81" i="1363"/>
  <c r="E9" i="1364"/>
  <c r="E60" i="1364"/>
  <c r="E55" i="1364" l="1"/>
  <c r="E7" i="1364"/>
  <c r="C35" i="1361" l="1"/>
  <c r="C34" i="1361"/>
  <c r="C33" i="1361"/>
  <c r="C32" i="1361"/>
  <c r="C31" i="1361"/>
  <c r="C30" i="1361"/>
  <c r="C29" i="1361"/>
  <c r="C28" i="1361"/>
  <c r="C27" i="1361"/>
  <c r="C26" i="1361"/>
  <c r="B25" i="1361"/>
  <c r="C25" i="1361" s="1"/>
  <c r="B6" i="1361"/>
  <c r="W23" i="1360"/>
  <c r="V23" i="1360"/>
  <c r="U23" i="1360"/>
  <c r="T23" i="1360"/>
  <c r="S23" i="1360"/>
  <c r="R23" i="1360"/>
  <c r="Q23" i="1360"/>
  <c r="P23" i="1360"/>
  <c r="O23" i="1360"/>
  <c r="N23" i="1360"/>
  <c r="M23" i="1360"/>
  <c r="L23" i="1360"/>
  <c r="K23" i="1360"/>
  <c r="J23" i="1360"/>
  <c r="I23" i="1360"/>
  <c r="H23" i="1360"/>
  <c r="G23" i="1360"/>
  <c r="F23" i="1360"/>
  <c r="E23" i="1360"/>
  <c r="D23" i="1360"/>
  <c r="C23" i="1360"/>
  <c r="B23" i="1360"/>
  <c r="W21" i="1360"/>
  <c r="V21" i="1360"/>
  <c r="U21" i="1360"/>
  <c r="T21" i="1360"/>
  <c r="S21" i="1360"/>
  <c r="R21" i="1360"/>
  <c r="Q21" i="1360"/>
  <c r="P21" i="1360"/>
  <c r="O21" i="1360"/>
  <c r="N21" i="1360"/>
  <c r="M21" i="1360"/>
  <c r="L21" i="1360"/>
  <c r="K21" i="1360"/>
  <c r="J21" i="1360"/>
  <c r="I21" i="1360"/>
  <c r="H21" i="1360"/>
  <c r="G21" i="1360"/>
  <c r="F21" i="1360"/>
  <c r="E21" i="1360"/>
  <c r="D21" i="1360"/>
  <c r="C21" i="1360"/>
  <c r="B21" i="1360"/>
  <c r="X18" i="1360"/>
  <c r="X17" i="1360"/>
  <c r="X16" i="1360"/>
  <c r="X15" i="1360"/>
  <c r="X14" i="1360"/>
  <c r="X13" i="1360"/>
  <c r="X12" i="1360"/>
  <c r="X11" i="1360"/>
  <c r="X10" i="1360"/>
  <c r="X9" i="1360"/>
  <c r="X8" i="1360"/>
  <c r="X7" i="1360"/>
  <c r="X6" i="1360"/>
  <c r="I105" i="1359"/>
  <c r="H105" i="1359"/>
  <c r="G105" i="1359"/>
  <c r="F105" i="1359"/>
  <c r="E105" i="1359"/>
  <c r="D105" i="1359"/>
  <c r="C105" i="1359"/>
  <c r="B105" i="1359"/>
  <c r="I99" i="1359"/>
  <c r="H99" i="1359"/>
  <c r="G99" i="1359"/>
  <c r="F99" i="1359"/>
  <c r="E99" i="1359"/>
  <c r="D99" i="1359"/>
  <c r="C99" i="1359"/>
  <c r="B99" i="1359"/>
  <c r="I94" i="1359"/>
  <c r="H94" i="1359"/>
  <c r="G94" i="1359"/>
  <c r="F94" i="1359"/>
  <c r="E94" i="1359"/>
  <c r="D94" i="1359"/>
  <c r="C94" i="1359"/>
  <c r="B94" i="1359"/>
  <c r="I77" i="1359"/>
  <c r="H77" i="1359"/>
  <c r="G77" i="1359"/>
  <c r="F77" i="1359"/>
  <c r="E77" i="1359"/>
  <c r="D77" i="1359"/>
  <c r="C77" i="1359"/>
  <c r="B77" i="1359"/>
  <c r="K44" i="1359"/>
  <c r="J44" i="1359"/>
  <c r="I44" i="1359"/>
  <c r="H44" i="1359"/>
  <c r="G44" i="1359"/>
  <c r="F44" i="1359"/>
  <c r="E44" i="1359"/>
  <c r="D44" i="1359"/>
  <c r="C44" i="1359"/>
  <c r="B44" i="1359"/>
  <c r="K43" i="1359"/>
  <c r="K42" i="1359"/>
  <c r="J38" i="1359"/>
  <c r="I38" i="1359"/>
  <c r="H38" i="1359"/>
  <c r="G38" i="1359"/>
  <c r="F38" i="1359"/>
  <c r="E38" i="1359"/>
  <c r="D38" i="1359"/>
  <c r="C38" i="1359"/>
  <c r="B38" i="1359"/>
  <c r="K37" i="1359"/>
  <c r="K38" i="1359" s="1"/>
  <c r="K36" i="1359"/>
  <c r="K33" i="1359"/>
  <c r="J33" i="1359"/>
  <c r="I33" i="1359"/>
  <c r="H33" i="1359"/>
  <c r="G33" i="1359"/>
  <c r="F33" i="1359"/>
  <c r="E33" i="1359"/>
  <c r="D33" i="1359"/>
  <c r="C33" i="1359"/>
  <c r="B33" i="1359"/>
  <c r="K32" i="1359"/>
  <c r="K31" i="1359"/>
  <c r="K28" i="1359"/>
  <c r="K27" i="1359"/>
  <c r="K26" i="1359"/>
  <c r="K25" i="1359"/>
  <c r="K24" i="1359"/>
  <c r="K23" i="1359"/>
  <c r="K22" i="1359"/>
  <c r="K21" i="1359"/>
  <c r="K20" i="1359"/>
  <c r="K19" i="1359"/>
  <c r="K18" i="1359"/>
  <c r="K17" i="1359"/>
  <c r="K16" i="1359"/>
  <c r="J16" i="1359"/>
  <c r="I16" i="1359"/>
  <c r="H16" i="1359"/>
  <c r="G16" i="1359"/>
  <c r="F16" i="1359"/>
  <c r="E16" i="1359"/>
  <c r="D16" i="1359"/>
  <c r="C16" i="1359"/>
  <c r="B16" i="1359"/>
  <c r="K15" i="1359"/>
  <c r="K14" i="1359"/>
  <c r="K13" i="1359"/>
  <c r="K12" i="1359"/>
  <c r="K11" i="1359"/>
  <c r="K10" i="1359"/>
  <c r="K9" i="1359"/>
  <c r="K8" i="1359"/>
  <c r="K7" i="1359"/>
  <c r="K6" i="1359"/>
  <c r="Y10" i="1360" l="1"/>
  <c r="Y11" i="1360"/>
  <c r="B20" i="1361"/>
  <c r="X21" i="1360"/>
  <c r="Y12" i="1360" s="1"/>
  <c r="X23" i="1360"/>
  <c r="Y23" i="1360" s="1"/>
  <c r="Y8" i="1360" l="1"/>
  <c r="C15" i="1361"/>
  <c r="C14" i="1361"/>
  <c r="C13" i="1361"/>
  <c r="C11" i="1361"/>
  <c r="C12" i="1361"/>
  <c r="C10" i="1361"/>
  <c r="C16" i="1361"/>
  <c r="C8" i="1361"/>
  <c r="C18" i="1361"/>
  <c r="C9" i="1361"/>
  <c r="Y6" i="1360"/>
  <c r="Y7" i="1360"/>
  <c r="Y17" i="1360"/>
  <c r="Y9" i="1360"/>
  <c r="Y13" i="1360"/>
  <c r="C6" i="1361"/>
  <c r="Y15" i="1360"/>
  <c r="Y16" i="1360"/>
  <c r="Y14" i="1360"/>
  <c r="Y18" i="1360"/>
  <c r="Y21" i="1360" l="1"/>
  <c r="C20" i="1361"/>
  <c r="E12" i="1357" l="1"/>
  <c r="D12" i="1357"/>
  <c r="E11" i="1357"/>
  <c r="D11" i="1357"/>
  <c r="C11" i="1357"/>
  <c r="B11" i="1357"/>
  <c r="E10" i="1357"/>
  <c r="D10" i="1357"/>
  <c r="D9" i="1357"/>
  <c r="D8" i="1357"/>
  <c r="D7" i="1357"/>
  <c r="C6" i="1357"/>
  <c r="E9" i="1357" s="1"/>
  <c r="B6" i="1357"/>
  <c r="D110" i="1356"/>
  <c r="C109" i="1356"/>
  <c r="E110" i="1356" s="1"/>
  <c r="E109" i="1356" s="1"/>
  <c r="B109" i="1356"/>
  <c r="E108" i="1356"/>
  <c r="E107" i="1356" s="1"/>
  <c r="D108" i="1356"/>
  <c r="D107" i="1356"/>
  <c r="C107" i="1356"/>
  <c r="B107" i="1356"/>
  <c r="E105" i="1356"/>
  <c r="E104" i="1356" s="1"/>
  <c r="D105" i="1356"/>
  <c r="C104" i="1356"/>
  <c r="D104" i="1356" s="1"/>
  <c r="B104" i="1356"/>
  <c r="D103" i="1356"/>
  <c r="C102" i="1356"/>
  <c r="E103" i="1356" s="1"/>
  <c r="E102" i="1356" s="1"/>
  <c r="B102" i="1356"/>
  <c r="D101" i="1356"/>
  <c r="C100" i="1356"/>
  <c r="E101" i="1356" s="1"/>
  <c r="E100" i="1356" s="1"/>
  <c r="B100" i="1356"/>
  <c r="E99" i="1356"/>
  <c r="E98" i="1356" s="1"/>
  <c r="C98" i="1356"/>
  <c r="B98" i="1356"/>
  <c r="D97" i="1356"/>
  <c r="C96" i="1356"/>
  <c r="E97" i="1356" s="1"/>
  <c r="E96" i="1356" s="1"/>
  <c r="B96" i="1356"/>
  <c r="D95" i="1356"/>
  <c r="C94" i="1356"/>
  <c r="E95" i="1356" s="1"/>
  <c r="E94" i="1356" s="1"/>
  <c r="B94" i="1356"/>
  <c r="E93" i="1356"/>
  <c r="E92" i="1356" s="1"/>
  <c r="C92" i="1356"/>
  <c r="B92" i="1356"/>
  <c r="D91" i="1356"/>
  <c r="C90" i="1356"/>
  <c r="E91" i="1356" s="1"/>
  <c r="E90" i="1356" s="1"/>
  <c r="B90" i="1356"/>
  <c r="D88" i="1356"/>
  <c r="C86" i="1356"/>
  <c r="E89" i="1356" s="1"/>
  <c r="B86" i="1356"/>
  <c r="D85" i="1356"/>
  <c r="C84" i="1356"/>
  <c r="E85" i="1356" s="1"/>
  <c r="E84" i="1356" s="1"/>
  <c r="B84" i="1356"/>
  <c r="E83" i="1356"/>
  <c r="D82" i="1356"/>
  <c r="D81" i="1356"/>
  <c r="D80" i="1356"/>
  <c r="D79" i="1356"/>
  <c r="C79" i="1356"/>
  <c r="E82" i="1356" s="1"/>
  <c r="B79" i="1356"/>
  <c r="E78" i="1356"/>
  <c r="E77" i="1356" s="1"/>
  <c r="D78" i="1356"/>
  <c r="D77" i="1356"/>
  <c r="C77" i="1356"/>
  <c r="B77" i="1356"/>
  <c r="D75" i="1356"/>
  <c r="C73" i="1356"/>
  <c r="E75" i="1356" s="1"/>
  <c r="B73" i="1356"/>
  <c r="E72" i="1356"/>
  <c r="E71" i="1356" s="1"/>
  <c r="D72" i="1356"/>
  <c r="D71" i="1356"/>
  <c r="C71" i="1356"/>
  <c r="B71" i="1356"/>
  <c r="E69" i="1356"/>
  <c r="D69" i="1356"/>
  <c r="E68" i="1356"/>
  <c r="E67" i="1356"/>
  <c r="D67" i="1356"/>
  <c r="E66" i="1356"/>
  <c r="E65" i="1356" s="1"/>
  <c r="C65" i="1356"/>
  <c r="B65" i="1356"/>
  <c r="D64" i="1356"/>
  <c r="E63" i="1356"/>
  <c r="D63" i="1356"/>
  <c r="E62" i="1356"/>
  <c r="D62" i="1356"/>
  <c r="D61" i="1356"/>
  <c r="C61" i="1356"/>
  <c r="E64" i="1356" s="1"/>
  <c r="B61" i="1356"/>
  <c r="E60" i="1356"/>
  <c r="D60" i="1356"/>
  <c r="E59" i="1356"/>
  <c r="E58" i="1356" s="1"/>
  <c r="D59" i="1356"/>
  <c r="D58" i="1356"/>
  <c r="C58" i="1356"/>
  <c r="B58" i="1356"/>
  <c r="E57" i="1356"/>
  <c r="D57" i="1356"/>
  <c r="E56" i="1356"/>
  <c r="D56" i="1356"/>
  <c r="E55" i="1356"/>
  <c r="D55" i="1356"/>
  <c r="D54" i="1356"/>
  <c r="E53" i="1356"/>
  <c r="D53" i="1356"/>
  <c r="E52" i="1356"/>
  <c r="D52" i="1356"/>
  <c r="D51" i="1356"/>
  <c r="C51" i="1356"/>
  <c r="E54" i="1356" s="1"/>
  <c r="B51" i="1356"/>
  <c r="E50" i="1356"/>
  <c r="D50" i="1356"/>
  <c r="E49" i="1356"/>
  <c r="C49" i="1356"/>
  <c r="D49" i="1356" s="1"/>
  <c r="B49" i="1356"/>
  <c r="D47" i="1356"/>
  <c r="D46" i="1356"/>
  <c r="D45" i="1356"/>
  <c r="E44" i="1356"/>
  <c r="D44" i="1356"/>
  <c r="C43" i="1356"/>
  <c r="E47" i="1356" s="1"/>
  <c r="B43" i="1356"/>
  <c r="D41" i="1356"/>
  <c r="E40" i="1356"/>
  <c r="D40" i="1356"/>
  <c r="E39" i="1356"/>
  <c r="D38" i="1356"/>
  <c r="C38" i="1356"/>
  <c r="E41" i="1356" s="1"/>
  <c r="B38" i="1356"/>
  <c r="D37" i="1356"/>
  <c r="D36" i="1356"/>
  <c r="D35" i="1356"/>
  <c r="D34" i="1356"/>
  <c r="D33" i="1356"/>
  <c r="D32" i="1356"/>
  <c r="D31" i="1356"/>
  <c r="C31" i="1356"/>
  <c r="E35" i="1356" s="1"/>
  <c r="B31" i="1356"/>
  <c r="E30" i="1356"/>
  <c r="D30" i="1356"/>
  <c r="D29" i="1356"/>
  <c r="E28" i="1356"/>
  <c r="E27" i="1356"/>
  <c r="D27" i="1356"/>
  <c r="D26" i="1356"/>
  <c r="E25" i="1356"/>
  <c r="D25" i="1356"/>
  <c r="E24" i="1356"/>
  <c r="D24" i="1356"/>
  <c r="D23" i="1356"/>
  <c r="C23" i="1356"/>
  <c r="E26" i="1356" s="1"/>
  <c r="B23" i="1356"/>
  <c r="E22" i="1356"/>
  <c r="E20" i="1356" s="1"/>
  <c r="D22" i="1356"/>
  <c r="E21" i="1356"/>
  <c r="D21" i="1356"/>
  <c r="D20" i="1356"/>
  <c r="C20" i="1356"/>
  <c r="B20" i="1356"/>
  <c r="E19" i="1356"/>
  <c r="D19" i="1356"/>
  <c r="E18" i="1356"/>
  <c r="D18" i="1356"/>
  <c r="E17" i="1356"/>
  <c r="D17" i="1356"/>
  <c r="D15" i="1356"/>
  <c r="C14" i="1356"/>
  <c r="E16" i="1356" s="1"/>
  <c r="B14" i="1356"/>
  <c r="D14" i="1356" s="1"/>
  <c r="E13" i="1356"/>
  <c r="E12" i="1356" s="1"/>
  <c r="D13" i="1356"/>
  <c r="D12" i="1356"/>
  <c r="C12" i="1356"/>
  <c r="B12" i="1356"/>
  <c r="E11" i="1356"/>
  <c r="D11" i="1356"/>
  <c r="E10" i="1356"/>
  <c r="D10" i="1356"/>
  <c r="D9" i="1356"/>
  <c r="D8" i="1356"/>
  <c r="E7" i="1356"/>
  <c r="D7" i="1356"/>
  <c r="C6" i="1356"/>
  <c r="D6" i="1356" s="1"/>
  <c r="B6" i="1356"/>
  <c r="D38" i="1355"/>
  <c r="E37" i="1355"/>
  <c r="D37" i="1355"/>
  <c r="C36" i="1355"/>
  <c r="D36" i="1355" s="1"/>
  <c r="B36" i="1355"/>
  <c r="D35" i="1355"/>
  <c r="D34" i="1355"/>
  <c r="D33" i="1355"/>
  <c r="D32" i="1355"/>
  <c r="D31" i="1355"/>
  <c r="E29" i="1355"/>
  <c r="D29" i="1355"/>
  <c r="D28" i="1355"/>
  <c r="E27" i="1355"/>
  <c r="D26" i="1355"/>
  <c r="D25" i="1355"/>
  <c r="D24" i="1355"/>
  <c r="D23" i="1355"/>
  <c r="D22" i="1355"/>
  <c r="D21" i="1355"/>
  <c r="D20" i="1355"/>
  <c r="E18" i="1355"/>
  <c r="D18" i="1355"/>
  <c r="D17" i="1355"/>
  <c r="E16" i="1355"/>
  <c r="D16" i="1355"/>
  <c r="D15" i="1355"/>
  <c r="E14" i="1355"/>
  <c r="D14" i="1355"/>
  <c r="D13" i="1355"/>
  <c r="E12" i="1355"/>
  <c r="D12" i="1355"/>
  <c r="D11" i="1355"/>
  <c r="E10" i="1355"/>
  <c r="D10" i="1355"/>
  <c r="D9" i="1355"/>
  <c r="E8" i="1355"/>
  <c r="D8" i="1355"/>
  <c r="D7" i="1355"/>
  <c r="C6" i="1355"/>
  <c r="E9" i="1355" s="1"/>
  <c r="B6" i="1355"/>
  <c r="E43" i="1356" l="1"/>
  <c r="E38" i="1356"/>
  <c r="E61" i="1356"/>
  <c r="E51" i="1356"/>
  <c r="E13" i="1355"/>
  <c r="E17" i="1355"/>
  <c r="D6" i="1355"/>
  <c r="E22" i="1355"/>
  <c r="E26" i="1355"/>
  <c r="E31" i="1355"/>
  <c r="E35" i="1355"/>
  <c r="E38" i="1355"/>
  <c r="E36" i="1355" s="1"/>
  <c r="E8" i="1356"/>
  <c r="E6" i="1356" s="1"/>
  <c r="E29" i="1356"/>
  <c r="E23" i="1356" s="1"/>
  <c r="E32" i="1356"/>
  <c r="E36" i="1356"/>
  <c r="E48" i="1356"/>
  <c r="D86" i="1356"/>
  <c r="D90" i="1356"/>
  <c r="D96" i="1356"/>
  <c r="D102" i="1356"/>
  <c r="D6" i="1357"/>
  <c r="E23" i="1355"/>
  <c r="E32" i="1355"/>
  <c r="E9" i="1356"/>
  <c r="E15" i="1356"/>
  <c r="E14" i="1356" s="1"/>
  <c r="E33" i="1356"/>
  <c r="E37" i="1356"/>
  <c r="D73" i="1356"/>
  <c r="E80" i="1356"/>
  <c r="D84" i="1356"/>
  <c r="E87" i="1356"/>
  <c r="E86" i="1356" s="1"/>
  <c r="D94" i="1356"/>
  <c r="D100" i="1356"/>
  <c r="D109" i="1356"/>
  <c r="E19" i="1355"/>
  <c r="E7" i="1355"/>
  <c r="E11" i="1355"/>
  <c r="E15" i="1355"/>
  <c r="E28" i="1355"/>
  <c r="E45" i="1356"/>
  <c r="E7" i="1357"/>
  <c r="E20" i="1355"/>
  <c r="E24" i="1355"/>
  <c r="E33" i="1355"/>
  <c r="E34" i="1356"/>
  <c r="E74" i="1356"/>
  <c r="E73" i="1356" s="1"/>
  <c r="E81" i="1356"/>
  <c r="E88" i="1356"/>
  <c r="E46" i="1356"/>
  <c r="E8" i="1357"/>
  <c r="E21" i="1355"/>
  <c r="E25" i="1355"/>
  <c r="E30" i="1355"/>
  <c r="E34" i="1355"/>
  <c r="D43" i="1356"/>
  <c r="E6" i="1355" l="1"/>
  <c r="E31" i="1356"/>
  <c r="E79" i="1356"/>
  <c r="E6" i="1357"/>
  <c r="E113" i="1354" l="1"/>
  <c r="D113" i="1354"/>
  <c r="E112" i="1354"/>
  <c r="D112" i="1354"/>
  <c r="C112" i="1354"/>
  <c r="B112" i="1354"/>
  <c r="D111" i="1354"/>
  <c r="E110" i="1354"/>
  <c r="D110" i="1354"/>
  <c r="E109" i="1354"/>
  <c r="E108" i="1354" s="1"/>
  <c r="D109" i="1354"/>
  <c r="D108" i="1354"/>
  <c r="C108" i="1354"/>
  <c r="E111" i="1354" s="1"/>
  <c r="B108" i="1354"/>
  <c r="E107" i="1354"/>
  <c r="D107" i="1354"/>
  <c r="E106" i="1354"/>
  <c r="E105" i="1354" s="1"/>
  <c r="D106" i="1354"/>
  <c r="D105" i="1354"/>
  <c r="C105" i="1354"/>
  <c r="B105" i="1354"/>
  <c r="D104" i="1354"/>
  <c r="E103" i="1354"/>
  <c r="D103" i="1354"/>
  <c r="D102" i="1354"/>
  <c r="C101" i="1354"/>
  <c r="E102" i="1354" s="1"/>
  <c r="B101" i="1354"/>
  <c r="E100" i="1354"/>
  <c r="D100" i="1354"/>
  <c r="E99" i="1354"/>
  <c r="E98" i="1354"/>
  <c r="D98" i="1354"/>
  <c r="D97" i="1354"/>
  <c r="E96" i="1354"/>
  <c r="D96" i="1354"/>
  <c r="E95" i="1354"/>
  <c r="E94" i="1354" s="1"/>
  <c r="D95" i="1354"/>
  <c r="C94" i="1354"/>
  <c r="E97" i="1354" s="1"/>
  <c r="B94" i="1354"/>
  <c r="D94" i="1354" s="1"/>
  <c r="E93" i="1354"/>
  <c r="D93" i="1354"/>
  <c r="E92" i="1354"/>
  <c r="D92" i="1354"/>
  <c r="D91" i="1354"/>
  <c r="D90" i="1354"/>
  <c r="E89" i="1354"/>
  <c r="D89" i="1354"/>
  <c r="D88" i="1354"/>
  <c r="C88" i="1354"/>
  <c r="E91" i="1354" s="1"/>
  <c r="B88" i="1354"/>
  <c r="D87" i="1354"/>
  <c r="D86" i="1354"/>
  <c r="C86" i="1354"/>
  <c r="E87" i="1354" s="1"/>
  <c r="E86" i="1354" s="1"/>
  <c r="B86" i="1354"/>
  <c r="D85" i="1354"/>
  <c r="C84" i="1354"/>
  <c r="E85" i="1354" s="1"/>
  <c r="E84" i="1354" s="1"/>
  <c r="B84" i="1354"/>
  <c r="D82" i="1354"/>
  <c r="D81" i="1354"/>
  <c r="D79" i="1354"/>
  <c r="D78" i="1354"/>
  <c r="D77" i="1354"/>
  <c r="D76" i="1354"/>
  <c r="D75" i="1354"/>
  <c r="D74" i="1354"/>
  <c r="D73" i="1354"/>
  <c r="D72" i="1354"/>
  <c r="C71" i="1354"/>
  <c r="E78" i="1354" s="1"/>
  <c r="B71" i="1354"/>
  <c r="E69" i="1354"/>
  <c r="D68" i="1354"/>
  <c r="D67" i="1354"/>
  <c r="E66" i="1354"/>
  <c r="D66" i="1354"/>
  <c r="E65" i="1354"/>
  <c r="D65" i="1354"/>
  <c r="D64" i="1354"/>
  <c r="D63" i="1354"/>
  <c r="E62" i="1354"/>
  <c r="D62" i="1354"/>
  <c r="E61" i="1354"/>
  <c r="D61" i="1354"/>
  <c r="D60" i="1354"/>
  <c r="D59" i="1354"/>
  <c r="E58" i="1354"/>
  <c r="D58" i="1354"/>
  <c r="E57" i="1354"/>
  <c r="D57" i="1354"/>
  <c r="D56" i="1354"/>
  <c r="D55" i="1354"/>
  <c r="E54" i="1354"/>
  <c r="D54" i="1354"/>
  <c r="D53" i="1354"/>
  <c r="C53" i="1354"/>
  <c r="E68" i="1354" s="1"/>
  <c r="B53" i="1354"/>
  <c r="D51" i="1354"/>
  <c r="E50" i="1354"/>
  <c r="E49" i="1354"/>
  <c r="D49" i="1354"/>
  <c r="E48" i="1354"/>
  <c r="D48" i="1354"/>
  <c r="D47" i="1354"/>
  <c r="E46" i="1354"/>
  <c r="D46" i="1354"/>
  <c r="E45" i="1354"/>
  <c r="D45" i="1354"/>
  <c r="E44" i="1354"/>
  <c r="D44" i="1354"/>
  <c r="D43" i="1354"/>
  <c r="E42" i="1354"/>
  <c r="D42" i="1354"/>
  <c r="E41" i="1354"/>
  <c r="D41" i="1354"/>
  <c r="C40" i="1354"/>
  <c r="D40" i="1354" s="1"/>
  <c r="B40" i="1354"/>
  <c r="D38" i="1354"/>
  <c r="D37" i="1354"/>
  <c r="D36" i="1354"/>
  <c r="D35" i="1354"/>
  <c r="D34" i="1354"/>
  <c r="D33" i="1354"/>
  <c r="D32" i="1354"/>
  <c r="D31" i="1354"/>
  <c r="D30" i="1354"/>
  <c r="D29" i="1354"/>
  <c r="D28" i="1354"/>
  <c r="D27" i="1354"/>
  <c r="D26" i="1354"/>
  <c r="D25" i="1354"/>
  <c r="D24" i="1354"/>
  <c r="D23" i="1354"/>
  <c r="C22" i="1354"/>
  <c r="E37" i="1354" s="1"/>
  <c r="B22" i="1354"/>
  <c r="D20" i="1354"/>
  <c r="D19" i="1354"/>
  <c r="D18" i="1354"/>
  <c r="D17" i="1354"/>
  <c r="D16" i="1354"/>
  <c r="D15" i="1354"/>
  <c r="D14" i="1354"/>
  <c r="D13" i="1354"/>
  <c r="D12" i="1354"/>
  <c r="D11" i="1354"/>
  <c r="D10" i="1354"/>
  <c r="D9" i="1354"/>
  <c r="D8" i="1354"/>
  <c r="D7" i="1354"/>
  <c r="C6" i="1354"/>
  <c r="E17" i="1354" s="1"/>
  <c r="B6" i="1354"/>
  <c r="D103" i="1353"/>
  <c r="C102" i="1353"/>
  <c r="E103" i="1353" s="1"/>
  <c r="E102" i="1353" s="1"/>
  <c r="B102" i="1353"/>
  <c r="E101" i="1353"/>
  <c r="D101" i="1353"/>
  <c r="D100" i="1353"/>
  <c r="D99" i="1353"/>
  <c r="E98" i="1353"/>
  <c r="D98" i="1353"/>
  <c r="D97" i="1353"/>
  <c r="C97" i="1353"/>
  <c r="E100" i="1353" s="1"/>
  <c r="B97" i="1353"/>
  <c r="D96" i="1353"/>
  <c r="E95" i="1353"/>
  <c r="D95" i="1353"/>
  <c r="E94" i="1353"/>
  <c r="D94" i="1353"/>
  <c r="C93" i="1353"/>
  <c r="D93" i="1353" s="1"/>
  <c r="B93" i="1353"/>
  <c r="E91" i="1353"/>
  <c r="D91" i="1353"/>
  <c r="E90" i="1353"/>
  <c r="D90" i="1353"/>
  <c r="D89" i="1353"/>
  <c r="D88" i="1353"/>
  <c r="E87" i="1353"/>
  <c r="D87" i="1353"/>
  <c r="D86" i="1353"/>
  <c r="C86" i="1353"/>
  <c r="E89" i="1353" s="1"/>
  <c r="B86" i="1353"/>
  <c r="D83" i="1353"/>
  <c r="D81" i="1353"/>
  <c r="D80" i="1353"/>
  <c r="D79" i="1353"/>
  <c r="D78" i="1353"/>
  <c r="D77" i="1353"/>
  <c r="C77" i="1353"/>
  <c r="E80" i="1353" s="1"/>
  <c r="B77" i="1353"/>
  <c r="D76" i="1353"/>
  <c r="D75" i="1353"/>
  <c r="D74" i="1353"/>
  <c r="E73" i="1353"/>
  <c r="D73" i="1353"/>
  <c r="D72" i="1353"/>
  <c r="C71" i="1353"/>
  <c r="E76" i="1353" s="1"/>
  <c r="B71" i="1353"/>
  <c r="E70" i="1353"/>
  <c r="E69" i="1353" s="1"/>
  <c r="D70" i="1353"/>
  <c r="C69" i="1353"/>
  <c r="B69" i="1353"/>
  <c r="D69" i="1353" s="1"/>
  <c r="E68" i="1353"/>
  <c r="D68" i="1353"/>
  <c r="E67" i="1353"/>
  <c r="E66" i="1353" s="1"/>
  <c r="D67" i="1353"/>
  <c r="C66" i="1353"/>
  <c r="B66" i="1353"/>
  <c r="D66" i="1353" s="1"/>
  <c r="D65" i="1353"/>
  <c r="E64" i="1353"/>
  <c r="D64" i="1353"/>
  <c r="D63" i="1353"/>
  <c r="D62" i="1353"/>
  <c r="D61" i="1353"/>
  <c r="E60" i="1353"/>
  <c r="D60" i="1353"/>
  <c r="D59" i="1353"/>
  <c r="D58" i="1353"/>
  <c r="D57" i="1353"/>
  <c r="E56" i="1353"/>
  <c r="D56" i="1353"/>
  <c r="D55" i="1353"/>
  <c r="C54" i="1353"/>
  <c r="E61" i="1353" s="1"/>
  <c r="B54" i="1353"/>
  <c r="D53" i="1353"/>
  <c r="D52" i="1353"/>
  <c r="D51" i="1353"/>
  <c r="D50" i="1353"/>
  <c r="D49" i="1353"/>
  <c r="D48" i="1353"/>
  <c r="D47" i="1353"/>
  <c r="D46" i="1353"/>
  <c r="D45" i="1353"/>
  <c r="D44" i="1353"/>
  <c r="D43" i="1353"/>
  <c r="D42" i="1353"/>
  <c r="C42" i="1353"/>
  <c r="E53" i="1353" s="1"/>
  <c r="B42" i="1353"/>
  <c r="D41" i="1353"/>
  <c r="D40" i="1353"/>
  <c r="E39" i="1353"/>
  <c r="D39" i="1353"/>
  <c r="E38" i="1353"/>
  <c r="D38" i="1353"/>
  <c r="D37" i="1353"/>
  <c r="D36" i="1353"/>
  <c r="E35" i="1353"/>
  <c r="D35" i="1353"/>
  <c r="E34" i="1353"/>
  <c r="D34" i="1353"/>
  <c r="D33" i="1353"/>
  <c r="D32" i="1353"/>
  <c r="E31" i="1353"/>
  <c r="D31" i="1353"/>
  <c r="D30" i="1353"/>
  <c r="C30" i="1353"/>
  <c r="E41" i="1353" s="1"/>
  <c r="B30" i="1353"/>
  <c r="D29" i="1353"/>
  <c r="E28" i="1353"/>
  <c r="D28" i="1353"/>
  <c r="E27" i="1353"/>
  <c r="D27" i="1353"/>
  <c r="D26" i="1353"/>
  <c r="D25" i="1353"/>
  <c r="E24" i="1353"/>
  <c r="D24" i="1353"/>
  <c r="E23" i="1353"/>
  <c r="D23" i="1353"/>
  <c r="D22" i="1353"/>
  <c r="D21" i="1353"/>
  <c r="E20" i="1353"/>
  <c r="D20" i="1353"/>
  <c r="E19" i="1353"/>
  <c r="D19" i="1353"/>
  <c r="C18" i="1353"/>
  <c r="E26" i="1353" s="1"/>
  <c r="B18" i="1353"/>
  <c r="D18" i="1353" s="1"/>
  <c r="D17" i="1353"/>
  <c r="E16" i="1353"/>
  <c r="D16" i="1353"/>
  <c r="D15" i="1353"/>
  <c r="D14" i="1353"/>
  <c r="D13" i="1353"/>
  <c r="E12" i="1353"/>
  <c r="D12" i="1353"/>
  <c r="D11" i="1353"/>
  <c r="D10" i="1353"/>
  <c r="D9" i="1353"/>
  <c r="E8" i="1353"/>
  <c r="D8" i="1353"/>
  <c r="D7" i="1353"/>
  <c r="C6" i="1353"/>
  <c r="E15" i="1353" s="1"/>
  <c r="B6" i="1353"/>
  <c r="N43" i="1352"/>
  <c r="M43" i="1352"/>
  <c r="L43" i="1352"/>
  <c r="K43" i="1352"/>
  <c r="J43" i="1352"/>
  <c r="I43" i="1352"/>
  <c r="H43" i="1352"/>
  <c r="G43" i="1352"/>
  <c r="F43" i="1352"/>
  <c r="E43" i="1352"/>
  <c r="D43" i="1352"/>
  <c r="C43" i="1352"/>
  <c r="B43" i="1352"/>
  <c r="N38" i="1352"/>
  <c r="M38" i="1352"/>
  <c r="L38" i="1352"/>
  <c r="K38" i="1352"/>
  <c r="J38" i="1352"/>
  <c r="I38" i="1352"/>
  <c r="H38" i="1352"/>
  <c r="G38" i="1352"/>
  <c r="F38" i="1352"/>
  <c r="E38" i="1352"/>
  <c r="D38" i="1352"/>
  <c r="C38" i="1352"/>
  <c r="B38" i="1352"/>
  <c r="N32" i="1352"/>
  <c r="M32" i="1352"/>
  <c r="L32" i="1352"/>
  <c r="K32" i="1352"/>
  <c r="J32" i="1352"/>
  <c r="I32" i="1352"/>
  <c r="H32" i="1352"/>
  <c r="G32" i="1352"/>
  <c r="F32" i="1352"/>
  <c r="E32" i="1352"/>
  <c r="D32" i="1352"/>
  <c r="C32" i="1352"/>
  <c r="B32" i="1352"/>
  <c r="O32" i="1352" s="1"/>
  <c r="O31" i="1352"/>
  <c r="O30" i="1352"/>
  <c r="O29" i="1352"/>
  <c r="O28" i="1352"/>
  <c r="O27" i="1352"/>
  <c r="O26" i="1352"/>
  <c r="O25" i="1352"/>
  <c r="O24" i="1352"/>
  <c r="O23" i="1352"/>
  <c r="O22" i="1352"/>
  <c r="O21" i="1352"/>
  <c r="O20" i="1352"/>
  <c r="O19" i="1352"/>
  <c r="O18" i="1352"/>
  <c r="O17" i="1352"/>
  <c r="E9" i="1353" l="1"/>
  <c r="E17" i="1353"/>
  <c r="E74" i="1353"/>
  <c r="E82" i="1353"/>
  <c r="E14" i="1354"/>
  <c r="E30" i="1354"/>
  <c r="E79" i="1354"/>
  <c r="E10" i="1353"/>
  <c r="E14" i="1353"/>
  <c r="E21" i="1353"/>
  <c r="E25" i="1353"/>
  <c r="E29" i="1353"/>
  <c r="E32" i="1353"/>
  <c r="E36" i="1353"/>
  <c r="E40" i="1353"/>
  <c r="E43" i="1353"/>
  <c r="E47" i="1353"/>
  <c r="E51" i="1353"/>
  <c r="E58" i="1353"/>
  <c r="E62" i="1353"/>
  <c r="E75" i="1353"/>
  <c r="E78" i="1353"/>
  <c r="D102" i="1353"/>
  <c r="E51" i="1354"/>
  <c r="E55" i="1354"/>
  <c r="E53" i="1354" s="1"/>
  <c r="E59" i="1354"/>
  <c r="E63" i="1354"/>
  <c r="E67" i="1354"/>
  <c r="E80" i="1354"/>
  <c r="E90" i="1354"/>
  <c r="E88" i="1354" s="1"/>
  <c r="D101" i="1354"/>
  <c r="E50" i="1353"/>
  <c r="D54" i="1353"/>
  <c r="E10" i="1354"/>
  <c r="E18" i="1354"/>
  <c r="E26" i="1354"/>
  <c r="E38" i="1354"/>
  <c r="E75" i="1354"/>
  <c r="E83" i="1353"/>
  <c r="E88" i="1353"/>
  <c r="E86" i="1353" s="1"/>
  <c r="E96" i="1353"/>
  <c r="E93" i="1353" s="1"/>
  <c r="E99" i="1353"/>
  <c r="E97" i="1353" s="1"/>
  <c r="E7" i="1354"/>
  <c r="E11" i="1354"/>
  <c r="E15" i="1354"/>
  <c r="E19" i="1354"/>
  <c r="E23" i="1354"/>
  <c r="E27" i="1354"/>
  <c r="E31" i="1354"/>
  <c r="E35" i="1354"/>
  <c r="E43" i="1354"/>
  <c r="E40" i="1354" s="1"/>
  <c r="E47" i="1354"/>
  <c r="E72" i="1354"/>
  <c r="E76" i="1354"/>
  <c r="E13" i="1353"/>
  <c r="E46" i="1353"/>
  <c r="E57" i="1353"/>
  <c r="E65" i="1353"/>
  <c r="D22" i="1354"/>
  <c r="D6" i="1353"/>
  <c r="D71" i="1353"/>
  <c r="E34" i="1354"/>
  <c r="D84" i="1354"/>
  <c r="E104" i="1354"/>
  <c r="E101" i="1354" s="1"/>
  <c r="E7" i="1353"/>
  <c r="E11" i="1353"/>
  <c r="E22" i="1353"/>
  <c r="E18" i="1353" s="1"/>
  <c r="E33" i="1353"/>
  <c r="E37" i="1353"/>
  <c r="E44" i="1353"/>
  <c r="E48" i="1353"/>
  <c r="E52" i="1353"/>
  <c r="E55" i="1353"/>
  <c r="E59" i="1353"/>
  <c r="E63" i="1353"/>
  <c r="E72" i="1353"/>
  <c r="E79" i="1353"/>
  <c r="E56" i="1354"/>
  <c r="E60" i="1354"/>
  <c r="E64" i="1354"/>
  <c r="E81" i="1354"/>
  <c r="E81" i="1353"/>
  <c r="D6" i="1354"/>
  <c r="D71" i="1354"/>
  <c r="E8" i="1354"/>
  <c r="E12" i="1354"/>
  <c r="E16" i="1354"/>
  <c r="E20" i="1354"/>
  <c r="E24" i="1354"/>
  <c r="E28" i="1354"/>
  <c r="E32" i="1354"/>
  <c r="E36" i="1354"/>
  <c r="E73" i="1354"/>
  <c r="E77" i="1354"/>
  <c r="E45" i="1353"/>
  <c r="E49" i="1353"/>
  <c r="E82" i="1354"/>
  <c r="E9" i="1354"/>
  <c r="E13" i="1354"/>
  <c r="E25" i="1354"/>
  <c r="E29" i="1354"/>
  <c r="E33" i="1354"/>
  <c r="E74" i="1354"/>
  <c r="E6" i="1353" l="1"/>
  <c r="E42" i="1353"/>
  <c r="E22" i="1354"/>
  <c r="E54" i="1353"/>
  <c r="E6" i="1354"/>
  <c r="E30" i="1353"/>
  <c r="E77" i="1353"/>
  <c r="E71" i="1354"/>
  <c r="E71" i="1353"/>
  <c r="I71" i="1302" l="1"/>
  <c r="L87" i="864" l="1"/>
</calcChain>
</file>

<file path=xl/sharedStrings.xml><?xml version="1.0" encoding="utf-8"?>
<sst xmlns="http://schemas.openxmlformats.org/spreadsheetml/2006/main" count="2323" uniqueCount="926">
  <si>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</si>
  <si>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</si>
  <si>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</si>
  <si>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</si>
  <si>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</si>
  <si>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</si>
  <si>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</si>
  <si>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</si>
  <si>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</si>
  <si>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</si>
  <si>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</si>
  <si>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</si>
  <si>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</si>
  <si>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</si>
  <si>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</si>
  <si>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</si>
  <si>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</si>
  <si>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</si>
  <si>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</si>
  <si>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</si>
  <si>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</si>
  <si>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</si>
  <si>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</si>
  <si>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</si>
  <si>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</si>
  <si>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</si>
  <si>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</si>
  <si>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</si>
  <si>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</si>
  <si>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</si>
  <si>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</si>
  <si>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</si>
  <si>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</si>
  <si>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</si>
  <si>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</si>
  <si>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</si>
  <si>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</si>
  <si>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</si>
  <si>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</si>
  <si>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</si>
  <si>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</si>
  <si>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</si>
  <si>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</si>
  <si>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</si>
  <si>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</si>
  <si>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</si>
  <si>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</si>
  <si>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</si>
  <si>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</si>
  <si>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</si>
  <si>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</si>
  <si>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</si>
  <si>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</si>
  <si>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</si>
  <si>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</si>
  <si>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</si>
  <si>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</si>
  <si>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</si>
  <si>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</si>
  <si>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</si>
  <si>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</si>
  <si>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</si>
  <si>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</si>
  <si>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</si>
  <si>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</si>
  <si>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</si>
  <si>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</si>
  <si>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</si>
  <si>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</si>
  <si>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</si>
  <si>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</si>
  <si>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</si>
  <si>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</si>
  <si>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</si>
  <si>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</si>
  <si>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</si>
  <si>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</si>
  <si>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</si>
  <si>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</si>
  <si>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</si>
  <si>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</si>
  <si>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</si>
  <si>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</si>
  <si>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</si>
  <si>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</si>
  <si>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</si>
  <si>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</si>
  <si>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</si>
  <si>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</si>
  <si>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</si>
  <si>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</si>
  <si>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</si>
  <si>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</si>
  <si>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</si>
  <si>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</si>
  <si>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</si>
  <si>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</si>
  <si>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</si>
  <si>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</si>
  <si>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</si>
  <si>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</si>
  <si>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</si>
  <si>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</si>
  <si>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</si>
  <si>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</si>
  <si>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</si>
  <si>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</si>
  <si>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</si>
  <si>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</si>
  <si>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</si>
  <si>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</si>
  <si>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</si>
  <si>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</si>
  <si>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</si>
  <si>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</si>
  <si>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</si>
  <si>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</si>
  <si>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</si>
  <si>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</si>
  <si>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</si>
  <si>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</si>
  <si>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</si>
  <si>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</si>
  <si>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</si>
  <si>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</si>
  <si>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</si>
  <si>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</si>
  <si>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</si>
  <si>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</si>
  <si>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</si>
  <si>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</si>
  <si>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</si>
  <si>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</si>
  <si>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</si>
  <si>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</si>
  <si>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</si>
  <si>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</si>
  <si>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</si>
  <si>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</si>
  <si>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</si>
  <si>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</si>
  <si>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</si>
  <si>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</si>
  <si>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</si>
  <si>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</si>
  <si>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</si>
  <si>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</si>
  <si>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</si>
  <si>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</si>
  <si>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</si>
  <si>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</si>
  <si>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</si>
  <si>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</si>
  <si>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</si>
  <si>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</si>
  <si>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</si>
  <si>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</si>
  <si>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</si>
  <si>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</si>
  <si>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</si>
  <si>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</si>
  <si>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</si>
  <si>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</si>
  <si>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</si>
  <si>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</si>
  <si>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</si>
  <si>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</si>
  <si>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</si>
  <si>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</si>
  <si>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</si>
  <si>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</si>
  <si>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</si>
  <si>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</si>
  <si>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</si>
  <si>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</si>
  <si>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</si>
  <si>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</si>
  <si>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</si>
  <si>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</si>
  <si>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</si>
  <si>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</si>
  <si>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</si>
  <si>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</si>
  <si>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</si>
  <si>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</si>
  <si>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</si>
  <si>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</si>
  <si>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</si>
  <si>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</si>
  <si>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</si>
  <si>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</si>
  <si>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</si>
  <si>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</si>
  <si>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</si>
  <si>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</si>
  <si>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</si>
  <si>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</si>
  <si>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</si>
  <si>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</si>
  <si>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</si>
  <si>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</si>
  <si>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</si>
  <si>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</si>
  <si>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</si>
  <si>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</si>
  <si>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</si>
  <si>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</si>
  <si>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</si>
  <si>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</si>
  <si>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</si>
  <si>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</si>
  <si>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</si>
  <si>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</si>
  <si>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</si>
  <si>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</si>
  <si>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</si>
  <si>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</si>
  <si>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</si>
  <si>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</si>
  <si>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</si>
  <si>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</si>
  <si>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</si>
  <si>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</si>
  <si>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</si>
  <si>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</si>
  <si>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</si>
  <si>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</si>
  <si>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</si>
  <si>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</si>
  <si>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</si>
  <si>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</si>
  <si>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</si>
  <si>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</si>
  <si>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</si>
  <si>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</si>
  <si>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</si>
  <si>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</si>
  <si>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</si>
  <si>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</si>
  <si>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</si>
  <si>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</si>
  <si>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</si>
  <si>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</si>
  <si>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</si>
  <si>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</si>
  <si>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</si>
  <si>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</si>
  <si>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</si>
  <si>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</si>
  <si>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</si>
  <si>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</si>
  <si>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</si>
  <si>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</si>
  <si>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</si>
  <si>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</si>
  <si>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</si>
  <si>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</si>
  <si>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</si>
  <si>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</si>
  <si>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</si>
  <si>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</si>
  <si>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</si>
  <si>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</si>
  <si>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</si>
  <si>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</si>
  <si>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</si>
  <si>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</si>
  <si>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</si>
  <si>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</si>
  <si>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</si>
  <si>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</si>
  <si>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</si>
  <si>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</si>
  <si>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</si>
  <si>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</si>
  <si>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</si>
  <si>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</si>
  <si>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</si>
  <si>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</si>
  <si>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</si>
  <si>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</si>
  <si>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</si>
  <si>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</si>
  <si>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</si>
  <si>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</si>
  <si>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</si>
  <si>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</si>
  <si>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</si>
  <si>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</si>
  <si>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</si>
  <si>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</si>
  <si>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</si>
  <si>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</si>
  <si>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</si>
  <si>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</si>
  <si>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</si>
  <si>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</si>
  <si>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</si>
  <si>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</si>
  <si>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</si>
  <si>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</si>
  <si>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</si>
  <si>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</si>
  <si>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</si>
  <si>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</si>
  <si>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</si>
  <si>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</si>
  <si>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</si>
  <si>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</si>
  <si>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</si>
  <si>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</si>
  <si>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</si>
  <si>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</si>
  <si>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</si>
  <si>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</si>
  <si>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</si>
  <si>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</si>
  <si>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</si>
  <si>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</si>
  <si>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</si>
  <si>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</si>
  <si>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</si>
  <si>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</si>
  <si>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</si>
  <si>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</si>
  <si>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</si>
  <si>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</si>
  <si>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</si>
  <si>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</si>
  <si>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</si>
  <si>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</si>
  <si>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</si>
  <si>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</si>
  <si>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</si>
  <si>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</si>
  <si>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</si>
  <si>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</si>
  <si>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</si>
  <si>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</si>
  <si>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</si>
  <si>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</si>
  <si>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</si>
  <si>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</si>
  <si>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</si>
  <si>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</si>
  <si>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</si>
  <si>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</si>
  <si>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</si>
  <si>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</si>
  <si>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</si>
  <si>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</si>
  <si>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</si>
  <si>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</si>
  <si>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</si>
  <si>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</si>
  <si>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</si>
  <si>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</si>
  <si>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</si>
  <si>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</si>
  <si>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</si>
  <si>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</si>
  <si>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</si>
  <si>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</si>
  <si>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</si>
  <si>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</si>
  <si>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</si>
  <si>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</si>
  <si>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</si>
  <si>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</si>
  <si>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</si>
  <si>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</si>
  <si>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</si>
  <si>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</si>
  <si>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</si>
  <si>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</si>
  <si>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</si>
  <si>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</si>
  <si>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</si>
  <si>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</si>
  <si>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</si>
  <si>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</si>
  <si>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</si>
  <si>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</si>
  <si>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</si>
  <si>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</si>
  <si>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</si>
  <si>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</si>
  <si>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</si>
  <si>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</si>
  <si>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</si>
  <si>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</si>
  <si>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</si>
  <si>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</si>
  <si>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</si>
  <si>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</si>
  <si>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</si>
  <si>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</si>
  <si>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</si>
  <si>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</si>
  <si>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</si>
  <si>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</si>
  <si>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</si>
  <si>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</si>
  <si>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</si>
  <si>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</si>
  <si>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</si>
  <si>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</si>
  <si>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</si>
  <si>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</si>
  <si>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</si>
  <si>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</si>
  <si>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</si>
  <si>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</si>
  <si>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</si>
  <si>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</si>
  <si>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</si>
  <si>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</si>
  <si>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</si>
  <si>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</si>
  <si>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</si>
  <si>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</si>
  <si>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</si>
  <si>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</si>
  <si>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</si>
  <si>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</si>
  <si>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</si>
  <si>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</si>
  <si>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</si>
  <si>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</si>
  <si>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</si>
  <si>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</si>
  <si>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</si>
  <si>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</si>
  <si>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</si>
  <si>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</si>
  <si>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</si>
  <si>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</si>
  <si>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</si>
  <si>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</si>
  <si>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</si>
  <si>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</si>
  <si>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</si>
  <si>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</si>
  <si>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</si>
  <si>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</si>
  <si>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</si>
  <si>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</si>
  <si>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</si>
  <si>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</si>
  <si>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</si>
  <si>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</si>
  <si>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</si>
  <si>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</si>
  <si>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</si>
  <si>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</si>
  <si>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</si>
  <si>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</si>
  <si>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</si>
  <si>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</si>
  <si>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</si>
  <si>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</si>
  <si>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</si>
  <si>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</si>
  <si>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</si>
  <si>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</si>
  <si>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</si>
  <si>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</si>
  <si>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</si>
  <si>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</si>
  <si>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</si>
  <si>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</si>
  <si>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</si>
  <si>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</si>
  <si>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</si>
  <si>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</si>
  <si>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</si>
  <si>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</si>
  <si>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</si>
  <si>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</si>
  <si>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</si>
  <si>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</si>
  <si>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</si>
  <si>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</si>
  <si>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</si>
  <si>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</si>
  <si>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</si>
  <si>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</si>
  <si>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</si>
  <si>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</si>
  <si>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</si>
  <si>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</si>
  <si>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</si>
  <si>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</si>
  <si>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</si>
  <si>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</si>
  <si>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</si>
  <si>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</si>
  <si>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</si>
  <si>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</si>
  <si>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</si>
  <si>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</si>
  <si>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</si>
  <si>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</si>
  <si>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</si>
  <si>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</si>
  <si>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</si>
  <si>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</si>
  <si>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</si>
  <si>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</si>
  <si>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</si>
  <si>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</si>
  <si>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</si>
  <si>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</si>
  <si>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</si>
  <si>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</si>
  <si>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</si>
  <si>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</si>
  <si>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</si>
  <si>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</si>
  <si>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</si>
  <si>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</si>
  <si>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</si>
  <si>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</si>
  <si>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</si>
  <si>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</si>
  <si>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</si>
  <si>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</si>
  <si>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</si>
  <si>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</si>
  <si>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</si>
  <si>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</si>
  <si>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</si>
  <si>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</si>
  <si>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</si>
  <si>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</si>
  <si>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</si>
  <si>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</si>
  <si>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</si>
  <si>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</si>
  <si>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</si>
  <si>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</si>
  <si>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</si>
  <si>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</si>
  <si>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</si>
  <si>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</si>
  <si>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</si>
  <si>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</si>
  <si>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</si>
  <si>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</si>
  <si>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</si>
  <si>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</si>
  <si>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</si>
  <si>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</si>
  <si>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</si>
  <si>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</si>
  <si>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</si>
  <si>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</si>
  <si>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</si>
  <si>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</si>
  <si>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</si>
  <si>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</si>
  <si>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</si>
  <si>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</si>
  <si>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</si>
  <si>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</si>
  <si>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</si>
  <si>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</si>
  <si>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</si>
  <si>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</si>
  <si>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</si>
  <si>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</si>
  <si>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</si>
  <si>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</si>
  <si>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</si>
  <si>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</si>
  <si>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</si>
  <si>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</si>
  <si>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</si>
  <si>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</si>
  <si>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</si>
  <si>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</si>
  <si>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</si>
  <si>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</si>
  <si>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</si>
  <si>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</si>
  <si>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</si>
  <si>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</si>
  <si>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</si>
  <si>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</si>
  <si>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</si>
  <si>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</si>
  <si>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</si>
  <si>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</si>
  <si>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</si>
  <si>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</si>
  <si>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</si>
  <si>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</si>
  <si>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</si>
  <si>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</si>
  <si>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</si>
  <si>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</si>
  <si>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</si>
  <si>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</si>
  <si>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</si>
  <si>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</si>
  <si>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</si>
  <si>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</si>
  <si>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</si>
  <si>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</si>
  <si>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</si>
  <si>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</si>
  <si>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</si>
  <si>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</si>
  <si>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</si>
  <si>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</si>
  <si>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</si>
  <si>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</si>
  <si>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</si>
  <si>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</si>
  <si>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</si>
  <si>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</si>
  <si>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</si>
  <si>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</si>
  <si>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</si>
  <si>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</si>
  <si>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</si>
  <si>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</si>
  <si>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</si>
  <si>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</si>
  <si>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</si>
  <si>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</si>
  <si>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</si>
  <si>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</si>
  <si>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</si>
  <si>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</si>
  <si>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</si>
  <si>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</si>
  <si>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</si>
  <si>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</si>
  <si>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</si>
  <si>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</si>
  <si>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</si>
  <si>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</si>
  <si>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</si>
  <si>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</si>
  <si>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</si>
  <si>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</si>
  <si>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</si>
  <si>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</si>
  <si>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</si>
  <si>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</si>
  <si>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</si>
  <si>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</si>
  <si>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</si>
  <si>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</si>
  <si>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</si>
  <si>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</si>
  <si>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</si>
  <si>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</si>
  <si>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</si>
  <si>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</si>
  <si>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</si>
  <si>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</si>
  <si>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</si>
  <si>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</si>
  <si>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</si>
  <si>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</si>
  <si>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</si>
  <si>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</si>
  <si>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</si>
  <si>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</si>
  <si>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</si>
  <si>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</si>
  <si>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</si>
  <si>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</si>
  <si>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</si>
  <si>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</si>
  <si>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</si>
  <si>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</si>
  <si>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</si>
  <si>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</si>
  <si>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</si>
  <si>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</si>
  <si>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</si>
  <si>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</si>
  <si>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</si>
  <si>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</si>
  <si>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</si>
  <si>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</si>
  <si>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</si>
  <si>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</si>
  <si>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</si>
  <si>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</si>
  <si>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</si>
  <si>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</si>
  <si>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</si>
  <si>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</si>
  <si>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</si>
  <si>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</si>
  <si>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</si>
  <si>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</si>
  <si>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</si>
  <si>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</si>
  <si>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</si>
  <si>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</si>
  <si>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</si>
  <si>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</si>
  <si>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</si>
  <si>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</si>
  <si>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</si>
  <si>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</si>
  <si>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</si>
  <si>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</si>
  <si>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</si>
  <si>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</si>
  <si>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</si>
  <si>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</si>
  <si>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</si>
  <si>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</si>
  <si>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</si>
  <si>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</si>
  <si>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</si>
  <si>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</si>
  <si>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</si>
  <si>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</si>
  <si>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</si>
  <si>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</si>
  <si>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</si>
  <si>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</si>
  <si>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</si>
  <si>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</si>
  <si>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</si>
  <si>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</si>
  <si>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</si>
  <si>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</si>
  <si>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</si>
  <si>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</si>
  <si>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</si>
  <si>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</si>
  <si>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</si>
  <si>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</si>
  <si>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</si>
  <si>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</si>
  <si>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</si>
  <si>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</si>
  <si>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</si>
  <si>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</si>
  <si>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</si>
  <si>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</si>
  <si>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</si>
  <si>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</si>
  <si>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</si>
  <si>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</si>
  <si>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</si>
  <si>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</si>
  <si>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</si>
  <si>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</si>
  <si>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</si>
  <si>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</si>
  <si>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</si>
  <si>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Feb</t>
  </si>
  <si>
    <t>Abr.</t>
  </si>
  <si>
    <t>Mar</t>
  </si>
  <si>
    <t>May.</t>
  </si>
  <si>
    <t>Abr</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</si>
  <si>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</si>
  <si>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</si>
  <si>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</si>
  <si>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</si>
  <si>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</si>
  <si>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</si>
  <si>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</si>
  <si>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</si>
  <si>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</si>
  <si>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</si>
  <si>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</si>
  <si>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</si>
  <si>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</si>
  <si>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</si>
  <si>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</si>
  <si>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</si>
  <si>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</si>
  <si>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</si>
  <si>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</si>
  <si>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</si>
  <si>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</si>
  <si>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</si>
  <si>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</si>
  <si>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</si>
  <si>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</si>
  <si>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</si>
  <si>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</si>
  <si>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</si>
  <si>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</si>
  <si>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</si>
  <si>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</si>
  <si>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</si>
  <si>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</si>
  <si>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</si>
  <si>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</si>
  <si>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</si>
  <si>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</si>
  <si>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</si>
  <si>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</si>
  <si>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</si>
  <si>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</si>
  <si>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</si>
  <si>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</si>
  <si>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</si>
  <si>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</si>
  <si>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</si>
  <si>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</si>
  <si>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</si>
  <si>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</si>
  <si>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</si>
  <si>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</si>
  <si>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</si>
  <si>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</si>
  <si>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</si>
  <si>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</si>
  <si>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</si>
  <si>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</si>
  <si>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</si>
  <si>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</si>
  <si>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</si>
  <si>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</si>
  <si>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Jun.</t>
  </si>
  <si>
    <t>May</t>
  </si>
  <si>
    <t>MINERA CRC SOCIEDAD ANONIMA CERRADA</t>
  </si>
  <si>
    <t>Jul.</t>
  </si>
  <si>
    <t>Jun</t>
  </si>
  <si>
    <t>Ago.</t>
  </si>
  <si>
    <t>Jul</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</si>
  <si>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</si>
  <si>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</si>
  <si>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</si>
  <si>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</si>
  <si>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</si>
  <si>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</si>
  <si>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Set.</t>
  </si>
  <si>
    <t>Ago</t>
  </si>
  <si>
    <t>HORMIGÓN</t>
  </si>
  <si>
    <t>SÍLICE</t>
  </si>
  <si>
    <t>CAOLÍN</t>
  </si>
  <si>
    <t>ÓNIX</t>
  </si>
  <si>
    <t>Oct.</t>
  </si>
  <si>
    <t>Set</t>
  </si>
  <si>
    <t>PERÚ: CARTERA DE PROYECTOS DE INVERSIÓN MINERA, EDICIÓN 2025 - ACTUALIZACIÓN OCTUBRE</t>
  </si>
  <si>
    <t>2029 / P.D.</t>
  </si>
  <si>
    <t>La Arena Sulfuros</t>
  </si>
  <si>
    <t>Cartera de Proyectos de Inversión Minera, actualización octubre 2025</t>
  </si>
  <si>
    <t>CPIM, OCT 2025'!A1</t>
  </si>
  <si>
    <t>Nov. 2025</t>
  </si>
  <si>
    <t>Nov.</t>
  </si>
  <si>
    <t>SEP</t>
  </si>
  <si>
    <t>Oct</t>
  </si>
  <si>
    <t>Dic. 2024</t>
  </si>
  <si>
    <t>Dic. 2025</t>
  </si>
  <si>
    <t>Ene-Dic 2024</t>
  </si>
  <si>
    <t>Ene-Dic 2025</t>
  </si>
  <si>
    <t>EMPRESA MINERA LOS QUENUALES S.A.C.</t>
  </si>
  <si>
    <t>Dic.</t>
  </si>
  <si>
    <t>Nov</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</si>
  <si>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</si>
  <si>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</si>
  <si>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</si>
  <si>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</si>
  <si>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Según ESTAMIN Enero 2026</t>
  </si>
  <si>
    <t>Edición Nº 01 - 2026</t>
  </si>
  <si>
    <t>2026
(Ene)</t>
  </si>
  <si>
    <t>VARIACIÓN INTERANUAL / ENERO</t>
  </si>
  <si>
    <t>Ene. 2025</t>
  </si>
  <si>
    <t>Ene. 2026</t>
  </si>
  <si>
    <r>
      <t>Fuente:  Dirección de Gestión Minera</t>
    </r>
    <r>
      <rPr>
        <sz val="10"/>
        <color theme="1"/>
        <rFont val="Calibri"/>
        <family val="2"/>
      </rPr>
      <t>, DGM/  Fecha de consulta: 25 de febrero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</si>
  <si>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25 de febrero de 2026.
Elaboración: Dirección General de Promoción y Sostenibilidad Minera, DGPSM.
(*) Información preliminar. Incluye producción aurífera estimada de mineros artesanales de Madre de Dios, Puno, Piura y Arequipa.</t>
  </si>
  <si>
    <t>ENERO</t>
  </si>
  <si>
    <t>OTROS (2025: 48 titulares mineros, 2026: 34 titulares mineros)</t>
  </si>
  <si>
    <t>OTROS (2025: 278 titulares mineros, 2026: 202 titulares mineros)</t>
  </si>
  <si>
    <t>MINERA COLQUISIRI S.A.</t>
  </si>
  <si>
    <t>OTROS (2025: 31 titulares mineros, 2026: 23 titulares mineros)</t>
  </si>
  <si>
    <t>OTROS (2025: 84 titulares mineros, 2026: 61 titulares mineros)</t>
  </si>
  <si>
    <t>OTROS (2025: 31 titulares mineros, 2026: 22 titulares mineros)</t>
  </si>
  <si>
    <t>OTROS (2025: 3 titulares mineros, 2026: 3 titulares mineros)</t>
  </si>
  <si>
    <t>Fuente:  Dirección de Gestión Minera, DGM/  Fecha de consulta: 25 de febrero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</si>
  <si>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t>OTROS** (2025: 3 departamentos, 2026: 3 departamentos)</t>
  </si>
  <si>
    <r>
      <t xml:space="preserve">Fuente:  Dirección de Gestión Minera, DGM/  Fecha de consulta: 25 de febrero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</si>
  <si>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Fuente: Dirección de Gestión Minera, DGM / Fecha de consulta: 26 de febrero de 2026.
Elaboración: Dirección General de Promoción y Sostenibilidad Minera, DGPSM.</t>
  </si>
  <si>
    <t>Fuente: Dirección de Gestión Minera, DGM / Fecha de consulta: 26 de febrero de 2026.
Elaboración: Dirección General de Promoción y Sostenibilidad Minera, DGPSM.                                                                                                                                 
 (*) Información preliminar</t>
  </si>
  <si>
    <t>* Tonelada métrica seca.
**Precio del compuesto Mn32%-Fe20%.
Fuente: Bolsa de Metales de Londres, Standard &amp; Poor's Capital IQ. Elaborado por el Ministerio de Energía y Minas. 
Fecha de consulta: 02 de marzo de 2026.</t>
  </si>
  <si>
    <t>VARIACIÓN INTERANUAL * EN MILLONES DE US$ / DICIEMBRE</t>
  </si>
  <si>
    <t>VARIACIÓN INTERANUAL ACUMULADA* EN MILLONES DE US$ / ENERO-DICIEMBRE</t>
  </si>
  <si>
    <t>VARIACIÓN INTERANUAL * VOLUMEN /DICIEMBRE</t>
  </si>
  <si>
    <t>VARIACIÓN INTERANUAL ACUMULADA * VOLUMEN / ENERO-DICIEMBRE</t>
  </si>
  <si>
    <t>Fuente: BCRP, Cuadros Estadísticos Mensuales. Elaborado por el Ministerio de Energía y Minas
Fecha de consulta: 02 de marzo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</si>
  <si>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Dic</t>
  </si>
  <si>
    <t>Fuente: BCRP, Cuadros Estadísticos Mensuales. Elaborado por el Ministerio de Energía y Minas.
Fecha de consulta: 02 de marzo de 2026.</t>
  </si>
  <si>
    <t>Fuente: BCRP, Cuadros Estadísticos Mensuales. Elaborado por el Ministerio de Energía y Minas
Fecha de consulta: 02 de marzo de 2026.</t>
  </si>
  <si>
    <t>2026
(enero)</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</si>
  <si>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26 de febrero de 2026.</t>
  </si>
  <si>
    <t>MINERA CASTOR S.A.C.</t>
  </si>
  <si>
    <t>SOCIEDAD MINERA RELIQUIAS S.A.C.</t>
  </si>
  <si>
    <t>MINERA SOTRAMI S.A.</t>
  </si>
  <si>
    <t>PECOY SOCIEDAD MINERA S.A.C.</t>
  </si>
  <si>
    <t>ICM PACHAPAQUI S.A.C.</t>
  </si>
  <si>
    <t>OTROS (2025: 211 titulares mineros, 2026: 192 titulares mineros)</t>
  </si>
  <si>
    <t>OTROS (2025: 53 titulares mineros, 2026: 58 titulares mineros)</t>
  </si>
  <si>
    <t>OTROS (2025: 83 titulares mineros, 2026: 70 titulares mineros)</t>
  </si>
  <si>
    <t>OTROS (2025: 138 titulares mineros, 2026: 124 titulares mineros)</t>
  </si>
  <si>
    <t>OTROS (2025: 93 titulares mineros, 2026: 87 titulares mineros)</t>
  </si>
  <si>
    <t>OTROS (2025: 97 titulares mineros, 2026: 83 titulares mineros)</t>
  </si>
  <si>
    <t>OTROS (2025: 74 titulares mineros, 2026: 70 titulares mineros)</t>
  </si>
  <si>
    <t>SEGÚN DEPARTAMENTO Y GÉNERO - ENERO 2026</t>
  </si>
  <si>
    <t>2026*</t>
  </si>
  <si>
    <t>Variación Interanual - Enero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</si>
  <si>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26 de febrero de 2026.</t>
  </si>
  <si>
    <t>Fuente: Dirección General de Minería - Ministerio de Energía y Minas.
 *Las cifras han sido ajustadas a lo reportado por los Titulares Mineros al 26 de febrero de 2026.</t>
  </si>
  <si>
    <t>Fuente: Dirección General de Minería - Ministerio de Energía y Minas.
Información proporcionada por los Titulares Mineros a través del Declaración Estadística Mensual (ESTAMIN).
* Las cifras han sido ajustadas a lo reportado por los Titulares Mineros al 26 de febrero de 2026.</t>
  </si>
  <si>
    <t>Fuente: Instituto Geológico Minero y Metalúrgico (INGEMMET) /  Fecha de consulta: 05 de febrero de 2026.</t>
  </si>
  <si>
    <t>ÁREAS RESTRINGIDAS A LA MINERÍA - ENERO 2026</t>
  </si>
  <si>
    <t>FAJA MARGINAL</t>
  </si>
  <si>
    <r>
      <t>ACTIVIDAD MINERA - ENERO</t>
    </r>
    <r>
      <rPr>
        <b/>
        <sz val="12"/>
        <rFont val="Calibri"/>
        <family val="2"/>
      </rPr>
      <t xml:space="preserve"> 2026</t>
    </r>
  </si>
  <si>
    <t>Fuente:  Declaración Estadística Mensual (ESTAMIN) - Ministerio de Energía y Minas.   /    Fecha de consulta: 27 de febrero de 2026.</t>
  </si>
  <si>
    <t>Fuente: SUNAT, Nota Tributaria. Elaborado por Ministerio de Energía y Minas.
Fecha de consulta: 27 de febrero de 2026.
* Incluye Ingresos Tributarios y No Tributarios mineros recaudados por SUNAT.</t>
  </si>
  <si>
    <t>2026**</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</si>
  <si>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09 de marzo de 2026
   Adelanto de Canon Minero 2026
   Regalías Mineras - Datos a febrero 2026 
   Derecho de Vigencia y Penalidad - Datos a enero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</si>
  <si>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09 de marzo de 2026
   Adelanto de Canon Minero 2026
   Regalías Mineras - Datos a febrero 2026 
   Derecho de Vigencia y Penalidad - Datos a enero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</si>
</sst>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 numFmtId="187" formatCode="_-* #,##0.000_-;\-* #,##0.000_-;_-* &quot;-&quot;??_-;_-@_-"/>
  </numFmts>
  <fonts count="85"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1"/>
      <color rgb="FFFF0000"/>
      <name val="Calibri"/>
      <family val="2"/>
      <scheme val="minor"/>
    </font>
    <font>
      <sz val="10"/>
      <name val="Calibri Light"/>
      <family val="2"/>
      <scheme val="major"/>
    </font>
  </fonts>
  <fills count="29">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0">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top style="medium">
        <color rgb="FF5B9BD5"/>
      </top>
      <bottom style="thin">
        <color indexed="64"/>
      </bottom>
      <diagonal/>
    </border>
    <border>
      <left/>
      <right style="dashed">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991">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0" fillId="18" borderId="43" xfId="0" applyFont="1" applyFill="1" applyBorder="1" applyAlignment="1">
      <alignment horizontal="center" vertical="center"/>
    </xf>
    <xf numFmtId="0" fontId="61" fillId="18" borderId="43" xfId="0" applyFont="1" applyFill="1" applyBorder="1" applyAlignment="1">
      <alignment vertical="center"/>
    </xf>
    <xf numFmtId="0" fontId="60" fillId="18" borderId="43" xfId="0" applyFont="1" applyFill="1" applyBorder="1" applyAlignment="1">
      <alignment vertical="center"/>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42" xfId="0" applyFont="1" applyBorder="1" applyAlignment="1">
      <alignment horizontal="center" vertical="center" wrapText="1"/>
    </xf>
    <xf numFmtId="0" fontId="63" fillId="0" borderId="42" xfId="0" applyFont="1" applyBorder="1" applyAlignment="1">
      <alignment vertical="center"/>
    </xf>
    <xf numFmtId="0" fontId="62" fillId="0" borderId="42" xfId="0" applyFont="1" applyBorder="1" applyAlignment="1">
      <alignment vertical="center"/>
    </xf>
    <xf numFmtId="0" fontId="62" fillId="0" borderId="42" xfId="0" applyFont="1" applyBorder="1" applyAlignment="1">
      <alignment horizontal="center"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2" fillId="0" borderId="0" xfId="0" applyFont="1" applyAlignment="1">
      <alignment horizontal="center" vertical="center" wrapText="1"/>
    </xf>
    <xf numFmtId="0" fontId="62" fillId="0" borderId="48" xfId="0" applyFont="1" applyBorder="1" applyAlignment="1">
      <alignment horizontal="center" vertical="center" wrapText="1"/>
    </xf>
    <xf numFmtId="0" fontId="62" fillId="0" borderId="48" xfId="0" applyFont="1" applyBorder="1" applyAlignment="1">
      <alignment horizontal="center" vertical="center"/>
    </xf>
    <xf numFmtId="0" fontId="63" fillId="0" borderId="48" xfId="0" applyFont="1" applyBorder="1" applyAlignment="1">
      <alignment vertical="center"/>
    </xf>
    <xf numFmtId="0" fontId="62" fillId="0" borderId="48" xfId="0" applyFont="1" applyBorder="1" applyAlignment="1">
      <alignment vertical="center"/>
    </xf>
    <xf numFmtId="0" fontId="60" fillId="18" borderId="0" xfId="0" applyFont="1" applyFill="1" applyAlignment="1">
      <alignment vertical="center"/>
    </xf>
    <xf numFmtId="0" fontId="61" fillId="18" borderId="45" xfId="0" applyFont="1" applyFill="1" applyBorder="1" applyAlignment="1">
      <alignment vertical="center"/>
    </xf>
    <xf numFmtId="0" fontId="61" fillId="18" borderId="45"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52" xfId="26"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3" fontId="27" fillId="2" borderId="52" xfId="26" applyNumberFormat="1" applyFont="1" applyFill="1" applyBorder="1" applyAlignment="1">
      <alignment horizontal="center" vertical="center"/>
    </xf>
    <xf numFmtId="3" fontId="25" fillId="2" borderId="52" xfId="26" applyNumberFormat="1" applyFont="1" applyFill="1" applyBorder="1" applyAlignment="1">
      <alignment horizontal="center" vertical="center"/>
    </xf>
    <xf numFmtId="0" fontId="25" fillId="2" borderId="52" xfId="26" applyFont="1" applyFill="1" applyBorder="1" applyAlignment="1">
      <alignment horizontal="center" vertical="center"/>
    </xf>
    <xf numFmtId="14" fontId="25" fillId="2" borderId="52" xfId="26" applyNumberFormat="1" applyFont="1" applyFill="1" applyBorder="1" applyAlignment="1">
      <alignment horizontal="center" vertical="center"/>
    </xf>
    <xf numFmtId="168" fontId="25" fillId="2" borderId="52"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168" fontId="31" fillId="2" borderId="54"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9" fillId="2" borderId="59" xfId="26" applyFont="1" applyFill="1" applyBorder="1" applyAlignment="1">
      <alignment horizontal="center" vertical="center"/>
    </xf>
    <xf numFmtId="14" fontId="78" fillId="2" borderId="52" xfId="26" applyNumberFormat="1" applyFont="1" applyFill="1" applyBorder="1" applyAlignment="1">
      <alignment horizontal="center" vertical="center"/>
    </xf>
    <xf numFmtId="0" fontId="80" fillId="2" borderId="0" xfId="26" applyFont="1" applyFill="1" applyAlignment="1">
      <alignment horizontal="center" vertical="center"/>
    </xf>
    <xf numFmtId="0" fontId="80" fillId="2" borderId="52" xfId="26" applyFont="1" applyFill="1" applyBorder="1" applyAlignment="1">
      <alignment horizontal="center" vertical="center"/>
    </xf>
    <xf numFmtId="0" fontId="80" fillId="2" borderId="53"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16" fillId="10" borderId="0" xfId="0" applyFont="1" applyFill="1" applyAlignment="1">
      <alignment horizontal="left" wrapText="1" indent="1"/>
    </xf>
    <xf numFmtId="0" fontId="64" fillId="0" borderId="0" xfId="0" quotePrefix="1" applyFont="1" applyAlignment="1">
      <alignment horizontal="left" wrapText="1"/>
    </xf>
    <xf numFmtId="0" fontId="64" fillId="0" borderId="0" xfId="0" applyFont="1" applyAlignment="1">
      <alignment horizontal="left"/>
    </xf>
    <xf numFmtId="0" fontId="62" fillId="0" borderId="60" xfId="0" applyFont="1" applyBorder="1" applyAlignment="1">
      <alignment horizontal="center" vertical="center"/>
    </xf>
    <xf numFmtId="0" fontId="63" fillId="0" borderId="60" xfId="0" applyFont="1" applyBorder="1" applyAlignment="1">
      <alignment vertical="center"/>
    </xf>
    <xf numFmtId="0" fontId="62" fillId="0" borderId="60" xfId="0" applyFont="1" applyBorder="1" applyAlignment="1">
      <alignment vertical="center"/>
    </xf>
    <xf numFmtId="1" fontId="60" fillId="18" borderId="43" xfId="19" applyNumberFormat="1" applyFont="1" applyFill="1" applyBorder="1" applyAlignment="1">
      <alignment horizontal="center" vertical="center"/>
    </xf>
    <xf numFmtId="1" fontId="62" fillId="0" borderId="60" xfId="19" applyNumberFormat="1" applyFont="1" applyBorder="1" applyAlignment="1">
      <alignment horizontal="center" vertical="center"/>
    </xf>
    <xf numFmtId="1" fontId="62" fillId="0" borderId="42" xfId="19" applyNumberFormat="1" applyFont="1" applyBorder="1" applyAlignment="1">
      <alignment horizontal="center" vertical="center"/>
    </xf>
    <xf numFmtId="1" fontId="62" fillId="0" borderId="1" xfId="19" applyNumberFormat="1" applyFont="1" applyBorder="1" applyAlignment="1">
      <alignment horizontal="center" vertical="center"/>
    </xf>
    <xf numFmtId="1" fontId="62" fillId="0" borderId="0" xfId="19" applyNumberFormat="1" applyFont="1" applyAlignment="1">
      <alignment horizontal="center" vertical="center"/>
    </xf>
    <xf numFmtId="1" fontId="62" fillId="0" borderId="2" xfId="19" applyNumberFormat="1" applyFont="1" applyBorder="1" applyAlignment="1">
      <alignment horizontal="center" vertical="center"/>
    </xf>
    <xf numFmtId="1" fontId="62" fillId="0" borderId="48" xfId="19" applyNumberFormat="1" applyFont="1" applyBorder="1" applyAlignment="1">
      <alignment horizontal="center" vertical="center"/>
    </xf>
    <xf numFmtId="0" fontId="62" fillId="0" borderId="60" xfId="0" applyFont="1" applyBorder="1" applyAlignment="1">
      <alignment horizontal="center" vertical="center" wrapText="1"/>
    </xf>
    <xf numFmtId="1" fontId="61" fillId="18" borderId="45" xfId="0" applyNumberFormat="1" applyFont="1" applyFill="1" applyBorder="1" applyAlignment="1">
      <alignment horizontal="center" vertical="center"/>
    </xf>
    <xf numFmtId="0" fontId="64" fillId="0" borderId="0" xfId="0" quotePrefix="1" applyFont="1" applyAlignment="1">
      <alignment horizontal="center" vertical="center" wrapText="1"/>
    </xf>
    <xf numFmtId="0" fontId="64" fillId="0" borderId="0" xfId="0" quotePrefix="1" applyFont="1" applyAlignment="1">
      <alignment horizontal="left" vertical="center"/>
    </xf>
    <xf numFmtId="0" fontId="64" fillId="0" borderId="0" xfId="0" quotePrefix="1" applyFont="1" applyAlignment="1">
      <alignment horizontal="center" vertical="center"/>
    </xf>
    <xf numFmtId="0" fontId="64"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0" fontId="43" fillId="10" borderId="0" xfId="0" applyFont="1" applyFill="1" applyAlignment="1">
      <alignment horizontal="right" vertical="center" indent="1"/>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1"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2"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2"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28" borderId="26" xfId="1" applyNumberFormat="1" applyFont="1" applyFill="1" applyBorder="1" applyAlignment="1">
      <alignment horizontal="right"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63"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4"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0" fontId="43" fillId="28" borderId="65" xfId="1" applyNumberFormat="1" applyFont="1" applyFill="1" applyBorder="1" applyAlignment="1">
      <alignment horizontal="right" vertical="center"/>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6" xfId="1" applyNumberFormat="1" applyFont="1" applyFill="1" applyBorder="1" applyAlignment="1">
      <alignment horizontal="center" vertical="center"/>
    </xf>
    <xf numFmtId="166" fontId="41" fillId="8" borderId="67"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8"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68" xfId="1" applyNumberFormat="1" applyFont="1" applyFill="1" applyBorder="1" applyAlignment="1">
      <alignment horizontal="righ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3" xfId="4" applyNumberFormat="1" applyFont="1" applyFill="1" applyBorder="1" applyAlignment="1">
      <alignment horizontal="center" vertical="center"/>
    </xf>
    <xf numFmtId="10" fontId="4" fillId="2" borderId="23" xfId="1" applyNumberFormat="1" applyFont="1" applyFill="1" applyBorder="1" applyAlignment="1">
      <alignment horizont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62"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0" fontId="83" fillId="2" borderId="0" xfId="0" applyFont="1" applyFill="1"/>
    <xf numFmtId="0" fontId="75" fillId="2" borderId="51" xfId="26" applyFont="1" applyFill="1" applyBorder="1" applyAlignment="1">
      <alignment horizontal="center" vertical="center"/>
    </xf>
    <xf numFmtId="0" fontId="29" fillId="2" borderId="51" xfId="26" applyFont="1" applyFill="1" applyBorder="1" applyAlignment="1">
      <alignment horizontal="center" vertical="center"/>
    </xf>
    <xf numFmtId="3" fontId="29" fillId="2" borderId="51" xfId="26" applyNumberFormat="1" applyFont="1" applyFill="1" applyBorder="1" applyAlignment="1">
      <alignment horizontal="center" vertical="center"/>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0" fontId="75" fillId="2" borderId="55" xfId="26" applyFont="1" applyFill="1" applyBorder="1" applyAlignment="1">
      <alignment horizontal="center" vertical="center"/>
    </xf>
    <xf numFmtId="0" fontId="29" fillId="2" borderId="55" xfId="26" applyFont="1" applyFill="1" applyBorder="1" applyAlignment="1">
      <alignment horizontal="center" vertical="center"/>
    </xf>
    <xf numFmtId="3" fontId="29" fillId="2" borderId="55" xfId="26" applyNumberFormat="1" applyFont="1" applyFill="1" applyBorder="1" applyAlignment="1">
      <alignment horizontal="center" vertical="center"/>
    </xf>
    <xf numFmtId="14" fontId="29" fillId="2" borderId="55" xfId="26" applyNumberFormat="1" applyFont="1" applyFill="1" applyBorder="1" applyAlignment="1">
      <alignment horizontal="center" vertical="center"/>
    </xf>
    <xf numFmtId="168" fontId="29" fillId="2" borderId="55" xfId="26" applyNumberFormat="1" applyFont="1" applyFill="1" applyBorder="1" applyAlignment="1">
      <alignment horizontal="center" vertical="center"/>
    </xf>
    <xf numFmtId="14" fontId="76" fillId="2" borderId="55" xfId="26" applyNumberFormat="1" applyFont="1" applyFill="1" applyBorder="1" applyAlignment="1">
      <alignment horizontal="center" vertical="center"/>
    </xf>
    <xf numFmtId="184" fontId="29" fillId="2" borderId="55" xfId="26" applyNumberFormat="1" applyFont="1" applyFill="1" applyBorder="1" applyAlignment="1">
      <alignment horizontal="center" vertical="center"/>
    </xf>
    <xf numFmtId="0" fontId="75" fillId="2" borderId="56" xfId="26" applyFont="1" applyFill="1" applyBorder="1" applyAlignment="1">
      <alignment horizontal="center" vertical="center"/>
    </xf>
    <xf numFmtId="0" fontId="29" fillId="2" borderId="56" xfId="26" applyFont="1" applyFill="1" applyBorder="1" applyAlignment="1">
      <alignment horizontal="center" vertical="center"/>
    </xf>
    <xf numFmtId="3" fontId="29" fillId="2" borderId="56" xfId="26" applyNumberFormat="1" applyFont="1" applyFill="1" applyBorder="1" applyAlignment="1">
      <alignment horizontal="center" vertical="center"/>
    </xf>
    <xf numFmtId="14" fontId="29" fillId="2" borderId="56" xfId="26" applyNumberFormat="1" applyFont="1" applyFill="1" applyBorder="1" applyAlignment="1">
      <alignment horizontal="center" vertical="center"/>
    </xf>
    <xf numFmtId="168" fontId="29" fillId="2" borderId="56" xfId="26" applyNumberFormat="1" applyFont="1" applyFill="1" applyBorder="1" applyAlignment="1">
      <alignment horizontal="center" vertical="center"/>
    </xf>
    <xf numFmtId="0" fontId="75"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57" xfId="26" applyNumberFormat="1" applyFont="1" applyFill="1" applyBorder="1" applyAlignment="1">
      <alignment horizontal="center" vertical="center"/>
    </xf>
    <xf numFmtId="0" fontId="75"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78"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58" xfId="26" applyFont="1" applyFill="1" applyBorder="1" applyAlignment="1">
      <alignment horizontal="center" vertical="center"/>
    </xf>
    <xf numFmtId="0" fontId="27" fillId="2" borderId="58" xfId="26" applyFont="1" applyFill="1" applyBorder="1" applyAlignment="1">
      <alignment horizontal="center" vertical="center"/>
    </xf>
    <xf numFmtId="14" fontId="27" fillId="2" borderId="58" xfId="26" applyNumberFormat="1" applyFont="1" applyFill="1" applyBorder="1" applyAlignment="1">
      <alignment horizontal="center" vertical="center"/>
    </xf>
    <xf numFmtId="14" fontId="78" fillId="2" borderId="58" xfId="26" applyNumberFormat="1" applyFont="1" applyFill="1" applyBorder="1" applyAlignment="1">
      <alignment horizontal="center" vertical="center"/>
    </xf>
    <xf numFmtId="168" fontId="27" fillId="2" borderId="58"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78"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79" fillId="2" borderId="52" xfId="26" applyFont="1" applyFill="1" applyBorder="1" applyAlignment="1">
      <alignment horizontal="center" vertical="center"/>
    </xf>
    <xf numFmtId="0" fontId="80" fillId="2" borderId="2" xfId="26" applyFont="1" applyFill="1" applyBorder="1" applyAlignment="1">
      <alignment horizontal="center" vertical="center"/>
    </xf>
    <xf numFmtId="0" fontId="25" fillId="2" borderId="69" xfId="26" applyFont="1" applyFill="1" applyBorder="1" applyAlignment="1">
      <alignment horizontal="center" vertical="center"/>
    </xf>
    <xf numFmtId="3" fontId="25" fillId="2" borderId="69" xfId="26" applyNumberFormat="1" applyFont="1" applyFill="1" applyBorder="1" applyAlignment="1">
      <alignment horizontal="center" vertical="center"/>
    </xf>
    <xf numFmtId="14" fontId="25" fillId="2" borderId="69" xfId="26" applyNumberFormat="1" applyFont="1" applyFill="1" applyBorder="1" applyAlignment="1">
      <alignment horizontal="center" vertical="center"/>
    </xf>
    <xf numFmtId="168" fontId="25" fillId="2" borderId="69" xfId="26" applyNumberFormat="1" applyFont="1" applyFill="1" applyBorder="1" applyAlignment="1">
      <alignment horizontal="center" vertical="center"/>
    </xf>
    <xf numFmtId="14" fontId="25" fillId="2" borderId="56"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63" xfId="4" applyNumberFormat="1" applyFont="1" applyFill="1" applyBorder="1" applyAlignment="1">
      <alignment horizontal="center" vertical="center"/>
    </xf>
    <xf numFmtId="0" fontId="4" fillId="0" borderId="49"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 fontId="84" fillId="0" borderId="42" xfId="19" applyNumberFormat="1" applyFont="1" applyFill="1" applyBorder="1" applyAlignment="1">
      <alignment horizontal="center" vertical="center"/>
    </xf>
    <xf numFmtId="1" fontId="84" fillId="0" borderId="1" xfId="19" applyNumberFormat="1" applyFont="1" applyFill="1" applyBorder="1" applyAlignment="1">
      <alignment horizontal="center" vertical="center"/>
    </xf>
    <xf numFmtId="1" fontId="84" fillId="0" borderId="0" xfId="19" applyNumberFormat="1" applyFont="1" applyFill="1" applyAlignment="1">
      <alignment horizontal="center" vertical="center"/>
    </xf>
    <xf numFmtId="10" fontId="3" fillId="0" borderId="68"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176" fontId="4" fillId="2" borderId="23" xfId="1" applyNumberFormat="1" applyFont="1" applyFill="1" applyBorder="1" applyAlignment="1">
      <alignment horizontal="right" vertical="center"/>
    </xf>
    <xf numFmtId="170" fontId="3" fillId="2" borderId="16" xfId="19" applyNumberFormat="1" applyFont="1" applyFill="1" applyBorder="1" applyAlignment="1">
      <alignment horizontal="left" vertical="center"/>
    </xf>
    <xf numFmtId="3" fontId="39"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175" fontId="4" fillId="0" borderId="28" xfId="4" applyNumberFormat="1" applyFont="1" applyFill="1" applyBorder="1" applyAlignment="1">
      <alignment horizontal="center" vertical="center"/>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187" fontId="21" fillId="4" borderId="0" xfId="19" applyNumberFormat="1" applyFont="1" applyFill="1" applyAlignment="1">
      <alignment vertical="center"/>
    </xf>
    <xf numFmtId="3" fontId="51" fillId="13" borderId="22" xfId="9" applyNumberFormat="1" applyFont="1" applyFill="1" applyBorder="1" applyAlignment="1">
      <alignment horizontal="center" vertical="center" wrapText="1"/>
    </xf>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17" fillId="24" borderId="31" xfId="7" applyNumberFormat="1" applyFont="1" applyFill="1" applyBorder="1" applyAlignment="1">
      <alignment horizontal="center" vertical="center"/>
    </xf>
    <xf numFmtId="2" fontId="21" fillId="4" borderId="27" xfId="7" applyNumberFormat="1" applyFont="1" applyFill="1" applyBorder="1" applyAlignment="1">
      <alignment horizontal="left"/>
    </xf>
    <xf numFmtId="3" fontId="21" fillId="0" borderId="28" xfId="7" applyNumberFormat="1" applyFont="1" applyBorder="1" applyAlignment="1">
      <alignment horizontal="center" vertical="center"/>
    </xf>
    <xf numFmtId="3" fontId="21" fillId="0" borderId="33" xfId="7" applyNumberFormat="1" applyFont="1" applyBorder="1" applyAlignment="1">
      <alignment horizontal="center" vertical="center"/>
    </xf>
    <xf numFmtId="3" fontId="22" fillId="4" borderId="0" xfId="7" applyNumberFormat="1" applyFont="1" applyFill="1" applyAlignment="1">
      <alignment horizontal="center" vertical="center"/>
    </xf>
    <xf numFmtId="3" fontId="3" fillId="0" borderId="37" xfId="9" applyNumberFormat="1" applyFont="1" applyFill="1" applyBorder="1" applyAlignment="1">
      <alignment horizontal="center" vertical="center"/>
    </xf>
    <xf numFmtId="3" fontId="3" fillId="0" borderId="10" xfId="9" applyNumberFormat="1" applyFont="1" applyFill="1" applyBorder="1" applyAlignment="1">
      <alignment horizontal="center" vertical="center"/>
    </xf>
    <xf numFmtId="165" fontId="4" fillId="2" borderId="16" xfId="4" applyFont="1" applyFill="1" applyBorder="1" applyAlignment="1">
      <alignment horizontal="center" vertical="center"/>
    </xf>
    <xf numFmtId="165" fontId="4" fillId="2" borderId="0" xfId="4" applyFont="1" applyFill="1" applyBorder="1" applyAlignment="1">
      <alignment horizontal="center" vertical="center"/>
    </xf>
    <xf numFmtId="166" fontId="4" fillId="0" borderId="33" xfId="1" applyNumberFormat="1" applyFont="1" applyFill="1" applyBorder="1" applyAlignment="1">
      <alignment horizontal="center" vertical="center"/>
    </xf>
    <xf numFmtId="166" fontId="4" fillId="0" borderId="49" xfId="1" applyNumberFormat="1" applyFont="1" applyFill="1" applyBorder="1" applyAlignment="1">
      <alignment horizontal="right" vertical="center"/>
    </xf>
    <xf numFmtId="166" fontId="3" fillId="0" borderId="23" xfId="1" applyNumberFormat="1" applyFont="1" applyFill="1" applyBorder="1" applyAlignment="1">
      <alignment horizontal="center" vertical="center"/>
    </xf>
    <xf numFmtId="170" fontId="3" fillId="2" borderId="16" xfId="19" applyNumberFormat="1" applyFont="1" applyFill="1" applyBorder="1" applyAlignment="1">
      <alignment horizontal="right" vertical="center"/>
    </xf>
    <xf numFmtId="171" fontId="3" fillId="2" borderId="16" xfId="4" applyNumberFormat="1" applyFont="1" applyFill="1" applyBorder="1" applyAlignment="1">
      <alignment horizontal="left" vertical="center"/>
    </xf>
    <xf numFmtId="0" fontId="41" fillId="2" borderId="0" xfId="8" applyFont="1" applyFill="1" applyAlignment="1">
      <alignment vertical="center"/>
    </xf>
    <xf numFmtId="0" fontId="3" fillId="0" borderId="0" xfId="8" applyFont="1" applyAlignment="1">
      <alignment vertical="center"/>
    </xf>
    <xf numFmtId="0" fontId="42" fillId="2" borderId="0" xfId="8" applyFont="1" applyFill="1" applyAlignment="1">
      <alignment horizontal="left" vertical="center"/>
    </xf>
    <xf numFmtId="170" fontId="3" fillId="0" borderId="0" xfId="19" applyNumberFormat="1" applyFont="1" applyAlignment="1">
      <alignment vertical="center"/>
    </xf>
    <xf numFmtId="0" fontId="3" fillId="2" borderId="0" xfId="9" applyFont="1" applyAlignment="1">
      <alignment horizontal="left" vertical="center"/>
    </xf>
    <xf numFmtId="0" fontId="16" fillId="2" borderId="0" xfId="9" applyFont="1" applyAlignment="1">
      <alignment horizontal="left" vertical="center"/>
    </xf>
    <xf numFmtId="0" fontId="43" fillId="10" borderId="7" xfId="10" applyNumberFormat="1" applyFont="1" applyFill="1" applyBorder="1" applyAlignment="1">
      <alignment horizontal="center" vertical="center"/>
    </xf>
    <xf numFmtId="10" fontId="43" fillId="10" borderId="0" xfId="11" applyNumberFormat="1" applyFont="1" applyFill="1" applyBorder="1" applyAlignment="1">
      <alignment horizontal="center" vertical="center"/>
    </xf>
    <xf numFmtId="10" fontId="43" fillId="10" borderId="8" xfId="11" applyNumberFormat="1" applyFont="1" applyFill="1" applyBorder="1" applyAlignment="1">
      <alignment horizontal="center" vertical="center"/>
    </xf>
    <xf numFmtId="0" fontId="41" fillId="8" borderId="0" xfId="10" applyNumberFormat="1" applyFont="1" applyFill="1" applyAlignment="1">
      <alignment vertical="center"/>
    </xf>
    <xf numFmtId="175" fontId="41" fillId="8" borderId="7" xfId="10" applyNumberFormat="1" applyFont="1" applyFill="1" applyBorder="1" applyAlignment="1">
      <alignment horizontal="right" vertical="center"/>
    </xf>
    <xf numFmtId="175" fontId="41" fillId="8" borderId="0" xfId="10" applyNumberFormat="1" applyFont="1" applyFill="1" applyBorder="1" applyAlignment="1">
      <alignment horizontal="right" vertical="center"/>
    </xf>
    <xf numFmtId="166" fontId="41" fillId="8" borderId="0" xfId="11" applyNumberFormat="1" applyFont="1" applyFill="1" applyBorder="1" applyAlignment="1">
      <alignment horizontal="center" vertical="center"/>
    </xf>
    <xf numFmtId="166" fontId="41" fillId="8" borderId="8" xfId="11" applyNumberFormat="1" applyFont="1" applyFill="1" applyBorder="1" applyAlignment="1">
      <alignment horizontal="center" vertical="center"/>
    </xf>
    <xf numFmtId="0" fontId="3" fillId="0" borderId="0" xfId="9" applyFont="1" applyFill="1" applyAlignment="1">
      <alignment horizontal="left" vertical="center"/>
    </xf>
    <xf numFmtId="175" fontId="3" fillId="2" borderId="7" xfId="10" applyNumberFormat="1" applyFont="1" applyFill="1" applyBorder="1" applyAlignment="1">
      <alignment horizontal="right" vertical="center"/>
    </xf>
    <xf numFmtId="175" fontId="3" fillId="2" borderId="0" xfId="10" applyNumberFormat="1" applyFont="1" applyFill="1" applyBorder="1" applyAlignment="1">
      <alignment horizontal="right" vertical="center"/>
    </xf>
    <xf numFmtId="166" fontId="3" fillId="2" borderId="0" xfId="11" applyNumberFormat="1" applyFont="1" applyFill="1" applyBorder="1" applyAlignment="1">
      <alignment horizontal="center" vertical="center"/>
    </xf>
    <xf numFmtId="166" fontId="3" fillId="2" borderId="8" xfId="11" applyNumberFormat="1" applyFont="1" applyFill="1" applyBorder="1" applyAlignment="1">
      <alignment horizontal="center" vertical="center"/>
    </xf>
    <xf numFmtId="175" fontId="3" fillId="0" borderId="0" xfId="8" applyNumberFormat="1" applyFont="1" applyAlignment="1">
      <alignment vertical="center"/>
    </xf>
    <xf numFmtId="175" fontId="3" fillId="0" borderId="7" xfId="10" applyNumberFormat="1" applyFont="1" applyFill="1" applyBorder="1" applyAlignment="1">
      <alignment horizontal="right" vertical="center"/>
    </xf>
    <xf numFmtId="175" fontId="3" fillId="0" borderId="0" xfId="10" applyNumberFormat="1" applyFont="1" applyFill="1" applyBorder="1" applyAlignment="1">
      <alignment horizontal="right" vertical="center"/>
    </xf>
    <xf numFmtId="166" fontId="3" fillId="0" borderId="8" xfId="11" applyNumberFormat="1" applyFont="1" applyFill="1" applyBorder="1" applyAlignment="1">
      <alignment horizontal="center" vertical="center"/>
    </xf>
    <xf numFmtId="10" fontId="3" fillId="0" borderId="8" xfId="11" applyNumberFormat="1" applyFont="1" applyFill="1" applyBorder="1" applyAlignment="1">
      <alignment horizontal="center" vertical="center"/>
    </xf>
    <xf numFmtId="176" fontId="3" fillId="0" borderId="8" xfId="11" applyNumberFormat="1" applyFont="1" applyFill="1" applyBorder="1" applyAlignment="1">
      <alignment horizontal="center" vertical="center"/>
    </xf>
    <xf numFmtId="176" fontId="3" fillId="0" borderId="8" xfId="1" applyNumberFormat="1" applyFont="1" applyFill="1" applyBorder="1" applyAlignment="1">
      <alignment horizontal="center" vertical="center"/>
    </xf>
    <xf numFmtId="177" fontId="3" fillId="0" borderId="8" xfId="11" applyNumberFormat="1" applyFont="1" applyFill="1" applyBorder="1" applyAlignment="1">
      <alignment horizontal="center" vertical="center"/>
    </xf>
    <xf numFmtId="182" fontId="3" fillId="0" borderId="8" xfId="11" applyNumberFormat="1" applyFont="1" applyFill="1" applyBorder="1" applyAlignment="1">
      <alignment horizontal="center" vertical="center"/>
    </xf>
    <xf numFmtId="175" fontId="41" fillId="8" borderId="7" xfId="10" applyNumberFormat="1" applyFont="1" applyFill="1" applyBorder="1" applyAlignment="1">
      <alignment horizontal="center" vertical="center"/>
    </xf>
    <xf numFmtId="0" fontId="3" fillId="0" borderId="0" xfId="10" applyNumberFormat="1" applyFont="1" applyFill="1" applyAlignment="1">
      <alignment horizontal="left" vertical="center"/>
    </xf>
    <xf numFmtId="175" fontId="3" fillId="0" borderId="7" xfId="10" applyNumberFormat="1" applyFont="1" applyFill="1" applyBorder="1" applyAlignment="1">
      <alignment horizontal="center" vertical="center"/>
    </xf>
    <xf numFmtId="166" fontId="3" fillId="0" borderId="0" xfId="11" applyNumberFormat="1" applyFont="1" applyFill="1" applyBorder="1" applyAlignment="1">
      <alignment horizontal="center" vertical="center"/>
    </xf>
    <xf numFmtId="175" fontId="3" fillId="0" borderId="9" xfId="10" applyNumberFormat="1" applyFont="1" applyFill="1" applyBorder="1" applyAlignment="1">
      <alignment horizontal="center" vertical="center"/>
    </xf>
    <xf numFmtId="175" fontId="3" fillId="0" borderId="2" xfId="10" applyNumberFormat="1" applyFont="1" applyFill="1" applyBorder="1" applyAlignment="1">
      <alignment horizontal="center" vertical="center"/>
    </xf>
    <xf numFmtId="166" fontId="3" fillId="0" borderId="2" xfId="11" applyNumberFormat="1" applyFont="1" applyFill="1" applyBorder="1" applyAlignment="1">
      <alignment horizontal="center" vertical="center"/>
    </xf>
    <xf numFmtId="166" fontId="3" fillId="0" borderId="10" xfId="11" applyNumberFormat="1" applyFont="1" applyFill="1" applyBorder="1" applyAlignment="1">
      <alignment horizontal="center" vertical="center"/>
    </xf>
    <xf numFmtId="3" fontId="3" fillId="0" borderId="2" xfId="9" applyNumberFormat="1" applyFont="1" applyFill="1" applyBorder="1" applyAlignment="1">
      <alignment horizontal="right" vertical="center"/>
    </xf>
    <xf numFmtId="3" fontId="3" fillId="2" borderId="2" xfId="9" applyNumberFormat="1" applyFont="1" applyBorder="1" applyAlignment="1">
      <alignment horizontal="right" vertical="center"/>
    </xf>
    <xf numFmtId="3" fontId="3" fillId="2" borderId="2" xfId="9" applyNumberFormat="1" applyFont="1" applyBorder="1" applyAlignment="1">
      <alignment horizontal="center" vertical="center"/>
    </xf>
    <xf numFmtId="0" fontId="4" fillId="2" borderId="0" xfId="12" applyFont="1" applyFill="1"/>
    <xf numFmtId="170" fontId="3" fillId="2" borderId="7" xfId="0" applyNumberFormat="1" applyFont="1" applyFill="1" applyBorder="1"/>
    <xf numFmtId="175" fontId="4" fillId="2" borderId="0" xfId="12" applyNumberFormat="1" applyFont="1" applyFill="1" applyAlignment="1">
      <alignment horizontal="center" vertical="center" wrapText="1"/>
    </xf>
    <xf numFmtId="166" fontId="4" fillId="2" borderId="0" xfId="11" applyNumberFormat="1" applyFont="1" applyFill="1" applyAlignment="1">
      <alignment horizontal="center" vertical="center" wrapText="1"/>
    </xf>
    <xf numFmtId="166" fontId="4" fillId="2" borderId="8" xfId="1" applyNumberFormat="1" applyFont="1" applyFill="1" applyBorder="1" applyAlignment="1">
      <alignment horizontal="center" vertical="center" wrapText="1"/>
    </xf>
    <xf numFmtId="0" fontId="4" fillId="2" borderId="8" xfId="12" applyFont="1" applyFill="1" applyBorder="1"/>
    <xf numFmtId="0" fontId="4" fillId="21" borderId="0" xfId="12" applyFont="1" applyFill="1"/>
    <xf numFmtId="177" fontId="4" fillId="0" borderId="8" xfId="1" applyNumberFormat="1" applyFont="1" applyBorder="1" applyAlignment="1">
      <alignment horizontal="center" vertical="center" wrapText="1"/>
    </xf>
    <xf numFmtId="0" fontId="3" fillId="0" borderId="8" xfId="12" applyFont="1" applyBorder="1" applyAlignment="1">
      <alignment vertical="center"/>
    </xf>
    <xf numFmtId="43" fontId="20" fillId="2" borderId="0" xfId="19" applyFont="1" applyFill="1" applyAlignment="1">
      <alignment horizontal="center"/>
    </xf>
    <xf numFmtId="166" fontId="20" fillId="12" borderId="49" xfId="1" applyNumberFormat="1" applyFont="1" applyFill="1" applyBorder="1" applyAlignment="1">
      <alignment horizontal="right" vertical="center"/>
    </xf>
    <xf numFmtId="9" fontId="20" fillId="8" borderId="62" xfId="1" applyFont="1" applyFill="1" applyBorder="1" applyAlignment="1">
      <alignment horizontal="right" vertical="center"/>
    </xf>
    <xf numFmtId="9" fontId="20" fillId="8" borderId="31" xfId="1" applyFont="1" applyFill="1" applyBorder="1" applyAlignment="1">
      <alignment horizontal="right" vertical="center"/>
    </xf>
    <xf numFmtId="9" fontId="20" fillId="8" borderId="33" xfId="1" applyFont="1" applyFill="1" applyBorder="1" applyAlignment="1">
      <alignment horizontal="right" vertical="center"/>
    </xf>
    <xf numFmtId="176" fontId="21" fillId="2" borderId="0" xfId="2" applyNumberFormat="1" applyFont="1" applyFill="1" applyAlignment="1">
      <alignment horizontal="center" wrapText="1"/>
    </xf>
    <xf numFmtId="165" fontId="17" fillId="22" borderId="1" xfId="5" applyNumberFormat="1" applyFont="1" applyFill="1" applyBorder="1" applyAlignment="1">
      <alignment horizontal="center" vertical="center"/>
    </xf>
    <xf numFmtId="0" fontId="21" fillId="4" borderId="6" xfId="5" applyFont="1" applyFill="1" applyBorder="1" applyAlignment="1">
      <alignment horizontal="left" vertical="center"/>
    </xf>
    <xf numFmtId="172" fontId="21" fillId="4" borderId="12" xfId="19" applyNumberFormat="1" applyFont="1" applyFill="1" applyBorder="1" applyAlignment="1">
      <alignment horizontal="right" vertical="center"/>
    </xf>
    <xf numFmtId="172" fontId="21" fillId="4" borderId="13" xfId="19" applyNumberFormat="1" applyFont="1" applyFill="1" applyBorder="1" applyAlignment="1">
      <alignment horizontal="right" vertical="center"/>
    </xf>
    <xf numFmtId="171" fontId="21" fillId="4" borderId="12" xfId="5" applyNumberFormat="1" applyFont="1" applyFill="1" applyBorder="1" applyAlignment="1">
      <alignment vertical="center"/>
    </xf>
    <xf numFmtId="165" fontId="21" fillId="4" borderId="1" xfId="5" applyNumberFormat="1" applyFont="1" applyFill="1" applyBorder="1" applyAlignment="1">
      <alignment vertical="center"/>
    </xf>
    <xf numFmtId="174" fontId="21" fillId="4" borderId="13" xfId="5" applyNumberFormat="1" applyFont="1" applyFill="1" applyBorder="1" applyAlignment="1">
      <alignment vertical="center"/>
    </xf>
    <xf numFmtId="171" fontId="21" fillId="4" borderId="6" xfId="5" applyNumberFormat="1" applyFont="1" applyFill="1" applyBorder="1" applyAlignment="1">
      <alignment horizontal="center" vertical="center"/>
    </xf>
    <xf numFmtId="43" fontId="21" fillId="4" borderId="0" xfId="19" applyFont="1" applyFill="1" applyBorder="1" applyAlignment="1">
      <alignment vertical="center"/>
    </xf>
    <xf numFmtId="185" fontId="21" fillId="4" borderId="0" xfId="19" applyNumberFormat="1" applyFont="1" applyFill="1" applyAlignment="1">
      <alignment vertical="center"/>
    </xf>
    <xf numFmtId="43" fontId="21" fillId="4" borderId="0" xfId="19" applyFont="1" applyFill="1" applyAlignment="1">
      <alignmen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0" fontId="43" fillId="10" borderId="21" xfId="9" applyFont="1" applyFill="1" applyBorder="1" applyAlignment="1">
      <alignment horizontal="center" vertical="center"/>
    </xf>
    <xf numFmtId="0" fontId="43" fillId="10" borderId="29" xfId="9" applyFont="1" applyFill="1" applyBorder="1" applyAlignment="1">
      <alignment horizontal="center" vertical="center"/>
    </xf>
    <xf numFmtId="0" fontId="43" fillId="10" borderId="22" xfId="9"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1"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2" borderId="0" xfId="0" applyFont="1" applyFill="1" applyAlignment="1">
      <alignment horizontal="left" vertic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6" xfId="2" applyFont="1" applyFill="1" applyBorder="1" applyAlignment="1">
      <alignment horizontal="left" vertical="center"/>
    </xf>
    <xf numFmtId="0" fontId="9" fillId="0" borderId="46" xfId="2" applyFont="1" applyBorder="1" applyAlignment="1">
      <alignment vertical="center"/>
    </xf>
    <xf numFmtId="0" fontId="57" fillId="4" borderId="47" xfId="2" applyFont="1" applyFill="1" applyBorder="1" applyAlignment="1">
      <alignment horizontal="left" vertical="center" wrapText="1"/>
    </xf>
    <xf numFmtId="0" fontId="9" fillId="0" borderId="47"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5" fillId="0" borderId="3" xfId="5" applyFont="1" applyBorder="1" applyAlignment="1">
      <alignment horizontal="left" vertical="center" wrapText="1"/>
    </xf>
    <xf numFmtId="0" fontId="32" fillId="0" borderId="0" xfId="0" applyFont="1" applyAlignment="1">
      <alignment horizontal="left" vertical="center"/>
    </xf>
    <xf numFmtId="0" fontId="62" fillId="0" borderId="4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2" fillId="0" borderId="42" xfId="0" applyFont="1" applyBorder="1" applyAlignment="1">
      <alignment horizontal="center" vertical="center" textRotation="90" wrapText="1"/>
    </xf>
    <xf numFmtId="0" fontId="64" fillId="0" borderId="0" xfId="0" applyFont="1" applyAlignment="1">
      <alignment horizontal="left" vertical="center" wrapText="1"/>
    </xf>
    <xf numFmtId="0" fontId="30" fillId="2" borderId="54" xfId="26" applyFont="1" applyFill="1" applyBorder="1" applyAlignment="1">
      <alignment horizontal="left" vertical="center"/>
    </xf>
    <xf numFmtId="0" fontId="28" fillId="0" borderId="50"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3" xfId="26" applyFont="1" applyBorder="1" applyAlignment="1">
      <alignment horizontal="center" vertical="center" textRotation="90" wrapText="1"/>
    </xf>
    <xf numFmtId="0" fontId="77" fillId="0" borderId="50" xfId="26" applyFont="1" applyBorder="1" applyAlignment="1">
      <alignment horizontal="center" vertical="center" textRotation="90" wrapText="1"/>
    </xf>
    <xf numFmtId="0" fontId="77" fillId="0" borderId="0" xfId="26" applyFont="1" applyAlignment="1">
      <alignment horizontal="center" vertical="center" textRotation="90" wrapText="1"/>
    </xf>
    <xf numFmtId="0" fontId="77" fillId="0" borderId="53" xfId="26" applyFont="1" applyBorder="1" applyAlignment="1">
      <alignment horizontal="center" vertical="center" textRotation="90" wrapText="1"/>
    </xf>
    <xf numFmtId="0" fontId="24" fillId="0" borderId="50"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3"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2">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B9D7-4F16-AD82-C3149C002F26}"/>
              </c:ext>
            </c:extLst>
          </c:dPt>
          <c:dPt>
            <c:idx val="8"/>
            <c:invertIfNegative val="0"/>
            <c:bubble3D val="0"/>
            <c:extLst>
              <c:ext xmlns:c16="http://schemas.microsoft.com/office/drawing/2014/chart" uri="{C3380CC4-5D6E-409C-BE32-E72D297353CC}">
                <c16:uniqueId val="{00000001-B9D7-4F16-AD82-C3149C002F26}"/>
              </c:ext>
            </c:extLst>
          </c:dPt>
          <c:dPt>
            <c:idx val="9"/>
            <c:invertIfNegative val="0"/>
            <c:bubble3D val="0"/>
            <c:spPr>
              <a:solidFill>
                <a:srgbClr val="C00000"/>
              </a:solidFill>
            </c:spPr>
            <c:extLst>
              <c:ext xmlns:c16="http://schemas.microsoft.com/office/drawing/2014/chart" uri="{C3380CC4-5D6E-409C-BE32-E72D297353CC}">
                <c16:uniqueId val="{00000003-B9D7-4F16-AD82-C3149C002F26}"/>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2769.7937213370205</c:v>
                </c:pt>
                <c:pt idx="9">
                  <c:v>226.25588869400002</c:v>
                </c:pt>
              </c:numCache>
            </c:numRef>
          </c:val>
          <c:extLst>
            <c:ext xmlns:c16="http://schemas.microsoft.com/office/drawing/2014/chart" uri="{C3380CC4-5D6E-409C-BE32-E72D297353CC}">
              <c16:uniqueId val="{00000004-B9D7-4F16-AD82-C3149C002F26}"/>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0E-41E0-9EDF-AE782E62D449}"/>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EXPORTACIONES'!$B$65:$I$65</c:f>
              <c:strCache>
                <c:ptCount val="8"/>
                <c:pt idx="0">
                  <c:v>COBRE</c:v>
                </c:pt>
                <c:pt idx="1">
                  <c:v>ORO</c:v>
                </c:pt>
                <c:pt idx="2">
                  <c:v>ZINC</c:v>
                </c:pt>
                <c:pt idx="3">
                  <c:v>PLATA</c:v>
                </c:pt>
                <c:pt idx="4">
                  <c:v>PLOMO</c:v>
                </c:pt>
                <c:pt idx="5">
                  <c:v>ESTAÑO</c:v>
                </c:pt>
                <c:pt idx="6">
                  <c:v>HIERRO</c:v>
                </c:pt>
                <c:pt idx="7">
                  <c:v>MOLIBDENO</c:v>
                </c:pt>
              </c:strCache>
            </c:strRef>
          </c:cat>
          <c:val>
            <c:numRef>
              <c:f>'6. EXPORTACIONES'!$B$94:$I$94</c:f>
              <c:numCache>
                <c:formatCode>0.0%</c:formatCode>
                <c:ptCount val="8"/>
                <c:pt idx="0">
                  <c:v>-2.6471293094733839E-2</c:v>
                </c:pt>
                <c:pt idx="1">
                  <c:v>3.0378266404731624E-2</c:v>
                </c:pt>
                <c:pt idx="2">
                  <c:v>7.6920676542716393E-2</c:v>
                </c:pt>
                <c:pt idx="3">
                  <c:v>-0.18583233489826245</c:v>
                </c:pt>
                <c:pt idx="4">
                  <c:v>0.19958798666399913</c:v>
                </c:pt>
                <c:pt idx="5">
                  <c:v>-0.3426156097385108</c:v>
                </c:pt>
                <c:pt idx="6">
                  <c:v>0.38616562054561099</c:v>
                </c:pt>
                <c:pt idx="7">
                  <c:v>-0.16571600352701721</c:v>
                </c:pt>
              </c:numCache>
            </c:numRef>
          </c:val>
          <c:extLst>
            <c:ext xmlns:c16="http://schemas.microsoft.com/office/drawing/2014/chart" uri="{C3380CC4-5D6E-409C-BE32-E72D297353CC}">
              <c16:uniqueId val="{00000001-880E-41E0-9EDF-AE782E62D449}"/>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3"/>
            <c:invertIfNegative val="0"/>
            <c:bubble3D val="0"/>
            <c:extLst>
              <c:ext xmlns:c16="http://schemas.microsoft.com/office/drawing/2014/chart" uri="{C3380CC4-5D6E-409C-BE32-E72D297353CC}">
                <c16:uniqueId val="{00000000-950B-42D8-8614-D3F712AA05F2}"/>
              </c:ext>
            </c:extLst>
          </c:dPt>
          <c:dPt>
            <c:idx val="4"/>
            <c:invertIfNegative val="0"/>
            <c:bubble3D val="0"/>
            <c:extLst>
              <c:ext xmlns:c16="http://schemas.microsoft.com/office/drawing/2014/chart" uri="{C3380CC4-5D6E-409C-BE32-E72D297353CC}">
                <c16:uniqueId val="{00000001-950B-42D8-8614-D3F712AA05F2}"/>
              </c:ext>
            </c:extLst>
          </c:dPt>
          <c:dPt>
            <c:idx val="5"/>
            <c:invertIfNegative val="0"/>
            <c:bubble3D val="0"/>
            <c:extLst>
              <c:ext xmlns:c16="http://schemas.microsoft.com/office/drawing/2014/chart" uri="{C3380CC4-5D6E-409C-BE32-E72D297353CC}">
                <c16:uniqueId val="{00000002-950B-42D8-8614-D3F712AA05F2}"/>
              </c:ext>
            </c:extLst>
          </c:dPt>
          <c:dPt>
            <c:idx val="9"/>
            <c:invertIfNegative val="0"/>
            <c:bubble3D val="0"/>
            <c:spPr>
              <a:solidFill>
                <a:schemeClr val="accent5">
                  <a:lumMod val="60000"/>
                  <a:lumOff val="40000"/>
                </a:schemeClr>
              </a:solidFill>
            </c:spPr>
            <c:extLst>
              <c:ext xmlns:c16="http://schemas.microsoft.com/office/drawing/2014/chart" uri="{C3380CC4-5D6E-409C-BE32-E72D297353CC}">
                <c16:uniqueId val="{00000004-950B-42D8-8614-D3F712AA05F2}"/>
              </c:ext>
            </c:extLst>
          </c:dPt>
          <c:dLbls>
            <c:dLbl>
              <c:idx val="5"/>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950B-42D8-8614-D3F712AA05F2}"/>
                </c:ext>
              </c:extLst>
            </c:dLbl>
            <c:dLbl>
              <c:idx val="9"/>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950B-42D8-8614-D3F712AA05F2}"/>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'6. EXPORTACIONES'!$A$7:$A$16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 EXPORTACIONES'!$K$7:$K$16</c:f>
              <c:numCache>
                <c:formatCode>_-* #,##0_-;\-* #,##0_-;_-* "-"??_-;_-@_-</c:formatCode>
                <c:ptCount val="10"/>
                <c:pt idx="0">
                  <c:v>21825.521895734993</c:v>
                </c:pt>
                <c:pt idx="1">
                  <c:v>27564.08081212646</c:v>
                </c:pt>
                <c:pt idx="2">
                  <c:v>28904.416009361164</c:v>
                </c:pt>
                <c:pt idx="3">
                  <c:v>28350.684823899443</c:v>
                </c:pt>
                <c:pt idx="4">
                  <c:v>26123.679105276187</c:v>
                </c:pt>
                <c:pt idx="5">
                  <c:v>39900.752947377376</c:v>
                </c:pt>
                <c:pt idx="6">
                  <c:v>38278.009568540023</c:v>
                </c:pt>
                <c:pt idx="7">
                  <c:v>42397.759463426621</c:v>
                </c:pt>
                <c:pt idx="8">
                  <c:v>48368.181899483694</c:v>
                </c:pt>
                <c:pt idx="9" formatCode="_-* #,##0.0_-;\-* #,##0.0_-;_-* &quot;-&quot;??_-;_-@_-">
                  <c:v>61848.860002496076</c:v>
                </c:pt>
              </c:numCache>
            </c:numRef>
          </c:val>
          <c:extLst>
            <c:ext xmlns:c16="http://schemas.microsoft.com/office/drawing/2014/chart" uri="{C3380CC4-5D6E-409C-BE32-E72D297353CC}">
              <c16:uniqueId val="{00000005-950B-42D8-8614-D3F712AA05F2}"/>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FB6C-4B43-8CD8-08AD74689DAC}"/>
              </c:ext>
            </c:extLst>
          </c:dPt>
          <c:dPt>
            <c:idx val="9"/>
            <c:invertIfNegative val="0"/>
            <c:bubble3D val="0"/>
            <c:spPr>
              <a:solidFill>
                <a:srgbClr val="5B9BD5"/>
              </a:solidFill>
            </c:spPr>
            <c:extLst>
              <c:ext xmlns:c16="http://schemas.microsoft.com/office/drawing/2014/chart" uri="{C3380CC4-5D6E-409C-BE32-E72D297353CC}">
                <c16:uniqueId val="{00000002-FB6C-4B43-8CD8-08AD74689DAC}"/>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(enero)</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6228.3573630000001</c:v>
                </c:pt>
                <c:pt idx="9">
                  <c:v>397.72965799999997</c:v>
                </c:pt>
              </c:numCache>
            </c:numRef>
          </c:val>
          <c:extLst>
            <c:ext xmlns:c16="http://schemas.microsoft.com/office/drawing/2014/chart" uri="{C3380CC4-5D6E-409C-BE32-E72D297353CC}">
              <c16:uniqueId val="{00000003-FB6C-4B43-8CD8-08AD74689DAC}"/>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E8E2-4341-8B27-C763D7BEDED2}"/>
              </c:ext>
            </c:extLst>
          </c:dPt>
          <c:dPt>
            <c:idx val="9"/>
            <c:invertIfNegative val="0"/>
            <c:bubble3D val="0"/>
            <c:spPr>
              <a:solidFill>
                <a:srgbClr val="002060"/>
              </a:solidFill>
              <a:ln>
                <a:noFill/>
              </a:ln>
              <a:effectLst/>
            </c:spPr>
            <c:extLst>
              <c:ext xmlns:c16="http://schemas.microsoft.com/office/drawing/2014/chart" uri="{C3380CC4-5D6E-409C-BE32-E72D297353CC}">
                <c16:uniqueId val="{00000003-E8E2-4341-8B27-C763D7BEDED2}"/>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8E2-4341-8B27-C763D7BEDED2}"/>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E2-4341-8B27-C763D7BEDED2}"/>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E8E2-4341-8B27-C763D7BEDED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(enero)</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1986.54190365</c:v>
                </c:pt>
              </c:numCache>
            </c:numRef>
          </c:val>
          <c:extLst>
            <c:ext xmlns:c16="http://schemas.microsoft.com/office/drawing/2014/chart" uri="{C3380CC4-5D6E-409C-BE32-E72D297353CC}">
              <c16:uniqueId val="{00000005-E8E2-4341-8B27-C763D7BEDED2}"/>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48</xdr:row>
      <xdr:rowOff>19050</xdr:rowOff>
    </xdr:from>
    <xdr:to>
      <xdr:col>13</xdr:col>
      <xdr:colOff>542924</xdr:colOff>
      <xdr:row>55</xdr:row>
      <xdr:rowOff>1</xdr:rowOff>
    </xdr:to>
    <xdr:graphicFrame macro="">
      <xdr:nvGraphicFramePr>
        <xdr:cNvPr id="2" name="2 Gráfico">
          <a:extLst>
            <a:ext uri="{FF2B5EF4-FFF2-40B4-BE49-F238E27FC236}">
              <a16:creationId xmlns:a16="http://schemas.microsoft.com/office/drawing/2014/main" id="{F25ED43E-76A2-40F1-83DA-5333C307F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66FCE16B-CE87-49BA-99F5-CABB50E3D1D2}"/>
            </a:ext>
          </a:extLst>
        </xdr:cNvPr>
        <xdr:cNvSpPr/>
      </xdr:nvSpPr>
      <xdr:spPr>
        <a:xfrm>
          <a:off x="10418444" y="85725"/>
          <a:ext cx="1672478"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0</xdr:row>
      <xdr:rowOff>66675</xdr:rowOff>
    </xdr:from>
    <xdr:to>
      <xdr:col>4</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8124216-1171-4D0B-A3AC-CD9AD3DFCE8D}"/>
            </a:ext>
          </a:extLst>
        </xdr:cNvPr>
        <xdr:cNvSpPr/>
      </xdr:nvSpPr>
      <xdr:spPr>
        <a:xfrm>
          <a:off x="5636895" y="66675"/>
          <a:ext cx="1365885" cy="4097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85724</xdr:colOff>
      <xdr:row>0</xdr:row>
      <xdr:rowOff>104776</xdr:rowOff>
    </xdr:from>
    <xdr:to>
      <xdr:col>4</xdr:col>
      <xdr:colOff>723899</xdr:colOff>
      <xdr:row>2</xdr:row>
      <xdr:rowOff>97059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54E71D-FA4F-49D1-B073-A3CD46EBECA7}"/>
            </a:ext>
          </a:extLst>
        </xdr:cNvPr>
        <xdr:cNvSpPr/>
      </xdr:nvSpPr>
      <xdr:spPr>
        <a:xfrm>
          <a:off x="4010024" y="104776"/>
          <a:ext cx="1423035" cy="3732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300403</xdr:colOff>
      <xdr:row>0</xdr:row>
      <xdr:rowOff>77489</xdr:rowOff>
    </xdr:from>
    <xdr:to>
      <xdr:col>4</xdr:col>
      <xdr:colOff>1012883</xdr:colOff>
      <xdr:row>2</xdr:row>
      <xdr:rowOff>69606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DFD7502-81CE-4876-B860-982EF70C02DD}"/>
            </a:ext>
          </a:extLst>
        </xdr:cNvPr>
        <xdr:cNvSpPr/>
      </xdr:nvSpPr>
      <xdr:spPr>
        <a:xfrm>
          <a:off x="3828463" y="77489"/>
          <a:ext cx="1421140" cy="36549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0</xdr:row>
      <xdr:rowOff>64478</xdr:rowOff>
    </xdr:from>
    <xdr:to>
      <xdr:col>5</xdr:col>
      <xdr:colOff>16854</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CD8DBB4-7380-4D98-8B32-CFCDD2F8E703}"/>
            </a:ext>
          </a:extLst>
        </xdr:cNvPr>
        <xdr:cNvSpPr/>
      </xdr:nvSpPr>
      <xdr:spPr>
        <a:xfrm>
          <a:off x="4478655" y="64478"/>
          <a:ext cx="1504659" cy="37557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95250</xdr:colOff>
      <xdr:row>0</xdr:row>
      <xdr:rowOff>83004</xdr:rowOff>
    </xdr:from>
    <xdr:to>
      <xdr:col>5</xdr:col>
      <xdr:colOff>14967</xdr:colOff>
      <xdr:row>2</xdr:row>
      <xdr:rowOff>66675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69C8C2A-39AC-466A-8797-C89559BDE63F}"/>
            </a:ext>
          </a:extLst>
        </xdr:cNvPr>
        <xdr:cNvSpPr/>
      </xdr:nvSpPr>
      <xdr:spPr>
        <a:xfrm>
          <a:off x="4103370" y="83004"/>
          <a:ext cx="1420857" cy="357051"/>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2964EC3-D1AF-49BE-A3E1-824CB9EFDF58}"/>
            </a:ext>
          </a:extLst>
        </xdr:cNvPr>
        <xdr:cNvSpPr/>
      </xdr:nvSpPr>
      <xdr:spPr>
        <a:xfrm>
          <a:off x="10180320" y="5715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108</xdr:row>
      <xdr:rowOff>20554</xdr:rowOff>
    </xdr:from>
    <xdr:to>
      <xdr:col>8</xdr:col>
      <xdr:colOff>0</xdr:colOff>
      <xdr:row>122</xdr:row>
      <xdr:rowOff>84722</xdr:rowOff>
    </xdr:to>
    <xdr:graphicFrame macro="">
      <xdr:nvGraphicFramePr>
        <xdr:cNvPr id="2" name="3 Gráfico">
          <a:extLst>
            <a:ext uri="{FF2B5EF4-FFF2-40B4-BE49-F238E27FC236}">
              <a16:creationId xmlns:a16="http://schemas.microsoft.com/office/drawing/2014/main" id="{047D949E-8A7E-4B36-8E46-802CC318F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48</xdr:row>
      <xdr:rowOff>63567</xdr:rowOff>
    </xdr:from>
    <xdr:to>
      <xdr:col>9</xdr:col>
      <xdr:colOff>152399</xdr:colOff>
      <xdr:row>62</xdr:row>
      <xdr:rowOff>94553</xdr:rowOff>
    </xdr:to>
    <xdr:graphicFrame macro="">
      <xdr:nvGraphicFramePr>
        <xdr:cNvPr id="3" name="2 Gráfico">
          <a:extLst>
            <a:ext uri="{FF2B5EF4-FFF2-40B4-BE49-F238E27FC236}">
              <a16:creationId xmlns:a16="http://schemas.microsoft.com/office/drawing/2014/main" id="{8C1343B2-6A33-49EB-9F07-E1EE60530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590550</xdr:colOff>
      <xdr:row>0</xdr:row>
      <xdr:rowOff>95250</xdr:rowOff>
    </xdr:from>
    <xdr:to>
      <xdr:col>10</xdr:col>
      <xdr:colOff>889635</xdr:colOff>
      <xdr:row>2</xdr:row>
      <xdr:rowOff>76200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CE6A8D4-3801-4FD9-8B4A-D175BDF5D708}"/>
            </a:ext>
          </a:extLst>
        </xdr:cNvPr>
        <xdr:cNvSpPr/>
      </xdr:nvSpPr>
      <xdr:spPr>
        <a:xfrm>
          <a:off x="10732770" y="95250"/>
          <a:ext cx="1503045" cy="36195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447675</xdr:colOff>
      <xdr:row>0</xdr:row>
      <xdr:rowOff>76200</xdr:rowOff>
    </xdr:from>
    <xdr:to>
      <xdr:col>24</xdr:col>
      <xdr:colOff>461010</xdr:colOff>
      <xdr:row>2</xdr:row>
      <xdr:rowOff>85725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6A42610-001E-4961-AB77-603F5B024DF5}"/>
            </a:ext>
          </a:extLst>
        </xdr:cNvPr>
        <xdr:cNvSpPr/>
      </xdr:nvSpPr>
      <xdr:spPr>
        <a:xfrm>
          <a:off x="12113895" y="76200"/>
          <a:ext cx="1522095"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B410A26-1304-4738-AC93-A77D5177CF9E}"/>
            </a:ext>
          </a:extLst>
        </xdr:cNvPr>
        <xdr:cNvSpPr/>
      </xdr:nvSpPr>
      <xdr:spPr>
        <a:xfrm>
          <a:off x="5789295" y="76200"/>
          <a:ext cx="1470660" cy="35814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43</xdr:row>
      <xdr:rowOff>76200</xdr:rowOff>
    </xdr:from>
    <xdr:to>
      <xdr:col>7</xdr:col>
      <xdr:colOff>866774</xdr:colOff>
      <xdr:row>49</xdr:row>
      <xdr:rowOff>152400</xdr:rowOff>
    </xdr:to>
    <xdr:graphicFrame macro="">
      <xdr:nvGraphicFramePr>
        <xdr:cNvPr id="2" name="2 Gráfico">
          <a:extLst>
            <a:ext uri="{FF2B5EF4-FFF2-40B4-BE49-F238E27FC236}">
              <a16:creationId xmlns:a16="http://schemas.microsoft.com/office/drawing/2014/main" id="{423D151A-5B7C-429E-9A1F-764BE1BBE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2538A356-F850-47F7-9C4A-E8918F365739}"/>
            </a:ext>
          </a:extLst>
        </xdr:cNvPr>
        <xdr:cNvSpPr/>
      </xdr:nvSpPr>
      <xdr:spPr>
        <a:xfrm>
          <a:off x="6128385" y="57150"/>
          <a:ext cx="1518285"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904874</xdr:colOff>
      <xdr:row>0</xdr:row>
      <xdr:rowOff>95250</xdr:rowOff>
    </xdr:from>
    <xdr:to>
      <xdr:col>4</xdr:col>
      <xdr:colOff>746759</xdr:colOff>
      <xdr:row>2</xdr:row>
      <xdr:rowOff>123825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240FD7A-2A6F-45CC-8646-F943FC406F5C}"/>
            </a:ext>
          </a:extLst>
        </xdr:cNvPr>
        <xdr:cNvSpPr/>
      </xdr:nvSpPr>
      <xdr:spPr>
        <a:xfrm>
          <a:off x="5507354" y="95250"/>
          <a:ext cx="1624965"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409575</xdr:colOff>
      <xdr:row>0</xdr:row>
      <xdr:rowOff>114300</xdr:rowOff>
    </xdr:from>
    <xdr:to>
      <xdr:col>4</xdr:col>
      <xdr:colOff>489585</xdr:colOff>
      <xdr:row>2</xdr:row>
      <xdr:rowOff>142875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7C53C44-37D1-4140-93B7-3A3167E8FEDD}"/>
            </a:ext>
          </a:extLst>
        </xdr:cNvPr>
        <xdr:cNvSpPr/>
      </xdr:nvSpPr>
      <xdr:spPr>
        <a:xfrm>
          <a:off x="5278755" y="114300"/>
          <a:ext cx="161925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114300</xdr:colOff>
      <xdr:row>0</xdr:row>
      <xdr:rowOff>85725</xdr:rowOff>
    </xdr:from>
    <xdr:to>
      <xdr:col>13</xdr:col>
      <xdr:colOff>843354</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C102D60-5EB6-4DD2-A189-010453B7389E}"/>
            </a:ext>
          </a:extLst>
        </xdr:cNvPr>
        <xdr:cNvSpPr/>
      </xdr:nvSpPr>
      <xdr:spPr>
        <a:xfrm>
          <a:off x="11315700" y="85725"/>
          <a:ext cx="168917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323850</xdr:colOff>
      <xdr:row>0</xdr:row>
      <xdr:rowOff>97155</xdr:rowOff>
    </xdr:from>
    <xdr:to>
      <xdr:col>14</xdr:col>
      <xdr:colOff>0</xdr:colOff>
      <xdr:row>2</xdr:row>
      <xdr:rowOff>158018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122C7E7-203A-49EF-BFA3-557B94525AA6}"/>
            </a:ext>
          </a:extLst>
        </xdr:cNvPr>
        <xdr:cNvSpPr/>
      </xdr:nvSpPr>
      <xdr:spPr>
        <a:xfrm>
          <a:off x="8317230" y="97155"/>
          <a:ext cx="1733550" cy="41900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333375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63DB0C2-F4FF-4E7C-B43F-909AFD2167A0}"/>
            </a:ext>
          </a:extLst>
        </xdr:cNvPr>
        <xdr:cNvSpPr/>
      </xdr:nvSpPr>
      <xdr:spPr>
        <a:xfrm>
          <a:off x="10094595" y="184785"/>
          <a:ext cx="175584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11049106-6B46-4629-8F92-7C49E57BB768}"/>
            </a:ext>
          </a:extLst>
        </xdr:cNvPr>
        <xdr:cNvSpPr/>
      </xdr:nvSpPr>
      <xdr:spPr>
        <a:xfrm>
          <a:off x="10595848" y="184468"/>
          <a:ext cx="1523108" cy="41396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A4A4520-8052-4A93-A567-FC0F2FD9F158}"/>
            </a:ext>
          </a:extLst>
        </xdr:cNvPr>
        <xdr:cNvSpPr/>
      </xdr:nvSpPr>
      <xdr:spPr>
        <a:xfrm>
          <a:off x="8633460" y="85725"/>
          <a:ext cx="1538679" cy="41328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6911037-E270-4B68-8E52-65E43CAE7E1F}"/>
            </a:ext>
          </a:extLst>
        </xdr:cNvPr>
        <xdr:cNvSpPr/>
      </xdr:nvSpPr>
      <xdr:spPr>
        <a:xfrm>
          <a:off x="5354955" y="76200"/>
          <a:ext cx="1662504" cy="41709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C35635E-11FF-4D8C-9F09-36AF88092F69}"/>
            </a:ext>
          </a:extLst>
        </xdr:cNvPr>
        <xdr:cNvSpPr/>
      </xdr:nvSpPr>
      <xdr:spPr>
        <a:xfrm>
          <a:off x="4911090" y="57150"/>
          <a:ext cx="1550109" cy="41519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34</xdr:row>
      <xdr:rowOff>22860</xdr:rowOff>
    </xdr:from>
    <xdr:to>
      <xdr:col>6</xdr:col>
      <xdr:colOff>1152525</xdr:colOff>
      <xdr:row>49</xdr:row>
      <xdr:rowOff>114300</xdr:rowOff>
    </xdr:to>
    <xdr:graphicFrame macro="">
      <xdr:nvGraphicFramePr>
        <xdr:cNvPr id="2" name="Gráfico 1">
          <a:extLst>
            <a:ext uri="{FF2B5EF4-FFF2-40B4-BE49-F238E27FC236}">
              <a16:creationId xmlns:a16="http://schemas.microsoft.com/office/drawing/2014/main" id="{493749F4-7296-450E-938F-73600B4983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D7AC6E84-B5B1-4E2C-BA35-6A515404FE6F}"/>
            </a:ext>
          </a:extLst>
        </xdr:cNvPr>
        <xdr:cNvSpPr/>
      </xdr:nvSpPr>
      <xdr:spPr>
        <a:xfrm>
          <a:off x="7336155" y="66675"/>
          <a:ext cx="1738704" cy="4113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4140625" defaultRowHeight="13.8" x14ac:dyDescent="0.25"/>
  <cols>
    <col min="1" max="1" width="5.33203125" style="11" customWidth="1"/>
    <col min="2" max="8" width="11.44140625" style="11"/>
    <col min="9" max="9" width="23" style="11" customWidth="1"/>
    <col min="10" max="11" width="11.44140625" style="415"/>
    <col min="12" max="12" width="11.44140625" style="11"/>
    <col min="13" max="13" width="8.5546875" style="11" customWidth="1"/>
    <col min="14" max="16384" width="11.44140625" style="11"/>
  </cols>
  <sheetData>
    <row r="10" spans="2:17" ht="22.5" customHeight="1" x14ac:dyDescent="0.25">
      <c r="B10" s="914" t="s">
        <v>62</v>
      </c>
      <c r="C10" s="914"/>
      <c r="D10" s="914"/>
      <c r="E10" s="914"/>
      <c r="F10" s="914"/>
      <c r="G10" s="914"/>
      <c r="H10" s="914"/>
      <c r="I10" s="914"/>
      <c r="J10" s="914"/>
      <c r="K10" s="914"/>
      <c r="L10" s="914"/>
      <c r="M10" s="13"/>
      <c r="N10" s="13"/>
      <c r="O10" s="13"/>
      <c r="P10" s="13"/>
      <c r="Q10" s="13"/>
    </row>
    <row r="11" spans="2:17" ht="18" customHeight="1" x14ac:dyDescent="0.25">
      <c r="B11" s="915" t="s">
        <v>867</v>
      </c>
      <c r="C11" s="915"/>
      <c r="D11" s="915"/>
      <c r="E11" s="915"/>
      <c r="F11" s="915"/>
      <c r="G11" s="915"/>
      <c r="H11" s="915"/>
      <c r="I11" s="915"/>
      <c r="J11" s="915"/>
      <c r="K11" s="915"/>
      <c r="L11" s="915"/>
      <c r="M11" s="14"/>
      <c r="N11" s="14"/>
      <c r="O11" s="14"/>
      <c r="P11" s="14"/>
      <c r="Q11" s="14"/>
    </row>
    <row r="12" spans="2:17" ht="18" customHeight="1" x14ac:dyDescent="0.25">
      <c r="B12" s="915" t="s">
        <v>868</v>
      </c>
      <c r="C12" s="915"/>
      <c r="D12" s="915"/>
      <c r="E12" s="915"/>
      <c r="F12" s="915"/>
      <c r="G12" s="915"/>
      <c r="H12" s="915"/>
      <c r="I12" s="915"/>
      <c r="J12" s="915"/>
      <c r="K12" s="915"/>
      <c r="L12" s="915"/>
      <c r="M12" s="14"/>
      <c r="N12" s="14"/>
      <c r="O12" s="14"/>
      <c r="P12" s="14"/>
      <c r="Q12" s="14"/>
    </row>
    <row r="14" spans="2:17" ht="17.399999999999999" x14ac:dyDescent="0.25">
      <c r="B14" s="12" t="s">
        <v>63</v>
      </c>
    </row>
    <row r="15" spans="2:17" x14ac:dyDescent="0.25">
      <c r="B15" s="11" t="s">
        <v>64</v>
      </c>
      <c r="J15" s="414" t="s">
        <v>65</v>
      </c>
    </row>
    <row r="16" spans="2:17" x14ac:dyDescent="0.25">
      <c r="B16" s="11" t="s">
        <v>66</v>
      </c>
      <c r="J16" s="414" t="s">
        <v>67</v>
      </c>
    </row>
    <row r="17" spans="2:10" x14ac:dyDescent="0.25">
      <c r="B17" s="11" t="s">
        <v>210</v>
      </c>
      <c r="I17" s="23"/>
      <c r="J17" s="452" t="s">
        <v>208</v>
      </c>
    </row>
    <row r="19" spans="2:10" ht="17.399999999999999" x14ac:dyDescent="0.25">
      <c r="B19" s="12" t="s">
        <v>391</v>
      </c>
    </row>
    <row r="20" spans="2:10" x14ac:dyDescent="0.25">
      <c r="B20" s="11" t="s">
        <v>381</v>
      </c>
      <c r="J20" s="414" t="s">
        <v>68</v>
      </c>
    </row>
    <row r="21" spans="2:10" x14ac:dyDescent="0.25">
      <c r="B21" s="11" t="s">
        <v>382</v>
      </c>
      <c r="I21" s="23"/>
      <c r="J21" s="414" t="s">
        <v>209</v>
      </c>
    </row>
    <row r="22" spans="2:10" x14ac:dyDescent="0.25">
      <c r="B22" s="11" t="s">
        <v>383</v>
      </c>
      <c r="J22" s="414" t="s">
        <v>69</v>
      </c>
    </row>
    <row r="24" spans="2:10" ht="17.399999999999999" x14ac:dyDescent="0.25">
      <c r="B24" s="12" t="s">
        <v>70</v>
      </c>
      <c r="J24" s="414" t="s">
        <v>71</v>
      </c>
    </row>
    <row r="26" spans="2:10" ht="17.399999999999999" x14ac:dyDescent="0.25">
      <c r="B26" s="12" t="s">
        <v>72</v>
      </c>
    </row>
    <row r="27" spans="2:10" x14ac:dyDescent="0.25">
      <c r="B27" s="11" t="s">
        <v>73</v>
      </c>
      <c r="J27" s="414" t="s">
        <v>76</v>
      </c>
    </row>
    <row r="28" spans="2:10" x14ac:dyDescent="0.25">
      <c r="B28" s="11" t="s">
        <v>74</v>
      </c>
      <c r="J28" s="414" t="s">
        <v>77</v>
      </c>
    </row>
    <row r="29" spans="2:10" x14ac:dyDescent="0.25">
      <c r="B29" s="11" t="s">
        <v>75</v>
      </c>
      <c r="J29" s="414" t="s">
        <v>78</v>
      </c>
    </row>
    <row r="31" spans="2:10" ht="17.399999999999999" x14ac:dyDescent="0.25">
      <c r="B31" s="12" t="s">
        <v>79</v>
      </c>
    </row>
    <row r="32" spans="2:10" x14ac:dyDescent="0.25">
      <c r="B32" s="11" t="s">
        <v>81</v>
      </c>
      <c r="J32" s="414" t="s">
        <v>83</v>
      </c>
    </row>
    <row r="33" spans="2:10" x14ac:dyDescent="0.25">
      <c r="B33" s="11" t="s">
        <v>211</v>
      </c>
      <c r="J33" s="414" t="s">
        <v>84</v>
      </c>
    </row>
    <row r="34" spans="2:10" x14ac:dyDescent="0.25">
      <c r="B34" s="11" t="s">
        <v>80</v>
      </c>
      <c r="J34" s="414" t="s">
        <v>84</v>
      </c>
    </row>
    <row r="35" spans="2:10" x14ac:dyDescent="0.25">
      <c r="B35" s="11" t="s">
        <v>82</v>
      </c>
      <c r="J35" s="414" t="s">
        <v>85</v>
      </c>
    </row>
    <row r="37" spans="2:10" ht="17.399999999999999" x14ac:dyDescent="0.25">
      <c r="B37" s="12" t="s">
        <v>86</v>
      </c>
    </row>
    <row r="38" spans="2:10" x14ac:dyDescent="0.25">
      <c r="B38" s="11" t="s">
        <v>87</v>
      </c>
      <c r="J38" s="414" t="s">
        <v>88</v>
      </c>
    </row>
    <row r="39" spans="2:10" x14ac:dyDescent="0.25">
      <c r="B39" s="11" t="s">
        <v>212</v>
      </c>
      <c r="J39" s="414" t="s">
        <v>88</v>
      </c>
    </row>
    <row r="40" spans="2:10" x14ac:dyDescent="0.25">
      <c r="B40" s="11" t="s">
        <v>172</v>
      </c>
      <c r="J40" s="414" t="s">
        <v>173</v>
      </c>
    </row>
    <row r="42" spans="2:10" ht="17.399999999999999" x14ac:dyDescent="0.25">
      <c r="B42" s="12" t="s">
        <v>89</v>
      </c>
    </row>
    <row r="43" spans="2:10" x14ac:dyDescent="0.25">
      <c r="B43" s="11" t="s">
        <v>213</v>
      </c>
      <c r="J43" s="414" t="s">
        <v>174</v>
      </c>
    </row>
    <row r="44" spans="2:10" ht="36" customHeight="1" x14ac:dyDescent="0.25">
      <c r="B44" s="913" t="s">
        <v>90</v>
      </c>
      <c r="C44" s="913"/>
      <c r="D44" s="913"/>
      <c r="E44" s="913"/>
      <c r="F44" s="913"/>
      <c r="G44" s="913"/>
      <c r="H44" s="913"/>
      <c r="J44" s="414" t="s">
        <v>175</v>
      </c>
    </row>
    <row r="46" spans="2:10" ht="17.399999999999999" x14ac:dyDescent="0.25">
      <c r="B46" s="12" t="s">
        <v>91</v>
      </c>
    </row>
    <row r="47" spans="2:10" x14ac:dyDescent="0.25">
      <c r="B47" s="11" t="s">
        <v>92</v>
      </c>
      <c r="J47" s="414" t="s">
        <v>176</v>
      </c>
    </row>
    <row r="49" spans="2:10" ht="17.399999999999999" x14ac:dyDescent="0.25">
      <c r="B49" s="12" t="s">
        <v>93</v>
      </c>
      <c r="J49" s="414" t="s">
        <v>177</v>
      </c>
    </row>
    <row r="51" spans="2:10" ht="17.399999999999999" x14ac:dyDescent="0.25">
      <c r="B51" s="12" t="s">
        <v>94</v>
      </c>
      <c r="J51" s="414" t="s">
        <v>178</v>
      </c>
    </row>
    <row r="53" spans="2:10" ht="17.399999999999999" x14ac:dyDescent="0.25">
      <c r="B53" s="12" t="s">
        <v>95</v>
      </c>
      <c r="J53" s="414" t="s">
        <v>179</v>
      </c>
    </row>
    <row r="55" spans="2:10" ht="17.399999999999999" x14ac:dyDescent="0.25">
      <c r="B55" s="12" t="s">
        <v>850</v>
      </c>
      <c r="J55" s="414" t="s">
        <v>851</v>
      </c>
    </row>
    <row r="56" spans="2:10" x14ac:dyDescent="0.25">
      <c r="J56" s="414"/>
    </row>
    <row r="57" spans="2:10" ht="17.399999999999999" x14ac:dyDescent="0.25">
      <c r="B57" s="12" t="s">
        <v>833</v>
      </c>
      <c r="J57" s="414" t="s">
        <v>838</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9EF42-7E97-4E49-BCBF-EC90B9B6531F}">
  <sheetPr>
    <tabColor rgb="FF002060"/>
  </sheetPr>
  <dimension ref="A1:AH57"/>
  <sheetViews>
    <sheetView showGridLines="0" view="pageBreakPreview" zoomScaleNormal="100" zoomScaleSheetLayoutView="100" workbookViewId="0">
      <pane ySplit="4" topLeftCell="A5" activePane="bottomLeft" state="frozen"/>
      <selection pane="bottomLeft"/>
    </sheetView>
  </sheetViews>
  <sheetFormatPr baseColWidth="10" defaultColWidth="11.44140625" defaultRowHeight="13.8" x14ac:dyDescent="0.3"/>
  <cols>
    <col min="1" max="1" width="12.88671875" style="7" customWidth="1"/>
    <col min="2" max="2" width="12.44140625" style="6" customWidth="1"/>
    <col min="3" max="3" width="14.44140625" style="6" bestFit="1" customWidth="1"/>
    <col min="4" max="14" width="12.44140625" style="6" customWidth="1"/>
    <col min="15" max="15" width="3.44140625" style="638" customWidth="1"/>
    <col min="16" max="16" width="11.44140625" style="6"/>
    <col min="17" max="17" width="12.44140625" style="6" bestFit="1" customWidth="1"/>
    <col min="18" max="18" width="14.44140625" style="6" bestFit="1" customWidth="1"/>
    <col min="19" max="20" width="12.44140625" style="6" bestFit="1" customWidth="1"/>
    <col min="21" max="21" width="11.5546875" style="6" bestFit="1" customWidth="1"/>
    <col min="22" max="22" width="13.44140625" style="6" bestFit="1" customWidth="1"/>
    <col min="23" max="24" width="11.5546875" style="6" bestFit="1" customWidth="1"/>
    <col min="25" max="25" width="11.44140625" style="6"/>
    <col min="26" max="26" width="11.5546875" style="6" bestFit="1" customWidth="1"/>
    <col min="27" max="27" width="13.44140625" style="6" bestFit="1" customWidth="1"/>
    <col min="28" max="30" width="11.5546875" style="6" bestFit="1" customWidth="1"/>
    <col min="31" max="31" width="12.44140625" style="6" bestFit="1" customWidth="1"/>
    <col min="32" max="33" width="11.5546875" style="6" bestFit="1" customWidth="1"/>
    <col min="34" max="16384" width="11.44140625" style="6"/>
  </cols>
  <sheetData>
    <row r="1" spans="1:15" ht="15.75" customHeight="1" x14ac:dyDescent="0.4">
      <c r="A1" s="634" t="s">
        <v>775</v>
      </c>
      <c r="B1" s="635"/>
      <c r="C1" s="635"/>
      <c r="D1" s="635"/>
      <c r="E1" s="635"/>
      <c r="F1" s="636"/>
      <c r="G1" s="637"/>
      <c r="H1" s="636"/>
      <c r="I1" s="635"/>
      <c r="J1" s="635"/>
      <c r="K1" s="635"/>
      <c r="L1" s="635"/>
      <c r="M1" s="635"/>
      <c r="N1" s="635"/>
    </row>
    <row r="2" spans="1:15" ht="14.4" customHeight="1" x14ac:dyDescent="0.3">
      <c r="A2" s="916" t="s">
        <v>776</v>
      </c>
      <c r="B2" s="916"/>
      <c r="C2" s="916"/>
      <c r="D2" s="916"/>
      <c r="E2" s="916"/>
      <c r="F2" s="916"/>
      <c r="G2" s="916"/>
      <c r="H2" s="916"/>
      <c r="I2" s="916"/>
      <c r="J2" s="639"/>
      <c r="K2" s="639"/>
      <c r="L2" s="639"/>
      <c r="M2" s="639"/>
      <c r="N2" s="639"/>
    </row>
    <row r="3" spans="1:15" ht="14.4" thickBot="1" x14ac:dyDescent="0.35">
      <c r="A3" s="635"/>
      <c r="B3" s="635"/>
      <c r="C3" s="635"/>
      <c r="D3" s="635"/>
      <c r="E3" s="635"/>
      <c r="F3" s="635"/>
      <c r="G3" s="635"/>
      <c r="H3" s="635"/>
      <c r="I3" s="635"/>
      <c r="J3" s="635"/>
      <c r="K3" s="635"/>
      <c r="L3" s="635"/>
      <c r="M3" s="635"/>
      <c r="N3" s="635"/>
    </row>
    <row r="4" spans="1:15" s="171" customFormat="1" x14ac:dyDescent="0.3">
      <c r="A4" s="640" t="s">
        <v>205</v>
      </c>
      <c r="B4" s="641" t="s">
        <v>666</v>
      </c>
      <c r="C4" s="641" t="s">
        <v>777</v>
      </c>
      <c r="D4" s="641" t="s">
        <v>668</v>
      </c>
      <c r="E4" s="641" t="s">
        <v>669</v>
      </c>
      <c r="F4" s="641" t="s">
        <v>670</v>
      </c>
      <c r="G4" s="641" t="s">
        <v>265</v>
      </c>
      <c r="H4" s="641" t="s">
        <v>671</v>
      </c>
      <c r="I4" s="641" t="s">
        <v>672</v>
      </c>
      <c r="J4" s="641" t="s">
        <v>778</v>
      </c>
      <c r="K4" s="641" t="s">
        <v>779</v>
      </c>
      <c r="L4" s="641" t="s">
        <v>780</v>
      </c>
      <c r="M4" s="641" t="s">
        <v>781</v>
      </c>
      <c r="N4" s="642" t="s">
        <v>782</v>
      </c>
    </row>
    <row r="5" spans="1:15" ht="14.4" thickBot="1" x14ac:dyDescent="0.35">
      <c r="A5" s="643"/>
      <c r="B5" s="644" t="s">
        <v>783</v>
      </c>
      <c r="C5" s="644" t="s">
        <v>784</v>
      </c>
      <c r="D5" s="644" t="s">
        <v>783</v>
      </c>
      <c r="E5" s="644" t="s">
        <v>785</v>
      </c>
      <c r="F5" s="644" t="s">
        <v>783</v>
      </c>
      <c r="G5" s="644" t="s">
        <v>783</v>
      </c>
      <c r="H5" s="644" t="s">
        <v>783</v>
      </c>
      <c r="I5" s="644" t="s">
        <v>783</v>
      </c>
      <c r="J5" s="644" t="s">
        <v>783</v>
      </c>
      <c r="K5" s="644" t="s">
        <v>783</v>
      </c>
      <c r="L5" s="644" t="s">
        <v>783</v>
      </c>
      <c r="M5" s="644" t="s">
        <v>783</v>
      </c>
      <c r="N5" s="645" t="s">
        <v>783</v>
      </c>
      <c r="O5" s="831"/>
    </row>
    <row r="6" spans="1:15" x14ac:dyDescent="0.3">
      <c r="A6" s="646">
        <v>2000</v>
      </c>
      <c r="B6" s="647">
        <v>553924</v>
      </c>
      <c r="C6" s="647">
        <v>132585078.00000001</v>
      </c>
      <c r="D6" s="647">
        <v>910303</v>
      </c>
      <c r="E6" s="647">
        <v>2437706</v>
      </c>
      <c r="F6" s="647">
        <v>270576</v>
      </c>
      <c r="G6" s="647">
        <v>2812784.7804642497</v>
      </c>
      <c r="H6" s="647">
        <v>37410</v>
      </c>
      <c r="I6" s="647">
        <v>7193</v>
      </c>
      <c r="J6" s="648" t="s">
        <v>786</v>
      </c>
      <c r="K6" s="648" t="s">
        <v>786</v>
      </c>
      <c r="L6" s="648" t="s">
        <v>786</v>
      </c>
      <c r="M6" s="648" t="s">
        <v>786</v>
      </c>
      <c r="N6" s="649" t="s">
        <v>786</v>
      </c>
      <c r="O6" s="6"/>
    </row>
    <row r="7" spans="1:15" x14ac:dyDescent="0.3">
      <c r="A7" s="650">
        <v>2001</v>
      </c>
      <c r="B7" s="648">
        <v>722355.34555900015</v>
      </c>
      <c r="C7" s="648">
        <v>138522109.261338</v>
      </c>
      <c r="D7" s="648">
        <v>1056629.375614</v>
      </c>
      <c r="E7" s="648">
        <v>2571113.7884550001</v>
      </c>
      <c r="F7" s="648">
        <v>289546.06610700005</v>
      </c>
      <c r="G7" s="648">
        <v>3038401.494655</v>
      </c>
      <c r="H7" s="648">
        <v>38182.076774000001</v>
      </c>
      <c r="I7" s="648">
        <v>9499.2289039999996</v>
      </c>
      <c r="J7" s="648" t="s">
        <v>786</v>
      </c>
      <c r="K7" s="648" t="s">
        <v>786</v>
      </c>
      <c r="L7" s="648" t="s">
        <v>786</v>
      </c>
      <c r="M7" s="648" t="s">
        <v>786</v>
      </c>
      <c r="N7" s="649" t="s">
        <v>786</v>
      </c>
      <c r="O7" s="6"/>
    </row>
    <row r="8" spans="1:15" x14ac:dyDescent="0.3">
      <c r="A8" s="650">
        <v>2002</v>
      </c>
      <c r="B8" s="648">
        <v>844552.87496099994</v>
      </c>
      <c r="C8" s="648">
        <v>157529918.53579301</v>
      </c>
      <c r="D8" s="648">
        <v>1232996.9204689998</v>
      </c>
      <c r="E8" s="648">
        <v>2869638.9847490001</v>
      </c>
      <c r="F8" s="648">
        <v>305650.71951300005</v>
      </c>
      <c r="G8" s="648">
        <v>3056055.2522</v>
      </c>
      <c r="H8" s="648">
        <v>38815.044966000001</v>
      </c>
      <c r="I8" s="648">
        <v>8612.8507310000005</v>
      </c>
      <c r="J8" s="648" t="s">
        <v>786</v>
      </c>
      <c r="K8" s="648" t="s">
        <v>786</v>
      </c>
      <c r="L8" s="648" t="s">
        <v>786</v>
      </c>
      <c r="M8" s="648" t="s">
        <v>786</v>
      </c>
      <c r="N8" s="649" t="s">
        <v>786</v>
      </c>
      <c r="O8" s="6"/>
    </row>
    <row r="9" spans="1:15" x14ac:dyDescent="0.3">
      <c r="A9" s="650">
        <v>2003</v>
      </c>
      <c r="B9" s="648">
        <v>842605.07863000024</v>
      </c>
      <c r="C9" s="648">
        <v>172624629.84419996</v>
      </c>
      <c r="D9" s="648">
        <v>1373792.267121</v>
      </c>
      <c r="E9" s="648">
        <v>2923686.4022500003</v>
      </c>
      <c r="F9" s="648">
        <v>309163.88219000009</v>
      </c>
      <c r="G9" s="648">
        <v>3484900.3702520002</v>
      </c>
      <c r="H9" s="648">
        <v>40202.178839999993</v>
      </c>
      <c r="I9" s="648">
        <v>9589.5781260000003</v>
      </c>
      <c r="J9" s="648" t="s">
        <v>786</v>
      </c>
      <c r="K9" s="648" t="s">
        <v>786</v>
      </c>
      <c r="L9" s="648" t="s">
        <v>786</v>
      </c>
      <c r="M9" s="648" t="s">
        <v>786</v>
      </c>
      <c r="N9" s="649" t="s">
        <v>786</v>
      </c>
      <c r="O9" s="6"/>
    </row>
    <row r="10" spans="1:15" x14ac:dyDescent="0.3">
      <c r="A10" s="650">
        <v>2004</v>
      </c>
      <c r="B10" s="648">
        <v>1035574.04973</v>
      </c>
      <c r="C10" s="648">
        <v>173223817.38585296</v>
      </c>
      <c r="D10" s="648">
        <v>1209005.7091610003</v>
      </c>
      <c r="E10" s="648">
        <v>3059961.8968920005</v>
      </c>
      <c r="F10" s="648">
        <v>306210.77793799998</v>
      </c>
      <c r="G10" s="648">
        <v>4247173.7726000007</v>
      </c>
      <c r="H10" s="648">
        <v>41613.363517999998</v>
      </c>
      <c r="I10" s="648">
        <v>14246.326868</v>
      </c>
      <c r="J10" s="648" t="s">
        <v>786</v>
      </c>
      <c r="K10" s="648" t="s">
        <v>786</v>
      </c>
      <c r="L10" s="648" t="s">
        <v>786</v>
      </c>
      <c r="M10" s="648" t="s">
        <v>786</v>
      </c>
      <c r="N10" s="649" t="s">
        <v>786</v>
      </c>
      <c r="O10" s="6"/>
    </row>
    <row r="11" spans="1:15" x14ac:dyDescent="0.3">
      <c r="A11" s="650">
        <v>2005</v>
      </c>
      <c r="B11" s="648">
        <v>1009897.918423</v>
      </c>
      <c r="C11" s="648">
        <v>208001717.81876829</v>
      </c>
      <c r="D11" s="648">
        <v>1201670.9143999997</v>
      </c>
      <c r="E11" s="648">
        <v>3193145.5305729993</v>
      </c>
      <c r="F11" s="648">
        <v>319344.80289899989</v>
      </c>
      <c r="G11" s="648">
        <v>4564989.1370999999</v>
      </c>
      <c r="H11" s="648">
        <v>42144.586211000002</v>
      </c>
      <c r="I11" s="648">
        <v>17325.373315000004</v>
      </c>
      <c r="J11" s="648" t="s">
        <v>786</v>
      </c>
      <c r="K11" s="648" t="s">
        <v>786</v>
      </c>
      <c r="L11" s="648" t="s">
        <v>786</v>
      </c>
      <c r="M11" s="648" t="s">
        <v>786</v>
      </c>
      <c r="N11" s="649" t="s">
        <v>786</v>
      </c>
      <c r="O11" s="6"/>
    </row>
    <row r="12" spans="1:15" x14ac:dyDescent="0.3">
      <c r="A12" s="650">
        <v>2006</v>
      </c>
      <c r="B12" s="648">
        <v>1048472.4635900002</v>
      </c>
      <c r="C12" s="648">
        <v>202825998.65453294</v>
      </c>
      <c r="D12" s="648">
        <v>1203364.0679980002</v>
      </c>
      <c r="E12" s="648">
        <v>3470661.2430209992</v>
      </c>
      <c r="F12" s="648">
        <v>313332.28608800005</v>
      </c>
      <c r="G12" s="648">
        <v>4784600.5820000004</v>
      </c>
      <c r="H12" s="648">
        <v>38469.547186000011</v>
      </c>
      <c r="I12" s="648">
        <v>17209.346067999999</v>
      </c>
      <c r="J12" s="648" t="s">
        <v>786</v>
      </c>
      <c r="K12" s="648" t="s">
        <v>786</v>
      </c>
      <c r="L12" s="648" t="s">
        <v>786</v>
      </c>
      <c r="M12" s="648" t="s">
        <v>786</v>
      </c>
      <c r="N12" s="649" t="s">
        <v>786</v>
      </c>
      <c r="O12" s="6"/>
    </row>
    <row r="13" spans="1:15" x14ac:dyDescent="0.3">
      <c r="A13" s="650">
        <v>2007</v>
      </c>
      <c r="B13" s="648">
        <v>1190273.6039159999</v>
      </c>
      <c r="C13" s="648">
        <v>170127538.95581597</v>
      </c>
      <c r="D13" s="648">
        <v>1444361.4378260002</v>
      </c>
      <c r="E13" s="648">
        <v>3501461.9256330007</v>
      </c>
      <c r="F13" s="648">
        <v>329164.77903499996</v>
      </c>
      <c r="G13" s="648">
        <v>5103597.2635999992</v>
      </c>
      <c r="H13" s="648">
        <v>39018.915689000001</v>
      </c>
      <c r="I13" s="648">
        <v>16786.886077000003</v>
      </c>
      <c r="J13" s="648" t="s">
        <v>786</v>
      </c>
      <c r="K13" s="648" t="s">
        <v>786</v>
      </c>
      <c r="L13" s="648" t="s">
        <v>786</v>
      </c>
      <c r="M13" s="648" t="s">
        <v>786</v>
      </c>
      <c r="N13" s="649" t="s">
        <v>786</v>
      </c>
      <c r="O13" s="6"/>
    </row>
    <row r="14" spans="1:15" x14ac:dyDescent="0.3">
      <c r="A14" s="650">
        <v>2008</v>
      </c>
      <c r="B14" s="648">
        <v>1267866.5800789997</v>
      </c>
      <c r="C14" s="648">
        <v>179870472.99560794</v>
      </c>
      <c r="D14" s="648">
        <v>1602597.0080210003</v>
      </c>
      <c r="E14" s="648">
        <v>3685931.0012759985</v>
      </c>
      <c r="F14" s="648">
        <v>345109.27027199999</v>
      </c>
      <c r="G14" s="648">
        <v>5160707.0164000001</v>
      </c>
      <c r="H14" s="648">
        <v>39037.065935000006</v>
      </c>
      <c r="I14" s="648">
        <v>16720.528117000002</v>
      </c>
      <c r="J14" s="648" t="s">
        <v>786</v>
      </c>
      <c r="K14" s="648" t="s">
        <v>786</v>
      </c>
      <c r="L14" s="648" t="s">
        <v>786</v>
      </c>
      <c r="M14" s="648" t="s">
        <v>786</v>
      </c>
      <c r="N14" s="649" t="s">
        <v>786</v>
      </c>
      <c r="O14" s="6"/>
    </row>
    <row r="15" spans="1:15" x14ac:dyDescent="0.3">
      <c r="A15" s="650">
        <v>2009</v>
      </c>
      <c r="B15" s="648">
        <v>1276249.2028349997</v>
      </c>
      <c r="C15" s="648">
        <v>183994691.50778204</v>
      </c>
      <c r="D15" s="648">
        <v>1512931.0674320005</v>
      </c>
      <c r="E15" s="648">
        <v>3922708.3963299985</v>
      </c>
      <c r="F15" s="648">
        <v>302459.11290999997</v>
      </c>
      <c r="G15" s="648">
        <v>4418768.325600001</v>
      </c>
      <c r="H15" s="648">
        <v>37502.627191</v>
      </c>
      <c r="I15" s="648">
        <v>12297.103142</v>
      </c>
      <c r="J15" s="648" t="s">
        <v>786</v>
      </c>
      <c r="K15" s="648" t="s">
        <v>786</v>
      </c>
      <c r="L15" s="648" t="s">
        <v>786</v>
      </c>
      <c r="M15" s="648" t="s">
        <v>786</v>
      </c>
      <c r="N15" s="649" t="s">
        <v>786</v>
      </c>
    </row>
    <row r="16" spans="1:15" x14ac:dyDescent="0.3">
      <c r="A16" s="650">
        <v>2010</v>
      </c>
      <c r="B16" s="648">
        <v>1247184.0293920001</v>
      </c>
      <c r="C16" s="648">
        <v>164084388.90122896</v>
      </c>
      <c r="D16" s="648">
        <v>1470449.7064990005</v>
      </c>
      <c r="E16" s="648">
        <v>3640465.4641499999</v>
      </c>
      <c r="F16" s="648">
        <v>261989.60579399997</v>
      </c>
      <c r="G16" s="648">
        <v>6042644.2223000005</v>
      </c>
      <c r="H16" s="648">
        <v>33847.813441999999</v>
      </c>
      <c r="I16" s="648">
        <v>16963.268973000002</v>
      </c>
      <c r="J16" s="648" t="s">
        <v>786</v>
      </c>
      <c r="K16" s="648" t="s">
        <v>786</v>
      </c>
      <c r="L16" s="648" t="s">
        <v>786</v>
      </c>
      <c r="M16" s="648" t="s">
        <v>786</v>
      </c>
      <c r="N16" s="649" t="s">
        <v>786</v>
      </c>
    </row>
    <row r="17" spans="1:34" x14ac:dyDescent="0.3">
      <c r="A17" s="650">
        <v>2011</v>
      </c>
      <c r="B17" s="648">
        <v>1235345.068018001</v>
      </c>
      <c r="C17" s="648">
        <v>166186716.98165271</v>
      </c>
      <c r="D17" s="648">
        <v>1256382.6002109998</v>
      </c>
      <c r="E17" s="648">
        <v>3418862.1174220056</v>
      </c>
      <c r="F17" s="648">
        <v>230199.08238500016</v>
      </c>
      <c r="G17" s="648">
        <v>7010937.8915999997</v>
      </c>
      <c r="H17" s="648">
        <v>28881.790965999993</v>
      </c>
      <c r="I17" s="648">
        <v>19141.078052000001</v>
      </c>
      <c r="J17" s="648" t="s">
        <v>786</v>
      </c>
      <c r="K17" s="648" t="s">
        <v>786</v>
      </c>
      <c r="L17" s="648" t="s">
        <v>786</v>
      </c>
      <c r="M17" s="648" t="s">
        <v>786</v>
      </c>
      <c r="N17" s="649" t="s">
        <v>786</v>
      </c>
      <c r="O17" s="651">
        <f t="shared" ref="O17:O32" si="0">B17/1000</f>
        <v>1235.345068018001</v>
      </c>
      <c r="Q17" s="17"/>
      <c r="R17" s="17"/>
      <c r="Z17" s="652"/>
      <c r="AA17" s="652"/>
      <c r="AB17" s="652"/>
      <c r="AC17" s="652"/>
      <c r="AD17" s="652"/>
      <c r="AE17" s="652"/>
      <c r="AF17" s="652"/>
      <c r="AG17" s="652"/>
      <c r="AH17" s="68"/>
    </row>
    <row r="18" spans="1:34" x14ac:dyDescent="0.3">
      <c r="A18" s="650">
        <v>2012</v>
      </c>
      <c r="B18" s="648">
        <v>1289916.9346156276</v>
      </c>
      <c r="C18" s="648">
        <v>153780960.26084191</v>
      </c>
      <c r="D18" s="648">
        <v>1281282.431485241</v>
      </c>
      <c r="E18" s="648">
        <v>3452004.3609873233</v>
      </c>
      <c r="F18" s="648">
        <v>249236.15747171015</v>
      </c>
      <c r="G18" s="648">
        <v>6684539.3918000003</v>
      </c>
      <c r="H18" s="648">
        <v>26104.854505400006</v>
      </c>
      <c r="I18" s="648">
        <v>16790.374244900002</v>
      </c>
      <c r="J18" s="648" t="s">
        <v>786</v>
      </c>
      <c r="K18" s="648" t="s">
        <v>786</v>
      </c>
      <c r="L18" s="648" t="s">
        <v>786</v>
      </c>
      <c r="M18" s="648" t="s">
        <v>786</v>
      </c>
      <c r="N18" s="649" t="s">
        <v>786</v>
      </c>
      <c r="O18" s="651">
        <f t="shared" si="0"/>
        <v>1289.9169346156277</v>
      </c>
      <c r="P18" s="68"/>
      <c r="Q18" s="17"/>
      <c r="R18" s="17"/>
      <c r="Z18" s="652"/>
      <c r="AA18" s="652"/>
      <c r="AB18" s="652"/>
      <c r="AC18" s="652"/>
      <c r="AD18" s="652"/>
      <c r="AE18" s="652"/>
      <c r="AF18" s="652"/>
      <c r="AG18" s="652"/>
    </row>
    <row r="19" spans="1:34" x14ac:dyDescent="0.3">
      <c r="A19" s="650">
        <v>2013</v>
      </c>
      <c r="B19" s="648">
        <v>1363452.9126998207</v>
      </c>
      <c r="C19" s="648">
        <v>143716837.41998193</v>
      </c>
      <c r="D19" s="648">
        <v>1351048.7423302194</v>
      </c>
      <c r="E19" s="648">
        <v>3648503.3400407191</v>
      </c>
      <c r="F19" s="648">
        <v>266312.71547875</v>
      </c>
      <c r="G19" s="648">
        <v>6680658.79</v>
      </c>
      <c r="H19" s="648">
        <v>23667.787451500008</v>
      </c>
      <c r="I19" s="648">
        <v>18139.597244000001</v>
      </c>
      <c r="J19" s="648" t="s">
        <v>786</v>
      </c>
      <c r="K19" s="648" t="s">
        <v>786</v>
      </c>
      <c r="L19" s="648" t="s">
        <v>786</v>
      </c>
      <c r="M19" s="648" t="s">
        <v>786</v>
      </c>
      <c r="N19" s="649" t="s">
        <v>786</v>
      </c>
      <c r="O19" s="651">
        <f t="shared" si="0"/>
        <v>1363.4529126998207</v>
      </c>
      <c r="P19" s="68"/>
      <c r="Q19" s="17"/>
      <c r="R19" s="17"/>
      <c r="Z19" s="652"/>
      <c r="AA19" s="652"/>
      <c r="AB19" s="652"/>
      <c r="AC19" s="652"/>
      <c r="AD19" s="652"/>
      <c r="AE19" s="652"/>
      <c r="AF19" s="652"/>
      <c r="AG19" s="652"/>
    </row>
    <row r="20" spans="1:34" x14ac:dyDescent="0.3">
      <c r="A20" s="650">
        <v>2014</v>
      </c>
      <c r="B20" s="648">
        <v>1377373.7760182077</v>
      </c>
      <c r="C20" s="648">
        <v>129946243.44281495</v>
      </c>
      <c r="D20" s="648">
        <v>1315221.0230463955</v>
      </c>
      <c r="E20" s="648">
        <v>3738279.9180184668</v>
      </c>
      <c r="F20" s="648">
        <v>277116.52714844397</v>
      </c>
      <c r="G20" s="648">
        <v>7192591.9308000002</v>
      </c>
      <c r="H20" s="648">
        <v>23105.261867800007</v>
      </c>
      <c r="I20" s="648">
        <v>17017.692464999996</v>
      </c>
      <c r="J20" s="648" t="s">
        <v>786</v>
      </c>
      <c r="K20" s="648" t="s">
        <v>786</v>
      </c>
      <c r="L20" s="648" t="s">
        <v>786</v>
      </c>
      <c r="M20" s="648" t="s">
        <v>786</v>
      </c>
      <c r="N20" s="649" t="s">
        <v>786</v>
      </c>
      <c r="O20" s="651">
        <f t="shared" si="0"/>
        <v>1377.3737760182078</v>
      </c>
      <c r="P20" s="68"/>
      <c r="Q20" s="17"/>
      <c r="R20" s="17"/>
      <c r="Z20" s="652"/>
      <c r="AA20" s="652"/>
      <c r="AB20" s="652"/>
      <c r="AC20" s="652"/>
      <c r="AD20" s="652"/>
      <c r="AE20" s="652"/>
      <c r="AF20" s="652"/>
      <c r="AG20" s="652"/>
    </row>
    <row r="21" spans="1:34" x14ac:dyDescent="0.3">
      <c r="A21" s="650">
        <v>2015</v>
      </c>
      <c r="B21" s="648">
        <v>1699939.7432781935</v>
      </c>
      <c r="C21" s="648">
        <v>137378305.7952458</v>
      </c>
      <c r="D21" s="648">
        <v>1415823.5863843861</v>
      </c>
      <c r="E21" s="648">
        <v>4071094.9244271382</v>
      </c>
      <c r="F21" s="648">
        <v>314011.10750861233</v>
      </c>
      <c r="G21" s="648">
        <v>7320806.8477000007</v>
      </c>
      <c r="H21" s="648">
        <v>19510.729779199999</v>
      </c>
      <c r="I21" s="648">
        <v>20153.237616000009</v>
      </c>
      <c r="J21" s="648" t="s">
        <v>786</v>
      </c>
      <c r="K21" s="648" t="s">
        <v>786</v>
      </c>
      <c r="L21" s="648" t="s">
        <v>786</v>
      </c>
      <c r="M21" s="648" t="s">
        <v>786</v>
      </c>
      <c r="N21" s="649" t="s">
        <v>786</v>
      </c>
      <c r="O21" s="651">
        <f t="shared" si="0"/>
        <v>1699.9397432781934</v>
      </c>
      <c r="P21" s="68"/>
      <c r="Q21" s="17"/>
      <c r="R21" s="17"/>
      <c r="Z21" s="652"/>
      <c r="AA21" s="652"/>
      <c r="AB21" s="652"/>
      <c r="AC21" s="652"/>
      <c r="AD21" s="652"/>
      <c r="AE21" s="652"/>
      <c r="AF21" s="652"/>
      <c r="AG21" s="652"/>
    </row>
    <row r="22" spans="1:34" x14ac:dyDescent="0.3">
      <c r="A22" s="650">
        <v>2016</v>
      </c>
      <c r="B22" s="648">
        <v>2352959.5047380654</v>
      </c>
      <c r="C22" s="648">
        <v>142230636.69316867</v>
      </c>
      <c r="D22" s="648">
        <v>1329178.0227656392</v>
      </c>
      <c r="E22" s="648">
        <v>4329179.7629066529</v>
      </c>
      <c r="F22" s="648">
        <v>312806.40109176951</v>
      </c>
      <c r="G22" s="648">
        <v>7663123.9877000004</v>
      </c>
      <c r="H22" s="648">
        <v>18789.0047614</v>
      </c>
      <c r="I22" s="648">
        <v>25756.505005499999</v>
      </c>
      <c r="J22" s="648">
        <v>23251.82108854</v>
      </c>
      <c r="K22" s="648">
        <v>187.59719447999996</v>
      </c>
      <c r="L22" s="648" t="s">
        <v>786</v>
      </c>
      <c r="M22" s="648">
        <v>1194.0643193499998</v>
      </c>
      <c r="N22" s="649" t="s">
        <v>786</v>
      </c>
      <c r="O22" s="651">
        <f t="shared" si="0"/>
        <v>2352.9595047380653</v>
      </c>
      <c r="P22" s="68"/>
      <c r="Q22" s="17"/>
      <c r="R22" s="17"/>
      <c r="Z22" s="652"/>
      <c r="AA22" s="652"/>
      <c r="AB22" s="652"/>
      <c r="AC22" s="652"/>
      <c r="AD22" s="652"/>
      <c r="AE22" s="652"/>
      <c r="AF22" s="652"/>
      <c r="AG22" s="652"/>
    </row>
    <row r="23" spans="1:34" x14ac:dyDescent="0.3">
      <c r="A23" s="650">
        <v>2017</v>
      </c>
      <c r="B23" s="648">
        <v>2440181.1105834288</v>
      </c>
      <c r="C23" s="648">
        <v>138425832.76156646</v>
      </c>
      <c r="D23" s="648">
        <v>1466521.468671351</v>
      </c>
      <c r="E23" s="648">
        <v>4318324.2784375055</v>
      </c>
      <c r="F23" s="648">
        <v>305279.59941443987</v>
      </c>
      <c r="G23" s="648">
        <v>8668091.618999999</v>
      </c>
      <c r="H23" s="648">
        <v>17790.363566100001</v>
      </c>
      <c r="I23" s="648">
        <v>28141.125214199987</v>
      </c>
      <c r="J23" s="648">
        <v>22403.407244680002</v>
      </c>
      <c r="K23" s="648">
        <v>123.17674860000001</v>
      </c>
      <c r="L23" s="648" t="s">
        <v>786</v>
      </c>
      <c r="M23" s="648">
        <v>1133.2781170000001</v>
      </c>
      <c r="N23" s="649" t="s">
        <v>786</v>
      </c>
      <c r="O23" s="651">
        <f t="shared" si="0"/>
        <v>2440.1811105834286</v>
      </c>
      <c r="P23" s="68"/>
      <c r="Q23" s="17"/>
      <c r="R23" s="17"/>
      <c r="Z23" s="652"/>
      <c r="AA23" s="652"/>
      <c r="AB23" s="652"/>
      <c r="AC23" s="652"/>
      <c r="AD23" s="652"/>
      <c r="AE23" s="652"/>
      <c r="AF23" s="652"/>
      <c r="AG23" s="652"/>
    </row>
    <row r="24" spans="1:34" ht="12" customHeight="1" x14ac:dyDescent="0.3">
      <c r="A24" s="650">
        <v>2018</v>
      </c>
      <c r="B24" s="648">
        <v>2416881.1002070699</v>
      </c>
      <c r="C24" s="648">
        <v>125933914.4370804</v>
      </c>
      <c r="D24" s="648">
        <v>1471845.936649523</v>
      </c>
      <c r="E24" s="648">
        <v>3999990.1319625694</v>
      </c>
      <c r="F24" s="648">
        <v>288796.22529555805</v>
      </c>
      <c r="G24" s="648">
        <v>9096993.8719999995</v>
      </c>
      <c r="H24" s="648">
        <v>18601.344508400005</v>
      </c>
      <c r="I24" s="648">
        <v>27604.218841510006</v>
      </c>
      <c r="J24" s="648">
        <v>20407.598393799999</v>
      </c>
      <c r="K24" s="648">
        <v>145.236144</v>
      </c>
      <c r="L24" s="648" t="s">
        <v>786</v>
      </c>
      <c r="M24" s="648">
        <v>20879.636489500001</v>
      </c>
      <c r="N24" s="649" t="s">
        <v>786</v>
      </c>
      <c r="O24" s="651">
        <f t="shared" si="0"/>
        <v>2416.8811002070697</v>
      </c>
      <c r="P24" s="68"/>
      <c r="Q24" s="17"/>
      <c r="R24" s="17"/>
      <c r="Z24" s="652"/>
      <c r="AA24" s="652"/>
      <c r="AB24" s="652"/>
      <c r="AC24" s="652"/>
      <c r="AD24" s="652"/>
      <c r="AE24" s="652"/>
      <c r="AF24" s="652"/>
      <c r="AG24" s="652"/>
    </row>
    <row r="25" spans="1:34" x14ac:dyDescent="0.3">
      <c r="A25" s="650">
        <v>2019</v>
      </c>
      <c r="B25" s="648">
        <v>2437925.373902773</v>
      </c>
      <c r="C25" s="648">
        <v>113586028.97131993</v>
      </c>
      <c r="D25" s="648">
        <v>1382753.4838439696</v>
      </c>
      <c r="E25" s="648">
        <v>3706760.2491151234</v>
      </c>
      <c r="F25" s="648">
        <v>307020.88310454384</v>
      </c>
      <c r="G25" s="648">
        <v>9666411.8718999997</v>
      </c>
      <c r="H25" s="648">
        <v>19853.168399999995</v>
      </c>
      <c r="I25" s="648">
        <v>30441.359039579998</v>
      </c>
      <c r="J25" s="648">
        <v>24914.734069159997</v>
      </c>
      <c r="K25" s="648">
        <v>72.514848099999995</v>
      </c>
      <c r="L25" s="648" t="s">
        <v>786</v>
      </c>
      <c r="M25" s="648">
        <v>18814.2028421</v>
      </c>
      <c r="N25" s="649" t="s">
        <v>786</v>
      </c>
      <c r="O25" s="651">
        <f t="shared" si="0"/>
        <v>2437.9253739027731</v>
      </c>
      <c r="P25" s="68"/>
      <c r="Q25" s="17"/>
      <c r="R25" s="17"/>
      <c r="Z25" s="652"/>
      <c r="AA25" s="652"/>
      <c r="AB25" s="652"/>
      <c r="AC25" s="652"/>
      <c r="AD25" s="652"/>
      <c r="AE25" s="652"/>
      <c r="AF25" s="652"/>
      <c r="AG25" s="652"/>
    </row>
    <row r="26" spans="1:34" x14ac:dyDescent="0.3">
      <c r="A26" s="650">
        <v>2020</v>
      </c>
      <c r="B26" s="648">
        <v>2150125.9121219628</v>
      </c>
      <c r="C26" s="648">
        <v>85368457.367976174</v>
      </c>
      <c r="D26" s="648">
        <v>1334570.4777680759</v>
      </c>
      <c r="E26" s="648">
        <v>2721461.1368655483</v>
      </c>
      <c r="F26" s="648">
        <v>241547.91303967001</v>
      </c>
      <c r="G26" s="648">
        <v>8893971.5276180003</v>
      </c>
      <c r="H26" s="648">
        <v>20646.581029499997</v>
      </c>
      <c r="I26" s="648">
        <v>32184.625879069805</v>
      </c>
      <c r="J26" s="648">
        <v>19013.894022044497</v>
      </c>
      <c r="K26" s="648">
        <v>73.906293489500015</v>
      </c>
      <c r="L26" s="648">
        <v>235.52044689999997</v>
      </c>
      <c r="M26" s="648">
        <v>10119.873510295998</v>
      </c>
      <c r="N26" s="649" t="s">
        <v>786</v>
      </c>
      <c r="O26" s="651">
        <f t="shared" si="0"/>
        <v>2150.1259121219628</v>
      </c>
      <c r="P26" s="68"/>
      <c r="Q26" s="17"/>
      <c r="R26" s="17"/>
      <c r="Z26" s="652"/>
      <c r="AA26" s="652"/>
      <c r="AB26" s="652"/>
      <c r="AC26" s="652"/>
      <c r="AD26" s="652"/>
      <c r="AE26" s="652"/>
      <c r="AF26" s="652"/>
      <c r="AG26" s="652"/>
    </row>
    <row r="27" spans="1:34" x14ac:dyDescent="0.3">
      <c r="A27" s="650">
        <v>2021</v>
      </c>
      <c r="B27" s="648">
        <v>2326035.3089323733</v>
      </c>
      <c r="C27" s="648">
        <v>97492951.121057257</v>
      </c>
      <c r="D27" s="648">
        <v>1533134.9989912319</v>
      </c>
      <c r="E27" s="648">
        <v>3333632.4494976597</v>
      </c>
      <c r="F27" s="648">
        <v>264426.50705023162</v>
      </c>
      <c r="G27" s="648">
        <v>12149273.526027001</v>
      </c>
      <c r="H27" s="648">
        <v>26995.267701000004</v>
      </c>
      <c r="I27" s="648">
        <v>34148.029036760017</v>
      </c>
      <c r="J27" s="648">
        <v>21876.501141209999</v>
      </c>
      <c r="K27" s="648">
        <v>247.486251065</v>
      </c>
      <c r="L27" s="648">
        <v>278.81457949999998</v>
      </c>
      <c r="M27" s="648">
        <v>11390.682832689996</v>
      </c>
      <c r="N27" s="649" t="s">
        <v>786</v>
      </c>
      <c r="O27" s="651">
        <f t="shared" si="0"/>
        <v>2326.0353089323735</v>
      </c>
      <c r="P27" s="68"/>
      <c r="Q27" s="17"/>
      <c r="R27" s="17"/>
      <c r="Z27" s="652"/>
      <c r="AA27" s="652"/>
      <c r="AB27" s="652"/>
      <c r="AC27" s="652"/>
      <c r="AD27" s="652"/>
      <c r="AE27" s="652"/>
      <c r="AF27" s="652"/>
      <c r="AG27" s="652"/>
    </row>
    <row r="28" spans="1:34" x14ac:dyDescent="0.3">
      <c r="A28" s="650">
        <v>2022</v>
      </c>
      <c r="B28" s="653">
        <v>2445270.8303173976</v>
      </c>
      <c r="C28" s="653">
        <v>96965977.163885579</v>
      </c>
      <c r="D28" s="653">
        <v>1369649.1117797941</v>
      </c>
      <c r="E28" s="653">
        <v>3084038.7076613051</v>
      </c>
      <c r="F28" s="653">
        <v>255442.99715858512</v>
      </c>
      <c r="G28" s="653">
        <v>12936826.381839</v>
      </c>
      <c r="H28" s="653">
        <v>28231.359913</v>
      </c>
      <c r="I28" s="653">
        <v>31587.568951759989</v>
      </c>
      <c r="J28" s="653">
        <v>25378.500620530005</v>
      </c>
      <c r="K28" s="653">
        <v>251.24793746000006</v>
      </c>
      <c r="L28" s="653">
        <v>263.99886950000001</v>
      </c>
      <c r="M28" s="653">
        <v>1169.1241914</v>
      </c>
      <c r="N28" s="649" t="s">
        <v>786</v>
      </c>
      <c r="O28" s="651">
        <f t="shared" si="0"/>
        <v>2445.2708303173977</v>
      </c>
      <c r="P28" s="68"/>
      <c r="Q28" s="17"/>
      <c r="R28" s="17"/>
      <c r="Z28" s="652"/>
      <c r="AA28" s="652"/>
      <c r="AB28" s="652"/>
      <c r="AC28" s="652"/>
      <c r="AD28" s="652"/>
      <c r="AE28" s="652"/>
      <c r="AF28" s="652"/>
      <c r="AG28" s="652"/>
    </row>
    <row r="29" spans="1:34" x14ac:dyDescent="0.3">
      <c r="A29" s="650">
        <v>2023</v>
      </c>
      <c r="B29" s="653">
        <v>2755244.3167853276</v>
      </c>
      <c r="C29" s="653">
        <v>100985631.43873213</v>
      </c>
      <c r="D29" s="653">
        <v>1469127.1631768667</v>
      </c>
      <c r="E29" s="653">
        <v>3041393.6459926581</v>
      </c>
      <c r="F29" s="653">
        <v>273335.49825696991</v>
      </c>
      <c r="G29" s="653">
        <v>12986023.244491</v>
      </c>
      <c r="H29" s="653">
        <v>26230.046980000003</v>
      </c>
      <c r="I29" s="653">
        <v>33475.6190292315</v>
      </c>
      <c r="J29" s="653">
        <v>31161.763995300007</v>
      </c>
      <c r="K29" s="653">
        <v>303.74941249999995</v>
      </c>
      <c r="L29" s="653">
        <v>331.35815600000001</v>
      </c>
      <c r="M29" s="653">
        <v>1326.7171017999999</v>
      </c>
      <c r="N29" s="649">
        <v>22.705695600000002</v>
      </c>
      <c r="O29" s="651">
        <f t="shared" si="0"/>
        <v>2755.2443167853276</v>
      </c>
      <c r="P29" s="68"/>
      <c r="Q29" s="17"/>
      <c r="R29" s="17"/>
      <c r="Z29" s="652"/>
      <c r="AA29" s="652"/>
      <c r="AB29" s="652"/>
      <c r="AC29" s="652"/>
      <c r="AD29" s="652"/>
      <c r="AE29" s="652"/>
      <c r="AF29" s="652"/>
      <c r="AG29" s="652"/>
    </row>
    <row r="30" spans="1:34" x14ac:dyDescent="0.3">
      <c r="A30" s="832">
        <v>2024</v>
      </c>
      <c r="B30" s="737">
        <v>2736237.1072517242</v>
      </c>
      <c r="C30" s="737">
        <v>109624691.96159829</v>
      </c>
      <c r="D30" s="737">
        <v>1270646.954794979</v>
      </c>
      <c r="E30" s="737">
        <v>3512301.3933015401</v>
      </c>
      <c r="F30" s="737">
        <v>291319.62661629292</v>
      </c>
      <c r="G30" s="737">
        <v>13309265.480335999</v>
      </c>
      <c r="H30" s="737">
        <v>32317.234399999998</v>
      </c>
      <c r="I30" s="737">
        <v>41941.797900007798</v>
      </c>
      <c r="J30" s="737">
        <v>32027.784417279996</v>
      </c>
      <c r="K30" s="737">
        <v>265.34277630000003</v>
      </c>
      <c r="L30" s="737">
        <v>317.31784800000003</v>
      </c>
      <c r="M30" s="737">
        <v>24159.249493900003</v>
      </c>
      <c r="N30" s="833">
        <v>40.573911600000002</v>
      </c>
      <c r="O30" s="651">
        <f t="shared" si="0"/>
        <v>2736.2371072517244</v>
      </c>
      <c r="P30" s="68"/>
      <c r="Q30" s="17"/>
      <c r="R30" s="17"/>
      <c r="Z30" s="652"/>
      <c r="AA30" s="652"/>
      <c r="AB30" s="652"/>
      <c r="AC30" s="652"/>
      <c r="AD30" s="652"/>
      <c r="AE30" s="652"/>
      <c r="AF30" s="652"/>
      <c r="AG30" s="652"/>
    </row>
    <row r="31" spans="1:34" x14ac:dyDescent="0.3">
      <c r="A31" s="7">
        <v>2025</v>
      </c>
      <c r="B31" s="737">
        <v>2769793.7213370204</v>
      </c>
      <c r="C31" s="737">
        <v>108906740.08143118</v>
      </c>
      <c r="D31" s="737">
        <v>1506412.8563966351</v>
      </c>
      <c r="E31" s="737">
        <v>3762107.6960177491</v>
      </c>
      <c r="F31" s="737">
        <v>312222.99845976051</v>
      </c>
      <c r="G31" s="737">
        <v>11892474.643507</v>
      </c>
      <c r="H31" s="737">
        <v>33816.185040000004</v>
      </c>
      <c r="I31" s="737">
        <v>38009.426725496101</v>
      </c>
      <c r="J31" s="737">
        <v>28040.647535969994</v>
      </c>
      <c r="K31" s="737">
        <v>283.76478187999999</v>
      </c>
      <c r="L31" s="737">
        <v>311.762111</v>
      </c>
      <c r="M31" s="737">
        <v>37327.145479799998</v>
      </c>
      <c r="N31" s="735">
        <v>35.532075999999996</v>
      </c>
      <c r="O31" s="651">
        <f>B31/1000</f>
        <v>2769.7937213370205</v>
      </c>
      <c r="P31" s="68"/>
      <c r="Q31" s="17"/>
      <c r="R31" s="17"/>
      <c r="Z31" s="652"/>
      <c r="AA31" s="652"/>
      <c r="AB31" s="652"/>
      <c r="AC31" s="652"/>
      <c r="AD31" s="652"/>
      <c r="AE31" s="652"/>
      <c r="AF31" s="652"/>
      <c r="AG31" s="652"/>
    </row>
    <row r="32" spans="1:34" ht="24.75" customHeight="1" x14ac:dyDescent="0.3">
      <c r="A32" s="654" t="s">
        <v>869</v>
      </c>
      <c r="B32" s="655">
        <f t="shared" ref="B32:N32" si="1">SUM(B33:B33)</f>
        <v>226255.88869400002</v>
      </c>
      <c r="C32" s="655">
        <f t="shared" si="1"/>
        <v>8811985.4445309974</v>
      </c>
      <c r="D32" s="655">
        <f t="shared" si="1"/>
        <v>105347.623958</v>
      </c>
      <c r="E32" s="655">
        <f t="shared" si="1"/>
        <v>285998.06845600007</v>
      </c>
      <c r="F32" s="655">
        <f t="shared" si="1"/>
        <v>22073.809587</v>
      </c>
      <c r="G32" s="655">
        <f t="shared" si="1"/>
        <v>1175604.6615900001</v>
      </c>
      <c r="H32" s="655">
        <f t="shared" si="1"/>
        <v>2638.101392</v>
      </c>
      <c r="I32" s="655">
        <f t="shared" si="1"/>
        <v>3100.230423</v>
      </c>
      <c r="J32" s="655">
        <f t="shared" si="1"/>
        <v>1688.6074710000003</v>
      </c>
      <c r="K32" s="655">
        <f t="shared" si="1"/>
        <v>17.800156000000001</v>
      </c>
      <c r="L32" s="655">
        <f t="shared" si="1"/>
        <v>26.551486000000001</v>
      </c>
      <c r="M32" s="655">
        <f t="shared" si="1"/>
        <v>3476.3602589999996</v>
      </c>
      <c r="N32" s="834">
        <f t="shared" si="1"/>
        <v>3.9908700000000001</v>
      </c>
      <c r="O32" s="651">
        <f t="shared" si="0"/>
        <v>226.25588869400002</v>
      </c>
      <c r="P32" s="656"/>
      <c r="Q32" s="17"/>
      <c r="R32" s="17"/>
      <c r="Z32" s="652"/>
      <c r="AA32" s="652"/>
      <c r="AB32" s="652"/>
      <c r="AC32" s="652"/>
      <c r="AD32" s="652"/>
      <c r="AE32" s="652"/>
      <c r="AF32" s="652"/>
      <c r="AG32" s="652"/>
    </row>
    <row r="33" spans="1:33" ht="14.4" thickBot="1" x14ac:dyDescent="0.35">
      <c r="A33" s="835" t="s">
        <v>269</v>
      </c>
      <c r="B33" s="836">
        <v>226255.88869400002</v>
      </c>
      <c r="C33" s="836">
        <v>8811985.4445309974</v>
      </c>
      <c r="D33" s="836">
        <v>105347.623958</v>
      </c>
      <c r="E33" s="836">
        <v>285998.06845600007</v>
      </c>
      <c r="F33" s="836">
        <v>22073.809587</v>
      </c>
      <c r="G33" s="836">
        <v>1175604.6615900001</v>
      </c>
      <c r="H33" s="836">
        <v>2638.101392</v>
      </c>
      <c r="I33" s="836">
        <v>3100.230423</v>
      </c>
      <c r="J33" s="836">
        <v>1688.6074710000003</v>
      </c>
      <c r="K33" s="836">
        <v>17.800156000000001</v>
      </c>
      <c r="L33" s="836">
        <v>26.551486000000001</v>
      </c>
      <c r="M33" s="836">
        <v>3476.3602589999996</v>
      </c>
      <c r="N33" s="837">
        <v>3.9908700000000001</v>
      </c>
      <c r="O33" s="658">
        <v>11138766.849174995</v>
      </c>
      <c r="Q33" s="17"/>
      <c r="R33" s="17"/>
      <c r="S33" s="659"/>
      <c r="T33" s="659"/>
      <c r="U33" s="659"/>
      <c r="V33" s="659"/>
      <c r="W33" s="659"/>
      <c r="X33" s="659"/>
      <c r="Y33" s="17"/>
      <c r="Z33" s="652"/>
      <c r="AA33" s="652"/>
      <c r="AB33" s="652"/>
      <c r="AC33" s="652"/>
      <c r="AD33" s="652"/>
      <c r="AE33" s="652"/>
      <c r="AF33" s="652"/>
      <c r="AG33" s="652"/>
    </row>
    <row r="34" spans="1:33" x14ac:dyDescent="0.3">
      <c r="A34" s="818"/>
      <c r="B34" s="648"/>
      <c r="C34" s="648"/>
      <c r="D34" s="648"/>
      <c r="E34" s="648"/>
      <c r="F34" s="648"/>
      <c r="G34" s="648"/>
      <c r="H34" s="648"/>
      <c r="I34" s="648"/>
      <c r="J34" s="648"/>
      <c r="K34" s="648"/>
      <c r="L34" s="648"/>
      <c r="M34" s="648"/>
      <c r="N34" s="660"/>
      <c r="O34" s="658"/>
      <c r="R34" s="659"/>
      <c r="S34" s="659"/>
      <c r="T34" s="659"/>
      <c r="U34" s="659"/>
      <c r="V34" s="659"/>
      <c r="W34" s="659"/>
      <c r="X34" s="659"/>
      <c r="Y34" s="17"/>
      <c r="Z34" s="652"/>
      <c r="AA34" s="652"/>
      <c r="AB34" s="652"/>
      <c r="AC34" s="652"/>
      <c r="AD34" s="652"/>
      <c r="AE34" s="652"/>
      <c r="AF34" s="652"/>
      <c r="AG34" s="652"/>
    </row>
    <row r="35" spans="1:33" x14ac:dyDescent="0.3">
      <c r="A35" s="661" t="s">
        <v>870</v>
      </c>
      <c r="B35" s="662"/>
      <c r="C35" s="662"/>
      <c r="D35" s="663"/>
      <c r="E35" s="662"/>
      <c r="F35" s="662"/>
      <c r="G35" s="662"/>
      <c r="H35" s="662"/>
      <c r="I35" s="662"/>
      <c r="J35" s="662"/>
      <c r="K35" s="662"/>
      <c r="L35" s="662"/>
      <c r="M35" s="662"/>
      <c r="N35" s="730"/>
      <c r="P35" s="656"/>
      <c r="Q35" s="7"/>
    </row>
    <row r="36" spans="1:33" s="9" customFormat="1" x14ac:dyDescent="0.3">
      <c r="A36" s="736" t="s">
        <v>871</v>
      </c>
      <c r="B36" s="737">
        <v>219671.15839866945</v>
      </c>
      <c r="C36" s="737">
        <v>8491921.4536920041</v>
      </c>
      <c r="D36" s="737">
        <v>91855.694164931963</v>
      </c>
      <c r="E36" s="737">
        <v>273693.56498974899</v>
      </c>
      <c r="F36" s="737">
        <v>21568.800301891904</v>
      </c>
      <c r="G36" s="737">
        <v>1161378.8055939998</v>
      </c>
      <c r="H36" s="737">
        <v>2537.2527399999999</v>
      </c>
      <c r="I36" s="737">
        <v>3231.3934248973001</v>
      </c>
      <c r="J36" s="737">
        <v>2338.8900573999999</v>
      </c>
      <c r="K36" s="737">
        <v>20.011532799999998</v>
      </c>
      <c r="L36" s="737">
        <v>30.094110000000001</v>
      </c>
      <c r="M36" s="737">
        <v>2581.9835498000002</v>
      </c>
      <c r="N36" s="821">
        <v>2.2356600000000002</v>
      </c>
      <c r="O36" s="738"/>
      <c r="P36" s="803"/>
      <c r="Q36" s="263"/>
    </row>
    <row r="37" spans="1:33" s="9" customFormat="1" x14ac:dyDescent="0.3">
      <c r="A37" s="739" t="s">
        <v>872</v>
      </c>
      <c r="B37" s="734">
        <v>226255.88869400002</v>
      </c>
      <c r="C37" s="734">
        <v>8811985.4445309974</v>
      </c>
      <c r="D37" s="734">
        <v>105347.623958</v>
      </c>
      <c r="E37" s="734">
        <v>285998.06845600007</v>
      </c>
      <c r="F37" s="734">
        <v>22073.809587</v>
      </c>
      <c r="G37" s="734">
        <v>1175604.6615900001</v>
      </c>
      <c r="H37" s="734">
        <v>2638.101392</v>
      </c>
      <c r="I37" s="734">
        <v>3100.230423</v>
      </c>
      <c r="J37" s="740">
        <v>1688.6074710000003</v>
      </c>
      <c r="K37" s="740">
        <v>17.800156000000001</v>
      </c>
      <c r="L37" s="740">
        <v>26.551486000000001</v>
      </c>
      <c r="M37" s="740">
        <v>3476.3602589999996</v>
      </c>
      <c r="N37" s="822">
        <v>3.9908700000000001</v>
      </c>
      <c r="O37" s="741"/>
      <c r="P37" s="803"/>
      <c r="Q37" s="804"/>
      <c r="R37" s="804"/>
      <c r="S37" s="804"/>
      <c r="T37" s="804"/>
      <c r="U37" s="804"/>
      <c r="V37" s="804"/>
      <c r="W37" s="804"/>
      <c r="X37" s="804"/>
    </row>
    <row r="38" spans="1:33" x14ac:dyDescent="0.3">
      <c r="A38" s="665" t="s">
        <v>270</v>
      </c>
      <c r="B38" s="666">
        <f t="shared" ref="B38:N38" si="2">+B37/B36-1</f>
        <v>2.997539751386169E-2</v>
      </c>
      <c r="C38" s="666">
        <f>+C37/C36-1</f>
        <v>3.7690408770778339E-2</v>
      </c>
      <c r="D38" s="667">
        <f>+D37/D36-1</f>
        <v>0.14688180102196524</v>
      </c>
      <c r="E38" s="667">
        <f>+E37/E36-1</f>
        <v>4.4957226037491749E-2</v>
      </c>
      <c r="F38" s="667">
        <f t="shared" si="2"/>
        <v>2.3413879216258371E-2</v>
      </c>
      <c r="G38" s="666">
        <f t="shared" si="2"/>
        <v>1.2249109358186017E-2</v>
      </c>
      <c r="H38" s="666">
        <f t="shared" si="2"/>
        <v>3.9747184192616247E-2</v>
      </c>
      <c r="I38" s="666">
        <f t="shared" si="2"/>
        <v>-4.0590229863907257E-2</v>
      </c>
      <c r="J38" s="666">
        <f t="shared" si="2"/>
        <v>-0.27803042060167582</v>
      </c>
      <c r="K38" s="666">
        <f t="shared" si="2"/>
        <v>-0.1105051183285668</v>
      </c>
      <c r="L38" s="666">
        <f t="shared" si="2"/>
        <v>-0.11771818472119622</v>
      </c>
      <c r="M38" s="666">
        <f t="shared" si="2"/>
        <v>0.34639132742316558</v>
      </c>
      <c r="N38" s="731">
        <f t="shared" si="2"/>
        <v>0.78509701833015755</v>
      </c>
      <c r="P38" s="656"/>
      <c r="Q38" s="664"/>
      <c r="R38" s="664"/>
      <c r="S38" s="664"/>
      <c r="T38" s="664"/>
      <c r="U38" s="664"/>
      <c r="V38" s="664"/>
      <c r="W38" s="664"/>
      <c r="X38" s="664"/>
    </row>
    <row r="39" spans="1:33" x14ac:dyDescent="0.3">
      <c r="A39" s="657"/>
      <c r="B39" s="648"/>
      <c r="C39" s="648"/>
      <c r="D39" s="648"/>
      <c r="E39" s="648"/>
      <c r="F39" s="648"/>
      <c r="G39" s="648"/>
      <c r="H39" s="648"/>
      <c r="I39" s="648"/>
      <c r="J39" s="648"/>
      <c r="K39" s="648"/>
      <c r="L39" s="648"/>
      <c r="M39" s="648"/>
      <c r="N39" s="660"/>
      <c r="O39" s="838"/>
      <c r="R39" s="659"/>
      <c r="S39" s="659"/>
      <c r="T39" s="659"/>
      <c r="U39" s="659"/>
      <c r="V39" s="659"/>
      <c r="W39" s="659"/>
      <c r="X39" s="659"/>
      <c r="Y39" s="17"/>
      <c r="Z39" s="652"/>
      <c r="AA39" s="652"/>
      <c r="AB39" s="652"/>
      <c r="AC39" s="652"/>
      <c r="AD39" s="652"/>
      <c r="AE39" s="652"/>
      <c r="AF39" s="652"/>
      <c r="AG39" s="652"/>
    </row>
    <row r="40" spans="1:33" x14ac:dyDescent="0.3">
      <c r="A40" s="661" t="s">
        <v>271</v>
      </c>
      <c r="B40" s="662"/>
      <c r="C40" s="662"/>
      <c r="D40" s="663"/>
      <c r="E40" s="662"/>
      <c r="F40" s="662"/>
      <c r="G40" s="662"/>
      <c r="H40" s="662"/>
      <c r="I40" s="662"/>
      <c r="J40" s="662"/>
      <c r="K40" s="662"/>
      <c r="L40" s="662"/>
      <c r="M40" s="662"/>
      <c r="N40" s="730"/>
      <c r="O40" s="838"/>
      <c r="R40" s="659"/>
      <c r="S40" s="659"/>
      <c r="T40" s="659"/>
      <c r="U40" s="659"/>
      <c r="V40" s="659"/>
      <c r="W40" s="659"/>
      <c r="X40" s="659"/>
      <c r="Y40" s="17"/>
      <c r="Z40" s="652"/>
      <c r="AA40" s="652"/>
      <c r="AB40" s="652"/>
      <c r="AC40" s="652"/>
      <c r="AD40" s="652"/>
      <c r="AE40" s="652"/>
      <c r="AF40" s="652"/>
      <c r="AG40" s="652"/>
    </row>
    <row r="41" spans="1:33" x14ac:dyDescent="0.3">
      <c r="A41" s="742" t="s">
        <v>857</v>
      </c>
      <c r="B41" s="743">
        <v>256646.82704924102</v>
      </c>
      <c r="C41" s="743">
        <v>8909140.5003499705</v>
      </c>
      <c r="D41" s="743">
        <v>130534.16008129007</v>
      </c>
      <c r="E41" s="743">
        <v>337114.22539968765</v>
      </c>
      <c r="F41" s="743">
        <v>25988.453507589009</v>
      </c>
      <c r="G41" s="743">
        <v>1215213.200189</v>
      </c>
      <c r="H41" s="743">
        <v>2958.6111999999998</v>
      </c>
      <c r="I41" s="743">
        <v>3215.0096823199997</v>
      </c>
      <c r="J41" s="743">
        <v>2972.5482317000001</v>
      </c>
      <c r="K41" s="743">
        <v>26.207847999999998</v>
      </c>
      <c r="L41" s="743">
        <v>23.648885</v>
      </c>
      <c r="M41" s="743">
        <v>2274.5649870000007</v>
      </c>
      <c r="N41" s="839">
        <v>3.0059399999999998</v>
      </c>
      <c r="O41" s="838"/>
      <c r="R41" s="659"/>
      <c r="S41" s="659"/>
      <c r="T41" s="659"/>
      <c r="U41" s="659"/>
      <c r="V41" s="659"/>
      <c r="W41" s="659"/>
      <c r="X41" s="659"/>
      <c r="Y41" s="17"/>
      <c r="Z41" s="652"/>
      <c r="AA41" s="652"/>
      <c r="AB41" s="652"/>
      <c r="AC41" s="652"/>
      <c r="AD41" s="652"/>
      <c r="AE41" s="652"/>
      <c r="AF41" s="652"/>
      <c r="AG41" s="652"/>
    </row>
    <row r="42" spans="1:33" ht="12" customHeight="1" x14ac:dyDescent="0.3">
      <c r="A42" s="744" t="s">
        <v>872</v>
      </c>
      <c r="B42" s="740">
        <v>226255.88869400002</v>
      </c>
      <c r="C42" s="740">
        <v>8811985.4445309974</v>
      </c>
      <c r="D42" s="740">
        <v>105347.623958</v>
      </c>
      <c r="E42" s="740">
        <v>285998.06845600007</v>
      </c>
      <c r="F42" s="740">
        <v>22073.809587</v>
      </c>
      <c r="G42" s="740">
        <v>1175604.6615900001</v>
      </c>
      <c r="H42" s="740">
        <v>2638.101392</v>
      </c>
      <c r="I42" s="740">
        <v>3100.230423</v>
      </c>
      <c r="J42" s="740">
        <v>1688.6074710000003</v>
      </c>
      <c r="K42" s="740">
        <v>17.800156000000001</v>
      </c>
      <c r="L42" s="740">
        <v>26.551486000000001</v>
      </c>
      <c r="M42" s="740">
        <v>3476.3602589999996</v>
      </c>
      <c r="N42" s="840">
        <v>3.9908700000000001</v>
      </c>
      <c r="O42" s="838"/>
      <c r="R42" s="659"/>
      <c r="S42" s="659"/>
      <c r="T42" s="659"/>
      <c r="U42" s="659"/>
      <c r="V42" s="659"/>
      <c r="W42" s="659"/>
      <c r="X42" s="659"/>
      <c r="Y42" s="17"/>
      <c r="Z42" s="652"/>
      <c r="AA42" s="652"/>
      <c r="AB42" s="652"/>
      <c r="AC42" s="652"/>
      <c r="AD42" s="652"/>
      <c r="AE42" s="652"/>
      <c r="AF42" s="652"/>
      <c r="AG42" s="652"/>
    </row>
    <row r="43" spans="1:33" x14ac:dyDescent="0.3">
      <c r="A43" s="670" t="s">
        <v>270</v>
      </c>
      <c r="B43" s="668">
        <f t="shared" ref="B43:N43" si="3">+B42/B41-1</f>
        <v>-0.11841540651274096</v>
      </c>
      <c r="C43" s="668">
        <f t="shared" si="3"/>
        <v>-1.0905098624851228E-2</v>
      </c>
      <c r="D43" s="668">
        <f t="shared" si="3"/>
        <v>-0.19294976968178423</v>
      </c>
      <c r="E43" s="668">
        <f t="shared" si="3"/>
        <v>-0.1516285967555463</v>
      </c>
      <c r="F43" s="668">
        <f t="shared" si="3"/>
        <v>-0.15063012192879721</v>
      </c>
      <c r="G43" s="668">
        <f t="shared" si="3"/>
        <v>-3.2593900883268523E-2</v>
      </c>
      <c r="H43" s="668">
        <f t="shared" si="3"/>
        <v>-0.10833116835358425</v>
      </c>
      <c r="I43" s="668">
        <f t="shared" si="3"/>
        <v>-3.5701061788769861E-2</v>
      </c>
      <c r="J43" s="668">
        <f t="shared" si="3"/>
        <v>-0.43193269229670805</v>
      </c>
      <c r="K43" s="668">
        <f t="shared" si="3"/>
        <v>-0.32080817929041705</v>
      </c>
      <c r="L43" s="668">
        <f t="shared" si="3"/>
        <v>0.12273732989948583</v>
      </c>
      <c r="M43" s="668">
        <f t="shared" si="3"/>
        <v>0.52836268863220592</v>
      </c>
      <c r="N43" s="732">
        <f t="shared" si="3"/>
        <v>0.32766123076308928</v>
      </c>
      <c r="O43" s="838"/>
      <c r="R43" s="659"/>
      <c r="S43" s="659"/>
      <c r="T43" s="659"/>
      <c r="U43" s="659"/>
      <c r="V43" s="659"/>
      <c r="W43" s="659"/>
      <c r="X43" s="659"/>
      <c r="Y43" s="17"/>
      <c r="Z43" s="652"/>
      <c r="AA43" s="652"/>
      <c r="AB43" s="652"/>
      <c r="AC43" s="652"/>
      <c r="AD43" s="652"/>
      <c r="AE43" s="652"/>
      <c r="AF43" s="652"/>
      <c r="AG43" s="652"/>
    </row>
    <row r="44" spans="1:33" x14ac:dyDescent="0.3">
      <c r="A44" s="671"/>
      <c r="B44" s="672"/>
      <c r="C44" s="672"/>
      <c r="D44" s="672"/>
      <c r="E44" s="672"/>
      <c r="F44" s="672"/>
      <c r="G44" s="672"/>
      <c r="H44" s="672"/>
      <c r="I44" s="672"/>
      <c r="J44" s="672"/>
      <c r="K44" s="672"/>
      <c r="L44" s="672"/>
      <c r="M44" s="672"/>
      <c r="N44" s="672"/>
      <c r="O44" s="6"/>
      <c r="P44" s="656"/>
      <c r="Q44" s="664"/>
      <c r="R44" s="664"/>
      <c r="S44" s="664"/>
      <c r="T44" s="664"/>
      <c r="U44" s="664"/>
      <c r="V44" s="664"/>
      <c r="W44" s="664"/>
      <c r="X44" s="664"/>
    </row>
    <row r="45" spans="1:33" customFormat="1" ht="60" customHeight="1" x14ac:dyDescent="0.3">
      <c r="A45" s="917" t="s">
        <v>873</v>
      </c>
      <c r="B45" s="918"/>
      <c r="C45" s="918"/>
      <c r="D45" s="918"/>
      <c r="E45" s="918"/>
      <c r="F45" s="918"/>
      <c r="G45" s="918"/>
      <c r="H45" s="918"/>
      <c r="I45" s="918"/>
      <c r="J45" s="673"/>
      <c r="K45" s="673"/>
      <c r="L45" s="673"/>
      <c r="M45" s="673"/>
      <c r="N45" s="673"/>
    </row>
    <row r="46" spans="1:33" customFormat="1" ht="14.4" x14ac:dyDescent="0.3">
      <c r="O46" s="674"/>
    </row>
    <row r="47" spans="1:33" customFormat="1" ht="14.4" x14ac:dyDescent="0.3">
      <c r="J47" s="675"/>
      <c r="K47" s="675"/>
      <c r="L47" s="675"/>
      <c r="M47" s="675"/>
      <c r="N47" s="675"/>
      <c r="O47" s="674"/>
    </row>
    <row r="48" spans="1:33" ht="36.6" customHeight="1" x14ac:dyDescent="0.3">
      <c r="A48" s="919" t="s">
        <v>787</v>
      </c>
      <c r="B48" s="919"/>
      <c r="C48" s="919"/>
      <c r="D48" s="919"/>
      <c r="E48" s="919"/>
      <c r="F48" s="919"/>
      <c r="G48" s="919"/>
      <c r="H48" s="919"/>
      <c r="I48" s="919"/>
      <c r="J48" s="919"/>
      <c r="K48" s="919"/>
      <c r="L48" s="919"/>
      <c r="M48" s="919"/>
      <c r="N48" s="919"/>
    </row>
    <row r="49" spans="1:34" ht="36.75" customHeight="1" x14ac:dyDescent="0.3"/>
    <row r="50" spans="1:34" ht="36.75" customHeight="1" x14ac:dyDescent="0.3"/>
    <row r="51" spans="1:34" ht="36.75" customHeight="1" x14ac:dyDescent="0.3"/>
    <row r="52" spans="1:34" s="638" customFormat="1" ht="36.75" customHeight="1" x14ac:dyDescent="0.3">
      <c r="A52" s="7"/>
      <c r="B52" s="6"/>
      <c r="C52" s="6"/>
      <c r="D52" s="6"/>
      <c r="E52" s="6"/>
      <c r="F52" s="6"/>
      <c r="G52" s="6"/>
      <c r="H52" s="6"/>
      <c r="I52" s="6"/>
      <c r="J52" s="6"/>
      <c r="K52" s="6"/>
      <c r="L52" s="6"/>
      <c r="M52" s="6"/>
      <c r="N52" s="6"/>
      <c r="P52" s="6"/>
      <c r="Q52" s="6"/>
      <c r="R52" s="6"/>
      <c r="S52" s="6"/>
      <c r="T52" s="6"/>
      <c r="U52" s="6"/>
      <c r="V52" s="6"/>
      <c r="W52" s="6"/>
      <c r="X52" s="6"/>
      <c r="Y52" s="6"/>
      <c r="Z52" s="6"/>
      <c r="AA52" s="6"/>
      <c r="AB52" s="6"/>
      <c r="AC52" s="6"/>
      <c r="AD52" s="6"/>
      <c r="AE52" s="6"/>
      <c r="AF52" s="6"/>
      <c r="AG52" s="6"/>
      <c r="AH52" s="6"/>
    </row>
    <row r="53" spans="1:34" s="638" customFormat="1" ht="36.75" customHeight="1" x14ac:dyDescent="0.3">
      <c r="A53" s="7"/>
      <c r="B53" s="6"/>
      <c r="C53" s="6"/>
      <c r="D53" s="6"/>
      <c r="E53" s="6"/>
      <c r="F53" s="6"/>
      <c r="G53" s="6"/>
      <c r="H53" s="6"/>
      <c r="I53" s="6"/>
      <c r="J53" s="6"/>
      <c r="K53" s="6"/>
      <c r="L53" s="6"/>
      <c r="M53" s="6"/>
      <c r="N53" s="6"/>
      <c r="P53" s="6"/>
      <c r="Q53" s="6"/>
      <c r="R53" s="6"/>
      <c r="S53" s="6"/>
      <c r="T53" s="6"/>
      <c r="U53" s="6"/>
      <c r="V53" s="6"/>
      <c r="W53" s="6"/>
      <c r="X53" s="6"/>
      <c r="Y53" s="6"/>
      <c r="Z53" s="6"/>
      <c r="AA53" s="6"/>
      <c r="AB53" s="6"/>
      <c r="AC53" s="6"/>
      <c r="AD53" s="6"/>
      <c r="AE53" s="6"/>
      <c r="AF53" s="6"/>
      <c r="AG53" s="6"/>
      <c r="AH53" s="6"/>
    </row>
    <row r="54" spans="1:34" ht="36.75" customHeight="1" x14ac:dyDescent="0.3"/>
    <row r="55" spans="1:34" s="638" customFormat="1" ht="36.75" customHeight="1" x14ac:dyDescent="0.3">
      <c r="A55" s="6"/>
      <c r="B55" s="6"/>
      <c r="C55" s="6"/>
      <c r="D55" s="6"/>
      <c r="E55" s="6"/>
      <c r="F55" s="6"/>
      <c r="G55" s="6"/>
      <c r="H55" s="6"/>
      <c r="I55" s="6"/>
      <c r="J55" s="6"/>
      <c r="K55" s="6"/>
      <c r="L55" s="6"/>
      <c r="M55" s="6"/>
      <c r="N55" s="6"/>
      <c r="P55" s="6"/>
      <c r="Q55" s="6"/>
      <c r="R55" s="6"/>
      <c r="S55" s="6"/>
      <c r="T55" s="6"/>
      <c r="U55" s="6"/>
      <c r="V55" s="6"/>
      <c r="W55" s="6"/>
      <c r="X55" s="6"/>
      <c r="Y55" s="6"/>
      <c r="Z55" s="6"/>
      <c r="AA55" s="6"/>
      <c r="AB55" s="6"/>
      <c r="AC55" s="6"/>
      <c r="AD55" s="6"/>
      <c r="AE55" s="6"/>
      <c r="AF55" s="6"/>
      <c r="AG55" s="6"/>
      <c r="AH55" s="6"/>
    </row>
    <row r="56" spans="1:34" s="638" customFormat="1" x14ac:dyDescent="0.3">
      <c r="A56" s="7"/>
      <c r="B56" s="6"/>
      <c r="C56" s="6"/>
      <c r="D56" s="6"/>
      <c r="E56" s="6"/>
      <c r="F56" s="6"/>
      <c r="G56" s="6"/>
      <c r="H56" s="6"/>
      <c r="I56" s="676"/>
      <c r="J56" s="676"/>
      <c r="K56" s="676"/>
      <c r="L56" s="676"/>
      <c r="M56" s="676"/>
      <c r="N56" s="676"/>
      <c r="P56" s="6"/>
      <c r="Q56" s="6"/>
      <c r="R56" s="6"/>
      <c r="S56" s="6"/>
      <c r="T56" s="6"/>
      <c r="U56" s="6"/>
      <c r="V56" s="6"/>
      <c r="W56" s="6"/>
      <c r="X56" s="6"/>
      <c r="Y56" s="6"/>
      <c r="Z56" s="6"/>
      <c r="AA56" s="6"/>
      <c r="AB56" s="6"/>
      <c r="AC56" s="6"/>
      <c r="AD56" s="6"/>
      <c r="AE56" s="6"/>
      <c r="AF56" s="6"/>
      <c r="AG56" s="6"/>
      <c r="AH56" s="6"/>
    </row>
    <row r="57" spans="1:34" s="638" customFormat="1" ht="45.75" customHeight="1" x14ac:dyDescent="0.3">
      <c r="A57" s="920" t="s">
        <v>874</v>
      </c>
      <c r="B57" s="920"/>
      <c r="C57" s="920"/>
      <c r="D57" s="920"/>
      <c r="E57" s="920"/>
      <c r="F57" s="920"/>
      <c r="G57" s="920"/>
      <c r="H57" s="920"/>
      <c r="I57" s="920"/>
      <c r="J57" s="677"/>
      <c r="K57" s="677"/>
      <c r="L57" s="677"/>
      <c r="M57" s="677"/>
      <c r="N57" s="677"/>
      <c r="P57" s="6"/>
      <c r="Q57" s="6"/>
      <c r="R57" s="6"/>
      <c r="S57" s="6"/>
      <c r="T57" s="6"/>
      <c r="U57" s="6"/>
      <c r="V57" s="6"/>
      <c r="W57" s="6"/>
      <c r="X57" s="6"/>
      <c r="Y57" s="6"/>
      <c r="Z57" s="6"/>
      <c r="AA57" s="6"/>
      <c r="AB57" s="6"/>
      <c r="AC57" s="6"/>
      <c r="AD57" s="6"/>
      <c r="AE57" s="6"/>
      <c r="AF57" s="6"/>
      <c r="AG57" s="6"/>
      <c r="AH57" s="6"/>
    </row>
  </sheetData>
  <mergeCells count="4">
    <mergeCell ref="A2:I2"/>
    <mergeCell ref="A45:I45"/>
    <mergeCell ref="A48:N48"/>
    <mergeCell ref="A57:I57"/>
  </mergeCells>
  <conditionalFormatting sqref="D38 F38 B44:N44">
    <cfRule type="cellIs" dxfId="1" priority="1"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0D93-BFFF-4DAC-BF66-A7F26EF2D225}">
  <sheetPr>
    <tabColor rgb="FF002060"/>
  </sheetPr>
  <dimension ref="A1:F105"/>
  <sheetViews>
    <sheetView showGridLines="0" view="pageBreakPreview" zoomScaleNormal="100" zoomScaleSheetLayoutView="100" workbookViewId="0"/>
  </sheetViews>
  <sheetFormatPr baseColWidth="10" defaultColWidth="11.5546875" defaultRowHeight="14.4" x14ac:dyDescent="0.3"/>
  <cols>
    <col min="1" max="1" width="55.109375" customWidth="1"/>
    <col min="2" max="2" width="13.109375" customWidth="1"/>
    <col min="3" max="3" width="13.5546875" bestFit="1" customWidth="1"/>
    <col min="4" max="4" width="11.6640625" bestFit="1" customWidth="1"/>
    <col min="5" max="5" width="8.6640625" customWidth="1"/>
    <col min="6" max="6" width="3.6640625" customWidth="1"/>
  </cols>
  <sheetData>
    <row r="1" spans="1:6" x14ac:dyDescent="0.3">
      <c r="A1" s="104" t="s">
        <v>788</v>
      </c>
    </row>
    <row r="2" spans="1:6" ht="15.6" x14ac:dyDescent="0.3">
      <c r="A2" s="916" t="s">
        <v>789</v>
      </c>
      <c r="B2" s="916"/>
      <c r="C2" s="916"/>
      <c r="D2" s="916"/>
      <c r="E2" s="916"/>
      <c r="F2" s="916"/>
    </row>
    <row r="3" spans="1:6" ht="15" thickBot="1" x14ac:dyDescent="0.35">
      <c r="A3" s="148"/>
    </row>
    <row r="4" spans="1:6" ht="15" thickBot="1" x14ac:dyDescent="0.35">
      <c r="A4" s="679"/>
      <c r="B4" s="921" t="s">
        <v>875</v>
      </c>
      <c r="C4" s="922"/>
      <c r="D4" s="922"/>
      <c r="E4" s="923"/>
    </row>
    <row r="5" spans="1:6" x14ac:dyDescent="0.3">
      <c r="A5" s="680" t="s">
        <v>790</v>
      </c>
      <c r="B5" s="682">
        <v>2025</v>
      </c>
      <c r="C5" s="681">
        <v>2026</v>
      </c>
      <c r="D5" s="683" t="s">
        <v>270</v>
      </c>
      <c r="E5" s="684" t="s">
        <v>272</v>
      </c>
    </row>
    <row r="6" spans="1:6" x14ac:dyDescent="0.3">
      <c r="A6" s="685" t="s">
        <v>791</v>
      </c>
      <c r="B6" s="687">
        <f>SUM(B7:B17)</f>
        <v>219671.15839866939</v>
      </c>
      <c r="C6" s="686">
        <f>SUM(C7:C17)</f>
        <v>226255.88869399996</v>
      </c>
      <c r="D6" s="688">
        <f t="shared" ref="D6:D69" si="0">(C6-B6)/B6</f>
        <v>2.9975397513861624E-2</v>
      </c>
      <c r="E6" s="172">
        <f>SUM(E7:E17)</f>
        <v>1.0000000000000002</v>
      </c>
    </row>
    <row r="7" spans="1:6" x14ac:dyDescent="0.3">
      <c r="A7" s="689" t="s">
        <v>274</v>
      </c>
      <c r="B7" s="173">
        <v>30644.81684602</v>
      </c>
      <c r="C7" s="174">
        <v>38148.940113999997</v>
      </c>
      <c r="D7" s="175">
        <f t="shared" si="0"/>
        <v>0.24487414317682885</v>
      </c>
      <c r="E7" s="176">
        <f>(C7/$C$6)</f>
        <v>0.16860971148288906</v>
      </c>
    </row>
    <row r="8" spans="1:6" x14ac:dyDescent="0.3">
      <c r="A8" s="689" t="s">
        <v>277</v>
      </c>
      <c r="B8" s="173">
        <v>32187.909661999998</v>
      </c>
      <c r="C8" s="174">
        <v>37070.613100000002</v>
      </c>
      <c r="D8" s="175">
        <f t="shared" si="0"/>
        <v>0.15169371013130328</v>
      </c>
      <c r="E8" s="176">
        <f t="shared" ref="E8:E17" si="1">(C8/$C$6)</f>
        <v>0.16384374927865941</v>
      </c>
    </row>
    <row r="9" spans="1:6" x14ac:dyDescent="0.3">
      <c r="A9" s="689" t="s">
        <v>273</v>
      </c>
      <c r="B9" s="173">
        <v>34492.653111799998</v>
      </c>
      <c r="C9" s="174">
        <v>32518.340818000001</v>
      </c>
      <c r="D9" s="175">
        <f t="shared" si="0"/>
        <v>-5.7238632453140641E-2</v>
      </c>
      <c r="E9" s="176">
        <f t="shared" si="1"/>
        <v>0.14372373247698966</v>
      </c>
    </row>
    <row r="10" spans="1:6" x14ac:dyDescent="0.3">
      <c r="A10" s="689" t="s">
        <v>275</v>
      </c>
      <c r="B10" s="173">
        <v>35523.229019999999</v>
      </c>
      <c r="C10" s="174">
        <v>32103.633968000002</v>
      </c>
      <c r="D10" s="175">
        <f t="shared" si="0"/>
        <v>-9.6263632173604619E-2</v>
      </c>
      <c r="E10" s="176">
        <f t="shared" si="1"/>
        <v>0.14189082172980963</v>
      </c>
    </row>
    <row r="11" spans="1:6" x14ac:dyDescent="0.3">
      <c r="A11" s="689" t="s">
        <v>276</v>
      </c>
      <c r="B11" s="173">
        <v>25120.0602755174</v>
      </c>
      <c r="C11" s="174">
        <v>25104.848399999999</v>
      </c>
      <c r="D11" s="175">
        <f t="shared" si="0"/>
        <v>-6.0556683983068881E-4</v>
      </c>
      <c r="E11" s="176">
        <f t="shared" si="1"/>
        <v>0.11095776797196683</v>
      </c>
    </row>
    <row r="12" spans="1:6" x14ac:dyDescent="0.3">
      <c r="A12" s="689" t="s">
        <v>278</v>
      </c>
      <c r="B12" s="173">
        <v>18516.31194</v>
      </c>
      <c r="C12" s="174">
        <v>18855.513351000001</v>
      </c>
      <c r="D12" s="175">
        <f t="shared" si="0"/>
        <v>1.8319059005872516E-2</v>
      </c>
      <c r="E12" s="176">
        <f t="shared" si="1"/>
        <v>8.3337116482750037E-2</v>
      </c>
    </row>
    <row r="13" spans="1:6" x14ac:dyDescent="0.3">
      <c r="A13" s="689" t="s">
        <v>279</v>
      </c>
      <c r="B13" s="173">
        <v>7194.2868399999998</v>
      </c>
      <c r="C13" s="174">
        <v>9832.8240000000005</v>
      </c>
      <c r="D13" s="175">
        <f t="shared" si="0"/>
        <v>0.36675451211228061</v>
      </c>
      <c r="E13" s="176">
        <f t="shared" si="1"/>
        <v>4.34588644598701E-2</v>
      </c>
    </row>
    <row r="14" spans="1:6" x14ac:dyDescent="0.3">
      <c r="A14" s="689" t="s">
        <v>280</v>
      </c>
      <c r="B14" s="173">
        <v>11212.89710376</v>
      </c>
      <c r="C14" s="174">
        <v>8111.545674</v>
      </c>
      <c r="D14" s="175">
        <f t="shared" si="0"/>
        <v>-0.27658787921277095</v>
      </c>
      <c r="E14" s="176">
        <f t="shared" si="1"/>
        <v>3.5851202462935536E-2</v>
      </c>
    </row>
    <row r="15" spans="1:6" x14ac:dyDescent="0.3">
      <c r="A15" s="689" t="s">
        <v>281</v>
      </c>
      <c r="B15" s="173">
        <v>7204.3166468099998</v>
      </c>
      <c r="C15" s="174">
        <v>6482.1760809999996</v>
      </c>
      <c r="D15" s="175">
        <f t="shared" si="0"/>
        <v>-0.10023720516639936</v>
      </c>
      <c r="E15" s="176">
        <f t="shared" si="1"/>
        <v>2.8649756337466321E-2</v>
      </c>
    </row>
    <row r="16" spans="1:6" x14ac:dyDescent="0.3">
      <c r="A16" s="689" t="s">
        <v>294</v>
      </c>
      <c r="B16" s="173">
        <v>981.13864000000001</v>
      </c>
      <c r="C16" s="174">
        <v>3976.974256</v>
      </c>
      <c r="D16" s="175">
        <f t="shared" si="0"/>
        <v>3.0534274096064546</v>
      </c>
      <c r="E16" s="176">
        <f t="shared" si="1"/>
        <v>1.757732927507873E-2</v>
      </c>
    </row>
    <row r="17" spans="1:5" x14ac:dyDescent="0.3">
      <c r="A17" s="691" t="s">
        <v>876</v>
      </c>
      <c r="B17" s="692">
        <v>16593.538312761997</v>
      </c>
      <c r="C17" s="174">
        <v>14050.478932</v>
      </c>
      <c r="D17" s="695">
        <f t="shared" si="0"/>
        <v>-0.15325600440541029</v>
      </c>
      <c r="E17" s="697">
        <f t="shared" si="1"/>
        <v>6.2099948041584835E-2</v>
      </c>
    </row>
    <row r="18" spans="1:5" x14ac:dyDescent="0.3">
      <c r="A18" s="685" t="s">
        <v>792</v>
      </c>
      <c r="B18" s="687">
        <f>SUM(B19:B29)</f>
        <v>8491921.4536920022</v>
      </c>
      <c r="C18" s="686">
        <f>SUM(C19:C29)</f>
        <v>8811985.4445310012</v>
      </c>
      <c r="D18" s="688">
        <f t="shared" si="0"/>
        <v>3.7690408770778942E-2</v>
      </c>
      <c r="E18" s="172">
        <f>SUM(E19:E29)</f>
        <v>1</v>
      </c>
    </row>
    <row r="19" spans="1:5" x14ac:dyDescent="0.3">
      <c r="A19" s="689" t="s">
        <v>283</v>
      </c>
      <c r="B19" s="173">
        <v>994630.46319999988</v>
      </c>
      <c r="C19" s="174">
        <v>1909265.3037</v>
      </c>
      <c r="D19" s="175">
        <f t="shared" si="0"/>
        <v>0.91957251898093717</v>
      </c>
      <c r="E19" s="176">
        <f>(C19/$C$18)</f>
        <v>0.21666686988060685</v>
      </c>
    </row>
    <row r="20" spans="1:5" x14ac:dyDescent="0.3">
      <c r="A20" s="689" t="s">
        <v>284</v>
      </c>
      <c r="B20" s="173">
        <v>710442.74169000005</v>
      </c>
      <c r="C20" s="174">
        <v>587423.09219</v>
      </c>
      <c r="D20" s="175">
        <f t="shared" si="0"/>
        <v>-0.17315913342623659</v>
      </c>
      <c r="E20" s="176">
        <f t="shared" ref="E20:E29" si="2">(C20/$C$18)</f>
        <v>6.6661831875196018E-2</v>
      </c>
    </row>
    <row r="21" spans="1:5" x14ac:dyDescent="0.3">
      <c r="A21" s="689" t="s">
        <v>286</v>
      </c>
      <c r="B21" s="173">
        <v>402517.08</v>
      </c>
      <c r="C21" s="174">
        <v>375954.66899999999</v>
      </c>
      <c r="D21" s="175">
        <f t="shared" si="0"/>
        <v>-6.5990767397994685E-2</v>
      </c>
      <c r="E21" s="176">
        <f t="shared" si="2"/>
        <v>4.2664013844159202E-2</v>
      </c>
    </row>
    <row r="22" spans="1:5" x14ac:dyDescent="0.3">
      <c r="A22" s="689" t="s">
        <v>711</v>
      </c>
      <c r="B22" s="173">
        <v>455102.38400000002</v>
      </c>
      <c r="C22" s="174">
        <v>371059.42499999999</v>
      </c>
      <c r="D22" s="175">
        <f t="shared" si="0"/>
        <v>-0.1846682459918734</v>
      </c>
      <c r="E22" s="693">
        <f t="shared" si="2"/>
        <v>4.2108492726833917E-2</v>
      </c>
    </row>
    <row r="23" spans="1:5" x14ac:dyDescent="0.3">
      <c r="A23" s="689" t="s">
        <v>793</v>
      </c>
      <c r="B23" s="173">
        <v>340014.33459966502</v>
      </c>
      <c r="C23" s="174">
        <v>367156.89314300002</v>
      </c>
      <c r="D23" s="175">
        <f t="shared" si="0"/>
        <v>7.9827688956975368E-2</v>
      </c>
      <c r="E23" s="693">
        <f t="shared" si="2"/>
        <v>4.1665626373778145E-2</v>
      </c>
    </row>
    <row r="24" spans="1:5" x14ac:dyDescent="0.3">
      <c r="A24" s="689" t="s">
        <v>794</v>
      </c>
      <c r="B24" s="173">
        <v>323417.96169022197</v>
      </c>
      <c r="C24" s="174">
        <v>335887.173495</v>
      </c>
      <c r="D24" s="175">
        <f t="shared" si="0"/>
        <v>3.8554481450604638E-2</v>
      </c>
      <c r="E24" s="176">
        <f t="shared" si="2"/>
        <v>3.8117082195529756E-2</v>
      </c>
    </row>
    <row r="25" spans="1:5" x14ac:dyDescent="0.3">
      <c r="A25" s="689" t="s">
        <v>288</v>
      </c>
      <c r="B25" s="173">
        <v>374549.4</v>
      </c>
      <c r="C25" s="174">
        <v>307439.55</v>
      </c>
      <c r="D25" s="175">
        <f t="shared" si="0"/>
        <v>-0.1791748965557014</v>
      </c>
      <c r="E25" s="176">
        <f t="shared" si="2"/>
        <v>3.4888794578162491E-2</v>
      </c>
    </row>
    <row r="26" spans="1:5" x14ac:dyDescent="0.3">
      <c r="A26" s="689" t="s">
        <v>287</v>
      </c>
      <c r="B26" s="173">
        <v>297220.114772</v>
      </c>
      <c r="C26" s="174">
        <v>292576.12585200003</v>
      </c>
      <c r="D26" s="175">
        <f t="shared" si="0"/>
        <v>-1.5624746405748536E-2</v>
      </c>
      <c r="E26" s="693">
        <f t="shared" si="2"/>
        <v>3.320206640077715E-2</v>
      </c>
    </row>
    <row r="27" spans="1:5" x14ac:dyDescent="0.3">
      <c r="A27" s="689" t="s">
        <v>277</v>
      </c>
      <c r="B27" s="173">
        <v>169533.9792</v>
      </c>
      <c r="C27" s="174">
        <v>291515.038</v>
      </c>
      <c r="D27" s="175">
        <f t="shared" si="0"/>
        <v>0.71950802650658241</v>
      </c>
      <c r="E27" s="693">
        <f t="shared" si="2"/>
        <v>3.3081652237739852E-2</v>
      </c>
    </row>
    <row r="28" spans="1:5" x14ac:dyDescent="0.3">
      <c r="A28" s="689" t="s">
        <v>318</v>
      </c>
      <c r="B28" s="173">
        <v>199586.74976000001</v>
      </c>
      <c r="C28" s="174">
        <v>242952.90599999999</v>
      </c>
      <c r="D28" s="175">
        <f t="shared" si="0"/>
        <v>0.217279735714656</v>
      </c>
      <c r="E28" s="176">
        <f t="shared" si="2"/>
        <v>2.7570733920218207E-2</v>
      </c>
    </row>
    <row r="29" spans="1:5" x14ac:dyDescent="0.3">
      <c r="A29" s="691" t="s">
        <v>877</v>
      </c>
      <c r="B29" s="694">
        <v>4224906.2447801158</v>
      </c>
      <c r="C29" s="690">
        <v>3730755.268151002</v>
      </c>
      <c r="D29" s="695">
        <f t="shared" si="0"/>
        <v>-0.11696140647846062</v>
      </c>
      <c r="E29" s="697">
        <f t="shared" si="2"/>
        <v>0.42337283596699848</v>
      </c>
    </row>
    <row r="30" spans="1:5" x14ac:dyDescent="0.3">
      <c r="A30" s="685" t="s">
        <v>795</v>
      </c>
      <c r="B30" s="687">
        <f>SUM(B31:B41)</f>
        <v>91855.694164932007</v>
      </c>
      <c r="C30" s="686">
        <f>SUM(C31:C41)</f>
        <v>105347.62395800001</v>
      </c>
      <c r="D30" s="688">
        <f t="shared" si="0"/>
        <v>0.14688180102196488</v>
      </c>
      <c r="E30" s="172">
        <f>SUM(E31:E41)</f>
        <v>0.99999999999999978</v>
      </c>
    </row>
    <row r="31" spans="1:5" x14ac:dyDescent="0.3">
      <c r="A31" s="689" t="s">
        <v>274</v>
      </c>
      <c r="B31" s="696">
        <v>24177.74956615</v>
      </c>
      <c r="C31" s="690">
        <v>25380.912273000002</v>
      </c>
      <c r="D31" s="695">
        <f t="shared" si="0"/>
        <v>4.9763221492478651E-2</v>
      </c>
      <c r="E31" s="697">
        <f>(C31/$C$30)</f>
        <v>0.24092534144974037</v>
      </c>
    </row>
    <row r="32" spans="1:5" x14ac:dyDescent="0.3">
      <c r="A32" s="689" t="s">
        <v>290</v>
      </c>
      <c r="B32" s="696">
        <v>13682.331220048</v>
      </c>
      <c r="C32" s="690">
        <v>10342.50417</v>
      </c>
      <c r="D32" s="695">
        <f t="shared" si="0"/>
        <v>-0.24409780733522418</v>
      </c>
      <c r="E32" s="697">
        <f t="shared" ref="E32:E41" si="3">(C32/$C$30)</f>
        <v>9.8175011276223467E-2</v>
      </c>
    </row>
    <row r="33" spans="1:5" x14ac:dyDescent="0.3">
      <c r="A33" s="689" t="s">
        <v>291</v>
      </c>
      <c r="B33" s="696">
        <v>5865.2262000000001</v>
      </c>
      <c r="C33" s="690">
        <v>8173.1221999999998</v>
      </c>
      <c r="D33" s="695">
        <f t="shared" si="0"/>
        <v>0.39348797834941124</v>
      </c>
      <c r="E33" s="697">
        <f t="shared" si="3"/>
        <v>7.7582406635563608E-2</v>
      </c>
    </row>
    <row r="34" spans="1:5" x14ac:dyDescent="0.3">
      <c r="A34" s="689" t="s">
        <v>294</v>
      </c>
      <c r="B34" s="696">
        <v>1015.899017</v>
      </c>
      <c r="C34" s="690">
        <v>8101.8598519999996</v>
      </c>
      <c r="D34" s="695">
        <f t="shared" si="0"/>
        <v>6.9750641711665322</v>
      </c>
      <c r="E34" s="697">
        <f t="shared" si="3"/>
        <v>7.6905957131316496E-2</v>
      </c>
    </row>
    <row r="35" spans="1:5" x14ac:dyDescent="0.3">
      <c r="A35" s="689" t="s">
        <v>278</v>
      </c>
      <c r="B35" s="696">
        <v>3338.2458000000001</v>
      </c>
      <c r="C35" s="690">
        <v>5916.8424990000003</v>
      </c>
      <c r="D35" s="695">
        <f t="shared" si="0"/>
        <v>0.77244063304146149</v>
      </c>
      <c r="E35" s="697">
        <f t="shared" si="3"/>
        <v>5.6164935446089671E-2</v>
      </c>
    </row>
    <row r="36" spans="1:5" x14ac:dyDescent="0.3">
      <c r="A36" s="689" t="s">
        <v>860</v>
      </c>
      <c r="B36" s="696">
        <v>1686.4263244000001</v>
      </c>
      <c r="C36" s="690">
        <v>5381.3253349999995</v>
      </c>
      <c r="D36" s="695">
        <f t="shared" si="0"/>
        <v>2.1909637896067458</v>
      </c>
      <c r="E36" s="697">
        <f t="shared" si="3"/>
        <v>5.1081601395636854E-2</v>
      </c>
    </row>
    <row r="37" spans="1:5" x14ac:dyDescent="0.3">
      <c r="A37" s="689" t="s">
        <v>315</v>
      </c>
      <c r="B37" s="696">
        <v>3401.5517829999999</v>
      </c>
      <c r="C37" s="690">
        <v>5014.1109130000004</v>
      </c>
      <c r="D37" s="695">
        <f t="shared" si="0"/>
        <v>0.47406573025262116</v>
      </c>
      <c r="E37" s="697">
        <f t="shared" si="3"/>
        <v>4.7595861440586702E-2</v>
      </c>
    </row>
    <row r="38" spans="1:5" x14ac:dyDescent="0.3">
      <c r="A38" s="689" t="s">
        <v>295</v>
      </c>
      <c r="B38" s="696">
        <v>2666.79081924</v>
      </c>
      <c r="C38" s="690">
        <v>4051.2937219999999</v>
      </c>
      <c r="D38" s="695">
        <f t="shared" si="0"/>
        <v>0.51916441768558541</v>
      </c>
      <c r="E38" s="697">
        <f t="shared" si="3"/>
        <v>3.8456431856642249E-2</v>
      </c>
    </row>
    <row r="39" spans="1:5" x14ac:dyDescent="0.3">
      <c r="A39" s="689" t="s">
        <v>878</v>
      </c>
      <c r="B39" s="696">
        <v>3062.64642383</v>
      </c>
      <c r="C39" s="690">
        <v>3377.8917369999999</v>
      </c>
      <c r="D39" s="695">
        <f t="shared" si="0"/>
        <v>0.10293232373058889</v>
      </c>
      <c r="E39" s="697">
        <f t="shared" si="3"/>
        <v>3.2064242268498605E-2</v>
      </c>
    </row>
    <row r="40" spans="1:5" x14ac:dyDescent="0.3">
      <c r="A40" s="689" t="s">
        <v>316</v>
      </c>
      <c r="B40" s="696">
        <v>2087.7321573999998</v>
      </c>
      <c r="C40" s="690">
        <v>3281.6272650000001</v>
      </c>
      <c r="D40" s="695">
        <f t="shared" si="0"/>
        <v>0.57186220146498201</v>
      </c>
      <c r="E40" s="697">
        <f t="shared" si="3"/>
        <v>3.1150463026183857E-2</v>
      </c>
    </row>
    <row r="41" spans="1:5" x14ac:dyDescent="0.3">
      <c r="A41" s="691" t="s">
        <v>879</v>
      </c>
      <c r="B41" s="694">
        <v>30871.094853864004</v>
      </c>
      <c r="C41" s="690">
        <v>26326.133991999995</v>
      </c>
      <c r="D41" s="695">
        <f t="shared" si="0"/>
        <v>-0.14722383133409131</v>
      </c>
      <c r="E41" s="697">
        <f t="shared" si="3"/>
        <v>0.249897748073518</v>
      </c>
    </row>
    <row r="42" spans="1:5" x14ac:dyDescent="0.3">
      <c r="A42" s="685" t="s">
        <v>796</v>
      </c>
      <c r="B42" s="687">
        <f>SUM(B43:B53)</f>
        <v>273693.56498974893</v>
      </c>
      <c r="C42" s="686">
        <f>SUM(C43:C53)</f>
        <v>285998.06845600001</v>
      </c>
      <c r="D42" s="688">
        <f t="shared" si="0"/>
        <v>4.4957226037491721E-2</v>
      </c>
      <c r="E42" s="172">
        <f>SUM(E43:E53)</f>
        <v>1</v>
      </c>
    </row>
    <row r="43" spans="1:5" x14ac:dyDescent="0.3">
      <c r="A43" s="689" t="s">
        <v>274</v>
      </c>
      <c r="B43" s="696">
        <v>30902.291659534301</v>
      </c>
      <c r="C43" s="690">
        <v>44470.843881000001</v>
      </c>
      <c r="D43" s="695">
        <f t="shared" si="0"/>
        <v>0.43907915862542146</v>
      </c>
      <c r="E43" s="697">
        <f>(C43/$C$42)</f>
        <v>0.15549351127118438</v>
      </c>
    </row>
    <row r="44" spans="1:5" x14ac:dyDescent="0.3">
      <c r="A44" s="689" t="s">
        <v>289</v>
      </c>
      <c r="B44" s="696">
        <v>27990.940726877699</v>
      </c>
      <c r="C44" s="690">
        <v>35462.529504999999</v>
      </c>
      <c r="D44" s="695">
        <f t="shared" si="0"/>
        <v>0.26692881997166557</v>
      </c>
      <c r="E44" s="697">
        <f t="shared" ref="E44:E53" si="4">(C44/$C$42)</f>
        <v>0.12399569583266541</v>
      </c>
    </row>
    <row r="45" spans="1:5" x14ac:dyDescent="0.3">
      <c r="A45" s="689" t="s">
        <v>278</v>
      </c>
      <c r="B45" s="696">
        <v>18231.751461902</v>
      </c>
      <c r="C45" s="690">
        <v>19461.145747999999</v>
      </c>
      <c r="D45" s="695">
        <f t="shared" si="0"/>
        <v>6.7431496566141974E-2</v>
      </c>
      <c r="E45" s="697">
        <f t="shared" si="4"/>
        <v>6.8046423715599463E-2</v>
      </c>
    </row>
    <row r="46" spans="1:5" x14ac:dyDescent="0.3">
      <c r="A46" s="689" t="s">
        <v>277</v>
      </c>
      <c r="B46" s="696">
        <v>10326.4800497955</v>
      </c>
      <c r="C46" s="690">
        <v>18491.236136</v>
      </c>
      <c r="D46" s="695">
        <f t="shared" si="0"/>
        <v>0.79066206944022421</v>
      </c>
      <c r="E46" s="697">
        <f t="shared" si="4"/>
        <v>6.4655108462191677E-2</v>
      </c>
    </row>
    <row r="47" spans="1:5" x14ac:dyDescent="0.3">
      <c r="A47" s="689" t="s">
        <v>275</v>
      </c>
      <c r="B47" s="696">
        <v>15248.7274435135</v>
      </c>
      <c r="C47" s="690">
        <v>14475.369299</v>
      </c>
      <c r="D47" s="695">
        <f t="shared" si="0"/>
        <v>-5.0716241560371744E-2</v>
      </c>
      <c r="E47" s="697">
        <f t="shared" si="4"/>
        <v>5.061352119315797E-2</v>
      </c>
    </row>
    <row r="48" spans="1:5" x14ac:dyDescent="0.3">
      <c r="A48" s="689" t="s">
        <v>288</v>
      </c>
      <c r="B48" s="696">
        <v>14327.143468632599</v>
      </c>
      <c r="C48" s="690">
        <v>13365.357306</v>
      </c>
      <c r="D48" s="695">
        <f t="shared" si="0"/>
        <v>-6.7130350494381805E-2</v>
      </c>
      <c r="E48" s="697">
        <f t="shared" si="4"/>
        <v>4.6732334166292536E-2</v>
      </c>
    </row>
    <row r="49" spans="1:5" x14ac:dyDescent="0.3">
      <c r="A49" s="689" t="s">
        <v>290</v>
      </c>
      <c r="B49" s="696">
        <v>19161.744497075499</v>
      </c>
      <c r="C49" s="690">
        <v>11175.181990999999</v>
      </c>
      <c r="D49" s="695">
        <f t="shared" si="0"/>
        <v>-0.41679725493127329</v>
      </c>
      <c r="E49" s="697">
        <f t="shared" si="4"/>
        <v>3.9074326799935256E-2</v>
      </c>
    </row>
    <row r="50" spans="1:5" x14ac:dyDescent="0.3">
      <c r="A50" s="689" t="s">
        <v>393</v>
      </c>
      <c r="B50" s="696">
        <v>10468.672453453099</v>
      </c>
      <c r="C50" s="690">
        <v>10610.640343000001</v>
      </c>
      <c r="D50" s="695">
        <f t="shared" si="0"/>
        <v>1.3561212291065059E-2</v>
      </c>
      <c r="E50" s="697">
        <f t="shared" si="4"/>
        <v>3.7100391622513412E-2</v>
      </c>
    </row>
    <row r="51" spans="1:5" ht="15.75" customHeight="1" x14ac:dyDescent="0.3">
      <c r="A51" s="689" t="s">
        <v>860</v>
      </c>
      <c r="B51" s="696">
        <v>7721.5303215229997</v>
      </c>
      <c r="C51" s="690">
        <v>10080.877977</v>
      </c>
      <c r="D51" s="695">
        <f t="shared" si="0"/>
        <v>0.30555441178551784</v>
      </c>
      <c r="E51" s="697">
        <f t="shared" si="4"/>
        <v>3.5248063147499592E-2</v>
      </c>
    </row>
    <row r="52" spans="1:5" x14ac:dyDescent="0.3">
      <c r="A52" s="689" t="s">
        <v>282</v>
      </c>
      <c r="B52" s="696">
        <v>4344.1818547350003</v>
      </c>
      <c r="C52" s="690">
        <v>9058.0383760000004</v>
      </c>
      <c r="D52" s="695">
        <f t="shared" si="0"/>
        <v>1.0850964989246634</v>
      </c>
      <c r="E52" s="697">
        <f t="shared" si="4"/>
        <v>3.1671676752577628E-2</v>
      </c>
    </row>
    <row r="53" spans="1:5" x14ac:dyDescent="0.3">
      <c r="A53" s="691" t="s">
        <v>880</v>
      </c>
      <c r="B53" s="694">
        <v>114970.10105270674</v>
      </c>
      <c r="C53" s="690">
        <v>99346.847893999991</v>
      </c>
      <c r="D53" s="695">
        <f t="shared" si="0"/>
        <v>-0.13588970537256853</v>
      </c>
      <c r="E53" s="697">
        <f t="shared" si="4"/>
        <v>0.3473689470363826</v>
      </c>
    </row>
    <row r="54" spans="1:5" x14ac:dyDescent="0.3">
      <c r="A54" s="685" t="s">
        <v>797</v>
      </c>
      <c r="B54" s="687">
        <f>SUM(B55:B65)</f>
        <v>21568.800301891897</v>
      </c>
      <c r="C54" s="686">
        <f>SUM(C55:C65)</f>
        <v>22073.809587</v>
      </c>
      <c r="D54" s="688">
        <f t="shared" si="0"/>
        <v>2.3413879216258773E-2</v>
      </c>
      <c r="E54" s="172">
        <f>SUM(E55:E65)</f>
        <v>1</v>
      </c>
    </row>
    <row r="55" spans="1:5" x14ac:dyDescent="0.3">
      <c r="A55" s="689" t="s">
        <v>290</v>
      </c>
      <c r="B55" s="173">
        <v>2315.8035878760002</v>
      </c>
      <c r="C55" s="174">
        <v>2180.9398220000003</v>
      </c>
      <c r="D55" s="175">
        <f t="shared" si="0"/>
        <v>-5.8236271237360727E-2</v>
      </c>
      <c r="E55" s="176">
        <f>(C55/$C$54)</f>
        <v>9.8802148917893545E-2</v>
      </c>
    </row>
    <row r="56" spans="1:5" x14ac:dyDescent="0.3">
      <c r="A56" s="689" t="s">
        <v>289</v>
      </c>
      <c r="B56" s="173">
        <v>1318.0218801999999</v>
      </c>
      <c r="C56" s="174">
        <v>1926.7877140000003</v>
      </c>
      <c r="D56" s="175">
        <f t="shared" si="0"/>
        <v>0.4618783974266229</v>
      </c>
      <c r="E56" s="176">
        <f t="shared" ref="E56:E65" si="5">(C56/$C$54)</f>
        <v>8.7288408754542746E-2</v>
      </c>
    </row>
    <row r="57" spans="1:5" x14ac:dyDescent="0.3">
      <c r="A57" s="689" t="s">
        <v>296</v>
      </c>
      <c r="B57" s="173">
        <v>1730.4109092000001</v>
      </c>
      <c r="C57" s="174">
        <v>1707.6736530000001</v>
      </c>
      <c r="D57" s="175">
        <f t="shared" si="0"/>
        <v>-1.3139801696298763E-2</v>
      </c>
      <c r="E57" s="176">
        <f t="shared" si="5"/>
        <v>7.7361981685558523E-2</v>
      </c>
    </row>
    <row r="58" spans="1:5" x14ac:dyDescent="0.3">
      <c r="A58" s="689" t="s">
        <v>292</v>
      </c>
      <c r="B58" s="173">
        <v>2364.0932310000003</v>
      </c>
      <c r="C58" s="174">
        <v>1547.6148090000002</v>
      </c>
      <c r="D58" s="175">
        <f t="shared" si="0"/>
        <v>-0.34536642264934436</v>
      </c>
      <c r="E58" s="176">
        <f t="shared" si="5"/>
        <v>7.0110906905323761E-2</v>
      </c>
    </row>
    <row r="59" spans="1:5" x14ac:dyDescent="0.3">
      <c r="A59" s="689" t="s">
        <v>293</v>
      </c>
      <c r="B59" s="173">
        <v>1968.9456020050002</v>
      </c>
      <c r="C59" s="174">
        <v>1455.9270950000002</v>
      </c>
      <c r="D59" s="175">
        <f t="shared" si="0"/>
        <v>-0.26055494193571788</v>
      </c>
      <c r="E59" s="176">
        <f t="shared" si="5"/>
        <v>6.5957219086344027E-2</v>
      </c>
    </row>
    <row r="60" spans="1:5" x14ac:dyDescent="0.3">
      <c r="A60" s="689" t="s">
        <v>798</v>
      </c>
      <c r="B60" s="173">
        <v>1373.5095349999999</v>
      </c>
      <c r="C60" s="174">
        <v>1334.794122</v>
      </c>
      <c r="D60" s="175">
        <f t="shared" si="0"/>
        <v>-2.8187218227065238E-2</v>
      </c>
      <c r="E60" s="176">
        <f t="shared" si="5"/>
        <v>6.0469585765843728E-2</v>
      </c>
    </row>
    <row r="61" spans="1:5" x14ac:dyDescent="0.3">
      <c r="A61" s="689" t="s">
        <v>316</v>
      </c>
      <c r="B61" s="173">
        <v>483.75865120000003</v>
      </c>
      <c r="C61" s="174">
        <v>1214.0154709999999</v>
      </c>
      <c r="D61" s="175">
        <f t="shared" si="0"/>
        <v>1.5095478251159797</v>
      </c>
      <c r="E61" s="176">
        <f t="shared" si="5"/>
        <v>5.4998004137671551E-2</v>
      </c>
    </row>
    <row r="62" spans="1:5" x14ac:dyDescent="0.3">
      <c r="A62" s="689" t="s">
        <v>299</v>
      </c>
      <c r="B62" s="173">
        <v>901.79261399999996</v>
      </c>
      <c r="C62" s="174">
        <v>1164.5183420000001</v>
      </c>
      <c r="D62" s="175">
        <f t="shared" si="0"/>
        <v>0.29133719207862147</v>
      </c>
      <c r="E62" s="176">
        <f t="shared" si="5"/>
        <v>5.2755657667982403E-2</v>
      </c>
    </row>
    <row r="63" spans="1:5" x14ac:dyDescent="0.3">
      <c r="A63" s="689" t="s">
        <v>393</v>
      </c>
      <c r="B63" s="173">
        <v>1183.240280275</v>
      </c>
      <c r="C63" s="174">
        <v>1089.5325210000001</v>
      </c>
      <c r="D63" s="175">
        <f t="shared" si="0"/>
        <v>-7.9195883403513842E-2</v>
      </c>
      <c r="E63" s="176">
        <f t="shared" si="5"/>
        <v>4.9358608295763412E-2</v>
      </c>
    </row>
    <row r="64" spans="1:5" x14ac:dyDescent="0.3">
      <c r="A64" s="689" t="s">
        <v>294</v>
      </c>
      <c r="B64" s="173">
        <v>197.474718</v>
      </c>
      <c r="C64" s="174">
        <v>1024.067012</v>
      </c>
      <c r="D64" s="175">
        <f t="shared" si="0"/>
        <v>4.185813264460517</v>
      </c>
      <c r="E64" s="176">
        <f t="shared" si="5"/>
        <v>4.6392853393240605E-2</v>
      </c>
    </row>
    <row r="65" spans="1:5" x14ac:dyDescent="0.3">
      <c r="A65" s="691" t="s">
        <v>881</v>
      </c>
      <c r="B65" s="694">
        <v>7731.7492931358993</v>
      </c>
      <c r="C65" s="690">
        <v>7427.9390260000009</v>
      </c>
      <c r="D65" s="695">
        <f t="shared" si="0"/>
        <v>-3.9293859076058681E-2</v>
      </c>
      <c r="E65" s="697">
        <f t="shared" si="5"/>
        <v>0.33650462538983578</v>
      </c>
    </row>
    <row r="66" spans="1:5" x14ac:dyDescent="0.3">
      <c r="A66" s="698" t="s">
        <v>799</v>
      </c>
      <c r="B66" s="687">
        <f>SUM(B67:B68)</f>
        <v>1161378.8055939998</v>
      </c>
      <c r="C66" s="686">
        <f>SUM(C67:C68)</f>
        <v>1175604.6615900001</v>
      </c>
      <c r="D66" s="688">
        <f>(C66-B66)/B66</f>
        <v>1.2249109358186005E-2</v>
      </c>
      <c r="E66" s="172">
        <f>SUM(E67:E68)</f>
        <v>1</v>
      </c>
    </row>
    <row r="67" spans="1:5" x14ac:dyDescent="0.3">
      <c r="A67" s="689" t="s">
        <v>300</v>
      </c>
      <c r="B67" s="173">
        <v>1154780.7849999999</v>
      </c>
      <c r="C67" s="174">
        <v>1152180.4476000001</v>
      </c>
      <c r="D67" s="175">
        <f t="shared" si="0"/>
        <v>-2.2518017564691676E-3</v>
      </c>
      <c r="E67" s="176">
        <f>(C67/$C$66)</f>
        <v>0.98007475237609309</v>
      </c>
    </row>
    <row r="68" spans="1:5" x14ac:dyDescent="0.3">
      <c r="A68" s="689" t="s">
        <v>294</v>
      </c>
      <c r="B68" s="699">
        <v>6598.0205939999996</v>
      </c>
      <c r="C68" s="700">
        <v>23424.21399</v>
      </c>
      <c r="D68" s="175">
        <f t="shared" si="0"/>
        <v>2.5501880687218725</v>
      </c>
      <c r="E68" s="697">
        <f>(C68/$C$66)</f>
        <v>1.9925247623906878E-2</v>
      </c>
    </row>
    <row r="69" spans="1:5" x14ac:dyDescent="0.3">
      <c r="A69" s="698" t="s">
        <v>800</v>
      </c>
      <c r="B69" s="687">
        <f>SUM(B70:B70)</f>
        <v>2537.2527399999999</v>
      </c>
      <c r="C69" s="686">
        <f>SUM(C70:C70)</f>
        <v>2638.101392</v>
      </c>
      <c r="D69" s="688">
        <f t="shared" si="0"/>
        <v>3.9747184192616199E-2</v>
      </c>
      <c r="E69" s="172">
        <f>SUM(E70)</f>
        <v>1</v>
      </c>
    </row>
    <row r="70" spans="1:5" x14ac:dyDescent="0.3">
      <c r="A70" s="689" t="s">
        <v>301</v>
      </c>
      <c r="B70" s="728">
        <v>2537.2527399999999</v>
      </c>
      <c r="C70" s="690">
        <v>2638.101392</v>
      </c>
      <c r="D70" s="695">
        <f t="shared" ref="D70:D83" si="6">(C70-B70)/B70</f>
        <v>3.9747184192616199E-2</v>
      </c>
      <c r="E70" s="697">
        <f>(C70/$C$69)</f>
        <v>1</v>
      </c>
    </row>
    <row r="71" spans="1:5" x14ac:dyDescent="0.3">
      <c r="A71" s="698" t="s">
        <v>801</v>
      </c>
      <c r="B71" s="687">
        <f>SUM(B72:B76)</f>
        <v>3231.3934248973001</v>
      </c>
      <c r="C71" s="686">
        <f>SUM(C72:C76)</f>
        <v>3100.230423</v>
      </c>
      <c r="D71" s="688">
        <f t="shared" si="6"/>
        <v>-4.0590229863907305E-2</v>
      </c>
      <c r="E71" s="172">
        <f>SUM(E72:E76)</f>
        <v>0.99999999999999989</v>
      </c>
    </row>
    <row r="72" spans="1:5" x14ac:dyDescent="0.3">
      <c r="A72" s="689" t="s">
        <v>275</v>
      </c>
      <c r="B72" s="173">
        <v>1421.3994475000002</v>
      </c>
      <c r="C72" s="174">
        <v>1212.535412</v>
      </c>
      <c r="D72" s="175">
        <f t="shared" si="6"/>
        <v>-0.14694253319667214</v>
      </c>
      <c r="E72" s="697">
        <f>(C72/$C$71)</f>
        <v>0.39111138417468527</v>
      </c>
    </row>
    <row r="73" spans="1:5" x14ac:dyDescent="0.3">
      <c r="A73" s="689" t="s">
        <v>273</v>
      </c>
      <c r="B73" s="173">
        <v>599.26867979999997</v>
      </c>
      <c r="C73" s="174">
        <v>847.53301299999998</v>
      </c>
      <c r="D73" s="175">
        <f t="shared" si="6"/>
        <v>0.41427883947289851</v>
      </c>
      <c r="E73" s="176">
        <f t="shared" ref="E73:E76" si="7">(C73/$C$71)</f>
        <v>0.27337742598495879</v>
      </c>
    </row>
    <row r="74" spans="1:5" x14ac:dyDescent="0.3">
      <c r="A74" s="689" t="s">
        <v>276</v>
      </c>
      <c r="B74" s="699">
        <v>424.8139290373</v>
      </c>
      <c r="C74" s="700">
        <v>471.58452599999998</v>
      </c>
      <c r="D74" s="175">
        <f t="shared" si="6"/>
        <v>0.1100966653063614</v>
      </c>
      <c r="E74" s="176">
        <f t="shared" si="7"/>
        <v>0.15211273410563522</v>
      </c>
    </row>
    <row r="75" spans="1:5" x14ac:dyDescent="0.3">
      <c r="A75" s="689" t="s">
        <v>277</v>
      </c>
      <c r="B75" s="699">
        <v>157.42808400000001</v>
      </c>
      <c r="C75" s="700">
        <v>277.96998000000002</v>
      </c>
      <c r="D75" s="175">
        <f t="shared" si="6"/>
        <v>0.76569499505564709</v>
      </c>
      <c r="E75" s="176">
        <f t="shared" si="7"/>
        <v>8.9661070976465293E-2</v>
      </c>
    </row>
    <row r="76" spans="1:5" x14ac:dyDescent="0.3">
      <c r="A76" s="689" t="s">
        <v>882</v>
      </c>
      <c r="B76" s="696">
        <v>628.48328456000002</v>
      </c>
      <c r="C76" s="690">
        <v>290.60749199999998</v>
      </c>
      <c r="D76" s="695">
        <f t="shared" si="6"/>
        <v>-0.53760505786012469</v>
      </c>
      <c r="E76" s="697">
        <f t="shared" si="7"/>
        <v>9.3737384758255424E-2</v>
      </c>
    </row>
    <row r="77" spans="1:5" x14ac:dyDescent="0.3">
      <c r="A77" s="698" t="s">
        <v>802</v>
      </c>
      <c r="B77" s="687">
        <f>SUM(B78:B85)</f>
        <v>2338.8900574000004</v>
      </c>
      <c r="C77" s="686">
        <f>SUM(C78:C85)</f>
        <v>1688.607471</v>
      </c>
      <c r="D77" s="688">
        <f t="shared" si="6"/>
        <v>-0.27803042060167604</v>
      </c>
      <c r="E77" s="172">
        <f>SUM(E78:E85)</f>
        <v>1</v>
      </c>
    </row>
    <row r="78" spans="1:5" x14ac:dyDescent="0.3">
      <c r="A78" s="689" t="s">
        <v>278</v>
      </c>
      <c r="B78" s="701">
        <v>622.08780000000002</v>
      </c>
      <c r="C78" s="174">
        <v>781.78302599999995</v>
      </c>
      <c r="D78" s="175">
        <f t="shared" si="6"/>
        <v>0.25670849998987272</v>
      </c>
      <c r="E78" s="176">
        <f>(C78/$C$77)</f>
        <v>0.46297498940770704</v>
      </c>
    </row>
    <row r="79" spans="1:5" x14ac:dyDescent="0.3">
      <c r="A79" s="689" t="s">
        <v>282</v>
      </c>
      <c r="B79" s="173">
        <v>1524.1934252999999</v>
      </c>
      <c r="C79" s="174">
        <v>750.7161450000001</v>
      </c>
      <c r="D79" s="175">
        <f t="shared" si="6"/>
        <v>-0.50746661641566904</v>
      </c>
      <c r="E79" s="176">
        <f t="shared" ref="E79:E83" si="8">(C79/$C$77)</f>
        <v>0.44457706002889058</v>
      </c>
    </row>
    <row r="80" spans="1:5" x14ac:dyDescent="0.3">
      <c r="A80" s="689" t="s">
        <v>298</v>
      </c>
      <c r="B80" s="173">
        <v>134.97157899999999</v>
      </c>
      <c r="C80" s="174">
        <v>110.48268</v>
      </c>
      <c r="D80" s="175">
        <f t="shared" si="6"/>
        <v>-0.18143744913882937</v>
      </c>
      <c r="E80" s="176">
        <f t="shared" si="8"/>
        <v>6.5428278565279427E-2</v>
      </c>
    </row>
    <row r="81" spans="1:6" x14ac:dyDescent="0.3">
      <c r="A81" s="689" t="s">
        <v>289</v>
      </c>
      <c r="B81" s="173">
        <v>56.619653100000001</v>
      </c>
      <c r="C81" s="174">
        <v>41.415709999999997</v>
      </c>
      <c r="D81" s="175">
        <f t="shared" si="6"/>
        <v>-0.26852766252642413</v>
      </c>
      <c r="E81" s="176">
        <f t="shared" si="8"/>
        <v>2.4526546702694291E-2</v>
      </c>
    </row>
    <row r="82" spans="1:6" x14ac:dyDescent="0.3">
      <c r="A82" s="689" t="s">
        <v>759</v>
      </c>
      <c r="B82" s="173">
        <v>0</v>
      </c>
      <c r="C82" s="174">
        <v>3.6269100000000001</v>
      </c>
      <c r="D82" s="175" t="s">
        <v>241</v>
      </c>
      <c r="E82" s="176">
        <f t="shared" si="8"/>
        <v>2.1478703975247307E-3</v>
      </c>
    </row>
    <row r="83" spans="1:6" x14ac:dyDescent="0.3">
      <c r="A83" s="689" t="s">
        <v>803</v>
      </c>
      <c r="B83" s="703">
        <v>1.0176000000000001</v>
      </c>
      <c r="C83" s="702">
        <v>0.58299999999999996</v>
      </c>
      <c r="D83" s="175">
        <f t="shared" si="6"/>
        <v>-0.42708333333333343</v>
      </c>
      <c r="E83" s="693">
        <f t="shared" si="8"/>
        <v>3.4525489790397825E-4</v>
      </c>
    </row>
    <row r="84" spans="1:6" x14ac:dyDescent="0.3">
      <c r="A84" s="689" t="s">
        <v>804</v>
      </c>
      <c r="B84" s="173">
        <v>0</v>
      </c>
      <c r="C84" s="174">
        <v>0</v>
      </c>
      <c r="D84" s="175" t="s">
        <v>242</v>
      </c>
      <c r="E84" s="693" t="s">
        <v>242</v>
      </c>
    </row>
    <row r="85" spans="1:6" x14ac:dyDescent="0.3">
      <c r="A85" s="689" t="s">
        <v>805</v>
      </c>
      <c r="B85" s="173">
        <v>0</v>
      </c>
      <c r="C85" s="702">
        <v>0</v>
      </c>
      <c r="D85" s="695" t="s">
        <v>242</v>
      </c>
      <c r="E85" s="819" t="s">
        <v>242</v>
      </c>
      <c r="F85" s="745"/>
    </row>
    <row r="86" spans="1:6" x14ac:dyDescent="0.3">
      <c r="A86" s="698" t="s">
        <v>806</v>
      </c>
      <c r="B86" s="687">
        <f>SUM(B87:B92)</f>
        <v>20.011532800000001</v>
      </c>
      <c r="C86" s="686">
        <f>SUM(C87:C92)</f>
        <v>17.800155999999998</v>
      </c>
      <c r="D86" s="688">
        <f t="shared" ref="D86:D91" si="9">(C86-B86)/B86</f>
        <v>-0.11050511832856719</v>
      </c>
      <c r="E86" s="172">
        <f>SUM(E87:E92)</f>
        <v>1</v>
      </c>
    </row>
    <row r="87" spans="1:6" x14ac:dyDescent="0.3">
      <c r="A87" s="689" t="s">
        <v>292</v>
      </c>
      <c r="B87" s="173">
        <v>13.092352</v>
      </c>
      <c r="C87" s="174">
        <v>9.8252089999999992</v>
      </c>
      <c r="D87" s="175">
        <f t="shared" si="9"/>
        <v>-0.24954591810547111</v>
      </c>
      <c r="E87" s="176">
        <f>(C87/$C$86)</f>
        <v>0.55197319618996599</v>
      </c>
    </row>
    <row r="88" spans="1:6" x14ac:dyDescent="0.3">
      <c r="A88" s="689" t="s">
        <v>587</v>
      </c>
      <c r="B88" s="173">
        <v>5.3714747999999997</v>
      </c>
      <c r="C88" s="174">
        <v>5.6885269999999997</v>
      </c>
      <c r="D88" s="175">
        <f t="shared" si="9"/>
        <v>5.9025167538717678E-2</v>
      </c>
      <c r="E88" s="176">
        <f t="shared" ref="E88:E91" si="10">(C88/$C$86)</f>
        <v>0.31957736774891188</v>
      </c>
    </row>
    <row r="89" spans="1:6" x14ac:dyDescent="0.3">
      <c r="A89" s="689" t="s">
        <v>299</v>
      </c>
      <c r="B89" s="703">
        <v>1.0135320000000001</v>
      </c>
      <c r="C89" s="702">
        <v>1.2412380000000001</v>
      </c>
      <c r="D89" s="175">
        <f t="shared" si="9"/>
        <v>0.22466582209540492</v>
      </c>
      <c r="E89" s="176">
        <f t="shared" si="10"/>
        <v>6.9731860776950511E-2</v>
      </c>
    </row>
    <row r="90" spans="1:6" x14ac:dyDescent="0.3">
      <c r="A90" s="689" t="s">
        <v>298</v>
      </c>
      <c r="B90" s="703">
        <v>0.396374</v>
      </c>
      <c r="C90" s="174">
        <v>0.94978200000000002</v>
      </c>
      <c r="D90" s="175">
        <f t="shared" si="9"/>
        <v>1.3961763385085804</v>
      </c>
      <c r="E90" s="176">
        <f t="shared" si="10"/>
        <v>5.3358071693304268E-2</v>
      </c>
    </row>
    <row r="91" spans="1:6" x14ac:dyDescent="0.3">
      <c r="A91" s="689" t="s">
        <v>803</v>
      </c>
      <c r="B91" s="841">
        <v>0.13780000000000001</v>
      </c>
      <c r="C91" s="842">
        <v>9.5399999999999999E-2</v>
      </c>
      <c r="D91" s="175">
        <f t="shared" si="9"/>
        <v>-0.30769230769230771</v>
      </c>
      <c r="E91" s="176">
        <f t="shared" si="10"/>
        <v>5.3595035908674069E-3</v>
      </c>
    </row>
    <row r="92" spans="1:6" x14ac:dyDescent="0.3">
      <c r="A92" s="689" t="s">
        <v>805</v>
      </c>
      <c r="B92" s="703">
        <v>0</v>
      </c>
      <c r="C92" s="702">
        <v>0</v>
      </c>
      <c r="D92" s="695" t="s">
        <v>242</v>
      </c>
      <c r="E92" s="176" t="s">
        <v>242</v>
      </c>
    </row>
    <row r="93" spans="1:6" x14ac:dyDescent="0.3">
      <c r="A93" s="698" t="s">
        <v>807</v>
      </c>
      <c r="B93" s="687">
        <f>SUM(B94:B96)</f>
        <v>30.094110000000001</v>
      </c>
      <c r="C93" s="686">
        <f>SUM(C94:C96)</f>
        <v>26.551486000000001</v>
      </c>
      <c r="D93" s="688">
        <f t="shared" ref="D93:D102" si="11">(C93-B93)/B93</f>
        <v>-0.11771818472119627</v>
      </c>
      <c r="E93" s="172">
        <f>SUM(E94:E96)</f>
        <v>1</v>
      </c>
    </row>
    <row r="94" spans="1:6" x14ac:dyDescent="0.3">
      <c r="A94" s="689" t="s">
        <v>798</v>
      </c>
      <c r="B94" s="173">
        <v>17.615849999999998</v>
      </c>
      <c r="C94" s="174">
        <v>16.395735999999999</v>
      </c>
      <c r="D94" s="175">
        <f t="shared" si="11"/>
        <v>-6.926228368202493E-2</v>
      </c>
      <c r="E94" s="176">
        <f>(C94/$C$93)</f>
        <v>0.61750728377311914</v>
      </c>
    </row>
    <row r="95" spans="1:6" x14ac:dyDescent="0.3">
      <c r="A95" s="689" t="s">
        <v>298</v>
      </c>
      <c r="B95" s="173">
        <v>9.1247699999999998</v>
      </c>
      <c r="C95" s="174">
        <v>6.1648800000000001</v>
      </c>
      <c r="D95" s="175">
        <f t="shared" si="11"/>
        <v>-0.32437968299474945</v>
      </c>
      <c r="E95" s="176">
        <f t="shared" ref="E95:E96" si="12">(C95/$C$93)</f>
        <v>0.23218587464370166</v>
      </c>
    </row>
    <row r="96" spans="1:6" x14ac:dyDescent="0.3">
      <c r="A96" s="689" t="s">
        <v>587</v>
      </c>
      <c r="B96" s="173">
        <v>3.3534899999999999</v>
      </c>
      <c r="C96" s="174">
        <v>3.9908700000000001</v>
      </c>
      <c r="D96" s="695">
        <f t="shared" si="11"/>
        <v>0.19006467888677178</v>
      </c>
      <c r="E96" s="697">
        <f t="shared" si="12"/>
        <v>0.1503068415831792</v>
      </c>
    </row>
    <row r="97" spans="1:5" x14ac:dyDescent="0.3">
      <c r="A97" s="698" t="s">
        <v>808</v>
      </c>
      <c r="B97" s="687">
        <f>SUM(B98:B101)</f>
        <v>2581.9835498000002</v>
      </c>
      <c r="C97" s="686">
        <f>SUM(C98:C101)</f>
        <v>3476.3602589999996</v>
      </c>
      <c r="D97" s="688">
        <f t="shared" si="11"/>
        <v>0.34639132742316564</v>
      </c>
      <c r="E97" s="172">
        <f>SUM(E98:E101)</f>
        <v>1</v>
      </c>
    </row>
    <row r="98" spans="1:5" x14ac:dyDescent="0.3">
      <c r="A98" s="689" t="s">
        <v>289</v>
      </c>
      <c r="B98" s="173">
        <v>2477.3481827999999</v>
      </c>
      <c r="C98" s="174">
        <v>3380.6199319999996</v>
      </c>
      <c r="D98" s="175">
        <f t="shared" si="11"/>
        <v>0.36461235262420205</v>
      </c>
      <c r="E98" s="176">
        <f>(C98/$C$97)</f>
        <v>0.97245960721356872</v>
      </c>
    </row>
    <row r="99" spans="1:5" x14ac:dyDescent="0.3">
      <c r="A99" s="689" t="s">
        <v>798</v>
      </c>
      <c r="B99" s="173">
        <v>90.685715000000002</v>
      </c>
      <c r="C99" s="174">
        <v>80.241681</v>
      </c>
      <c r="D99" s="175">
        <f t="shared" si="11"/>
        <v>-0.11516735574064782</v>
      </c>
      <c r="E99" s="176">
        <f t="shared" ref="E99:E101" si="13">(C99/$C$97)</f>
        <v>2.3082095934177461E-2</v>
      </c>
    </row>
    <row r="100" spans="1:5" x14ac:dyDescent="0.3">
      <c r="A100" s="689" t="s">
        <v>298</v>
      </c>
      <c r="B100" s="173">
        <v>10.037247000000001</v>
      </c>
      <c r="C100" s="174">
        <v>11.507776</v>
      </c>
      <c r="D100" s="175">
        <f t="shared" si="11"/>
        <v>0.14650720461497052</v>
      </c>
      <c r="E100" s="176">
        <f t="shared" si="13"/>
        <v>3.3102944294128756E-3</v>
      </c>
    </row>
    <row r="101" spans="1:5" x14ac:dyDescent="0.3">
      <c r="A101" s="689" t="s">
        <v>587</v>
      </c>
      <c r="B101" s="703">
        <v>3.9124050000000001</v>
      </c>
      <c r="C101" s="702">
        <v>3.9908700000000001</v>
      </c>
      <c r="D101" s="695">
        <f t="shared" si="11"/>
        <v>2.005543904580431E-2</v>
      </c>
      <c r="E101" s="697">
        <f t="shared" si="13"/>
        <v>1.1480024228409523E-3</v>
      </c>
    </row>
    <row r="102" spans="1:5" x14ac:dyDescent="0.3">
      <c r="A102" s="698" t="s">
        <v>809</v>
      </c>
      <c r="B102" s="808">
        <f>SUM(B103:B103)</f>
        <v>2.2356600000000002</v>
      </c>
      <c r="C102" s="704">
        <f>SUM(C103:C103)</f>
        <v>3.9908700000000001</v>
      </c>
      <c r="D102" s="688">
        <f t="shared" si="11"/>
        <v>0.78509701833015744</v>
      </c>
      <c r="E102" s="705">
        <f>SUM(E103:E103)</f>
        <v>1</v>
      </c>
    </row>
    <row r="103" spans="1:5" ht="15" thickBot="1" x14ac:dyDescent="0.35">
      <c r="A103" s="809" t="s">
        <v>587</v>
      </c>
      <c r="B103" s="810">
        <v>2.2356600000000002</v>
      </c>
      <c r="C103" s="823">
        <v>3.9908700000000001</v>
      </c>
      <c r="D103" s="843">
        <f>(C103-B103)/B103</f>
        <v>0.78509701833015744</v>
      </c>
      <c r="E103" s="844">
        <f>C103/C102</f>
        <v>1</v>
      </c>
    </row>
    <row r="104" spans="1:5" ht="15" thickBot="1" x14ac:dyDescent="0.35">
      <c r="A104" s="806"/>
      <c r="B104" s="805"/>
      <c r="C104" s="805"/>
      <c r="D104" s="706"/>
      <c r="E104" s="807"/>
    </row>
    <row r="105" spans="1:5" ht="68.25" customHeight="1" thickBot="1" x14ac:dyDescent="0.35">
      <c r="A105" s="924" t="s">
        <v>883</v>
      </c>
      <c r="B105" s="925"/>
      <c r="C105" s="925"/>
      <c r="D105" s="925"/>
      <c r="E105" s="926"/>
    </row>
  </sheetData>
  <mergeCells count="3">
    <mergeCell ref="A2:F2"/>
    <mergeCell ref="B4:E4"/>
    <mergeCell ref="A105:E105"/>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DBDEC-139A-4F59-9129-4FBA84C66ECE}">
  <sheetPr>
    <tabColor rgb="FF002060"/>
  </sheetPr>
  <dimension ref="A1:L114"/>
  <sheetViews>
    <sheetView showGridLines="0" view="pageBreakPreview" zoomScaleNormal="100" zoomScaleSheetLayoutView="100" workbookViewId="0"/>
  </sheetViews>
  <sheetFormatPr baseColWidth="10" defaultColWidth="11.44140625" defaultRowHeight="14.4" x14ac:dyDescent="0.3"/>
  <cols>
    <col min="1" max="1" width="33.33203125" customWidth="1"/>
    <col min="2" max="2" width="12.44140625" customWidth="1"/>
    <col min="5" max="5" width="11.6640625" customWidth="1"/>
    <col min="6" max="6" width="2.33203125" customWidth="1"/>
    <col min="7" max="7" width="15.44140625" customWidth="1"/>
  </cols>
  <sheetData>
    <row r="1" spans="1:5" x14ac:dyDescent="0.3">
      <c r="A1" s="104" t="s">
        <v>810</v>
      </c>
    </row>
    <row r="2" spans="1:5" ht="15.75" customHeight="1" x14ac:dyDescent="0.3">
      <c r="A2" s="54" t="s">
        <v>811</v>
      </c>
    </row>
    <row r="3" spans="1:5" ht="15" thickBot="1" x14ac:dyDescent="0.35">
      <c r="A3" s="72"/>
    </row>
    <row r="4" spans="1:5" ht="15" thickBot="1" x14ac:dyDescent="0.35">
      <c r="A4" s="73"/>
      <c r="B4" s="927" t="s">
        <v>875</v>
      </c>
      <c r="C4" s="928"/>
      <c r="D4" s="928"/>
      <c r="E4" s="929"/>
    </row>
    <row r="5" spans="1:5" ht="15" thickBot="1" x14ac:dyDescent="0.35">
      <c r="A5" s="708" t="s">
        <v>812</v>
      </c>
      <c r="B5" s="682">
        <v>2025</v>
      </c>
      <c r="C5" s="681">
        <v>2026</v>
      </c>
      <c r="D5" s="683" t="s">
        <v>270</v>
      </c>
      <c r="E5" s="709" t="s">
        <v>272</v>
      </c>
    </row>
    <row r="6" spans="1:5" x14ac:dyDescent="0.3">
      <c r="A6" s="710" t="s">
        <v>813</v>
      </c>
      <c r="B6" s="711">
        <f>+SUM(B7:B21)</f>
        <v>219671.15839866939</v>
      </c>
      <c r="C6" s="712">
        <f>+SUM(C7:C21)</f>
        <v>226255.88869399996</v>
      </c>
      <c r="D6" s="713">
        <f>(C6-B6)/B6</f>
        <v>2.9975397513861624E-2</v>
      </c>
      <c r="E6" s="714">
        <f>SUM(E7:E21)</f>
        <v>1</v>
      </c>
    </row>
    <row r="7" spans="1:5" x14ac:dyDescent="0.3">
      <c r="A7" s="322" t="s">
        <v>255</v>
      </c>
      <c r="B7" s="177">
        <v>31327.000205020002</v>
      </c>
      <c r="C7" s="707">
        <v>39097.430046000001</v>
      </c>
      <c r="D7" s="716">
        <f t="shared" ref="D7:D73" si="0">+C7/B7-1</f>
        <v>0.24804257637585181</v>
      </c>
      <c r="E7" s="717">
        <f t="shared" ref="E7:E20" si="1">(C7/$C$6)</f>
        <v>0.17280182306714398</v>
      </c>
    </row>
    <row r="8" spans="1:5" x14ac:dyDescent="0.3">
      <c r="A8" s="715" t="s">
        <v>249</v>
      </c>
      <c r="B8" s="177">
        <v>39625.284620521401</v>
      </c>
      <c r="C8" s="707">
        <v>37362.248592999997</v>
      </c>
      <c r="D8" s="716">
        <f t="shared" si="0"/>
        <v>-5.7110909087310646E-2</v>
      </c>
      <c r="E8" s="717">
        <f t="shared" si="1"/>
        <v>0.16513271238447461</v>
      </c>
    </row>
    <row r="9" spans="1:5" x14ac:dyDescent="0.3">
      <c r="A9" s="715" t="s">
        <v>302</v>
      </c>
      <c r="B9" s="177">
        <v>32209.539661999999</v>
      </c>
      <c r="C9" s="707">
        <v>37070.613100000002</v>
      </c>
      <c r="D9" s="716">
        <f t="shared" si="0"/>
        <v>0.15092030153212566</v>
      </c>
      <c r="E9" s="717">
        <f t="shared" si="1"/>
        <v>0.16384374927865941</v>
      </c>
    </row>
    <row r="10" spans="1:5" x14ac:dyDescent="0.3">
      <c r="A10" s="718" t="s">
        <v>245</v>
      </c>
      <c r="B10" s="177">
        <v>34656.830841269999</v>
      </c>
      <c r="C10" s="707">
        <v>32825.312701999996</v>
      </c>
      <c r="D10" s="716">
        <f t="shared" si="0"/>
        <v>-5.284724814159858E-2</v>
      </c>
      <c r="E10" s="717">
        <f t="shared" si="1"/>
        <v>0.14508047897217219</v>
      </c>
    </row>
    <row r="11" spans="1:5" x14ac:dyDescent="0.3">
      <c r="A11" s="322" t="s">
        <v>254</v>
      </c>
      <c r="B11" s="177">
        <v>21018.004674996002</v>
      </c>
      <c r="C11" s="720">
        <v>19846.233775000001</v>
      </c>
      <c r="D11" s="716">
        <f t="shared" si="0"/>
        <v>-5.5750815461088732E-2</v>
      </c>
      <c r="E11" s="717">
        <f t="shared" si="1"/>
        <v>8.7715877317301835E-2</v>
      </c>
    </row>
    <row r="12" spans="1:5" x14ac:dyDescent="0.3">
      <c r="A12" s="322" t="s">
        <v>243</v>
      </c>
      <c r="B12" s="177">
        <v>19002.205626659998</v>
      </c>
      <c r="C12" s="720">
        <v>19106.000298000003</v>
      </c>
      <c r="D12" s="716">
        <f t="shared" si="0"/>
        <v>5.4622433510760349E-3</v>
      </c>
      <c r="E12" s="717">
        <f t="shared" si="1"/>
        <v>8.4444212295574486E-2</v>
      </c>
    </row>
    <row r="13" spans="1:5" x14ac:dyDescent="0.3">
      <c r="A13" s="322" t="s">
        <v>263</v>
      </c>
      <c r="B13" s="177">
        <v>14398.60348681</v>
      </c>
      <c r="C13" s="720">
        <v>16315.000081</v>
      </c>
      <c r="D13" s="716">
        <f t="shared" si="0"/>
        <v>0.13309600448026337</v>
      </c>
      <c r="E13" s="717">
        <f t="shared" si="1"/>
        <v>7.2108620797336417E-2</v>
      </c>
    </row>
    <row r="14" spans="1:5" x14ac:dyDescent="0.3">
      <c r="A14" s="322" t="s">
        <v>251</v>
      </c>
      <c r="B14" s="177">
        <v>14386.416607559999</v>
      </c>
      <c r="C14" s="720">
        <v>13992.02513</v>
      </c>
      <c r="D14" s="716">
        <f t="shared" si="0"/>
        <v>-2.74141565838395E-2</v>
      </c>
      <c r="E14" s="717">
        <f t="shared" si="1"/>
        <v>6.184159541996951E-2</v>
      </c>
    </row>
    <row r="15" spans="1:5" x14ac:dyDescent="0.3">
      <c r="A15" s="322" t="s">
        <v>244</v>
      </c>
      <c r="B15" s="177">
        <v>4415.0629535239996</v>
      </c>
      <c r="C15" s="720">
        <v>4137.584202</v>
      </c>
      <c r="D15" s="716">
        <f t="shared" si="0"/>
        <v>-6.2848198189908611E-2</v>
      </c>
      <c r="E15" s="717">
        <f t="shared" si="1"/>
        <v>1.8287189013656481E-2</v>
      </c>
    </row>
    <row r="16" spans="1:5" x14ac:dyDescent="0.3">
      <c r="A16" s="322" t="s">
        <v>264</v>
      </c>
      <c r="B16" s="177">
        <v>4988.2649435780004</v>
      </c>
      <c r="C16" s="720">
        <v>3101.5597010000006</v>
      </c>
      <c r="D16" s="716">
        <f t="shared" si="0"/>
        <v>-0.37822875567324965</v>
      </c>
      <c r="E16" s="717">
        <f t="shared" si="1"/>
        <v>1.3708194376300669E-2</v>
      </c>
    </row>
    <row r="17" spans="1:5" x14ac:dyDescent="0.3">
      <c r="A17" s="322" t="s">
        <v>262</v>
      </c>
      <c r="B17" s="177">
        <v>1592.0530729900001</v>
      </c>
      <c r="C17" s="707">
        <v>1611.778137</v>
      </c>
      <c r="D17" s="716">
        <f t="shared" si="0"/>
        <v>1.2389702544874703E-2</v>
      </c>
      <c r="E17" s="721">
        <f t="shared" si="1"/>
        <v>7.1236958573920308E-3</v>
      </c>
    </row>
    <row r="18" spans="1:5" x14ac:dyDescent="0.3">
      <c r="A18" s="322" t="s">
        <v>246</v>
      </c>
      <c r="B18" s="177">
        <v>1747.5101999999999</v>
      </c>
      <c r="C18" s="720">
        <v>1571.7923800000001</v>
      </c>
      <c r="D18" s="716">
        <f t="shared" si="0"/>
        <v>-0.10055324426718648</v>
      </c>
      <c r="E18" s="721">
        <f t="shared" si="1"/>
        <v>6.9469678295346936E-3</v>
      </c>
    </row>
    <row r="19" spans="1:5" x14ac:dyDescent="0.3">
      <c r="A19" s="322" t="s">
        <v>261</v>
      </c>
      <c r="B19" s="177">
        <v>124.0138393</v>
      </c>
      <c r="C19" s="720">
        <v>158.12892599999998</v>
      </c>
      <c r="D19" s="716">
        <f t="shared" si="0"/>
        <v>0.27509096478718553</v>
      </c>
      <c r="E19" s="717">
        <f t="shared" si="1"/>
        <v>6.9889418972808094E-4</v>
      </c>
    </row>
    <row r="20" spans="1:5" x14ac:dyDescent="0.3">
      <c r="A20" s="322" t="s">
        <v>259</v>
      </c>
      <c r="B20" s="177">
        <v>23.34701724</v>
      </c>
      <c r="C20" s="720">
        <v>60.181623000000002</v>
      </c>
      <c r="D20" s="716">
        <f t="shared" si="0"/>
        <v>1.577700713600878</v>
      </c>
      <c r="E20" s="721">
        <f t="shared" si="1"/>
        <v>2.6598920075575453E-4</v>
      </c>
    </row>
    <row r="21" spans="1:5" ht="15" thickBot="1" x14ac:dyDescent="0.35">
      <c r="A21" s="322" t="s">
        <v>256</v>
      </c>
      <c r="B21" s="177">
        <v>157.02064720000001</v>
      </c>
      <c r="C21" s="720">
        <v>0</v>
      </c>
      <c r="D21" s="845" t="s">
        <v>242</v>
      </c>
      <c r="E21" s="815" t="s">
        <v>242</v>
      </c>
    </row>
    <row r="22" spans="1:5" x14ac:dyDescent="0.3">
      <c r="A22" s="710" t="s">
        <v>814</v>
      </c>
      <c r="B22" s="722">
        <f>+SUM(B23:B39)</f>
        <v>8491921.4536920041</v>
      </c>
      <c r="C22" s="723">
        <f>+SUM(C23:C39)</f>
        <v>8811985.4445310012</v>
      </c>
      <c r="D22" s="713">
        <f>+C22/B22-1</f>
        <v>3.7690408770778783E-2</v>
      </c>
      <c r="E22" s="714">
        <f>SUM(E23:E39)</f>
        <v>1</v>
      </c>
    </row>
    <row r="23" spans="1:5" x14ac:dyDescent="0.3">
      <c r="A23" s="322" t="s">
        <v>246</v>
      </c>
      <c r="B23" s="724">
        <v>1680842.0961719998</v>
      </c>
      <c r="C23" s="720">
        <v>2625235.1694120001</v>
      </c>
      <c r="D23" s="716">
        <f t="shared" si="0"/>
        <v>0.56185710447804071</v>
      </c>
      <c r="E23" s="717">
        <f t="shared" ref="E23:E38" si="2">(C23/$C$22)</f>
        <v>0.29791642143954117</v>
      </c>
    </row>
    <row r="24" spans="1:5" x14ac:dyDescent="0.3">
      <c r="A24" s="715" t="s">
        <v>258</v>
      </c>
      <c r="B24" s="724">
        <v>2426919.1272554677</v>
      </c>
      <c r="C24" s="720">
        <v>2013663.4582059998</v>
      </c>
      <c r="D24" s="716">
        <f t="shared" si="0"/>
        <v>-0.17027995057948497</v>
      </c>
      <c r="E24" s="717">
        <f t="shared" si="2"/>
        <v>0.22851416072818681</v>
      </c>
    </row>
    <row r="25" spans="1:5" x14ac:dyDescent="0.3">
      <c r="A25" s="715" t="s">
        <v>245</v>
      </c>
      <c r="B25" s="724">
        <v>2137873.9221620127</v>
      </c>
      <c r="C25" s="719">
        <v>1911084.5425260002</v>
      </c>
      <c r="D25" s="716">
        <f t="shared" si="0"/>
        <v>-0.10608173722735825</v>
      </c>
      <c r="E25" s="717">
        <f t="shared" si="2"/>
        <v>0.21687332038344209</v>
      </c>
    </row>
    <row r="26" spans="1:5" x14ac:dyDescent="0.3">
      <c r="A26" s="715" t="s">
        <v>259</v>
      </c>
      <c r="B26" s="724">
        <v>770837.28507520002</v>
      </c>
      <c r="C26" s="720">
        <v>618689.5821939999</v>
      </c>
      <c r="D26" s="716">
        <f t="shared" si="0"/>
        <v>-0.19737979185368171</v>
      </c>
      <c r="E26" s="717">
        <f t="shared" si="2"/>
        <v>7.0210009547618843E-2</v>
      </c>
    </row>
    <row r="27" spans="1:5" x14ac:dyDescent="0.3">
      <c r="A27" s="715" t="s">
        <v>244</v>
      </c>
      <c r="B27" s="724">
        <v>465168.86095866503</v>
      </c>
      <c r="C27" s="719">
        <v>462018.16306200007</v>
      </c>
      <c r="D27" s="716">
        <f t="shared" si="0"/>
        <v>-6.7732347564531947E-3</v>
      </c>
      <c r="E27" s="717">
        <f t="shared" si="2"/>
        <v>5.2430654359369513E-2</v>
      </c>
    </row>
    <row r="28" spans="1:5" x14ac:dyDescent="0.3">
      <c r="A28" s="715" t="s">
        <v>302</v>
      </c>
      <c r="B28" s="724">
        <v>173644.02766185999</v>
      </c>
      <c r="C28" s="720">
        <v>292314.03720100003</v>
      </c>
      <c r="D28" s="716">
        <f t="shared" si="0"/>
        <v>0.68340968092624643</v>
      </c>
      <c r="E28" s="717">
        <f t="shared" si="2"/>
        <v>3.3172324108004449E-2</v>
      </c>
    </row>
    <row r="29" spans="1:5" x14ac:dyDescent="0.3">
      <c r="A29" s="715" t="s">
        <v>263</v>
      </c>
      <c r="B29" s="724">
        <v>139948.921726</v>
      </c>
      <c r="C29" s="720">
        <v>260922.455292</v>
      </c>
      <c r="D29" s="716">
        <f t="shared" si="0"/>
        <v>0.86441204458044263</v>
      </c>
      <c r="E29" s="717">
        <f t="shared" si="2"/>
        <v>2.9609950780608334E-2</v>
      </c>
    </row>
    <row r="30" spans="1:5" x14ac:dyDescent="0.3">
      <c r="A30" s="715" t="s">
        <v>256</v>
      </c>
      <c r="B30" s="724">
        <v>196592.0174793218</v>
      </c>
      <c r="C30" s="720">
        <v>228316.84452700007</v>
      </c>
      <c r="D30" s="716">
        <f t="shared" si="0"/>
        <v>0.16137393295236513</v>
      </c>
      <c r="E30" s="717">
        <f t="shared" si="2"/>
        <v>2.5909807269223394E-2</v>
      </c>
    </row>
    <row r="31" spans="1:5" x14ac:dyDescent="0.3">
      <c r="A31" s="715" t="s">
        <v>254</v>
      </c>
      <c r="B31" s="724">
        <v>145722.80506614302</v>
      </c>
      <c r="C31" s="720">
        <v>110040.49699099999</v>
      </c>
      <c r="D31" s="716">
        <f t="shared" si="0"/>
        <v>-0.24486426856075794</v>
      </c>
      <c r="E31" s="721">
        <f t="shared" si="2"/>
        <v>1.2487594048319114E-2</v>
      </c>
    </row>
    <row r="32" spans="1:5" x14ac:dyDescent="0.3">
      <c r="A32" s="715" t="s">
        <v>264</v>
      </c>
      <c r="B32" s="724">
        <v>130493.83145299999</v>
      </c>
      <c r="C32" s="720">
        <v>107610.84293199999</v>
      </c>
      <c r="D32" s="716">
        <f t="shared" si="0"/>
        <v>-0.1753568599082922</v>
      </c>
      <c r="E32" s="721">
        <f t="shared" si="2"/>
        <v>1.2211872524004986E-2</v>
      </c>
    </row>
    <row r="33" spans="1:5" x14ac:dyDescent="0.3">
      <c r="A33" s="715" t="s">
        <v>303</v>
      </c>
      <c r="B33" s="724">
        <v>99719.936541485484</v>
      </c>
      <c r="C33" s="720">
        <v>96608.133919000044</v>
      </c>
      <c r="D33" s="716">
        <f t="shared" si="0"/>
        <v>-3.1205421206729977E-2</v>
      </c>
      <c r="E33" s="717">
        <f t="shared" si="2"/>
        <v>1.0963265262649534E-2</v>
      </c>
    </row>
    <row r="34" spans="1:5" x14ac:dyDescent="0.3">
      <c r="A34" s="715" t="s">
        <v>251</v>
      </c>
      <c r="B34" s="724">
        <v>32162.990130000002</v>
      </c>
      <c r="C34" s="720">
        <v>43799.303290000003</v>
      </c>
      <c r="D34" s="716">
        <f t="shared" si="0"/>
        <v>0.36179201973967712</v>
      </c>
      <c r="E34" s="717">
        <f t="shared" si="2"/>
        <v>4.970423926106601E-3</v>
      </c>
    </row>
    <row r="35" spans="1:5" x14ac:dyDescent="0.3">
      <c r="A35" s="715" t="s">
        <v>262</v>
      </c>
      <c r="B35" s="724">
        <v>55651.819153853008</v>
      </c>
      <c r="C35" s="720">
        <v>26311.55472</v>
      </c>
      <c r="D35" s="716">
        <f t="shared" si="0"/>
        <v>-0.5272112372955855</v>
      </c>
      <c r="E35" s="717">
        <f t="shared" si="2"/>
        <v>2.985882680540489E-3</v>
      </c>
    </row>
    <row r="36" spans="1:5" x14ac:dyDescent="0.3">
      <c r="A36" s="715" t="s">
        <v>249</v>
      </c>
      <c r="B36" s="724">
        <v>13477.65</v>
      </c>
      <c r="C36" s="720">
        <v>10646.41886</v>
      </c>
      <c r="D36" s="716">
        <f t="shared" si="0"/>
        <v>-0.21006860543195582</v>
      </c>
      <c r="E36" s="717">
        <f t="shared" si="2"/>
        <v>1.2081748122504568E-3</v>
      </c>
    </row>
    <row r="37" spans="1:5" x14ac:dyDescent="0.3">
      <c r="A37" s="715" t="s">
        <v>248</v>
      </c>
      <c r="B37" s="724">
        <v>21512.850416996102</v>
      </c>
      <c r="C37" s="720">
        <v>3742.9999990000001</v>
      </c>
      <c r="D37" s="716">
        <f t="shared" si="0"/>
        <v>-0.82601096895821557</v>
      </c>
      <c r="E37" s="721">
        <f t="shared" si="2"/>
        <v>4.2476239010619623E-4</v>
      </c>
    </row>
    <row r="38" spans="1:5" x14ac:dyDescent="0.3">
      <c r="A38" s="715" t="s">
        <v>255</v>
      </c>
      <c r="B38" s="820">
        <v>1353.3124399999999</v>
      </c>
      <c r="C38" s="720">
        <v>981.44140000000004</v>
      </c>
      <c r="D38" s="716">
        <f t="shared" si="0"/>
        <v>-0.27478579890982147</v>
      </c>
      <c r="E38" s="721">
        <f t="shared" si="2"/>
        <v>1.1137574002793137E-4</v>
      </c>
    </row>
    <row r="39" spans="1:5" ht="15" thickBot="1" x14ac:dyDescent="0.35">
      <c r="A39" s="322" t="s">
        <v>243</v>
      </c>
      <c r="B39" s="177">
        <v>0</v>
      </c>
      <c r="C39" s="720">
        <v>0</v>
      </c>
      <c r="D39" s="845" t="s">
        <v>242</v>
      </c>
      <c r="E39" s="815" t="s">
        <v>242</v>
      </c>
    </row>
    <row r="40" spans="1:5" x14ac:dyDescent="0.3">
      <c r="A40" s="710" t="s">
        <v>815</v>
      </c>
      <c r="B40" s="722">
        <f>+SUM(B41:B52)</f>
        <v>91855.694164932007</v>
      </c>
      <c r="C40" s="723">
        <f>+SUM(C41:C52)</f>
        <v>105347.62395799998</v>
      </c>
      <c r="D40" s="713">
        <f t="shared" si="0"/>
        <v>0.14688180102196458</v>
      </c>
      <c r="E40" s="714">
        <f>SUM(E41:E52)</f>
        <v>1</v>
      </c>
    </row>
    <row r="41" spans="1:5" x14ac:dyDescent="0.3">
      <c r="A41" s="322" t="s">
        <v>255</v>
      </c>
      <c r="B41" s="724">
        <v>29747.159536949996</v>
      </c>
      <c r="C41" s="720">
        <v>30328.776029999997</v>
      </c>
      <c r="D41" s="716">
        <f t="shared" si="0"/>
        <v>1.9552001001223562E-2</v>
      </c>
      <c r="E41" s="725">
        <f t="shared" ref="E41:E51" si="3">(C41/$C$40)</f>
        <v>0.28789235950961251</v>
      </c>
    </row>
    <row r="42" spans="1:5" x14ac:dyDescent="0.3">
      <c r="A42" s="322" t="s">
        <v>244</v>
      </c>
      <c r="B42" s="724">
        <v>13687.351026730001</v>
      </c>
      <c r="C42" s="720">
        <v>17780.071774</v>
      </c>
      <c r="D42" s="716">
        <f t="shared" si="0"/>
        <v>0.29901481588930778</v>
      </c>
      <c r="E42" s="725">
        <f t="shared" si="3"/>
        <v>0.16877525193248369</v>
      </c>
    </row>
    <row r="43" spans="1:5" x14ac:dyDescent="0.3">
      <c r="A43" s="715" t="s">
        <v>251</v>
      </c>
      <c r="B43" s="724">
        <v>6881.1252170000007</v>
      </c>
      <c r="C43" s="720">
        <v>16274.982052000001</v>
      </c>
      <c r="D43" s="716">
        <f t="shared" si="0"/>
        <v>1.3651628968750971</v>
      </c>
      <c r="E43" s="392">
        <f t="shared" si="3"/>
        <v>0.15448836376688016</v>
      </c>
    </row>
    <row r="44" spans="1:5" x14ac:dyDescent="0.3">
      <c r="A44" s="322" t="s">
        <v>243</v>
      </c>
      <c r="B44" s="724">
        <v>17490.421478114</v>
      </c>
      <c r="C44" s="720">
        <v>16269.423328000001</v>
      </c>
      <c r="D44" s="716">
        <f t="shared" si="0"/>
        <v>-6.980953270004675E-2</v>
      </c>
      <c r="E44" s="392">
        <f t="shared" si="3"/>
        <v>0.15443559822940381</v>
      </c>
    </row>
    <row r="45" spans="1:5" x14ac:dyDescent="0.3">
      <c r="A45" s="322" t="s">
        <v>264</v>
      </c>
      <c r="B45" s="724">
        <v>14081.907646557001</v>
      </c>
      <c r="C45" s="720">
        <v>11432.975062999998</v>
      </c>
      <c r="D45" s="716">
        <f t="shared" si="0"/>
        <v>-0.18810893027015851</v>
      </c>
      <c r="E45" s="725">
        <f t="shared" si="3"/>
        <v>0.10852617869728225</v>
      </c>
    </row>
    <row r="46" spans="1:5" x14ac:dyDescent="0.3">
      <c r="A46" s="322" t="s">
        <v>261</v>
      </c>
      <c r="B46" s="724">
        <v>3401.5517829999999</v>
      </c>
      <c r="C46" s="720">
        <v>5014.1109130000004</v>
      </c>
      <c r="D46" s="716">
        <f t="shared" si="0"/>
        <v>0.47406573025262122</v>
      </c>
      <c r="E46" s="725">
        <f t="shared" si="3"/>
        <v>4.7595861440586716E-2</v>
      </c>
    </row>
    <row r="47" spans="1:5" x14ac:dyDescent="0.3">
      <c r="A47" s="322" t="s">
        <v>259</v>
      </c>
      <c r="B47" s="724">
        <v>2848.3109792400001</v>
      </c>
      <c r="C47" s="720">
        <v>4167.9171619999997</v>
      </c>
      <c r="D47" s="716">
        <f t="shared" si="0"/>
        <v>0.4632942794442001</v>
      </c>
      <c r="E47" s="725">
        <f t="shared" si="3"/>
        <v>3.9563466221712473E-2</v>
      </c>
    </row>
    <row r="48" spans="1:5" x14ac:dyDescent="0.3">
      <c r="A48" s="322" t="s">
        <v>245</v>
      </c>
      <c r="B48" s="724">
        <v>2492.6066674999997</v>
      </c>
      <c r="C48" s="720">
        <v>2441.4675359999997</v>
      </c>
      <c r="D48" s="716">
        <f t="shared" si="0"/>
        <v>-2.0516326208535274E-2</v>
      </c>
      <c r="E48" s="725">
        <f t="shared" si="3"/>
        <v>2.3175345055464796E-2</v>
      </c>
    </row>
    <row r="49" spans="1:6" x14ac:dyDescent="0.3">
      <c r="A49" s="322" t="s">
        <v>262</v>
      </c>
      <c r="B49" s="724">
        <v>1206.1919922237</v>
      </c>
      <c r="C49" s="720">
        <v>1061.455565</v>
      </c>
      <c r="D49" s="716">
        <f t="shared" si="0"/>
        <v>-0.11999451841565312</v>
      </c>
      <c r="E49" s="725">
        <f t="shared" si="3"/>
        <v>1.0075742813365979E-2</v>
      </c>
    </row>
    <row r="50" spans="1:6" x14ac:dyDescent="0.3">
      <c r="A50" s="322" t="s">
        <v>256</v>
      </c>
      <c r="B50" s="724">
        <v>0</v>
      </c>
      <c r="C50" s="720">
        <v>569.94673499999999</v>
      </c>
      <c r="D50" s="716" t="s">
        <v>241</v>
      </c>
      <c r="E50" s="725">
        <f t="shared" si="3"/>
        <v>5.4101527266265303E-3</v>
      </c>
    </row>
    <row r="51" spans="1:6" x14ac:dyDescent="0.3">
      <c r="A51" s="322" t="s">
        <v>263</v>
      </c>
      <c r="B51" s="846">
        <v>0.62009999999999998</v>
      </c>
      <c r="C51" s="720">
        <v>6.4977999999999998</v>
      </c>
      <c r="D51" s="716">
        <f t="shared" si="0"/>
        <v>9.4786324786324787</v>
      </c>
      <c r="E51" s="392">
        <f t="shared" si="3"/>
        <v>6.167960658126039E-5</v>
      </c>
    </row>
    <row r="52" spans="1:6" ht="15" thickBot="1" x14ac:dyDescent="0.35">
      <c r="A52" s="322" t="s">
        <v>302</v>
      </c>
      <c r="B52" s="724">
        <v>18.4477376173</v>
      </c>
      <c r="C52" s="720">
        <v>0</v>
      </c>
      <c r="D52" s="845" t="s">
        <v>242</v>
      </c>
      <c r="E52" s="392" t="s">
        <v>242</v>
      </c>
      <c r="F52" s="1"/>
    </row>
    <row r="53" spans="1:6" x14ac:dyDescent="0.3">
      <c r="A53" s="710" t="s">
        <v>816</v>
      </c>
      <c r="B53" s="722">
        <f>+SUM(B54:B70)</f>
        <v>273693.56498974888</v>
      </c>
      <c r="C53" s="723">
        <f>+SUM(C54:C70)</f>
        <v>285998.06845600001</v>
      </c>
      <c r="D53" s="713">
        <f t="shared" si="0"/>
        <v>4.4957226037491971E-2</v>
      </c>
      <c r="E53" s="714">
        <f>SUM(E54:E70)</f>
        <v>1</v>
      </c>
    </row>
    <row r="54" spans="1:6" x14ac:dyDescent="0.3">
      <c r="A54" s="322" t="s">
        <v>244</v>
      </c>
      <c r="B54" s="724">
        <v>54375.957083624897</v>
      </c>
      <c r="C54" s="720">
        <v>57263.333710999992</v>
      </c>
      <c r="D54" s="716">
        <f t="shared" si="0"/>
        <v>5.3100244708053523E-2</v>
      </c>
      <c r="E54" s="725">
        <f t="shared" ref="E54:E69" si="4">(C54/$C$53)</f>
        <v>0.20022279877673296</v>
      </c>
    </row>
    <row r="55" spans="1:6" x14ac:dyDescent="0.3">
      <c r="A55" s="715" t="s">
        <v>255</v>
      </c>
      <c r="B55" s="724">
        <v>43816.169691501404</v>
      </c>
      <c r="C55" s="720">
        <v>56497.870426000001</v>
      </c>
      <c r="D55" s="716">
        <f t="shared" si="0"/>
        <v>0.28942969738768243</v>
      </c>
      <c r="E55" s="725">
        <f t="shared" si="4"/>
        <v>0.1975463356483893</v>
      </c>
    </row>
    <row r="56" spans="1:6" ht="15" customHeight="1" x14ac:dyDescent="0.3">
      <c r="A56" s="715" t="s">
        <v>264</v>
      </c>
      <c r="B56" s="724">
        <v>43519.840970492995</v>
      </c>
      <c r="C56" s="720">
        <v>41733.836722000015</v>
      </c>
      <c r="D56" s="716">
        <f t="shared" si="0"/>
        <v>-4.1038850525761617E-2</v>
      </c>
      <c r="E56" s="725">
        <f t="shared" si="4"/>
        <v>0.1459234915372187</v>
      </c>
    </row>
    <row r="57" spans="1:6" x14ac:dyDescent="0.3">
      <c r="A57" s="715" t="s">
        <v>243</v>
      </c>
      <c r="B57" s="724">
        <v>39723.133616219602</v>
      </c>
      <c r="C57" s="720">
        <v>30662.995361000001</v>
      </c>
      <c r="D57" s="716">
        <f t="shared" si="0"/>
        <v>-0.2280821634756478</v>
      </c>
      <c r="E57" s="725">
        <f t="shared" si="4"/>
        <v>0.10721399457883897</v>
      </c>
    </row>
    <row r="58" spans="1:6" x14ac:dyDescent="0.3">
      <c r="A58" s="322" t="s">
        <v>302</v>
      </c>
      <c r="B58" s="724">
        <v>10369.497625650702</v>
      </c>
      <c r="C58" s="720">
        <v>18515.236100999999</v>
      </c>
      <c r="D58" s="716">
        <f t="shared" si="0"/>
        <v>0.7855480341882175</v>
      </c>
      <c r="E58" s="725">
        <f t="shared" si="4"/>
        <v>6.4739024990473015E-2</v>
      </c>
    </row>
    <row r="59" spans="1:6" x14ac:dyDescent="0.3">
      <c r="A59" s="322" t="s">
        <v>259</v>
      </c>
      <c r="B59" s="724">
        <v>16121.451125235499</v>
      </c>
      <c r="C59" s="720">
        <v>15776.594072</v>
      </c>
      <c r="D59" s="716">
        <f t="shared" si="0"/>
        <v>-2.1391191807521692E-2</v>
      </c>
      <c r="E59" s="725">
        <f t="shared" si="4"/>
        <v>5.5163288889229625E-2</v>
      </c>
    </row>
    <row r="60" spans="1:6" ht="15" customHeight="1" x14ac:dyDescent="0.3">
      <c r="A60" s="322" t="s">
        <v>251</v>
      </c>
      <c r="B60" s="724">
        <v>17037.3430399262</v>
      </c>
      <c r="C60" s="720">
        <v>12130.810743000002</v>
      </c>
      <c r="D60" s="716">
        <f t="shared" si="0"/>
        <v>-0.28798694053573815</v>
      </c>
      <c r="E60" s="725">
        <f t="shared" si="4"/>
        <v>4.2415708639187165E-2</v>
      </c>
    </row>
    <row r="61" spans="1:6" x14ac:dyDescent="0.3">
      <c r="A61" s="322" t="s">
        <v>262</v>
      </c>
      <c r="B61" s="724">
        <v>11471.8634015556</v>
      </c>
      <c r="C61" s="720">
        <v>11311.915147</v>
      </c>
      <c r="D61" s="716">
        <f t="shared" si="0"/>
        <v>-1.3942656825386424E-2</v>
      </c>
      <c r="E61" s="725">
        <f t="shared" si="4"/>
        <v>3.955241798683793E-2</v>
      </c>
    </row>
    <row r="62" spans="1:6" x14ac:dyDescent="0.3">
      <c r="A62" s="322" t="s">
        <v>245</v>
      </c>
      <c r="B62" s="724">
        <v>6476.8002729352002</v>
      </c>
      <c r="C62" s="720">
        <v>8719.7509389999996</v>
      </c>
      <c r="D62" s="716">
        <f t="shared" si="0"/>
        <v>0.34630536245458798</v>
      </c>
      <c r="E62" s="725">
        <f t="shared" si="4"/>
        <v>3.0488845557855606E-2</v>
      </c>
    </row>
    <row r="63" spans="1:6" x14ac:dyDescent="0.3">
      <c r="A63" s="322" t="s">
        <v>254</v>
      </c>
      <c r="B63" s="724">
        <v>8280.2975807656003</v>
      </c>
      <c r="C63" s="720">
        <v>8046.955328</v>
      </c>
      <c r="D63" s="716">
        <f t="shared" si="0"/>
        <v>-2.8180418697467347E-2</v>
      </c>
      <c r="E63" s="392">
        <f t="shared" si="4"/>
        <v>2.8136397463950011E-2</v>
      </c>
    </row>
    <row r="64" spans="1:6" x14ac:dyDescent="0.3">
      <c r="A64" s="322" t="s">
        <v>263</v>
      </c>
      <c r="B64" s="724">
        <v>7237.6262967502007</v>
      </c>
      <c r="C64" s="720">
        <v>7919.8599949999998</v>
      </c>
      <c r="D64" s="716">
        <f t="shared" si="0"/>
        <v>9.4262078515456427E-2</v>
      </c>
      <c r="E64" s="392">
        <f t="shared" si="4"/>
        <v>2.7692005186456172E-2</v>
      </c>
    </row>
    <row r="65" spans="1:5" x14ac:dyDescent="0.3">
      <c r="A65" s="322" t="s">
        <v>249</v>
      </c>
      <c r="B65" s="724">
        <v>7143.8969093643</v>
      </c>
      <c r="C65" s="720">
        <v>6562.6054590000003</v>
      </c>
      <c r="D65" s="716">
        <f t="shared" si="0"/>
        <v>-8.1368958390530044E-2</v>
      </c>
      <c r="E65" s="725">
        <f t="shared" si="4"/>
        <v>2.2946327905041912E-2</v>
      </c>
    </row>
    <row r="66" spans="1:5" x14ac:dyDescent="0.3">
      <c r="A66" s="322" t="s">
        <v>261</v>
      </c>
      <c r="B66" s="724">
        <v>4311.2439654358996</v>
      </c>
      <c r="C66" s="720">
        <v>4862.4142839999995</v>
      </c>
      <c r="D66" s="716">
        <f t="shared" si="0"/>
        <v>0.1278448454745178</v>
      </c>
      <c r="E66" s="725">
        <f t="shared" si="4"/>
        <v>1.700156336806893E-2</v>
      </c>
    </row>
    <row r="67" spans="1:5" x14ac:dyDescent="0.3">
      <c r="A67" s="322" t="s">
        <v>246</v>
      </c>
      <c r="B67" s="847">
        <v>2069.8546323188002</v>
      </c>
      <c r="C67" s="720">
        <v>2953.083607</v>
      </c>
      <c r="D67" s="716">
        <f t="shared" si="0"/>
        <v>0.42671063024930556</v>
      </c>
      <c r="E67" s="725">
        <f t="shared" si="4"/>
        <v>1.0325536892408501E-2</v>
      </c>
    </row>
    <row r="68" spans="1:5" x14ac:dyDescent="0.3">
      <c r="A68" s="322" t="s">
        <v>258</v>
      </c>
      <c r="B68" s="724">
        <v>1732.2760941956999</v>
      </c>
      <c r="C68" s="720">
        <v>1793.6496360000001</v>
      </c>
      <c r="D68" s="716">
        <f t="shared" si="0"/>
        <v>3.5429422601826133E-2</v>
      </c>
      <c r="E68" s="725">
        <f t="shared" si="4"/>
        <v>6.2715445795954667E-3</v>
      </c>
    </row>
    <row r="69" spans="1:5" x14ac:dyDescent="0.3">
      <c r="A69" s="322" t="s">
        <v>256</v>
      </c>
      <c r="B69" s="847">
        <v>0.23082450030000001</v>
      </c>
      <c r="C69" s="720">
        <v>1247.156925</v>
      </c>
      <c r="D69" s="716" t="s">
        <v>241</v>
      </c>
      <c r="E69" s="725">
        <f t="shared" si="4"/>
        <v>4.3607179997156922E-3</v>
      </c>
    </row>
    <row r="70" spans="1:5" ht="15" thickBot="1" x14ac:dyDescent="0.35">
      <c r="A70" s="322" t="s">
        <v>248</v>
      </c>
      <c r="B70" s="724">
        <v>6.0818592760000003</v>
      </c>
      <c r="C70" s="720">
        <v>0</v>
      </c>
      <c r="D70" s="845" t="s">
        <v>242</v>
      </c>
      <c r="E70" s="817" t="s">
        <v>242</v>
      </c>
    </row>
    <row r="71" spans="1:5" x14ac:dyDescent="0.3">
      <c r="A71" s="710" t="s">
        <v>817</v>
      </c>
      <c r="B71" s="722">
        <f>+SUM(B72:B83)</f>
        <v>21568.800301891893</v>
      </c>
      <c r="C71" s="723">
        <f>+SUM(C72:C83)</f>
        <v>22073.809587000003</v>
      </c>
      <c r="D71" s="713">
        <f t="shared" si="0"/>
        <v>2.3413879216259037E-2</v>
      </c>
      <c r="E71" s="714">
        <f>SUM(E72:E83)</f>
        <v>1</v>
      </c>
    </row>
    <row r="72" spans="1:5" x14ac:dyDescent="0.3">
      <c r="A72" s="322" t="s">
        <v>264</v>
      </c>
      <c r="B72" s="724">
        <v>7546.3738565630001</v>
      </c>
      <c r="C72" s="720">
        <v>6329.6031429999994</v>
      </c>
      <c r="D72" s="716">
        <f t="shared" si="0"/>
        <v>-0.16123912447099187</v>
      </c>
      <c r="E72" s="725">
        <f t="shared" ref="E72:E82" si="5">(C72/$C$71)</f>
        <v>0.28674720229206435</v>
      </c>
    </row>
    <row r="73" spans="1:5" x14ac:dyDescent="0.3">
      <c r="A73" s="715" t="s">
        <v>244</v>
      </c>
      <c r="B73" s="724">
        <v>3935.9406415599997</v>
      </c>
      <c r="C73" s="720">
        <v>4759.6480439999996</v>
      </c>
      <c r="D73" s="716">
        <f t="shared" si="0"/>
        <v>0.20927841079268039</v>
      </c>
      <c r="E73" s="725">
        <f t="shared" si="5"/>
        <v>0.21562422314284679</v>
      </c>
    </row>
    <row r="74" spans="1:5" x14ac:dyDescent="0.3">
      <c r="A74" s="715" t="s">
        <v>243</v>
      </c>
      <c r="B74" s="724">
        <v>2728.9725260929999</v>
      </c>
      <c r="C74" s="720">
        <v>2184.6420120000002</v>
      </c>
      <c r="D74" s="716">
        <f t="shared" ref="D74:D88" si="6">+C74/B74-1</f>
        <v>-0.19946353760926416</v>
      </c>
      <c r="E74" s="725">
        <f t="shared" si="5"/>
        <v>9.8969867588538415E-2</v>
      </c>
    </row>
    <row r="75" spans="1:5" x14ac:dyDescent="0.3">
      <c r="A75" s="715" t="s">
        <v>251</v>
      </c>
      <c r="B75" s="724">
        <v>944.13831800000003</v>
      </c>
      <c r="C75" s="720">
        <v>1929.339712</v>
      </c>
      <c r="D75" s="716">
        <f t="shared" si="6"/>
        <v>1.0434926484998357</v>
      </c>
      <c r="E75" s="725">
        <f t="shared" si="5"/>
        <v>8.7404020787433631E-2</v>
      </c>
    </row>
    <row r="76" spans="1:5" x14ac:dyDescent="0.3">
      <c r="A76" s="322" t="s">
        <v>262</v>
      </c>
      <c r="B76" s="724">
        <v>1778.4321539303999</v>
      </c>
      <c r="C76" s="720">
        <v>1801.0075970000003</v>
      </c>
      <c r="D76" s="716">
        <f t="shared" si="6"/>
        <v>1.2694014230291373E-2</v>
      </c>
      <c r="E76" s="725">
        <f t="shared" si="5"/>
        <v>8.1590247931678878E-2</v>
      </c>
    </row>
    <row r="77" spans="1:5" x14ac:dyDescent="0.3">
      <c r="A77" s="322" t="s">
        <v>255</v>
      </c>
      <c r="B77" s="724">
        <v>2107.2295189799997</v>
      </c>
      <c r="C77" s="720">
        <v>1584.239836</v>
      </c>
      <c r="D77" s="716">
        <f t="shared" si="6"/>
        <v>-0.24818828621627886</v>
      </c>
      <c r="E77" s="725">
        <f t="shared" si="5"/>
        <v>7.1770114250374398E-2</v>
      </c>
    </row>
    <row r="78" spans="1:5" x14ac:dyDescent="0.3">
      <c r="A78" s="322" t="s">
        <v>245</v>
      </c>
      <c r="B78" s="724">
        <v>1538.5996120999998</v>
      </c>
      <c r="C78" s="720">
        <v>1550.0785579999999</v>
      </c>
      <c r="D78" s="716">
        <f t="shared" si="6"/>
        <v>7.4606452580165961E-3</v>
      </c>
      <c r="E78" s="725">
        <f t="shared" si="5"/>
        <v>7.0222521032930016E-2</v>
      </c>
    </row>
    <row r="79" spans="1:5" x14ac:dyDescent="0.3">
      <c r="A79" s="322" t="s">
        <v>261</v>
      </c>
      <c r="B79" s="724">
        <v>641.73418289999995</v>
      </c>
      <c r="C79" s="720">
        <v>964.51886500000001</v>
      </c>
      <c r="D79" s="716">
        <f t="shared" si="6"/>
        <v>0.50298813854879043</v>
      </c>
      <c r="E79" s="725">
        <f t="shared" si="5"/>
        <v>4.3695170115449267E-2</v>
      </c>
    </row>
    <row r="80" spans="1:5" x14ac:dyDescent="0.3">
      <c r="A80" s="322" t="s">
        <v>256</v>
      </c>
      <c r="B80" s="724">
        <v>0</v>
      </c>
      <c r="C80" s="720">
        <v>489.59744499999999</v>
      </c>
      <c r="D80" s="716" t="s">
        <v>241</v>
      </c>
      <c r="E80" s="725">
        <f t="shared" si="5"/>
        <v>2.2180015781613886E-2</v>
      </c>
    </row>
    <row r="81" spans="1:12" x14ac:dyDescent="0.3">
      <c r="A81" s="322" t="s">
        <v>259</v>
      </c>
      <c r="B81" s="724">
        <v>333.59580927000002</v>
      </c>
      <c r="C81" s="720">
        <v>452.50114300000001</v>
      </c>
      <c r="D81" s="716">
        <f t="shared" si="6"/>
        <v>0.35643533409546646</v>
      </c>
      <c r="E81" s="725">
        <f t="shared" si="5"/>
        <v>2.0499458474376481E-2</v>
      </c>
    </row>
    <row r="82" spans="1:12" x14ac:dyDescent="0.3">
      <c r="A82" s="322" t="s">
        <v>263</v>
      </c>
      <c r="B82" s="724">
        <v>6.3334999999999999</v>
      </c>
      <c r="C82" s="720">
        <v>28.633232</v>
      </c>
      <c r="D82" s="716">
        <f t="shared" si="6"/>
        <v>3.5209176600615777</v>
      </c>
      <c r="E82" s="725">
        <f t="shared" si="5"/>
        <v>1.2971586026937125E-3</v>
      </c>
    </row>
    <row r="83" spans="1:12" ht="15" thickBot="1" x14ac:dyDescent="0.35">
      <c r="A83" s="322" t="s">
        <v>302</v>
      </c>
      <c r="B83" s="820">
        <v>7.4501824955</v>
      </c>
      <c r="C83" s="720">
        <v>0</v>
      </c>
      <c r="D83" s="845" t="s">
        <v>242</v>
      </c>
      <c r="E83" s="816" t="s">
        <v>242</v>
      </c>
    </row>
    <row r="84" spans="1:12" x14ac:dyDescent="0.3">
      <c r="A84" s="710" t="s">
        <v>818</v>
      </c>
      <c r="B84" s="722">
        <f>+B85</f>
        <v>1161378.8055939998</v>
      </c>
      <c r="C84" s="723">
        <f>+C85</f>
        <v>1175604.6615900001</v>
      </c>
      <c r="D84" s="713">
        <f t="shared" si="6"/>
        <v>1.2249109358186017E-2</v>
      </c>
      <c r="E84" s="714">
        <f>SUM(E85)</f>
        <v>1</v>
      </c>
    </row>
    <row r="85" spans="1:12" ht="15" thickBot="1" x14ac:dyDescent="0.35">
      <c r="A85" s="322" t="s">
        <v>251</v>
      </c>
      <c r="B85" s="724">
        <v>1161378.8055939998</v>
      </c>
      <c r="C85" s="720">
        <v>1175604.6615900001</v>
      </c>
      <c r="D85" s="716">
        <f t="shared" si="6"/>
        <v>1.2249109358186017E-2</v>
      </c>
      <c r="E85" s="725">
        <f>(C85/$C$84)</f>
        <v>1</v>
      </c>
    </row>
    <row r="86" spans="1:12" x14ac:dyDescent="0.3">
      <c r="A86" s="710" t="s">
        <v>819</v>
      </c>
      <c r="B86" s="722">
        <f>SUM(B87:B87)</f>
        <v>2537.2527399999999</v>
      </c>
      <c r="C86" s="723">
        <f>SUM(C87:C87)</f>
        <v>2638.101392</v>
      </c>
      <c r="D86" s="713">
        <f>+C86/B86-1</f>
        <v>3.9747184192616247E-2</v>
      </c>
      <c r="E86" s="714">
        <f>SUM(E87:E87)</f>
        <v>1</v>
      </c>
    </row>
    <row r="87" spans="1:12" ht="15" thickBot="1" x14ac:dyDescent="0.35">
      <c r="A87" s="322" t="s">
        <v>256</v>
      </c>
      <c r="B87" s="724">
        <v>2537.2527399999999</v>
      </c>
      <c r="C87" s="720">
        <v>2638.101392</v>
      </c>
      <c r="D87" s="716">
        <f>+C87/B87-1</f>
        <v>3.9747184192616247E-2</v>
      </c>
      <c r="E87" s="725">
        <f>(C87/$C$86)</f>
        <v>1</v>
      </c>
    </row>
    <row r="88" spans="1:12" x14ac:dyDescent="0.3">
      <c r="A88" s="710" t="s">
        <v>820</v>
      </c>
      <c r="B88" s="722">
        <f>SUM(B89:B93)</f>
        <v>3231.3934248973001</v>
      </c>
      <c r="C88" s="723">
        <f>SUM(C89:C93)</f>
        <v>3100.230423</v>
      </c>
      <c r="D88" s="713">
        <f t="shared" si="6"/>
        <v>-4.0590229863907257E-2</v>
      </c>
      <c r="E88" s="714">
        <f>SUM(E89:E93)</f>
        <v>0.99999999999999989</v>
      </c>
    </row>
    <row r="89" spans="1:12" x14ac:dyDescent="0.3">
      <c r="A89" s="322" t="s">
        <v>254</v>
      </c>
      <c r="B89" s="173">
        <v>1031.7872460000001</v>
      </c>
      <c r="C89" s="678">
        <v>874.90689499999996</v>
      </c>
      <c r="D89" s="716">
        <f t="shared" ref="D89:D100" si="7">(C89-B89)/B89</f>
        <v>-0.15204718958117469</v>
      </c>
      <c r="E89" s="725">
        <f>(C89/$C$88)</f>
        <v>0.282207054194823</v>
      </c>
    </row>
    <row r="90" spans="1:12" x14ac:dyDescent="0.3">
      <c r="A90" s="322" t="s">
        <v>245</v>
      </c>
      <c r="B90" s="724">
        <v>599.26867979999997</v>
      </c>
      <c r="C90" s="720">
        <v>847.53301299999998</v>
      </c>
      <c r="D90" s="716">
        <f t="shared" si="7"/>
        <v>0.41427883947289851</v>
      </c>
      <c r="E90" s="725">
        <f>(C90/$C$88)</f>
        <v>0.27337742598495879</v>
      </c>
    </row>
    <row r="91" spans="1:12" x14ac:dyDescent="0.3">
      <c r="A91" s="322" t="s">
        <v>249</v>
      </c>
      <c r="B91" s="724">
        <v>814.42613053729997</v>
      </c>
      <c r="C91" s="726">
        <v>809.21304299999997</v>
      </c>
      <c r="D91" s="716">
        <f t="shared" si="7"/>
        <v>-6.4009335430590579E-3</v>
      </c>
      <c r="E91" s="725">
        <f>(C91/$C$88)</f>
        <v>0.26101706408549746</v>
      </c>
    </row>
    <row r="92" spans="1:12" x14ac:dyDescent="0.3">
      <c r="A92" s="322" t="s">
        <v>302</v>
      </c>
      <c r="B92" s="724">
        <v>157.42808400000001</v>
      </c>
      <c r="C92" s="720">
        <v>277.96998000000002</v>
      </c>
      <c r="D92" s="716">
        <f t="shared" si="7"/>
        <v>0.76569499505564709</v>
      </c>
      <c r="E92" s="725">
        <f>(C92/$C$88)</f>
        <v>8.9661070976465293E-2</v>
      </c>
    </row>
    <row r="93" spans="1:12" ht="15" thickBot="1" x14ac:dyDescent="0.35">
      <c r="A93" s="322" t="s">
        <v>884</v>
      </c>
      <c r="B93" s="724">
        <v>628.48328456000002</v>
      </c>
      <c r="C93" s="720">
        <v>290.60749199999998</v>
      </c>
      <c r="D93" s="845">
        <f t="shared" si="7"/>
        <v>-0.53760505786012469</v>
      </c>
      <c r="E93" s="817">
        <f>(C93/$C$88)</f>
        <v>9.3737384758255424E-2</v>
      </c>
      <c r="G93" s="74"/>
      <c r="H93" s="74"/>
      <c r="I93" s="74"/>
      <c r="J93" s="74"/>
      <c r="K93" s="74"/>
      <c r="L93" s="74"/>
    </row>
    <row r="94" spans="1:12" x14ac:dyDescent="0.3">
      <c r="A94" s="710" t="s">
        <v>821</v>
      </c>
      <c r="B94" s="722">
        <f>SUM(B95:B100)</f>
        <v>2338.8900574000004</v>
      </c>
      <c r="C94" s="723">
        <f>SUM(C95:C100)</f>
        <v>1688.607471</v>
      </c>
      <c r="D94" s="713">
        <f t="shared" si="7"/>
        <v>-0.27803042060167604</v>
      </c>
      <c r="E94" s="714">
        <f>SUM(E95:E100)</f>
        <v>1</v>
      </c>
    </row>
    <row r="95" spans="1:12" x14ac:dyDescent="0.3">
      <c r="A95" s="727" t="s">
        <v>243</v>
      </c>
      <c r="B95" s="701">
        <v>622.08780000000002</v>
      </c>
      <c r="C95" s="174">
        <v>781.78302599999995</v>
      </c>
      <c r="D95" s="175">
        <f t="shared" si="7"/>
        <v>0.25670849998987272</v>
      </c>
      <c r="E95" s="725">
        <f>(C95/$C$94)</f>
        <v>0.46297498940770704</v>
      </c>
    </row>
    <row r="96" spans="1:12" x14ac:dyDescent="0.3">
      <c r="A96" s="727" t="s">
        <v>264</v>
      </c>
      <c r="B96" s="173">
        <v>1524.1934252999999</v>
      </c>
      <c r="C96" s="174">
        <v>750.7161450000001</v>
      </c>
      <c r="D96" s="175">
        <f t="shared" si="7"/>
        <v>-0.50746661641566904</v>
      </c>
      <c r="E96" s="725">
        <f t="shared" ref="E96:E100" si="8">(C96/$C$94)</f>
        <v>0.44457706002889058</v>
      </c>
    </row>
    <row r="97" spans="1:5" x14ac:dyDescent="0.3">
      <c r="A97" s="727" t="s">
        <v>255</v>
      </c>
      <c r="B97" s="173">
        <v>134.97157899999999</v>
      </c>
      <c r="C97" s="174">
        <v>110.48268</v>
      </c>
      <c r="D97" s="175">
        <f t="shared" si="7"/>
        <v>-0.18143744913882937</v>
      </c>
      <c r="E97" s="725">
        <f t="shared" si="8"/>
        <v>6.5428278565279427E-2</v>
      </c>
    </row>
    <row r="98" spans="1:5" x14ac:dyDescent="0.3">
      <c r="A98" s="727" t="s">
        <v>262</v>
      </c>
      <c r="B98" s="173">
        <v>56.619653100000001</v>
      </c>
      <c r="C98" s="174">
        <v>41.415709999999997</v>
      </c>
      <c r="D98" s="175">
        <f t="shared" si="7"/>
        <v>-0.26852766252642413</v>
      </c>
      <c r="E98" s="725">
        <f t="shared" si="8"/>
        <v>2.4526546702694291E-2</v>
      </c>
    </row>
    <row r="99" spans="1:5" x14ac:dyDescent="0.3">
      <c r="A99" s="727" t="s">
        <v>244</v>
      </c>
      <c r="B99" s="173">
        <v>0</v>
      </c>
      <c r="C99" s="174">
        <v>3.6269100000000001</v>
      </c>
      <c r="D99" s="175" t="s">
        <v>241</v>
      </c>
      <c r="E99" s="725">
        <f t="shared" si="8"/>
        <v>2.1478703975247307E-3</v>
      </c>
    </row>
    <row r="100" spans="1:5" ht="15" thickBot="1" x14ac:dyDescent="0.35">
      <c r="A100" s="727" t="s">
        <v>263</v>
      </c>
      <c r="B100" s="703">
        <v>1.0176000000000001</v>
      </c>
      <c r="C100" s="702">
        <v>0.58299999999999996</v>
      </c>
      <c r="D100" s="695">
        <f t="shared" si="7"/>
        <v>-0.42708333333333343</v>
      </c>
      <c r="E100" s="816">
        <f t="shared" si="8"/>
        <v>3.4525489790397825E-4</v>
      </c>
    </row>
    <row r="101" spans="1:5" x14ac:dyDescent="0.3">
      <c r="A101" s="710" t="s">
        <v>822</v>
      </c>
      <c r="B101" s="722">
        <f>SUM(B102:B104)</f>
        <v>20.011532799999998</v>
      </c>
      <c r="C101" s="723">
        <f>SUM(C102:C104)</f>
        <v>17.800156000000001</v>
      </c>
      <c r="D101" s="713">
        <f>(C101-B101)/B101</f>
        <v>-0.11050511832856685</v>
      </c>
      <c r="E101" s="714">
        <f>SUM(E102:E104)</f>
        <v>1</v>
      </c>
    </row>
    <row r="102" spans="1:5" x14ac:dyDescent="0.3">
      <c r="A102" s="727" t="s">
        <v>264</v>
      </c>
      <c r="B102" s="173">
        <v>14.105884</v>
      </c>
      <c r="C102" s="174">
        <v>11.066447</v>
      </c>
      <c r="D102" s="175">
        <f>(C102-B102)/B102</f>
        <v>-0.21547298985302868</v>
      </c>
      <c r="E102" s="725">
        <f>(C102/$C$101)</f>
        <v>0.62170505696691647</v>
      </c>
    </row>
    <row r="103" spans="1:5" x14ac:dyDescent="0.3">
      <c r="A103" s="727" t="s">
        <v>255</v>
      </c>
      <c r="B103" s="173">
        <v>5.7678487999999994</v>
      </c>
      <c r="C103" s="174">
        <v>6.6383089999999996</v>
      </c>
      <c r="D103" s="175">
        <f>(C103-B103)/B103</f>
        <v>0.1509159186003628</v>
      </c>
      <c r="E103" s="725">
        <f>(C103/$C$101)</f>
        <v>0.37293543944221608</v>
      </c>
    </row>
    <row r="104" spans="1:5" ht="15" thickBot="1" x14ac:dyDescent="0.35">
      <c r="A104" s="727" t="s">
        <v>263</v>
      </c>
      <c r="B104" s="841">
        <v>0.13780000000000001</v>
      </c>
      <c r="C104" s="842">
        <v>9.5399999999999999E-2</v>
      </c>
      <c r="D104" s="695">
        <f>(C104-B104)/B104</f>
        <v>-0.30769230769230771</v>
      </c>
      <c r="E104" s="817">
        <f>(C104/$C$101)</f>
        <v>5.3595035908674052E-3</v>
      </c>
    </row>
    <row r="105" spans="1:5" x14ac:dyDescent="0.3">
      <c r="A105" s="710" t="s">
        <v>823</v>
      </c>
      <c r="B105" s="722">
        <f>SUM(B106:B107)</f>
        <v>30.094109999999997</v>
      </c>
      <c r="C105" s="723">
        <f>SUM(C106:C107)</f>
        <v>26.551486000000001</v>
      </c>
      <c r="D105" s="713">
        <f t="shared" ref="D105:D113" si="9">(C105-B105)/B105</f>
        <v>-0.11771818472119616</v>
      </c>
      <c r="E105" s="714">
        <f>SUM(E106:E107)</f>
        <v>1</v>
      </c>
    </row>
    <row r="106" spans="1:5" x14ac:dyDescent="0.3">
      <c r="A106" s="727" t="s">
        <v>245</v>
      </c>
      <c r="B106" s="173">
        <v>17.615849999999998</v>
      </c>
      <c r="C106" s="174">
        <v>16.395735999999999</v>
      </c>
      <c r="D106" s="175">
        <f t="shared" si="9"/>
        <v>-6.926228368202493E-2</v>
      </c>
      <c r="E106" s="725">
        <f>(C106/$C$105)</f>
        <v>0.61750728377311914</v>
      </c>
    </row>
    <row r="107" spans="1:5" ht="15" thickBot="1" x14ac:dyDescent="0.35">
      <c r="A107" s="727" t="s">
        <v>255</v>
      </c>
      <c r="B107" s="173">
        <v>12.478259999999999</v>
      </c>
      <c r="C107" s="174">
        <v>10.155750000000001</v>
      </c>
      <c r="D107" s="695">
        <f t="shared" si="9"/>
        <v>-0.18612450774386796</v>
      </c>
      <c r="E107" s="817">
        <f>(C107/$C$105)</f>
        <v>0.38249271622688091</v>
      </c>
    </row>
    <row r="108" spans="1:5" x14ac:dyDescent="0.3">
      <c r="A108" s="710" t="s">
        <v>824</v>
      </c>
      <c r="B108" s="722">
        <f>SUM(B109:B111)</f>
        <v>2581.9835497999998</v>
      </c>
      <c r="C108" s="723">
        <f>SUM(C109:C111)</f>
        <v>3476.3602589999996</v>
      </c>
      <c r="D108" s="713">
        <f t="shared" si="9"/>
        <v>0.34639132742316586</v>
      </c>
      <c r="E108" s="714">
        <f>SUM(E109:E111)</f>
        <v>1</v>
      </c>
    </row>
    <row r="109" spans="1:5" x14ac:dyDescent="0.3">
      <c r="A109" s="727" t="s">
        <v>244</v>
      </c>
      <c r="B109" s="173">
        <v>2477.3481827999999</v>
      </c>
      <c r="C109" s="174">
        <v>3380.6199319999996</v>
      </c>
      <c r="D109" s="175">
        <f t="shared" si="9"/>
        <v>0.36461235262420205</v>
      </c>
      <c r="E109" s="725">
        <f>(C109/$C$108)</f>
        <v>0.97245960721356872</v>
      </c>
    </row>
    <row r="110" spans="1:5" x14ac:dyDescent="0.3">
      <c r="A110" s="727" t="s">
        <v>245</v>
      </c>
      <c r="B110" s="173">
        <v>90.685715000000002</v>
      </c>
      <c r="C110" s="174">
        <v>80.241681</v>
      </c>
      <c r="D110" s="175">
        <f t="shared" si="9"/>
        <v>-0.11516735574064782</v>
      </c>
      <c r="E110" s="725">
        <f>(C110/$C$108)</f>
        <v>2.3082095934177461E-2</v>
      </c>
    </row>
    <row r="111" spans="1:5" ht="15" thickBot="1" x14ac:dyDescent="0.35">
      <c r="A111" s="727" t="s">
        <v>255</v>
      </c>
      <c r="B111" s="173">
        <v>13.949652</v>
      </c>
      <c r="C111" s="174">
        <v>15.498646000000001</v>
      </c>
      <c r="D111" s="175">
        <f t="shared" si="9"/>
        <v>0.11104176648994545</v>
      </c>
      <c r="E111" s="817">
        <f>(C111/$C$108)</f>
        <v>4.4582968522538279E-3</v>
      </c>
    </row>
    <row r="112" spans="1:5" x14ac:dyDescent="0.3">
      <c r="A112" s="710" t="s">
        <v>825</v>
      </c>
      <c r="B112" s="723">
        <f>SUM(B113)</f>
        <v>2.2356600000000002</v>
      </c>
      <c r="C112" s="723">
        <f>SUM(C113)</f>
        <v>3.9908700000000001</v>
      </c>
      <c r="D112" s="713">
        <f t="shared" si="9"/>
        <v>0.78509701833015744</v>
      </c>
      <c r="E112" s="714">
        <f>SUM(E113)</f>
        <v>1</v>
      </c>
    </row>
    <row r="113" spans="1:5" ht="15" thickBot="1" x14ac:dyDescent="0.35">
      <c r="A113" s="727" t="s">
        <v>255</v>
      </c>
      <c r="B113" s="173">
        <v>2.2356600000000002</v>
      </c>
      <c r="C113" s="174">
        <v>3.9908700000000001</v>
      </c>
      <c r="D113" s="695">
        <f t="shared" si="9"/>
        <v>0.78509701833015744</v>
      </c>
      <c r="E113" s="817">
        <f>(C113/$C$112)</f>
        <v>1</v>
      </c>
    </row>
    <row r="114" spans="1:5" ht="143.4" customHeight="1" thickBot="1" x14ac:dyDescent="0.35">
      <c r="A114" s="924" t="s">
        <v>885</v>
      </c>
      <c r="B114" s="925"/>
      <c r="C114" s="925"/>
      <c r="D114" s="925"/>
      <c r="E114" s="926"/>
    </row>
  </sheetData>
  <mergeCells count="2">
    <mergeCell ref="B4:E4"/>
    <mergeCell ref="A114:E114"/>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1026-1000-4429-9CCE-19C911E6841F}">
  <sheetPr>
    <tabColor rgb="FF002060"/>
    <pageSetUpPr fitToPage="1"/>
  </sheetPr>
  <dimension ref="A1:F40"/>
  <sheetViews>
    <sheetView showGridLines="0" view="pageBreakPreview" zoomScaleNormal="100" zoomScaleSheetLayoutView="100" workbookViewId="0"/>
  </sheetViews>
  <sheetFormatPr baseColWidth="10" defaultColWidth="11.44140625" defaultRowHeight="13.8" x14ac:dyDescent="0.3"/>
  <cols>
    <col min="1" max="1" width="26.33203125" style="849" customWidth="1"/>
    <col min="2" max="5" width="12.5546875" style="849" customWidth="1"/>
    <col min="6" max="6" width="2.44140625" style="849" customWidth="1"/>
    <col min="7" max="16384" width="11.44140625" style="849"/>
  </cols>
  <sheetData>
    <row r="1" spans="1:6" x14ac:dyDescent="0.3">
      <c r="A1" s="848" t="s">
        <v>517</v>
      </c>
      <c r="B1" s="189"/>
      <c r="C1" s="189"/>
      <c r="D1" s="189"/>
      <c r="E1" s="669"/>
    </row>
    <row r="2" spans="1:6" ht="15.6" x14ac:dyDescent="0.3">
      <c r="A2" s="850" t="s">
        <v>518</v>
      </c>
      <c r="B2" s="851"/>
      <c r="C2" s="851"/>
      <c r="E2" s="669"/>
    </row>
    <row r="3" spans="1:6" x14ac:dyDescent="0.3">
      <c r="A3" s="852"/>
      <c r="B3" s="189"/>
      <c r="C3" s="189"/>
      <c r="D3" s="189"/>
      <c r="E3" s="669"/>
    </row>
    <row r="4" spans="1:6" x14ac:dyDescent="0.3">
      <c r="A4" s="853"/>
      <c r="B4" s="930" t="s">
        <v>875</v>
      </c>
      <c r="C4" s="930"/>
      <c r="D4" s="930"/>
      <c r="E4" s="930"/>
    </row>
    <row r="5" spans="1:6" x14ac:dyDescent="0.3">
      <c r="A5" s="145" t="s">
        <v>519</v>
      </c>
      <c r="B5" s="854">
        <v>2025</v>
      </c>
      <c r="C5" s="462">
        <v>2026</v>
      </c>
      <c r="D5" s="855" t="s">
        <v>520</v>
      </c>
      <c r="E5" s="856" t="s">
        <v>509</v>
      </c>
    </row>
    <row r="6" spans="1:6" x14ac:dyDescent="0.3">
      <c r="A6" s="857" t="s">
        <v>521</v>
      </c>
      <c r="B6" s="858">
        <f>SUM(B7:B35)</f>
        <v>5113562.8410000009</v>
      </c>
      <c r="C6" s="859">
        <f>SUM(C7:C35)</f>
        <v>5342452.7889999961</v>
      </c>
      <c r="D6" s="860">
        <f t="shared" ref="D6:D35" si="0">C6/B6-1</f>
        <v>4.476134451008984E-2</v>
      </c>
      <c r="E6" s="861">
        <f>SUM(E7:E35)</f>
        <v>1.0000000000000009</v>
      </c>
    </row>
    <row r="7" spans="1:6" x14ac:dyDescent="0.3">
      <c r="A7" s="862" t="s">
        <v>522</v>
      </c>
      <c r="B7" s="863">
        <v>2658570.5219999999</v>
      </c>
      <c r="C7" s="864">
        <v>2748795.074</v>
      </c>
      <c r="D7" s="865">
        <f t="shared" si="0"/>
        <v>3.3937242308744731E-2</v>
      </c>
      <c r="E7" s="866">
        <f t="shared" ref="E7:E35" si="1">C7/$C$6</f>
        <v>0.51451930088361553</v>
      </c>
      <c r="F7" s="867"/>
    </row>
    <row r="8" spans="1:6" x14ac:dyDescent="0.3">
      <c r="A8" s="862" t="s">
        <v>523</v>
      </c>
      <c r="B8" s="863">
        <v>1171121.7</v>
      </c>
      <c r="C8" s="864">
        <v>1048757.95</v>
      </c>
      <c r="D8" s="865">
        <f t="shared" si="0"/>
        <v>-0.10448423080197389</v>
      </c>
      <c r="E8" s="866">
        <f t="shared" si="1"/>
        <v>0.19630645162824306</v>
      </c>
      <c r="F8" s="867"/>
    </row>
    <row r="9" spans="1:6" x14ac:dyDescent="0.3">
      <c r="A9" s="862" t="s">
        <v>841</v>
      </c>
      <c r="B9" s="863">
        <v>441353.17</v>
      </c>
      <c r="C9" s="864">
        <v>604242.39</v>
      </c>
      <c r="D9" s="865">
        <f t="shared" si="0"/>
        <v>0.36906774681147092</v>
      </c>
      <c r="E9" s="866">
        <f t="shared" si="1"/>
        <v>0.11310205515416497</v>
      </c>
      <c r="F9" s="867"/>
    </row>
    <row r="10" spans="1:6" x14ac:dyDescent="0.3">
      <c r="A10" s="862" t="s">
        <v>525</v>
      </c>
      <c r="B10" s="863">
        <v>200125.47500000001</v>
      </c>
      <c r="C10" s="864">
        <v>160425.55499999999</v>
      </c>
      <c r="D10" s="865">
        <f t="shared" si="0"/>
        <v>-0.19837514439378601</v>
      </c>
      <c r="E10" s="866">
        <f t="shared" si="1"/>
        <v>3.0028445984644547E-2</v>
      </c>
      <c r="F10" s="867"/>
    </row>
    <row r="11" spans="1:6" x14ac:dyDescent="0.3">
      <c r="A11" s="862" t="s">
        <v>524</v>
      </c>
      <c r="B11" s="863">
        <v>181985.87</v>
      </c>
      <c r="C11" s="864">
        <v>151514.97999999998</v>
      </c>
      <c r="D11" s="865">
        <f t="shared" si="0"/>
        <v>-0.16743547177591322</v>
      </c>
      <c r="E11" s="866">
        <f>C11/$C$6</f>
        <v>2.8360565078266356E-2</v>
      </c>
      <c r="F11" s="867"/>
    </row>
    <row r="12" spans="1:6" x14ac:dyDescent="0.3">
      <c r="A12" s="862" t="s">
        <v>526</v>
      </c>
      <c r="B12" s="863">
        <v>116711.73</v>
      </c>
      <c r="C12" s="864">
        <v>137106.72500000001</v>
      </c>
      <c r="D12" s="865">
        <f t="shared" si="0"/>
        <v>0.17474674567843351</v>
      </c>
      <c r="E12" s="866">
        <f t="shared" si="1"/>
        <v>2.5663628751628843E-2</v>
      </c>
      <c r="F12" s="867"/>
    </row>
    <row r="13" spans="1:6" x14ac:dyDescent="0.3">
      <c r="A13" s="862" t="s">
        <v>527</v>
      </c>
      <c r="B13" s="868">
        <v>17875.960999999999</v>
      </c>
      <c r="C13" s="869">
        <v>115958.58</v>
      </c>
      <c r="D13" s="865">
        <f t="shared" si="0"/>
        <v>5.4868445394348315</v>
      </c>
      <c r="E13" s="870">
        <f t="shared" si="1"/>
        <v>2.1705120209720225E-2</v>
      </c>
      <c r="F13" s="867"/>
    </row>
    <row r="14" spans="1:6" x14ac:dyDescent="0.3">
      <c r="A14" s="862" t="s">
        <v>528</v>
      </c>
      <c r="B14" s="868">
        <v>93285.125999999989</v>
      </c>
      <c r="C14" s="869">
        <v>104171.5</v>
      </c>
      <c r="D14" s="865">
        <f t="shared" si="0"/>
        <v>0.11669999781101237</v>
      </c>
      <c r="E14" s="870">
        <f t="shared" si="1"/>
        <v>1.9498815265992998E-2</v>
      </c>
      <c r="F14" s="867"/>
    </row>
    <row r="15" spans="1:6" x14ac:dyDescent="0.3">
      <c r="A15" s="862" t="s">
        <v>531</v>
      </c>
      <c r="B15" s="868">
        <v>59978.63</v>
      </c>
      <c r="C15" s="869">
        <v>90719.1</v>
      </c>
      <c r="D15" s="865">
        <f t="shared" si="0"/>
        <v>0.5125237105282332</v>
      </c>
      <c r="E15" s="870">
        <f t="shared" si="1"/>
        <v>1.6980795822246444E-2</v>
      </c>
      <c r="F15" s="867"/>
    </row>
    <row r="16" spans="1:6" x14ac:dyDescent="0.3">
      <c r="A16" s="862" t="s">
        <v>529</v>
      </c>
      <c r="B16" s="868">
        <v>76516.785000000003</v>
      </c>
      <c r="C16" s="869">
        <v>77182.97</v>
      </c>
      <c r="D16" s="865">
        <f t="shared" si="0"/>
        <v>8.7063903691195765E-3</v>
      </c>
      <c r="E16" s="870">
        <f t="shared" si="1"/>
        <v>1.4447103802006112E-2</v>
      </c>
      <c r="F16" s="867"/>
    </row>
    <row r="17" spans="1:6" x14ac:dyDescent="0.3">
      <c r="A17" s="862" t="s">
        <v>532</v>
      </c>
      <c r="B17" s="868">
        <v>27980.375</v>
      </c>
      <c r="C17" s="869">
        <v>37119.044999999998</v>
      </c>
      <c r="D17" s="865">
        <f t="shared" si="0"/>
        <v>0.32660999003766022</v>
      </c>
      <c r="E17" s="870">
        <f t="shared" si="1"/>
        <v>6.9479406680817797E-3</v>
      </c>
      <c r="F17" s="867"/>
    </row>
    <row r="18" spans="1:6" x14ac:dyDescent="0.3">
      <c r="A18" s="862" t="s">
        <v>842</v>
      </c>
      <c r="B18" s="868">
        <v>47365.95</v>
      </c>
      <c r="C18" s="869">
        <v>27453.68</v>
      </c>
      <c r="D18" s="865">
        <f t="shared" si="0"/>
        <v>-0.42039207489768493</v>
      </c>
      <c r="E18" s="870">
        <f t="shared" si="1"/>
        <v>5.1387782137310755E-3</v>
      </c>
      <c r="F18" s="867"/>
    </row>
    <row r="19" spans="1:6" x14ac:dyDescent="0.3">
      <c r="A19" s="862" t="s">
        <v>533</v>
      </c>
      <c r="B19" s="868">
        <v>492.71699999999998</v>
      </c>
      <c r="C19" s="869">
        <v>9639.42</v>
      </c>
      <c r="D19" s="865" t="s">
        <v>241</v>
      </c>
      <c r="E19" s="871">
        <f t="shared" si="1"/>
        <v>1.8043060707709712E-3</v>
      </c>
      <c r="F19" s="867"/>
    </row>
    <row r="20" spans="1:6" x14ac:dyDescent="0.3">
      <c r="A20" s="862" t="s">
        <v>535</v>
      </c>
      <c r="B20" s="868">
        <v>7466</v>
      </c>
      <c r="C20" s="869">
        <v>8433</v>
      </c>
      <c r="D20" s="865">
        <f t="shared" si="0"/>
        <v>0.12952049290115197</v>
      </c>
      <c r="E20" s="871">
        <f t="shared" si="1"/>
        <v>1.5784884458620539E-3</v>
      </c>
      <c r="F20" s="867"/>
    </row>
    <row r="21" spans="1:6" x14ac:dyDescent="0.3">
      <c r="A21" s="862" t="s">
        <v>540</v>
      </c>
      <c r="B21" s="868">
        <v>1060</v>
      </c>
      <c r="C21" s="869">
        <v>6754.7950000000001</v>
      </c>
      <c r="D21" s="865">
        <f t="shared" si="0"/>
        <v>5.3724481132075477</v>
      </c>
      <c r="E21" s="871">
        <f t="shared" si="1"/>
        <v>1.264362132297732E-3</v>
      </c>
      <c r="F21" s="867"/>
    </row>
    <row r="22" spans="1:6" x14ac:dyDescent="0.3">
      <c r="A22" s="862" t="s">
        <v>537</v>
      </c>
      <c r="B22" s="868">
        <v>3329.2750000000001</v>
      </c>
      <c r="C22" s="869">
        <v>3657.9749999999999</v>
      </c>
      <c r="D22" s="865">
        <f t="shared" si="0"/>
        <v>9.8730204023398382E-2</v>
      </c>
      <c r="E22" s="872">
        <f t="shared" si="1"/>
        <v>6.8469954615821738E-4</v>
      </c>
      <c r="F22" s="867"/>
    </row>
    <row r="23" spans="1:6" x14ac:dyDescent="0.3">
      <c r="A23" s="862" t="s">
        <v>539</v>
      </c>
      <c r="B23" s="868">
        <v>3499</v>
      </c>
      <c r="C23" s="869">
        <v>3550</v>
      </c>
      <c r="D23" s="865">
        <f t="shared" si="0"/>
        <v>1.4575593026578959E-2</v>
      </c>
      <c r="E23" s="872">
        <f t="shared" si="1"/>
        <v>6.6448879198509325E-4</v>
      </c>
      <c r="F23" s="867"/>
    </row>
    <row r="24" spans="1:6" x14ac:dyDescent="0.3">
      <c r="A24" s="862" t="s">
        <v>542</v>
      </c>
      <c r="B24" s="868">
        <v>280.495</v>
      </c>
      <c r="C24" s="869">
        <v>2541.56</v>
      </c>
      <c r="D24" s="865">
        <f t="shared" si="0"/>
        <v>8.060981479170751</v>
      </c>
      <c r="E24" s="872">
        <f t="shared" si="1"/>
        <v>4.7572905187538977E-4</v>
      </c>
      <c r="F24" s="867"/>
    </row>
    <row r="25" spans="1:6" x14ac:dyDescent="0.3">
      <c r="A25" s="862" t="s">
        <v>536</v>
      </c>
      <c r="B25" s="868">
        <v>144</v>
      </c>
      <c r="C25" s="869">
        <v>1453.35</v>
      </c>
      <c r="D25" s="865">
        <f t="shared" si="0"/>
        <v>9.0927083333333325</v>
      </c>
      <c r="E25" s="872">
        <f t="shared" si="1"/>
        <v>2.720379678398691E-4</v>
      </c>
      <c r="F25" s="867"/>
    </row>
    <row r="26" spans="1:6" x14ac:dyDescent="0.3">
      <c r="A26" s="862" t="s">
        <v>543</v>
      </c>
      <c r="B26" s="868">
        <v>750</v>
      </c>
      <c r="C26" s="869">
        <v>750</v>
      </c>
      <c r="D26" s="865">
        <f t="shared" si="0"/>
        <v>0</v>
      </c>
      <c r="E26" s="872">
        <f>C26/$C$6</f>
        <v>1.4038495605318873E-4</v>
      </c>
      <c r="F26" s="867"/>
    </row>
    <row r="27" spans="1:6" x14ac:dyDescent="0.3">
      <c r="A27" s="862" t="s">
        <v>534</v>
      </c>
      <c r="B27" s="868">
        <v>11</v>
      </c>
      <c r="C27" s="869">
        <v>569.41</v>
      </c>
      <c r="D27" s="865" t="s">
        <v>241</v>
      </c>
      <c r="E27" s="873">
        <f t="shared" si="1"/>
        <v>1.0658213043499492E-4</v>
      </c>
      <c r="F27" s="867"/>
    </row>
    <row r="28" spans="1:6" x14ac:dyDescent="0.3">
      <c r="A28" s="862" t="s">
        <v>530</v>
      </c>
      <c r="B28" s="868">
        <v>1070</v>
      </c>
      <c r="C28" s="869">
        <v>532</v>
      </c>
      <c r="D28" s="865">
        <f t="shared" si="0"/>
        <v>-0.50280373831775704</v>
      </c>
      <c r="E28" s="874">
        <f t="shared" si="1"/>
        <v>9.957972882706187E-5</v>
      </c>
      <c r="F28" s="867"/>
    </row>
    <row r="29" spans="1:6" x14ac:dyDescent="0.3">
      <c r="A29" s="862" t="s">
        <v>541</v>
      </c>
      <c r="B29" s="868">
        <v>96</v>
      </c>
      <c r="C29" s="869">
        <v>511.33</v>
      </c>
      <c r="D29" s="865">
        <f t="shared" si="0"/>
        <v>4.3263541666666665</v>
      </c>
      <c r="E29" s="874">
        <f t="shared" si="1"/>
        <v>9.5710719438235985E-5</v>
      </c>
      <c r="F29" s="867"/>
    </row>
    <row r="30" spans="1:6" x14ac:dyDescent="0.3">
      <c r="A30" s="862" t="s">
        <v>843</v>
      </c>
      <c r="B30" s="868">
        <v>0</v>
      </c>
      <c r="C30" s="869">
        <v>472.02</v>
      </c>
      <c r="D30" s="865" t="s">
        <v>241</v>
      </c>
      <c r="E30" s="874">
        <f t="shared" si="1"/>
        <v>8.8352675941634856E-5</v>
      </c>
      <c r="F30" s="867"/>
    </row>
    <row r="31" spans="1:6" x14ac:dyDescent="0.3">
      <c r="A31" s="862" t="s">
        <v>544</v>
      </c>
      <c r="B31" s="868">
        <v>64</v>
      </c>
      <c r="C31" s="869">
        <v>49.38</v>
      </c>
      <c r="D31" s="865">
        <f t="shared" si="0"/>
        <v>-0.22843749999999996</v>
      </c>
      <c r="E31" s="874">
        <f t="shared" si="1"/>
        <v>9.2429455065419458E-6</v>
      </c>
      <c r="F31" s="867"/>
    </row>
    <row r="32" spans="1:6" x14ac:dyDescent="0.3">
      <c r="A32" s="862" t="s">
        <v>545</v>
      </c>
      <c r="B32" s="868">
        <v>12</v>
      </c>
      <c r="C32" s="869">
        <v>43</v>
      </c>
      <c r="D32" s="865">
        <f t="shared" si="0"/>
        <v>2.5833333333333335</v>
      </c>
      <c r="E32" s="874">
        <f t="shared" si="1"/>
        <v>8.0487374803828209E-6</v>
      </c>
      <c r="F32" s="867"/>
    </row>
    <row r="33" spans="1:6" x14ac:dyDescent="0.3">
      <c r="A33" s="862" t="s">
        <v>538</v>
      </c>
      <c r="B33" s="868">
        <v>2408.0600000000004</v>
      </c>
      <c r="C33" s="869">
        <v>36</v>
      </c>
      <c r="D33" s="865">
        <f t="shared" si="0"/>
        <v>-0.98505020639020624</v>
      </c>
      <c r="E33" s="874">
        <f t="shared" si="1"/>
        <v>6.7384778905530591E-6</v>
      </c>
      <c r="F33" s="867"/>
    </row>
    <row r="34" spans="1:6" x14ac:dyDescent="0.3">
      <c r="A34" s="862" t="s">
        <v>546</v>
      </c>
      <c r="B34" s="868">
        <v>7</v>
      </c>
      <c r="C34" s="869">
        <v>10</v>
      </c>
      <c r="D34" s="865">
        <f t="shared" si="0"/>
        <v>0.4285714285714286</v>
      </c>
      <c r="E34" s="874">
        <f t="shared" si="1"/>
        <v>1.8717994140425164E-6</v>
      </c>
      <c r="F34" s="867"/>
    </row>
    <row r="35" spans="1:6" x14ac:dyDescent="0.3">
      <c r="A35" s="862" t="s">
        <v>844</v>
      </c>
      <c r="B35" s="868">
        <v>2</v>
      </c>
      <c r="C35" s="869">
        <v>2</v>
      </c>
      <c r="D35" s="865">
        <f t="shared" si="0"/>
        <v>0</v>
      </c>
      <c r="E35" s="875">
        <f t="shared" si="1"/>
        <v>3.7435988280850329E-7</v>
      </c>
      <c r="F35" s="867"/>
    </row>
    <row r="36" spans="1:6" x14ac:dyDescent="0.3">
      <c r="A36" s="857" t="s">
        <v>547</v>
      </c>
      <c r="B36" s="876">
        <f>SUM(B37:B38)</f>
        <v>11627.259999999998</v>
      </c>
      <c r="C36" s="464">
        <f>SUM(C37:C38)</f>
        <v>22083.22</v>
      </c>
      <c r="D36" s="860">
        <f>+C36/B36-1</f>
        <v>0.89926259497078465</v>
      </c>
      <c r="E36" s="861">
        <f>SUM(E37:E38)</f>
        <v>0.99999999999999989</v>
      </c>
      <c r="F36" s="867"/>
    </row>
    <row r="37" spans="1:6" x14ac:dyDescent="0.3">
      <c r="A37" s="877" t="s">
        <v>548</v>
      </c>
      <c r="B37" s="878">
        <v>7414.7999999999993</v>
      </c>
      <c r="C37" s="463">
        <v>15874.13</v>
      </c>
      <c r="D37" s="879">
        <f>+C37/B37-1</f>
        <v>1.1408709607811405</v>
      </c>
      <c r="E37" s="870">
        <f>C37/$C$36</f>
        <v>0.7188322174030779</v>
      </c>
      <c r="F37" s="867"/>
    </row>
    <row r="38" spans="1:6" x14ac:dyDescent="0.3">
      <c r="A38" s="877" t="s">
        <v>549</v>
      </c>
      <c r="B38" s="880">
        <v>4212.46</v>
      </c>
      <c r="C38" s="881">
        <v>6209.09</v>
      </c>
      <c r="D38" s="882">
        <f>+C38/B38-1</f>
        <v>0.47398194879001831</v>
      </c>
      <c r="E38" s="883">
        <f>C38/$C$36</f>
        <v>0.28116778259692199</v>
      </c>
      <c r="F38" s="867"/>
    </row>
    <row r="39" spans="1:6" ht="30.75" customHeight="1" x14ac:dyDescent="0.3">
      <c r="A39" s="931" t="s">
        <v>886</v>
      </c>
      <c r="B39" s="931"/>
      <c r="C39" s="931"/>
      <c r="D39" s="931"/>
      <c r="E39" s="931"/>
    </row>
    <row r="40" spans="1:6" x14ac:dyDescent="0.3">
      <c r="A40" s="465" t="s">
        <v>550</v>
      </c>
      <c r="B40" s="884"/>
      <c r="C40" s="885"/>
      <c r="D40" s="885"/>
      <c r="E40" s="886"/>
    </row>
  </sheetData>
  <mergeCells count="2">
    <mergeCell ref="B4:E4"/>
    <mergeCell ref="A39:E3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FC60-F42D-46CA-AB8E-54B7E9483247}">
  <sheetPr>
    <tabColor rgb="FF002060"/>
    <pageSetUpPr fitToPage="1"/>
  </sheetPr>
  <dimension ref="A1:I116"/>
  <sheetViews>
    <sheetView showGridLines="0" view="pageBreakPreview" zoomScaleNormal="100" zoomScaleSheetLayoutView="100" workbookViewId="0"/>
  </sheetViews>
  <sheetFormatPr baseColWidth="10" defaultColWidth="11.44140625" defaultRowHeight="13.8" x14ac:dyDescent="0.3"/>
  <cols>
    <col min="1" max="1" width="35.44140625" style="467" customWidth="1"/>
    <col min="2" max="3" width="14.44140625" style="467" customWidth="1"/>
    <col min="4" max="4" width="12.33203125" style="467" customWidth="1"/>
    <col min="5" max="5" width="10.33203125" style="467" customWidth="1"/>
    <col min="6" max="6" width="3.44140625" style="467" customWidth="1"/>
    <col min="7" max="16384" width="11.44140625" style="467"/>
  </cols>
  <sheetData>
    <row r="1" spans="1:5" x14ac:dyDescent="0.3">
      <c r="A1" s="466" t="s">
        <v>551</v>
      </c>
    </row>
    <row r="2" spans="1:5" ht="15.6" x14ac:dyDescent="0.3">
      <c r="A2" s="468" t="s">
        <v>552</v>
      </c>
    </row>
    <row r="4" spans="1:5" x14ac:dyDescent="0.3">
      <c r="A4" s="469"/>
      <c r="B4" s="930" t="s">
        <v>875</v>
      </c>
      <c r="C4" s="930"/>
      <c r="D4" s="930"/>
      <c r="E4" s="930"/>
    </row>
    <row r="5" spans="1:5" x14ac:dyDescent="0.3">
      <c r="A5" s="470" t="s">
        <v>553</v>
      </c>
      <c r="B5" s="854">
        <v>2025</v>
      </c>
      <c r="C5" s="462">
        <v>2026</v>
      </c>
      <c r="D5" s="471" t="s">
        <v>554</v>
      </c>
      <c r="E5" s="472" t="s">
        <v>509</v>
      </c>
    </row>
    <row r="6" spans="1:5" x14ac:dyDescent="0.3">
      <c r="A6" s="473" t="s">
        <v>555</v>
      </c>
      <c r="B6" s="474">
        <f>SUM(B7:B11)</f>
        <v>2658570.5219999999</v>
      </c>
      <c r="C6" s="475">
        <f>SUM(C7:C11)</f>
        <v>2748795.074</v>
      </c>
      <c r="D6" s="477">
        <f>(C6-B6)/B6</f>
        <v>3.39372423087448E-2</v>
      </c>
      <c r="E6" s="521">
        <f>SUM(E7:E11)</f>
        <v>0.99999999999999989</v>
      </c>
    </row>
    <row r="7" spans="1:5" x14ac:dyDescent="0.3">
      <c r="A7" s="887" t="s">
        <v>243</v>
      </c>
      <c r="B7" s="888">
        <v>1951395.27</v>
      </c>
      <c r="C7" s="889">
        <v>1899175</v>
      </c>
      <c r="D7" s="890">
        <f t="shared" ref="D7:D37" si="0">(C7-B7)/B7</f>
        <v>-2.676047790153761E-2</v>
      </c>
      <c r="E7" s="891">
        <f>C7/$C$6</f>
        <v>0.69091181731359574</v>
      </c>
    </row>
    <row r="8" spans="1:5" x14ac:dyDescent="0.3">
      <c r="A8" s="887" t="s">
        <v>244</v>
      </c>
      <c r="B8" s="888">
        <v>218258.36</v>
      </c>
      <c r="C8" s="889">
        <v>356202.1</v>
      </c>
      <c r="D8" s="890">
        <f t="shared" si="0"/>
        <v>0.63202041837022871</v>
      </c>
      <c r="E8" s="891">
        <f>C8/$C$6</f>
        <v>0.12958481458629098</v>
      </c>
    </row>
    <row r="9" spans="1:5" x14ac:dyDescent="0.3">
      <c r="A9" s="887" t="s">
        <v>245</v>
      </c>
      <c r="B9" s="888">
        <v>205245.3</v>
      </c>
      <c r="C9" s="889">
        <v>227673.4</v>
      </c>
      <c r="D9" s="890">
        <f t="shared" si="0"/>
        <v>0.1092746094551252</v>
      </c>
      <c r="E9" s="891">
        <f>C9/$C$6</f>
        <v>8.2826618162078383E-2</v>
      </c>
    </row>
    <row r="10" spans="1:5" x14ac:dyDescent="0.3">
      <c r="A10" s="467" t="s">
        <v>246</v>
      </c>
      <c r="B10" s="480">
        <v>217683.39</v>
      </c>
      <c r="C10" s="479">
        <v>218018.91</v>
      </c>
      <c r="D10" s="481">
        <f t="shared" si="0"/>
        <v>1.5413210902310438E-3</v>
      </c>
      <c r="E10" s="522">
        <f>C10/$C$6</f>
        <v>7.9314355610635823E-2</v>
      </c>
    </row>
    <row r="11" spans="1:5" x14ac:dyDescent="0.3">
      <c r="A11" s="467" t="s">
        <v>247</v>
      </c>
      <c r="B11" s="480">
        <v>65988.202000000048</v>
      </c>
      <c r="C11" s="479">
        <v>47725.663999999873</v>
      </c>
      <c r="D11" s="481">
        <f t="shared" si="0"/>
        <v>-0.27675459319228246</v>
      </c>
      <c r="E11" s="522">
        <f>C11/$C$6</f>
        <v>1.7362394327398986E-2</v>
      </c>
    </row>
    <row r="12" spans="1:5" x14ac:dyDescent="0.3">
      <c r="A12" s="473" t="s">
        <v>556</v>
      </c>
      <c r="B12" s="474">
        <f>SUM(B13)</f>
        <v>1171121.7</v>
      </c>
      <c r="C12" s="475">
        <f>SUM(C13)</f>
        <v>1048757.95</v>
      </c>
      <c r="D12" s="477">
        <f t="shared" si="0"/>
        <v>-0.10448423080197387</v>
      </c>
      <c r="E12" s="521">
        <f>SUM(E13)</f>
        <v>1</v>
      </c>
    </row>
    <row r="13" spans="1:5" x14ac:dyDescent="0.3">
      <c r="A13" s="467" t="s">
        <v>248</v>
      </c>
      <c r="B13" s="480">
        <v>1171121.7</v>
      </c>
      <c r="C13" s="479">
        <v>1048757.95</v>
      </c>
      <c r="D13" s="481">
        <f t="shared" si="0"/>
        <v>-0.10448423080197387</v>
      </c>
      <c r="E13" s="522">
        <f>C12/$C$13</f>
        <v>1</v>
      </c>
    </row>
    <row r="14" spans="1:5" x14ac:dyDescent="0.3">
      <c r="A14" s="473" t="s">
        <v>557</v>
      </c>
      <c r="B14" s="474">
        <f>SUM(B15:B19)</f>
        <v>441353.17</v>
      </c>
      <c r="C14" s="475">
        <f>SUM(C15:C19)</f>
        <v>604242.39</v>
      </c>
      <c r="D14" s="477">
        <f t="shared" si="0"/>
        <v>0.36906774681147081</v>
      </c>
      <c r="E14" s="521">
        <f>SUM(E15:E19)</f>
        <v>1</v>
      </c>
    </row>
    <row r="15" spans="1:5" x14ac:dyDescent="0.3">
      <c r="A15" s="887" t="s">
        <v>244</v>
      </c>
      <c r="B15" s="888">
        <v>392590.32</v>
      </c>
      <c r="C15" s="889">
        <v>389090.2</v>
      </c>
      <c r="D15" s="890">
        <f t="shared" si="0"/>
        <v>-8.9154516086896781E-3</v>
      </c>
      <c r="E15" s="891">
        <f>C15/$C$14</f>
        <v>0.64393065835715368</v>
      </c>
    </row>
    <row r="16" spans="1:5" x14ac:dyDescent="0.3">
      <c r="A16" s="887" t="s">
        <v>251</v>
      </c>
      <c r="B16" s="888">
        <v>335</v>
      </c>
      <c r="C16" s="889">
        <v>182433</v>
      </c>
      <c r="D16" s="890" t="s">
        <v>241</v>
      </c>
      <c r="E16" s="891">
        <f>C16/$C$14</f>
        <v>0.30192022774171801</v>
      </c>
    </row>
    <row r="17" spans="1:5" x14ac:dyDescent="0.3">
      <c r="A17" s="887" t="s">
        <v>249</v>
      </c>
      <c r="B17" s="888">
        <v>5355.1100000000006</v>
      </c>
      <c r="C17" s="889">
        <v>15667.14</v>
      </c>
      <c r="D17" s="890">
        <f t="shared" si="0"/>
        <v>1.9256429839909914</v>
      </c>
      <c r="E17" s="891">
        <f>C17/$C$14</f>
        <v>2.5928568169472518E-2</v>
      </c>
    </row>
    <row r="18" spans="1:5" x14ac:dyDescent="0.3">
      <c r="A18" s="887" t="s">
        <v>250</v>
      </c>
      <c r="B18" s="888">
        <v>23000</v>
      </c>
      <c r="C18" s="889">
        <v>6500</v>
      </c>
      <c r="D18" s="890">
        <f t="shared" si="0"/>
        <v>-0.71739130434782605</v>
      </c>
      <c r="E18" s="891">
        <f>C18/$C$14</f>
        <v>1.0757272425061075E-2</v>
      </c>
    </row>
    <row r="19" spans="1:5" x14ac:dyDescent="0.3">
      <c r="A19" s="887" t="s">
        <v>247</v>
      </c>
      <c r="B19" s="888">
        <v>20072.739999999991</v>
      </c>
      <c r="C19" s="889">
        <v>10552.050000000047</v>
      </c>
      <c r="D19" s="890">
        <f t="shared" si="0"/>
        <v>-0.47430943657915903</v>
      </c>
      <c r="E19" s="891">
        <f>C19/$C$14</f>
        <v>1.7463273306594803E-2</v>
      </c>
    </row>
    <row r="20" spans="1:5" x14ac:dyDescent="0.3">
      <c r="A20" s="473" t="s">
        <v>559</v>
      </c>
      <c r="B20" s="474">
        <f>SUM(B21:B22)</f>
        <v>200125.47500000001</v>
      </c>
      <c r="C20" s="475">
        <f>SUM(C21:C22)</f>
        <v>160425.55499999999</v>
      </c>
      <c r="D20" s="477">
        <f t="shared" si="0"/>
        <v>-0.19837514439378601</v>
      </c>
      <c r="E20" s="521">
        <f>SUM(E21:E22)</f>
        <v>1</v>
      </c>
    </row>
    <row r="21" spans="1:5" x14ac:dyDescent="0.3">
      <c r="A21" s="887" t="s">
        <v>256</v>
      </c>
      <c r="B21" s="888">
        <v>200091.64</v>
      </c>
      <c r="C21" s="889">
        <v>160143</v>
      </c>
      <c r="D21" s="890">
        <f t="shared" si="0"/>
        <v>-0.19965171958208755</v>
      </c>
      <c r="E21" s="891">
        <f>C21/$C$20</f>
        <v>0.99823871577068879</v>
      </c>
    </row>
    <row r="22" spans="1:5" x14ac:dyDescent="0.3">
      <c r="A22" s="887" t="s">
        <v>243</v>
      </c>
      <c r="B22" s="888">
        <v>33.835000000000001</v>
      </c>
      <c r="C22" s="889">
        <v>282.55500000000001</v>
      </c>
      <c r="D22" s="890">
        <f t="shared" si="0"/>
        <v>7.3509679326141564</v>
      </c>
      <c r="E22" s="891">
        <f>C22/$C$20</f>
        <v>1.7612842293112218E-3</v>
      </c>
    </row>
    <row r="23" spans="1:5" x14ac:dyDescent="0.3">
      <c r="A23" s="473" t="s">
        <v>558</v>
      </c>
      <c r="B23" s="474">
        <f>SUM(B24:B30)</f>
        <v>181985.87</v>
      </c>
      <c r="C23" s="475">
        <f>SUM(C24:C30)</f>
        <v>151514.98000000001</v>
      </c>
      <c r="D23" s="477">
        <f t="shared" si="0"/>
        <v>-0.16743547177591309</v>
      </c>
      <c r="E23" s="521">
        <f>SUM(E24:E30)</f>
        <v>0.99999999999999989</v>
      </c>
    </row>
    <row r="24" spans="1:5" x14ac:dyDescent="0.3">
      <c r="A24" s="892" t="s">
        <v>245</v>
      </c>
      <c r="B24" s="888">
        <v>45051</v>
      </c>
      <c r="C24" s="889">
        <v>69208</v>
      </c>
      <c r="D24" s="890">
        <f t="shared" si="0"/>
        <v>0.53621451244145524</v>
      </c>
      <c r="E24" s="891">
        <f t="shared" ref="E24:E30" si="1">C24/$C$23</f>
        <v>0.45677331706739488</v>
      </c>
    </row>
    <row r="25" spans="1:5" x14ac:dyDescent="0.3">
      <c r="A25" s="892" t="s">
        <v>244</v>
      </c>
      <c r="B25" s="888">
        <v>101786.98</v>
      </c>
      <c r="C25" s="889">
        <v>55280.6</v>
      </c>
      <c r="D25" s="890">
        <f t="shared" si="0"/>
        <v>-0.4568991043844704</v>
      </c>
      <c r="E25" s="891">
        <f t="shared" si="1"/>
        <v>0.3648523730128862</v>
      </c>
    </row>
    <row r="26" spans="1:5" x14ac:dyDescent="0.3">
      <c r="A26" s="892" t="s">
        <v>264</v>
      </c>
      <c r="B26" s="888">
        <v>2800</v>
      </c>
      <c r="C26" s="889">
        <v>10472</v>
      </c>
      <c r="D26" s="890">
        <f t="shared" si="0"/>
        <v>2.74</v>
      </c>
      <c r="E26" s="891">
        <f t="shared" si="1"/>
        <v>6.9115278238494962E-2</v>
      </c>
    </row>
    <row r="27" spans="1:5" x14ac:dyDescent="0.3">
      <c r="A27" s="482" t="s">
        <v>251</v>
      </c>
      <c r="B27" s="480">
        <v>8933.7900000000009</v>
      </c>
      <c r="C27" s="479">
        <v>3573</v>
      </c>
      <c r="D27" s="481">
        <f t="shared" si="0"/>
        <v>-0.60005775824146312</v>
      </c>
      <c r="E27" s="522">
        <f t="shared" si="1"/>
        <v>2.3581826694627817E-2</v>
      </c>
    </row>
    <row r="28" spans="1:5" x14ac:dyDescent="0.3">
      <c r="A28" s="482" t="s">
        <v>258</v>
      </c>
      <c r="B28" s="480">
        <v>0</v>
      </c>
      <c r="C28" s="479">
        <v>2965.78</v>
      </c>
      <c r="D28" s="481" t="s">
        <v>241</v>
      </c>
      <c r="E28" s="522">
        <f t="shared" si="1"/>
        <v>1.9574170157960619E-2</v>
      </c>
    </row>
    <row r="29" spans="1:5" x14ac:dyDescent="0.3">
      <c r="A29" s="482" t="s">
        <v>257</v>
      </c>
      <c r="B29" s="480">
        <v>14180.7</v>
      </c>
      <c r="C29" s="479">
        <v>2935.2</v>
      </c>
      <c r="D29" s="481">
        <f t="shared" si="0"/>
        <v>-0.79301444921618813</v>
      </c>
      <c r="E29" s="522">
        <f t="shared" si="1"/>
        <v>1.9372341929491062E-2</v>
      </c>
    </row>
    <row r="30" spans="1:5" x14ac:dyDescent="0.3">
      <c r="A30" s="467" t="s">
        <v>247</v>
      </c>
      <c r="B30" s="480">
        <v>9233.3999999999942</v>
      </c>
      <c r="C30" s="479">
        <v>7080.3999999999942</v>
      </c>
      <c r="D30" s="481">
        <f t="shared" si="0"/>
        <v>-0.23317521173132338</v>
      </c>
      <c r="E30" s="522">
        <f t="shared" si="1"/>
        <v>4.6730692899144319E-2</v>
      </c>
    </row>
    <row r="31" spans="1:5" x14ac:dyDescent="0.3">
      <c r="A31" s="473" t="s">
        <v>526</v>
      </c>
      <c r="B31" s="474">
        <f>SUM(B32:B37)</f>
        <v>116711.72999999998</v>
      </c>
      <c r="C31" s="475">
        <f>SUM(C32:C37)</f>
        <v>137106.72500000001</v>
      </c>
      <c r="D31" s="477">
        <f t="shared" si="0"/>
        <v>0.17474674567843376</v>
      </c>
      <c r="E31" s="521">
        <f>SUM(E32:E37)</f>
        <v>1</v>
      </c>
    </row>
    <row r="32" spans="1:5" x14ac:dyDescent="0.3">
      <c r="A32" s="467" t="s">
        <v>250</v>
      </c>
      <c r="B32" s="480">
        <v>35703</v>
      </c>
      <c r="C32" s="479">
        <v>36473.205000000002</v>
      </c>
      <c r="D32" s="481">
        <f t="shared" si="0"/>
        <v>2.1572556927989293E-2</v>
      </c>
      <c r="E32" s="522">
        <f t="shared" ref="E32:E37" si="2">C32/$C$31</f>
        <v>0.26602053983858193</v>
      </c>
    </row>
    <row r="33" spans="1:9" x14ac:dyDescent="0.3">
      <c r="A33" s="467" t="s">
        <v>245</v>
      </c>
      <c r="B33" s="480">
        <v>5303.5</v>
      </c>
      <c r="C33" s="479">
        <v>31684.2</v>
      </c>
      <c r="D33" s="481">
        <f t="shared" si="0"/>
        <v>4.9742057132082591</v>
      </c>
      <c r="E33" s="522">
        <f t="shared" si="2"/>
        <v>0.23109150918745963</v>
      </c>
    </row>
    <row r="34" spans="1:9" x14ac:dyDescent="0.3">
      <c r="A34" s="467" t="s">
        <v>244</v>
      </c>
      <c r="B34" s="480">
        <v>23114.959999999999</v>
      </c>
      <c r="C34" s="479">
        <v>28354.420000000002</v>
      </c>
      <c r="D34" s="481">
        <f t="shared" si="0"/>
        <v>0.22666965463059435</v>
      </c>
      <c r="E34" s="522">
        <f t="shared" si="2"/>
        <v>0.20680546486687651</v>
      </c>
    </row>
    <row r="35" spans="1:9" x14ac:dyDescent="0.3">
      <c r="A35" s="467" t="s">
        <v>248</v>
      </c>
      <c r="B35" s="480">
        <v>10630</v>
      </c>
      <c r="C35" s="479">
        <v>20232</v>
      </c>
      <c r="D35" s="481">
        <f t="shared" si="0"/>
        <v>0.90329256820319848</v>
      </c>
      <c r="E35" s="522">
        <f t="shared" si="2"/>
        <v>0.1475638777018414</v>
      </c>
    </row>
    <row r="36" spans="1:9" x14ac:dyDescent="0.3">
      <c r="A36" s="467" t="s">
        <v>258</v>
      </c>
      <c r="B36" s="480">
        <v>5278.4</v>
      </c>
      <c r="C36" s="479">
        <v>4914</v>
      </c>
      <c r="D36" s="481">
        <f t="shared" si="0"/>
        <v>-6.903607153682928E-2</v>
      </c>
      <c r="E36" s="522">
        <f t="shared" si="2"/>
        <v>3.5840692715838701E-2</v>
      </c>
    </row>
    <row r="37" spans="1:9" x14ac:dyDescent="0.3">
      <c r="A37" s="467" t="s">
        <v>247</v>
      </c>
      <c r="B37" s="480">
        <v>36681.869999999995</v>
      </c>
      <c r="C37" s="479">
        <v>15448.900000000009</v>
      </c>
      <c r="D37" s="481">
        <f t="shared" si="0"/>
        <v>-0.57884099147617041</v>
      </c>
      <c r="E37" s="522">
        <f t="shared" si="2"/>
        <v>0.11267791568940187</v>
      </c>
    </row>
    <row r="38" spans="1:9" x14ac:dyDescent="0.3">
      <c r="A38" s="473" t="s">
        <v>560</v>
      </c>
      <c r="B38" s="474">
        <f>SUM(B39:B42)</f>
        <v>17875.960999999999</v>
      </c>
      <c r="C38" s="475">
        <f>SUM(C39:C42)</f>
        <v>115958.58</v>
      </c>
      <c r="D38" s="477">
        <f>(C38-B38)/B38</f>
        <v>5.4868445394348315</v>
      </c>
      <c r="E38" s="521">
        <f>SUM(E39:E42)</f>
        <v>1</v>
      </c>
    </row>
    <row r="39" spans="1:9" x14ac:dyDescent="0.3">
      <c r="A39" s="467" t="s">
        <v>245</v>
      </c>
      <c r="B39" s="480">
        <v>1870.721</v>
      </c>
      <c r="C39" s="479">
        <v>101260</v>
      </c>
      <c r="D39" s="481" t="s">
        <v>241</v>
      </c>
      <c r="E39" s="522">
        <f>C39/$C$38</f>
        <v>0.87324284240114014</v>
      </c>
    </row>
    <row r="40" spans="1:9" x14ac:dyDescent="0.3">
      <c r="A40" s="467" t="s">
        <v>243</v>
      </c>
      <c r="B40" s="480">
        <v>1329</v>
      </c>
      <c r="C40" s="479">
        <v>7398</v>
      </c>
      <c r="D40" s="481">
        <f>(C40-B40)/B40</f>
        <v>4.5665914221218964</v>
      </c>
      <c r="E40" s="522">
        <f>C40/$C$38</f>
        <v>6.3798642584274493E-2</v>
      </c>
    </row>
    <row r="41" spans="1:9" x14ac:dyDescent="0.3">
      <c r="A41" s="467" t="s">
        <v>244</v>
      </c>
      <c r="B41" s="480">
        <v>1667</v>
      </c>
      <c r="C41" s="479">
        <v>7300.58</v>
      </c>
      <c r="D41" s="481">
        <f t="shared" ref="D41" si="3">(C41-B41)/B41</f>
        <v>3.3794721055788841</v>
      </c>
      <c r="E41" s="522">
        <f>C41/$C$38</f>
        <v>6.2958515014585381E-2</v>
      </c>
    </row>
    <row r="42" spans="1:9" x14ac:dyDescent="0.3">
      <c r="A42" s="467" t="s">
        <v>248</v>
      </c>
      <c r="B42" s="480">
        <v>13009.24</v>
      </c>
      <c r="C42" s="479">
        <v>0</v>
      </c>
      <c r="D42" s="481" t="s">
        <v>242</v>
      </c>
      <c r="E42" s="522" t="s">
        <v>242</v>
      </c>
    </row>
    <row r="43" spans="1:9" x14ac:dyDescent="0.3">
      <c r="A43" s="473" t="s">
        <v>561</v>
      </c>
      <c r="B43" s="474">
        <f>SUM(B44:B48)</f>
        <v>93285.125999999989</v>
      </c>
      <c r="C43" s="475">
        <f>SUM(C44:C48)</f>
        <v>104171.5</v>
      </c>
      <c r="D43" s="477">
        <f>(C43-B43)/B43</f>
        <v>0.11669999781101235</v>
      </c>
      <c r="E43" s="521">
        <f>SUM(E44:E48)</f>
        <v>0.99999999999999989</v>
      </c>
      <c r="H43" s="893"/>
      <c r="I43" s="893"/>
    </row>
    <row r="44" spans="1:9" x14ac:dyDescent="0.3">
      <c r="A44" s="467" t="s">
        <v>244</v>
      </c>
      <c r="B44" s="480">
        <v>50448.125999999997</v>
      </c>
      <c r="C44" s="479">
        <v>55756</v>
      </c>
      <c r="D44" s="481">
        <f>(C44-B44)/B44</f>
        <v>0.10521449300217819</v>
      </c>
      <c r="E44" s="522">
        <f>C44/$C$43</f>
        <v>0.53523276519969476</v>
      </c>
    </row>
    <row r="45" spans="1:9" x14ac:dyDescent="0.3">
      <c r="A45" s="467" t="s">
        <v>251</v>
      </c>
      <c r="B45" s="480">
        <v>38735</v>
      </c>
      <c r="C45" s="479">
        <v>47305</v>
      </c>
      <c r="D45" s="481">
        <f>(C45-B45)/B45</f>
        <v>0.22124693429714729</v>
      </c>
      <c r="E45" s="522">
        <f>C45/$C$43</f>
        <v>0.45410692943847403</v>
      </c>
    </row>
    <row r="46" spans="1:9" x14ac:dyDescent="0.3">
      <c r="A46" s="467" t="s">
        <v>257</v>
      </c>
      <c r="B46" s="480">
        <v>902</v>
      </c>
      <c r="C46" s="479">
        <v>860</v>
      </c>
      <c r="D46" s="481">
        <f>(C46-B46)/B46</f>
        <v>-4.6563192904656318E-2</v>
      </c>
      <c r="E46" s="522">
        <f>C46/$C$43</f>
        <v>8.2556169393740129E-3</v>
      </c>
    </row>
    <row r="47" spans="1:9" x14ac:dyDescent="0.3">
      <c r="A47" s="467" t="s">
        <v>258</v>
      </c>
      <c r="B47" s="480">
        <v>3200</v>
      </c>
      <c r="C47" s="479">
        <v>250</v>
      </c>
      <c r="D47" s="481">
        <f>(C47-B47)/B47</f>
        <v>-0.921875</v>
      </c>
      <c r="E47" s="522">
        <f>C47/$C$43</f>
        <v>2.3998886451668641E-3</v>
      </c>
    </row>
    <row r="48" spans="1:9" x14ac:dyDescent="0.3">
      <c r="A48" s="467" t="s">
        <v>248</v>
      </c>
      <c r="B48" s="480">
        <v>0</v>
      </c>
      <c r="C48" s="479">
        <v>0.5</v>
      </c>
      <c r="D48" s="481" t="s">
        <v>241</v>
      </c>
      <c r="E48" s="894">
        <f>C48/$C$43</f>
        <v>4.7997772903337282E-6</v>
      </c>
    </row>
    <row r="49" spans="1:5" x14ac:dyDescent="0.3">
      <c r="A49" s="473" t="s">
        <v>564</v>
      </c>
      <c r="B49" s="474">
        <f>SUM(B50)</f>
        <v>59978.63</v>
      </c>
      <c r="C49" s="475">
        <f>SUM(C50)</f>
        <v>90719.1</v>
      </c>
      <c r="D49" s="477">
        <f t="shared" ref="D49:D57" si="4">(C49-B49)/B49</f>
        <v>0.51252371052823331</v>
      </c>
      <c r="E49" s="521">
        <f>SUM(E50)</f>
        <v>1</v>
      </c>
    </row>
    <row r="50" spans="1:5" x14ac:dyDescent="0.3">
      <c r="A50" s="467" t="s">
        <v>248</v>
      </c>
      <c r="B50" s="480">
        <v>59978.63</v>
      </c>
      <c r="C50" s="479">
        <v>90719.1</v>
      </c>
      <c r="D50" s="481">
        <f t="shared" si="4"/>
        <v>0.51252371052823331</v>
      </c>
      <c r="E50" s="522">
        <f>C50/$C$49</f>
        <v>1</v>
      </c>
    </row>
    <row r="51" spans="1:5" x14ac:dyDescent="0.3">
      <c r="A51" s="473" t="s">
        <v>562</v>
      </c>
      <c r="B51" s="474">
        <f>SUM(B52:B57)</f>
        <v>76516.784999999989</v>
      </c>
      <c r="C51" s="475">
        <f>SUM(C52:C57)</f>
        <v>77182.97</v>
      </c>
      <c r="D51" s="477">
        <f t="shared" si="4"/>
        <v>8.7063903691198246E-3</v>
      </c>
      <c r="E51" s="521">
        <f>SUM(E52:E57)</f>
        <v>1.0000000000000002</v>
      </c>
    </row>
    <row r="52" spans="1:5" x14ac:dyDescent="0.3">
      <c r="A52" s="467" t="s">
        <v>244</v>
      </c>
      <c r="B52" s="480">
        <v>42913.53</v>
      </c>
      <c r="C52" s="479">
        <v>46570.36</v>
      </c>
      <c r="D52" s="481">
        <f t="shared" si="4"/>
        <v>8.5213917382233578E-2</v>
      </c>
      <c r="E52" s="522">
        <f t="shared" ref="E52:E57" si="5">C52/$C$51</f>
        <v>0.60337610744960968</v>
      </c>
    </row>
    <row r="53" spans="1:5" x14ac:dyDescent="0.3">
      <c r="A53" s="467" t="s">
        <v>257</v>
      </c>
      <c r="B53" s="480">
        <v>18328.95</v>
      </c>
      <c r="C53" s="479">
        <v>10361.92</v>
      </c>
      <c r="D53" s="481">
        <f t="shared" si="4"/>
        <v>-0.43466919818101968</v>
      </c>
      <c r="E53" s="522">
        <f t="shared" si="5"/>
        <v>0.13425137695530504</v>
      </c>
    </row>
    <row r="54" spans="1:5" x14ac:dyDescent="0.3">
      <c r="A54" s="467" t="s">
        <v>254</v>
      </c>
      <c r="B54" s="480">
        <v>8854.58</v>
      </c>
      <c r="C54" s="479">
        <v>9857.15</v>
      </c>
      <c r="D54" s="481">
        <f t="shared" si="4"/>
        <v>0.11322614963103837</v>
      </c>
      <c r="E54" s="522">
        <f t="shared" si="5"/>
        <v>0.12771146277475459</v>
      </c>
    </row>
    <row r="55" spans="1:5" x14ac:dyDescent="0.3">
      <c r="A55" s="467" t="s">
        <v>262</v>
      </c>
      <c r="B55" s="480">
        <v>1664.12</v>
      </c>
      <c r="C55" s="479">
        <v>4333.8599999999997</v>
      </c>
      <c r="D55" s="481">
        <f t="shared" si="4"/>
        <v>1.6042953633151456</v>
      </c>
      <c r="E55" s="522">
        <f t="shared" si="5"/>
        <v>5.6150469462369741E-2</v>
      </c>
    </row>
    <row r="56" spans="1:5" x14ac:dyDescent="0.3">
      <c r="A56" s="467" t="s">
        <v>243</v>
      </c>
      <c r="B56" s="480">
        <v>1423.54</v>
      </c>
      <c r="C56" s="479">
        <v>2605.6799999999998</v>
      </c>
      <c r="D56" s="481">
        <f t="shared" si="4"/>
        <v>0.8304227489217022</v>
      </c>
      <c r="E56" s="522">
        <f t="shared" si="5"/>
        <v>3.37597788735002E-2</v>
      </c>
    </row>
    <row r="57" spans="1:5" x14ac:dyDescent="0.3">
      <c r="A57" s="467" t="s">
        <v>247</v>
      </c>
      <c r="B57" s="480">
        <v>3332.0650000000023</v>
      </c>
      <c r="C57" s="479">
        <v>3454.0000000000146</v>
      </c>
      <c r="D57" s="481">
        <f t="shared" si="4"/>
        <v>3.6594424178403522E-2</v>
      </c>
      <c r="E57" s="522">
        <f t="shared" si="5"/>
        <v>4.4750804484460942E-2</v>
      </c>
    </row>
    <row r="58" spans="1:5" x14ac:dyDescent="0.3">
      <c r="A58" s="473" t="s">
        <v>565</v>
      </c>
      <c r="B58" s="474">
        <f>SUM(B59:B60)</f>
        <v>27980.375</v>
      </c>
      <c r="C58" s="475">
        <f>SUM(C59:C60)</f>
        <v>37119.044999999998</v>
      </c>
      <c r="D58" s="477">
        <f>(C58-B58)/B58</f>
        <v>0.32660999003766028</v>
      </c>
      <c r="E58" s="521">
        <f>SUM(E59:E60)</f>
        <v>1</v>
      </c>
    </row>
    <row r="59" spans="1:5" x14ac:dyDescent="0.3">
      <c r="A59" s="483" t="s">
        <v>243</v>
      </c>
      <c r="B59" s="480">
        <v>17401.654999999999</v>
      </c>
      <c r="C59" s="485">
        <v>36205.434999999998</v>
      </c>
      <c r="D59" s="481">
        <f>(C59-B59)/B59</f>
        <v>1.080574232738208</v>
      </c>
      <c r="E59" s="523">
        <f>C59/$C$58</f>
        <v>0.9753870284108872</v>
      </c>
    </row>
    <row r="60" spans="1:5" x14ac:dyDescent="0.3">
      <c r="A60" s="467" t="s">
        <v>245</v>
      </c>
      <c r="B60" s="480">
        <v>10578.720000000001</v>
      </c>
      <c r="C60" s="485">
        <v>913.61</v>
      </c>
      <c r="D60" s="481">
        <f>(C60-B60)/B60</f>
        <v>-0.91363699956138356</v>
      </c>
      <c r="E60" s="523">
        <f>C60/$C$58</f>
        <v>2.4612971589112815E-2</v>
      </c>
    </row>
    <row r="61" spans="1:5" x14ac:dyDescent="0.3">
      <c r="A61" s="473" t="s">
        <v>566</v>
      </c>
      <c r="B61" s="474">
        <f>SUM(B62:B64)</f>
        <v>47365.95</v>
      </c>
      <c r="C61" s="475">
        <f>SUM(C62:C64)</f>
        <v>27453.68</v>
      </c>
      <c r="D61" s="477">
        <f t="shared" ref="D61:D64" si="6">(C61-B61)/B61</f>
        <v>-0.42039207489768488</v>
      </c>
      <c r="E61" s="521">
        <f>SUM(E62:E64)</f>
        <v>1</v>
      </c>
    </row>
    <row r="62" spans="1:5" x14ac:dyDescent="0.3">
      <c r="A62" s="482" t="s">
        <v>243</v>
      </c>
      <c r="B62" s="480">
        <v>32654.92</v>
      </c>
      <c r="C62" s="479">
        <v>18547.870000000003</v>
      </c>
      <c r="D62" s="481">
        <f t="shared" si="6"/>
        <v>-0.43200381443286329</v>
      </c>
      <c r="E62" s="522">
        <f>C62/$C$61</f>
        <v>0.67560596612184609</v>
      </c>
    </row>
    <row r="63" spans="1:5" x14ac:dyDescent="0.3">
      <c r="A63" s="482" t="s">
        <v>245</v>
      </c>
      <c r="B63" s="480">
        <v>13264.83</v>
      </c>
      <c r="C63" s="479">
        <v>8471.81</v>
      </c>
      <c r="D63" s="481">
        <f t="shared" si="6"/>
        <v>-0.36133293830377022</v>
      </c>
      <c r="E63" s="522">
        <f>C63/$C$61</f>
        <v>0.30858558852583695</v>
      </c>
    </row>
    <row r="64" spans="1:5" x14ac:dyDescent="0.3">
      <c r="A64" s="482" t="s">
        <v>254</v>
      </c>
      <c r="B64" s="480">
        <v>1446.2</v>
      </c>
      <c r="C64" s="479">
        <v>434</v>
      </c>
      <c r="D64" s="481">
        <f t="shared" si="6"/>
        <v>-0.69990319457889638</v>
      </c>
      <c r="E64" s="522">
        <f>C64/$C$61</f>
        <v>1.5808445352317065E-2</v>
      </c>
    </row>
    <row r="65" spans="1:5" x14ac:dyDescent="0.3">
      <c r="A65" s="473" t="s">
        <v>567</v>
      </c>
      <c r="B65" s="474">
        <f>SUM(B66:B70)</f>
        <v>492.71699999999998</v>
      </c>
      <c r="C65" s="475">
        <f>SUM(C66:C70)</f>
        <v>9639.42</v>
      </c>
      <c r="D65" s="477" t="s">
        <v>241</v>
      </c>
      <c r="E65" s="521">
        <f>SUM(E66:E70)</f>
        <v>1</v>
      </c>
    </row>
    <row r="66" spans="1:5" x14ac:dyDescent="0.3">
      <c r="A66" s="483" t="s">
        <v>243</v>
      </c>
      <c r="B66" s="480">
        <v>157.81700000000001</v>
      </c>
      <c r="C66" s="485">
        <v>9333.01</v>
      </c>
      <c r="D66" s="481" t="s">
        <v>241</v>
      </c>
      <c r="E66" s="523">
        <f>C66/$C$65</f>
        <v>0.96821281778364265</v>
      </c>
    </row>
    <row r="67" spans="1:5" x14ac:dyDescent="0.3">
      <c r="A67" s="483" t="s">
        <v>256</v>
      </c>
      <c r="B67" s="480">
        <v>275</v>
      </c>
      <c r="C67" s="485">
        <v>260</v>
      </c>
      <c r="D67" s="481">
        <f t="shared" ref="D67" si="7">(C67-B67)/B67</f>
        <v>-5.4545454545454543E-2</v>
      </c>
      <c r="E67" s="523">
        <f>C67/$C$65</f>
        <v>2.6972577188254066E-2</v>
      </c>
    </row>
    <row r="68" spans="1:5" x14ac:dyDescent="0.3">
      <c r="A68" s="467" t="s">
        <v>245</v>
      </c>
      <c r="B68" s="480">
        <v>0</v>
      </c>
      <c r="C68" s="485">
        <v>33.409999999999997</v>
      </c>
      <c r="D68" s="481" t="s">
        <v>241</v>
      </c>
      <c r="E68" s="523">
        <f>C68/$C$65</f>
        <v>3.4659761686906469E-3</v>
      </c>
    </row>
    <row r="69" spans="1:5" x14ac:dyDescent="0.3">
      <c r="A69" s="467" t="s">
        <v>251</v>
      </c>
      <c r="B69" s="480">
        <v>41</v>
      </c>
      <c r="C69" s="485">
        <v>13</v>
      </c>
      <c r="D69" s="481">
        <f>(C69-B69)/B69</f>
        <v>-0.68292682926829273</v>
      </c>
      <c r="E69" s="523">
        <f>C69/$C$65</f>
        <v>1.3486288594127033E-3</v>
      </c>
    </row>
    <row r="70" spans="1:5" x14ac:dyDescent="0.3">
      <c r="A70" s="467" t="s">
        <v>263</v>
      </c>
      <c r="B70" s="480">
        <v>18.899999999999999</v>
      </c>
      <c r="C70" s="485">
        <v>0</v>
      </c>
      <c r="D70" s="481" t="s">
        <v>242</v>
      </c>
      <c r="E70" s="523" t="s">
        <v>242</v>
      </c>
    </row>
    <row r="71" spans="1:5" x14ac:dyDescent="0.3">
      <c r="A71" s="473" t="s">
        <v>569</v>
      </c>
      <c r="B71" s="474">
        <f>SUM(B72:B72)</f>
        <v>7466</v>
      </c>
      <c r="C71" s="475">
        <f>SUM(C72:C72)</f>
        <v>8433</v>
      </c>
      <c r="D71" s="477">
        <f t="shared" ref="D71:D75" si="8">(C71-B71)/B71</f>
        <v>0.12952049290115189</v>
      </c>
      <c r="E71" s="521">
        <f>SUM(E72:E72)</f>
        <v>1</v>
      </c>
    </row>
    <row r="72" spans="1:5" x14ac:dyDescent="0.3">
      <c r="A72" s="487" t="s">
        <v>263</v>
      </c>
      <c r="B72" s="480">
        <v>7466</v>
      </c>
      <c r="C72" s="485">
        <v>8433</v>
      </c>
      <c r="D72" s="481">
        <f t="shared" si="8"/>
        <v>0.12952049290115189</v>
      </c>
      <c r="E72" s="526">
        <f>C72/$C$71</f>
        <v>1</v>
      </c>
    </row>
    <row r="73" spans="1:5" x14ac:dyDescent="0.3">
      <c r="A73" s="473" t="s">
        <v>575</v>
      </c>
      <c r="B73" s="474">
        <f>SUM(B74:B76)</f>
        <v>1060</v>
      </c>
      <c r="C73" s="475">
        <f>SUM(C74:C76)</f>
        <v>6754.7950000000001</v>
      </c>
      <c r="D73" s="477">
        <f t="shared" si="8"/>
        <v>5.3724481132075477</v>
      </c>
      <c r="E73" s="521">
        <f>SUM(E74:E76)</f>
        <v>1</v>
      </c>
    </row>
    <row r="74" spans="1:5" x14ac:dyDescent="0.3">
      <c r="A74" s="483" t="s">
        <v>251</v>
      </c>
      <c r="B74" s="480">
        <v>0</v>
      </c>
      <c r="C74" s="485">
        <v>6724.7950000000001</v>
      </c>
      <c r="D74" s="481" t="s">
        <v>241</v>
      </c>
      <c r="E74" s="526">
        <f>(C74/$C$73)</f>
        <v>0.99555871051601119</v>
      </c>
    </row>
    <row r="75" spans="1:5" x14ac:dyDescent="0.3">
      <c r="A75" s="483" t="s">
        <v>261</v>
      </c>
      <c r="B75" s="480">
        <v>60</v>
      </c>
      <c r="C75" s="485">
        <v>30</v>
      </c>
      <c r="D75" s="481">
        <f t="shared" si="8"/>
        <v>-0.5</v>
      </c>
      <c r="E75" s="526">
        <f>(C75/$C$73)</f>
        <v>4.4412894839887815E-3</v>
      </c>
    </row>
    <row r="76" spans="1:5" x14ac:dyDescent="0.3">
      <c r="A76" s="483" t="s">
        <v>243</v>
      </c>
      <c r="B76" s="480">
        <v>1000</v>
      </c>
      <c r="C76" s="485">
        <v>0</v>
      </c>
      <c r="D76" s="481" t="s">
        <v>242</v>
      </c>
      <c r="E76" s="526" t="s">
        <v>242</v>
      </c>
    </row>
    <row r="77" spans="1:5" x14ac:dyDescent="0.3">
      <c r="A77" s="473" t="s">
        <v>571</v>
      </c>
      <c r="B77" s="474">
        <f>SUM(B78)</f>
        <v>3329.2750000000001</v>
      </c>
      <c r="C77" s="475">
        <f>SUM(C78)</f>
        <v>3657.9749999999999</v>
      </c>
      <c r="D77" s="477">
        <f t="shared" ref="D77:D82" si="9">(C77-B77)/B77</f>
        <v>9.8730204023398424E-2</v>
      </c>
      <c r="E77" s="521">
        <f>SUM(E78)</f>
        <v>1</v>
      </c>
    </row>
    <row r="78" spans="1:5" x14ac:dyDescent="0.3">
      <c r="A78" s="483" t="s">
        <v>243</v>
      </c>
      <c r="B78" s="480">
        <v>3329.2750000000001</v>
      </c>
      <c r="C78" s="485">
        <v>3657.9749999999999</v>
      </c>
      <c r="D78" s="481">
        <f t="shared" si="9"/>
        <v>9.8730204023398424E-2</v>
      </c>
      <c r="E78" s="523">
        <f>+C78/$C$77</f>
        <v>1</v>
      </c>
    </row>
    <row r="79" spans="1:5" x14ac:dyDescent="0.3">
      <c r="A79" s="473" t="s">
        <v>573</v>
      </c>
      <c r="B79" s="474">
        <f>SUM(B80:B83)</f>
        <v>3499</v>
      </c>
      <c r="C79" s="475">
        <f>SUM(C80:C83)</f>
        <v>3550</v>
      </c>
      <c r="D79" s="477">
        <f t="shared" si="9"/>
        <v>1.4575593026579023E-2</v>
      </c>
      <c r="E79" s="521">
        <f>SUM(E80:E83)</f>
        <v>1</v>
      </c>
    </row>
    <row r="80" spans="1:5" x14ac:dyDescent="0.3">
      <c r="A80" s="467" t="s">
        <v>250</v>
      </c>
      <c r="B80" s="480">
        <v>2000</v>
      </c>
      <c r="C80" s="479">
        <v>2000</v>
      </c>
      <c r="D80" s="481">
        <f t="shared" si="9"/>
        <v>0</v>
      </c>
      <c r="E80" s="525">
        <f>(C80/$C$79)</f>
        <v>0.56338028169014087</v>
      </c>
    </row>
    <row r="81" spans="1:5" x14ac:dyDescent="0.3">
      <c r="A81" s="467" t="s">
        <v>263</v>
      </c>
      <c r="B81" s="480">
        <v>1452</v>
      </c>
      <c r="C81" s="479">
        <v>1505</v>
      </c>
      <c r="D81" s="481">
        <f t="shared" si="9"/>
        <v>3.6501377410468321E-2</v>
      </c>
      <c r="E81" s="525">
        <f>(C81/$C$79)</f>
        <v>0.42394366197183098</v>
      </c>
    </row>
    <row r="82" spans="1:5" x14ac:dyDescent="0.3">
      <c r="A82" s="467" t="s">
        <v>249</v>
      </c>
      <c r="B82" s="480">
        <v>47</v>
      </c>
      <c r="C82" s="479">
        <v>35</v>
      </c>
      <c r="D82" s="481">
        <f t="shared" si="9"/>
        <v>-0.25531914893617019</v>
      </c>
      <c r="E82" s="525">
        <f>(C82/$C$79)</f>
        <v>9.8591549295774655E-3</v>
      </c>
    </row>
    <row r="83" spans="1:5" x14ac:dyDescent="0.3">
      <c r="A83" s="467" t="s">
        <v>245</v>
      </c>
      <c r="B83" s="480">
        <v>0</v>
      </c>
      <c r="C83" s="479">
        <v>10</v>
      </c>
      <c r="D83" s="481" t="s">
        <v>241</v>
      </c>
      <c r="E83" s="525">
        <f>(C83/$C$79)</f>
        <v>2.8169014084507044E-3</v>
      </c>
    </row>
    <row r="84" spans="1:5" x14ac:dyDescent="0.3">
      <c r="A84" s="473" t="s">
        <v>577</v>
      </c>
      <c r="B84" s="474">
        <f>SUM(B85:B85)</f>
        <v>280.495</v>
      </c>
      <c r="C84" s="475">
        <f>SUM(C85:C85)</f>
        <v>2541.56</v>
      </c>
      <c r="D84" s="477">
        <f t="shared" ref="D84:D86" si="10">(C84-B84)/B84</f>
        <v>8.060981479170751</v>
      </c>
      <c r="E84" s="521">
        <f>SUM(E85:E85)</f>
        <v>1</v>
      </c>
    </row>
    <row r="85" spans="1:5" x14ac:dyDescent="0.3">
      <c r="A85" s="483" t="s">
        <v>243</v>
      </c>
      <c r="B85" s="480">
        <v>280.495</v>
      </c>
      <c r="C85" s="485">
        <v>2541.56</v>
      </c>
      <c r="D85" s="481">
        <f t="shared" si="10"/>
        <v>8.060981479170751</v>
      </c>
      <c r="E85" s="525">
        <f>C85/$C$84</f>
        <v>1</v>
      </c>
    </row>
    <row r="86" spans="1:5" x14ac:dyDescent="0.3">
      <c r="A86" s="473" t="s">
        <v>570</v>
      </c>
      <c r="B86" s="474">
        <f>SUM(B87:B89)</f>
        <v>144</v>
      </c>
      <c r="C86" s="475">
        <f>SUM(C87:C89)</f>
        <v>1453.35</v>
      </c>
      <c r="D86" s="477">
        <f t="shared" si="10"/>
        <v>9.0927083333333325</v>
      </c>
      <c r="E86" s="521">
        <f>SUM(E87:E89)</f>
        <v>1</v>
      </c>
    </row>
    <row r="87" spans="1:5" x14ac:dyDescent="0.3">
      <c r="A87" s="534" t="s">
        <v>243</v>
      </c>
      <c r="B87" s="480">
        <v>0</v>
      </c>
      <c r="C87" s="393">
        <v>1274.3499999999999</v>
      </c>
      <c r="D87" s="524" t="s">
        <v>241</v>
      </c>
      <c r="E87" s="525">
        <f>C87/$C$86</f>
        <v>0.87683627481336224</v>
      </c>
    </row>
    <row r="88" spans="1:5" x14ac:dyDescent="0.3">
      <c r="A88" s="534" t="s">
        <v>248</v>
      </c>
      <c r="B88" s="480">
        <v>144</v>
      </c>
      <c r="C88" s="393">
        <v>167</v>
      </c>
      <c r="D88" s="524">
        <f>(C88-B88)/B88</f>
        <v>0.15972222222222221</v>
      </c>
      <c r="E88" s="525">
        <f>C88/$C$86</f>
        <v>0.11490693914060619</v>
      </c>
    </row>
    <row r="89" spans="1:5" x14ac:dyDescent="0.3">
      <c r="A89" s="534" t="s">
        <v>251</v>
      </c>
      <c r="B89" s="480">
        <v>0</v>
      </c>
      <c r="C89" s="393">
        <v>12</v>
      </c>
      <c r="D89" s="524" t="s">
        <v>241</v>
      </c>
      <c r="E89" s="525">
        <f>C89/$C$86</f>
        <v>8.2567860460315834E-3</v>
      </c>
    </row>
    <row r="90" spans="1:5" x14ac:dyDescent="0.3">
      <c r="A90" s="473" t="s">
        <v>578</v>
      </c>
      <c r="B90" s="474">
        <f>SUM(B91:B91)</f>
        <v>750</v>
      </c>
      <c r="C90" s="475">
        <f>SUM(C91:C91)</f>
        <v>750</v>
      </c>
      <c r="D90" s="477">
        <f t="shared" ref="D90:D91" si="11">(C90-B90)/B90</f>
        <v>0</v>
      </c>
      <c r="E90" s="521">
        <f>SUM(E91:E91)</f>
        <v>1</v>
      </c>
    </row>
    <row r="91" spans="1:5" x14ac:dyDescent="0.3">
      <c r="A91" s="467" t="s">
        <v>262</v>
      </c>
      <c r="B91" s="480">
        <v>750</v>
      </c>
      <c r="C91" s="479">
        <v>750</v>
      </c>
      <c r="D91" s="481">
        <f t="shared" si="11"/>
        <v>0</v>
      </c>
      <c r="E91" s="525">
        <f>C91/$C$90</f>
        <v>1</v>
      </c>
    </row>
    <row r="92" spans="1:5" x14ac:dyDescent="0.3">
      <c r="A92" s="473" t="s">
        <v>568</v>
      </c>
      <c r="B92" s="474">
        <f>SUM(B93:B93)</f>
        <v>11</v>
      </c>
      <c r="C92" s="475">
        <f>SUM(C93:C93)</f>
        <v>569.41</v>
      </c>
      <c r="D92" s="477" t="s">
        <v>241</v>
      </c>
      <c r="E92" s="521">
        <f>SUM(E93:E93)</f>
        <v>1</v>
      </c>
    </row>
    <row r="93" spans="1:5" x14ac:dyDescent="0.3">
      <c r="A93" s="483" t="s">
        <v>251</v>
      </c>
      <c r="B93" s="480">
        <v>11</v>
      </c>
      <c r="C93" s="485">
        <v>569.41</v>
      </c>
      <c r="D93" s="481" t="s">
        <v>241</v>
      </c>
      <c r="E93" s="523">
        <f>(C93/$C$92)</f>
        <v>1</v>
      </c>
    </row>
    <row r="94" spans="1:5" x14ac:dyDescent="0.3">
      <c r="A94" s="473" t="s">
        <v>563</v>
      </c>
      <c r="B94" s="474">
        <f>SUM(B95:B95)</f>
        <v>1070</v>
      </c>
      <c r="C94" s="475">
        <f>SUM(C95:C95)</f>
        <v>532</v>
      </c>
      <c r="D94" s="477">
        <f t="shared" ref="D94:D105" si="12">(C94-B94)/B94</f>
        <v>-0.50280373831775704</v>
      </c>
      <c r="E94" s="521">
        <f>SUM(E95:E95)</f>
        <v>1</v>
      </c>
    </row>
    <row r="95" spans="1:5" x14ac:dyDescent="0.3">
      <c r="A95" s="467" t="s">
        <v>245</v>
      </c>
      <c r="B95" s="480">
        <v>1070</v>
      </c>
      <c r="C95" s="479">
        <v>532</v>
      </c>
      <c r="D95" s="481">
        <f t="shared" si="12"/>
        <v>-0.50280373831775704</v>
      </c>
      <c r="E95" s="522">
        <f>C95/$C$94</f>
        <v>1</v>
      </c>
    </row>
    <row r="96" spans="1:5" x14ac:dyDescent="0.3">
      <c r="A96" s="473" t="s">
        <v>576</v>
      </c>
      <c r="B96" s="474">
        <f>SUM(B97:B97)</f>
        <v>96</v>
      </c>
      <c r="C96" s="475">
        <f>SUM(C97:C97)</f>
        <v>511.33</v>
      </c>
      <c r="D96" s="477">
        <f t="shared" si="12"/>
        <v>4.3263541666666665</v>
      </c>
      <c r="E96" s="521">
        <f>SUM(E97:E97)</f>
        <v>1</v>
      </c>
    </row>
    <row r="97" spans="1:5" x14ac:dyDescent="0.3">
      <c r="A97" s="483" t="s">
        <v>243</v>
      </c>
      <c r="B97" s="480">
        <v>96</v>
      </c>
      <c r="C97" s="485">
        <v>511.33</v>
      </c>
      <c r="D97" s="481">
        <f t="shared" si="12"/>
        <v>4.3263541666666665</v>
      </c>
      <c r="E97" s="525">
        <f>C97/$C$96</f>
        <v>1</v>
      </c>
    </row>
    <row r="98" spans="1:5" x14ac:dyDescent="0.3">
      <c r="A98" s="473" t="s">
        <v>574</v>
      </c>
      <c r="B98" s="474">
        <f>SUM(B99:B99)</f>
        <v>0</v>
      </c>
      <c r="C98" s="475">
        <f>SUM(C99:C99)</f>
        <v>472.02</v>
      </c>
      <c r="D98" s="477" t="s">
        <v>241</v>
      </c>
      <c r="E98" s="521">
        <f>SUM(E99:E99)</f>
        <v>1</v>
      </c>
    </row>
    <row r="99" spans="1:5" x14ac:dyDescent="0.3">
      <c r="A99" s="467" t="s">
        <v>255</v>
      </c>
      <c r="B99" s="478">
        <v>0</v>
      </c>
      <c r="C99" s="479">
        <v>472.02</v>
      </c>
      <c r="D99" s="481" t="s">
        <v>241</v>
      </c>
      <c r="E99" s="525">
        <f>C99/$C$98</f>
        <v>1</v>
      </c>
    </row>
    <row r="100" spans="1:5" x14ac:dyDescent="0.3">
      <c r="A100" s="473" t="s">
        <v>579</v>
      </c>
      <c r="B100" s="474">
        <f>SUM(B101:B101)</f>
        <v>64</v>
      </c>
      <c r="C100" s="475">
        <f>SUM(C101:C101)</f>
        <v>49.38</v>
      </c>
      <c r="D100" s="477">
        <f t="shared" si="12"/>
        <v>-0.22843749999999996</v>
      </c>
      <c r="E100" s="521">
        <f>SUM(E101:E101)</f>
        <v>1</v>
      </c>
    </row>
    <row r="101" spans="1:5" x14ac:dyDescent="0.3">
      <c r="A101" s="895" t="s">
        <v>249</v>
      </c>
      <c r="B101" s="480">
        <v>64</v>
      </c>
      <c r="C101" s="485">
        <v>49.38</v>
      </c>
      <c r="D101" s="481">
        <f t="shared" si="12"/>
        <v>-0.22843749999999996</v>
      </c>
      <c r="E101" s="526">
        <f>C101/$C$100</f>
        <v>1</v>
      </c>
    </row>
    <row r="102" spans="1:5" x14ac:dyDescent="0.3">
      <c r="A102" s="473" t="s">
        <v>580</v>
      </c>
      <c r="B102" s="474">
        <f>SUM(B103:B103)</f>
        <v>12</v>
      </c>
      <c r="C102" s="475">
        <f>SUM(C103:C103)</f>
        <v>43</v>
      </c>
      <c r="D102" s="477">
        <f>(C102-B102)/B102</f>
        <v>2.5833333333333335</v>
      </c>
      <c r="E102" s="521">
        <f>SUM(E103:E103)</f>
        <v>1</v>
      </c>
    </row>
    <row r="103" spans="1:5" x14ac:dyDescent="0.3">
      <c r="A103" s="487" t="s">
        <v>245</v>
      </c>
      <c r="B103" s="480">
        <v>12</v>
      </c>
      <c r="C103" s="485">
        <v>43</v>
      </c>
      <c r="D103" s="481">
        <f>(C103-B103)/B103</f>
        <v>2.5833333333333335</v>
      </c>
      <c r="E103" s="526">
        <f>C103/$C$102</f>
        <v>1</v>
      </c>
    </row>
    <row r="104" spans="1:5" x14ac:dyDescent="0.3">
      <c r="A104" s="473" t="s">
        <v>572</v>
      </c>
      <c r="B104" s="474">
        <f>SUM(B105:B106)</f>
        <v>2408.0600000000004</v>
      </c>
      <c r="C104" s="475">
        <f>SUM(C105:C106)</f>
        <v>36</v>
      </c>
      <c r="D104" s="477">
        <f t="shared" si="12"/>
        <v>-0.98505020639020624</v>
      </c>
      <c r="E104" s="521">
        <f>SUM(E105:E106)</f>
        <v>1</v>
      </c>
    </row>
    <row r="105" spans="1:5" x14ac:dyDescent="0.3">
      <c r="A105" s="467" t="s">
        <v>245</v>
      </c>
      <c r="B105" s="480">
        <v>26</v>
      </c>
      <c r="C105" s="393">
        <v>36</v>
      </c>
      <c r="D105" s="481">
        <f t="shared" si="12"/>
        <v>0.38461538461538464</v>
      </c>
      <c r="E105" s="522">
        <f>C105/$C$104</f>
        <v>1</v>
      </c>
    </row>
    <row r="106" spans="1:5" x14ac:dyDescent="0.3">
      <c r="A106" s="467" t="s">
        <v>254</v>
      </c>
      <c r="B106" s="480">
        <v>2382.0600000000004</v>
      </c>
      <c r="C106" s="393">
        <v>0</v>
      </c>
      <c r="D106" s="481" t="s">
        <v>242</v>
      </c>
      <c r="E106" s="522" t="s">
        <v>242</v>
      </c>
    </row>
    <row r="107" spans="1:5" x14ac:dyDescent="0.3">
      <c r="A107" s="473" t="s">
        <v>581</v>
      </c>
      <c r="B107" s="474">
        <f>SUM(B108:B108)</f>
        <v>7</v>
      </c>
      <c r="C107" s="475">
        <f>SUM(C108:C108)</f>
        <v>10</v>
      </c>
      <c r="D107" s="477">
        <f>(C107-B107)/B107</f>
        <v>0.42857142857142855</v>
      </c>
      <c r="E107" s="521">
        <f>SUM(E108:E108)</f>
        <v>1</v>
      </c>
    </row>
    <row r="108" spans="1:5" x14ac:dyDescent="0.3">
      <c r="A108" s="483" t="s">
        <v>251</v>
      </c>
      <c r="B108" s="484">
        <v>7</v>
      </c>
      <c r="C108" s="485">
        <v>10</v>
      </c>
      <c r="D108" s="481">
        <f>(C108-B108)/B108</f>
        <v>0.42857142857142855</v>
      </c>
      <c r="E108" s="523">
        <f>C107/$C$108</f>
        <v>1</v>
      </c>
    </row>
    <row r="109" spans="1:5" x14ac:dyDescent="0.3">
      <c r="A109" s="473" t="s">
        <v>582</v>
      </c>
      <c r="B109" s="474">
        <f>SUM(B110:B110)</f>
        <v>2</v>
      </c>
      <c r="C109" s="475">
        <f>SUM(C110:C110)</f>
        <v>2</v>
      </c>
      <c r="D109" s="477">
        <f>(C109-B109)/B109</f>
        <v>0</v>
      </c>
      <c r="E109" s="521">
        <f>SUM(E110:E110)</f>
        <v>1</v>
      </c>
    </row>
    <row r="110" spans="1:5" x14ac:dyDescent="0.3">
      <c r="A110" s="467" t="s">
        <v>243</v>
      </c>
      <c r="B110" s="484">
        <v>2</v>
      </c>
      <c r="C110" s="485">
        <v>2</v>
      </c>
      <c r="D110" s="481">
        <f>(C110-B110)/B110</f>
        <v>0</v>
      </c>
      <c r="E110" s="526">
        <f>(C110/C109)</f>
        <v>1</v>
      </c>
    </row>
    <row r="111" spans="1:5" ht="48.75" customHeight="1" x14ac:dyDescent="0.3">
      <c r="A111" s="932" t="s">
        <v>887</v>
      </c>
      <c r="B111" s="932"/>
      <c r="C111" s="932"/>
      <c r="D111" s="932"/>
      <c r="E111" s="932"/>
    </row>
    <row r="112" spans="1:5" ht="14.4" x14ac:dyDescent="0.3">
      <c r="B112" s="74"/>
      <c r="C112" s="74"/>
      <c r="D112"/>
      <c r="E112"/>
    </row>
    <row r="113" spans="2:5" ht="14.4" x14ac:dyDescent="0.3">
      <c r="B113" s="74"/>
      <c r="C113" s="74"/>
      <c r="D113"/>
      <c r="E113"/>
    </row>
    <row r="114" spans="2:5" s="488" customFormat="1" ht="14.4" x14ac:dyDescent="0.3">
      <c r="B114" s="519"/>
      <c r="C114" s="519"/>
      <c r="D114"/>
      <c r="E114"/>
    </row>
    <row r="115" spans="2:5" ht="14.4" x14ac:dyDescent="0.3">
      <c r="B115" s="261"/>
      <c r="C115" s="261"/>
      <c r="D115"/>
      <c r="E115"/>
    </row>
    <row r="116" spans="2:5" ht="14.4" x14ac:dyDescent="0.3">
      <c r="B116"/>
      <c r="C116"/>
      <c r="D116"/>
      <c r="E116"/>
    </row>
  </sheetData>
  <mergeCells count="2">
    <mergeCell ref="B4:E4"/>
    <mergeCell ref="A111:E111"/>
  </mergeCells>
  <pageMargins left="0.7" right="0.7" top="0.75" bottom="0.75" header="0.3" footer="0.3"/>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2AEA7-2DCB-4FFD-9649-7B4388AB080C}">
  <sheetPr>
    <tabColor rgb="FF002060"/>
    <pageSetUpPr fitToPage="1"/>
  </sheetPr>
  <dimension ref="A1:E14"/>
  <sheetViews>
    <sheetView showGridLines="0" view="pageBreakPreview" zoomScaleNormal="100" zoomScaleSheetLayoutView="100" workbookViewId="0"/>
  </sheetViews>
  <sheetFormatPr baseColWidth="10" defaultColWidth="11.44140625" defaultRowHeight="14.4" x14ac:dyDescent="0.3"/>
  <cols>
    <col min="1" max="1" width="33.109375" style="492" customWidth="1"/>
    <col min="2" max="3" width="12.6640625" style="492" customWidth="1"/>
    <col min="4" max="4" width="11.33203125" style="492" customWidth="1"/>
    <col min="5" max="5" width="10.5546875" style="492" customWidth="1"/>
    <col min="6" max="6" width="2.6640625" style="492" customWidth="1"/>
    <col min="7" max="16384" width="11.44140625" style="492"/>
  </cols>
  <sheetData>
    <row r="1" spans="1:5" s="467" customFormat="1" ht="13.8" x14ac:dyDescent="0.3">
      <c r="A1" s="466" t="s">
        <v>583</v>
      </c>
    </row>
    <row r="2" spans="1:5" s="467" customFormat="1" ht="15.6" x14ac:dyDescent="0.3">
      <c r="A2" s="468" t="s">
        <v>584</v>
      </c>
    </row>
    <row r="4" spans="1:5" s="467" customFormat="1" ht="13.8" x14ac:dyDescent="0.3">
      <c r="A4" s="469"/>
      <c r="B4" s="930" t="s">
        <v>875</v>
      </c>
      <c r="C4" s="930"/>
      <c r="D4" s="930"/>
      <c r="E4" s="930"/>
    </row>
    <row r="5" spans="1:5" ht="15.75" customHeight="1" x14ac:dyDescent="0.3">
      <c r="A5" s="489" t="s">
        <v>585</v>
      </c>
      <c r="B5" s="854">
        <v>2025</v>
      </c>
      <c r="C5" s="462">
        <v>2026</v>
      </c>
      <c r="D5" s="490" t="s">
        <v>554</v>
      </c>
      <c r="E5" s="491" t="s">
        <v>509</v>
      </c>
    </row>
    <row r="6" spans="1:5" x14ac:dyDescent="0.3">
      <c r="A6" s="493" t="s">
        <v>548</v>
      </c>
      <c r="B6" s="494">
        <f>SUM(B7:B10)</f>
        <v>7414.7999999999993</v>
      </c>
      <c r="C6" s="495">
        <f>SUM(C7:C10)</f>
        <v>15874.13</v>
      </c>
      <c r="D6" s="497">
        <f>(C6-B6)/B6</f>
        <v>1.1408709607811405</v>
      </c>
      <c r="E6" s="496">
        <f>SUM(E7:E10)</f>
        <v>0.99999999999999989</v>
      </c>
    </row>
    <row r="7" spans="1:5" x14ac:dyDescent="0.3">
      <c r="A7" s="498" t="s">
        <v>258</v>
      </c>
      <c r="B7" s="499">
        <v>3077.99</v>
      </c>
      <c r="C7" s="500">
        <v>10450.029999999999</v>
      </c>
      <c r="D7" s="501">
        <f t="shared" ref="D7:D12" si="0">(C7-B7)/B7</f>
        <v>2.395082505141342</v>
      </c>
      <c r="E7" s="486">
        <f>C7/$C$6</f>
        <v>0.65830568352407337</v>
      </c>
    </row>
    <row r="8" spans="1:5" x14ac:dyDescent="0.3">
      <c r="A8" s="502" t="s">
        <v>244</v>
      </c>
      <c r="B8" s="499">
        <v>2098.41</v>
      </c>
      <c r="C8" s="500">
        <v>2851</v>
      </c>
      <c r="D8" s="501">
        <f t="shared" si="0"/>
        <v>0.35864773804928501</v>
      </c>
      <c r="E8" s="486">
        <f t="shared" ref="E8:E10" si="1">C8/$C$6</f>
        <v>0.1796003938483558</v>
      </c>
    </row>
    <row r="9" spans="1:5" x14ac:dyDescent="0.3">
      <c r="A9" s="498" t="s">
        <v>255</v>
      </c>
      <c r="B9" s="499">
        <v>2088.4</v>
      </c>
      <c r="C9" s="500">
        <v>2453.1</v>
      </c>
      <c r="D9" s="501">
        <f t="shared" si="0"/>
        <v>0.17463129668645844</v>
      </c>
      <c r="E9" s="486">
        <f t="shared" si="1"/>
        <v>0.15453445322672801</v>
      </c>
    </row>
    <row r="10" spans="1:5" x14ac:dyDescent="0.3">
      <c r="A10" s="498" t="s">
        <v>246</v>
      </c>
      <c r="B10" s="499">
        <v>150</v>
      </c>
      <c r="C10" s="500">
        <v>120</v>
      </c>
      <c r="D10" s="501">
        <f t="shared" si="0"/>
        <v>-0.2</v>
      </c>
      <c r="E10" s="486">
        <f t="shared" si="1"/>
        <v>7.5594694008427549E-3</v>
      </c>
    </row>
    <row r="11" spans="1:5" x14ac:dyDescent="0.3">
      <c r="A11" s="503" t="s">
        <v>549</v>
      </c>
      <c r="B11" s="504">
        <f>SUM(B12:B12)</f>
        <v>4212.46</v>
      </c>
      <c r="C11" s="505">
        <f>SUM(C12:C12)</f>
        <v>6209.09</v>
      </c>
      <c r="D11" s="506">
        <f>(C11-B11)/B11</f>
        <v>0.4739819487900182</v>
      </c>
      <c r="E11" s="476">
        <f>SUM(E12:E12)</f>
        <v>1</v>
      </c>
    </row>
    <row r="12" spans="1:5" x14ac:dyDescent="0.3">
      <c r="A12" s="498" t="s">
        <v>244</v>
      </c>
      <c r="B12" s="507">
        <v>4212.46</v>
      </c>
      <c r="C12" s="508">
        <v>6209.09</v>
      </c>
      <c r="D12" s="509">
        <f t="shared" si="0"/>
        <v>0.4739819487900182</v>
      </c>
      <c r="E12" s="510">
        <f>C12/$C$11</f>
        <v>1</v>
      </c>
    </row>
    <row r="13" spans="1:5" s="511" customFormat="1" ht="33" customHeight="1" x14ac:dyDescent="0.3">
      <c r="A13" s="933" t="s">
        <v>886</v>
      </c>
      <c r="B13" s="933"/>
      <c r="C13" s="933"/>
      <c r="D13" s="933"/>
      <c r="E13" s="933"/>
    </row>
    <row r="14" spans="1:5" x14ac:dyDescent="0.3">
      <c r="A14" s="512" t="s">
        <v>586</v>
      </c>
      <c r="B14" s="513"/>
      <c r="C14" s="514"/>
      <c r="D14" s="514"/>
      <c r="E14" s="514"/>
    </row>
  </sheetData>
  <mergeCells count="2">
    <mergeCell ref="B4:E4"/>
    <mergeCell ref="A13:E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D5331-30DF-4425-9706-DD455E75C0FF}">
  <sheetPr>
    <tabColor rgb="FF002060"/>
  </sheetPr>
  <dimension ref="A1:K52"/>
  <sheetViews>
    <sheetView showGridLines="0" view="pageBreakPreview" zoomScaleNormal="130" zoomScaleSheetLayoutView="100" workbookViewId="0"/>
  </sheetViews>
  <sheetFormatPr baseColWidth="10" defaultColWidth="11.5546875" defaultRowHeight="13.8" x14ac:dyDescent="0.3"/>
  <cols>
    <col min="1" max="1" width="13" style="7" customWidth="1"/>
    <col min="2" max="2" width="16" style="7" customWidth="1"/>
    <col min="3" max="3" width="19.5546875" style="8" customWidth="1"/>
    <col min="4" max="7" width="16" style="8" customWidth="1"/>
    <col min="8" max="8" width="17" style="8" customWidth="1"/>
    <col min="9" max="9" width="21.44140625" style="8" customWidth="1"/>
    <col min="10" max="10" width="19" style="6" customWidth="1"/>
    <col min="11" max="11" width="3.109375" style="6" customWidth="1"/>
    <col min="12" max="16384" width="11.5546875" style="6"/>
  </cols>
  <sheetData>
    <row r="1" spans="1:10" x14ac:dyDescent="0.3">
      <c r="A1" s="53" t="s">
        <v>228</v>
      </c>
    </row>
    <row r="2" spans="1:10" ht="15.6" x14ac:dyDescent="0.3">
      <c r="A2" s="54" t="s">
        <v>229</v>
      </c>
      <c r="G2" s="55"/>
    </row>
    <row r="3" spans="1:10" x14ac:dyDescent="0.3">
      <c r="A3" s="56"/>
      <c r="B3" s="8"/>
    </row>
    <row r="4" spans="1:10" x14ac:dyDescent="0.3">
      <c r="A4" s="57" t="s">
        <v>205</v>
      </c>
      <c r="B4" s="58" t="s">
        <v>230</v>
      </c>
      <c r="C4" s="58" t="s">
        <v>440</v>
      </c>
      <c r="D4" s="58" t="s">
        <v>231</v>
      </c>
      <c r="E4" s="58" t="s">
        <v>232</v>
      </c>
      <c r="F4" s="58" t="s">
        <v>233</v>
      </c>
      <c r="G4" s="58" t="s">
        <v>234</v>
      </c>
      <c r="H4" s="58" t="s">
        <v>235</v>
      </c>
      <c r="I4" s="58" t="s">
        <v>236</v>
      </c>
    </row>
    <row r="5" spans="1:10" ht="14.4" thickBot="1" x14ac:dyDescent="0.35">
      <c r="A5" s="59"/>
      <c r="B5" s="60" t="s">
        <v>237</v>
      </c>
      <c r="C5" s="60" t="s">
        <v>237</v>
      </c>
      <c r="D5" s="60" t="s">
        <v>237</v>
      </c>
      <c r="E5" s="60" t="s">
        <v>238</v>
      </c>
      <c r="F5" s="60" t="s">
        <v>239</v>
      </c>
      <c r="G5" s="60" t="s">
        <v>239</v>
      </c>
      <c r="H5" s="60" t="s">
        <v>239</v>
      </c>
      <c r="I5" s="60" t="s">
        <v>239</v>
      </c>
    </row>
    <row r="6" spans="1:10" x14ac:dyDescent="0.3">
      <c r="A6" s="7">
        <v>2014</v>
      </c>
      <c r="B6" s="61">
        <v>2.3837307903190198E-2</v>
      </c>
      <c r="C6" s="61">
        <v>-2.2295260346105298E-2</v>
      </c>
      <c r="D6" s="61">
        <v>3.2459610352057106E-2</v>
      </c>
      <c r="E6" s="62">
        <v>2.8387441197691206</v>
      </c>
      <c r="F6" s="63">
        <v>39535.6876092561</v>
      </c>
      <c r="G6" s="63">
        <v>21212.0241560707</v>
      </c>
      <c r="H6" s="63">
        <v>41037.808511090203</v>
      </c>
      <c r="I6" s="63">
        <v>-1502.1209018340701</v>
      </c>
    </row>
    <row r="7" spans="1:10" x14ac:dyDescent="0.3">
      <c r="A7" s="7">
        <v>2015</v>
      </c>
      <c r="B7" s="61">
        <v>3.25109168267197E-2</v>
      </c>
      <c r="C7" s="61">
        <v>0.157122682825519</v>
      </c>
      <c r="D7" s="61">
        <v>3.5478487642526903E-2</v>
      </c>
      <c r="E7" s="62">
        <v>3.1853143181818182</v>
      </c>
      <c r="F7" s="63">
        <v>34414.045139638103</v>
      </c>
      <c r="G7" s="63">
        <v>19648.292860808098</v>
      </c>
      <c r="H7" s="63">
        <v>37326.458937592302</v>
      </c>
      <c r="I7" s="63">
        <v>-2912.4137979542102</v>
      </c>
    </row>
    <row r="8" spans="1:10" x14ac:dyDescent="0.3">
      <c r="A8" s="7">
        <v>2016</v>
      </c>
      <c r="B8" s="61">
        <v>3.9536697990469195E-2</v>
      </c>
      <c r="C8" s="61">
        <v>0.211853977638126</v>
      </c>
      <c r="D8" s="61">
        <v>3.5930838949936296E-2</v>
      </c>
      <c r="E8" s="62">
        <v>3.3754258259284575</v>
      </c>
      <c r="F8" s="63">
        <v>37088.390533946404</v>
      </c>
      <c r="G8" s="63">
        <v>22467.609295735001</v>
      </c>
      <c r="H8" s="63">
        <v>35126.016123104302</v>
      </c>
      <c r="I8" s="63">
        <v>1962.3744108420899</v>
      </c>
    </row>
    <row r="9" spans="1:10" x14ac:dyDescent="0.3">
      <c r="A9" s="7">
        <v>2017</v>
      </c>
      <c r="B9" s="61">
        <v>2.51877021876857E-2</v>
      </c>
      <c r="C9" s="61">
        <v>4.4758295916302399E-2</v>
      </c>
      <c r="D9" s="61">
        <v>2.8038318234279099E-2</v>
      </c>
      <c r="E9" s="62">
        <v>3.2607222536055787</v>
      </c>
      <c r="F9" s="63">
        <v>45404.525919859101</v>
      </c>
      <c r="G9" s="63">
        <v>28151.824812126401</v>
      </c>
      <c r="H9" s="63">
        <v>38718.555955156597</v>
      </c>
      <c r="I9" s="63">
        <v>6685.96996470256</v>
      </c>
      <c r="J9" s="64"/>
    </row>
    <row r="10" spans="1:10" x14ac:dyDescent="0.3">
      <c r="A10" s="7">
        <v>2018</v>
      </c>
      <c r="B10" s="61">
        <v>3.9693721649282997E-2</v>
      </c>
      <c r="C10" s="61">
        <v>-1.7379759770371702E-2</v>
      </c>
      <c r="D10" s="61">
        <v>1.3167105478321199E-2</v>
      </c>
      <c r="E10" s="62">
        <v>3.2870557386838311</v>
      </c>
      <c r="F10" s="63">
        <v>49072.603733513701</v>
      </c>
      <c r="G10" s="63">
        <v>29533.630009361099</v>
      </c>
      <c r="H10" s="63">
        <v>41857.222149741901</v>
      </c>
      <c r="I10" s="63">
        <v>7215.3815837718203</v>
      </c>
    </row>
    <row r="11" spans="1:10" x14ac:dyDescent="0.3">
      <c r="A11" s="7">
        <v>2019</v>
      </c>
      <c r="B11" s="61">
        <v>2.2404220755746801E-2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3">
      <c r="A12" s="7">
        <v>2020</v>
      </c>
      <c r="B12" s="61">
        <v>-0.109376249376477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3">
      <c r="A13" s="7">
        <v>2021</v>
      </c>
      <c r="B13" s="61">
        <v>0.134208482231579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3">
      <c r="A14" s="7">
        <v>2022</v>
      </c>
      <c r="B14" s="61">
        <v>2.8191559823538302E-2</v>
      </c>
      <c r="C14" s="61">
        <v>-4.2409542592508799E-4</v>
      </c>
      <c r="D14" s="61">
        <v>7.8772358191569691E-2</v>
      </c>
      <c r="E14" s="62">
        <v>3.8354570050703161</v>
      </c>
      <c r="F14" s="63">
        <v>66339.2306694203</v>
      </c>
      <c r="G14" s="63">
        <v>39371.057168539999</v>
      </c>
      <c r="H14" s="63">
        <v>56008.641988050404</v>
      </c>
      <c r="I14" s="63">
        <v>10330.5886813699</v>
      </c>
      <c r="J14" s="64"/>
    </row>
    <row r="15" spans="1:10" x14ac:dyDescent="0.3">
      <c r="A15" s="7">
        <v>2023</v>
      </c>
      <c r="B15" s="61">
        <v>-3.5044869073581702E-3</v>
      </c>
      <c r="C15" s="61">
        <v>0.108936357112229</v>
      </c>
      <c r="D15" s="61">
        <v>6.2643406421915293E-2</v>
      </c>
      <c r="E15" s="62">
        <v>3.7441231429240105</v>
      </c>
      <c r="F15" s="63">
        <v>67107.543530058407</v>
      </c>
      <c r="G15" s="63">
        <v>43591.4624634266</v>
      </c>
      <c r="H15" s="63">
        <v>49957.667336039303</v>
      </c>
      <c r="I15" s="63">
        <v>17149.8761940191</v>
      </c>
      <c r="J15" s="64"/>
    </row>
    <row r="16" spans="1:10" x14ac:dyDescent="0.3">
      <c r="A16" s="7">
        <v>2024</v>
      </c>
      <c r="B16" s="61">
        <v>3.5139376661246502E-2</v>
      </c>
      <c r="C16" s="61">
        <v>3.1770774994042301E-2</v>
      </c>
      <c r="D16" s="61">
        <v>2.3506939187187999E-2</v>
      </c>
      <c r="E16" s="62">
        <v>3.7545930969469139</v>
      </c>
      <c r="F16" s="63">
        <v>76393.819871936706</v>
      </c>
      <c r="G16" s="63">
        <v>49417.226099483698</v>
      </c>
      <c r="H16" s="63">
        <v>52091.3536530739</v>
      </c>
      <c r="I16" s="63">
        <v>24302.466218862799</v>
      </c>
    </row>
    <row r="17" spans="1:11" x14ac:dyDescent="0.3">
      <c r="A17" s="65">
        <v>2025</v>
      </c>
      <c r="B17" s="66"/>
      <c r="C17" s="66"/>
      <c r="D17" s="66"/>
      <c r="E17" s="66"/>
      <c r="F17" s="66"/>
      <c r="G17" s="66"/>
      <c r="H17" s="66"/>
      <c r="I17" s="66"/>
    </row>
    <row r="18" spans="1:11" x14ac:dyDescent="0.3">
      <c r="A18" s="67" t="s">
        <v>206</v>
      </c>
      <c r="B18" s="579">
        <v>4.3409559025870702E-2</v>
      </c>
      <c r="C18" s="579">
        <v>4.6982664966528705E-2</v>
      </c>
      <c r="D18" s="579">
        <v>1.85158283440667E-2</v>
      </c>
      <c r="E18" s="580">
        <v>3.7469227272727301</v>
      </c>
      <c r="F18" s="287">
        <v>7151.7545521319698</v>
      </c>
      <c r="G18" s="287">
        <v>4641.50241268031</v>
      </c>
      <c r="H18" s="287">
        <v>4981.7908583751896</v>
      </c>
      <c r="I18" s="287">
        <v>2169.9636937567798</v>
      </c>
      <c r="J18" s="68"/>
    </row>
    <row r="19" spans="1:11" x14ac:dyDescent="0.3">
      <c r="A19" s="67" t="s">
        <v>207</v>
      </c>
      <c r="B19" s="61">
        <v>2.9293300600906801E-2</v>
      </c>
      <c r="C19" s="61">
        <v>-2.15596703405076E-3</v>
      </c>
      <c r="D19" s="61">
        <v>1.4773290589482999E-2</v>
      </c>
      <c r="E19" s="62">
        <v>3.69685</v>
      </c>
      <c r="F19" s="287">
        <v>6501.5436922832896</v>
      </c>
      <c r="G19" s="287">
        <v>4214.1683803365504</v>
      </c>
      <c r="H19" s="287">
        <v>4235.9181776900796</v>
      </c>
      <c r="I19" s="287">
        <v>2265.62551459321</v>
      </c>
      <c r="J19" s="68"/>
    </row>
    <row r="20" spans="1:11" x14ac:dyDescent="0.3">
      <c r="A20" s="67" t="s">
        <v>712</v>
      </c>
      <c r="B20" s="61">
        <v>4.7946389673460599E-2</v>
      </c>
      <c r="C20" s="61">
        <v>8.1949664012308701E-2</v>
      </c>
      <c r="D20" s="61">
        <v>1.2771802697792401E-2</v>
      </c>
      <c r="E20" s="62">
        <v>3.6524857142857101</v>
      </c>
      <c r="F20" s="287">
        <v>7182.0470509855004</v>
      </c>
      <c r="G20" s="287">
        <v>4996.5119637341904</v>
      </c>
      <c r="H20" s="287">
        <v>4748.2339007966102</v>
      </c>
      <c r="I20" s="287">
        <v>2433.8131501888902</v>
      </c>
      <c r="J20" s="68"/>
    </row>
    <row r="21" spans="1:11" x14ac:dyDescent="0.3">
      <c r="A21" s="67" t="s">
        <v>761</v>
      </c>
      <c r="B21" s="61">
        <v>1.3877986358599E-2</v>
      </c>
      <c r="C21" s="61">
        <v>0.10889839401720901</v>
      </c>
      <c r="D21" s="61">
        <v>1.6518340174020402E-2</v>
      </c>
      <c r="E21" s="62">
        <v>3.7000299999999999</v>
      </c>
      <c r="F21" s="287">
        <v>6171.0196256365898</v>
      </c>
      <c r="G21" s="287">
        <v>4177.7666406797798</v>
      </c>
      <c r="H21" s="287">
        <v>4494.59979849105</v>
      </c>
      <c r="I21" s="287">
        <v>1676.41982714554</v>
      </c>
      <c r="J21" s="68"/>
    </row>
    <row r="22" spans="1:11" ht="12" customHeight="1" x14ac:dyDescent="0.3">
      <c r="A22" s="67" t="s">
        <v>763</v>
      </c>
      <c r="B22" s="61">
        <v>2.30761759528951E-2</v>
      </c>
      <c r="C22" s="61">
        <v>-7.4295235579705396E-2</v>
      </c>
      <c r="D22" s="61">
        <v>1.68666289219268E-2</v>
      </c>
      <c r="E22" s="62">
        <v>3.6599142857142901</v>
      </c>
      <c r="F22" s="287">
        <v>6777.6940598712299</v>
      </c>
      <c r="G22" s="287">
        <v>4659.8849084884405</v>
      </c>
      <c r="H22" s="287">
        <v>4824.3219655205503</v>
      </c>
      <c r="I22" s="287">
        <v>1953.3720943506801</v>
      </c>
      <c r="J22" s="68"/>
    </row>
    <row r="23" spans="1:11" ht="12" customHeight="1" x14ac:dyDescent="0.3">
      <c r="A23" s="67" t="s">
        <v>826</v>
      </c>
      <c r="B23" s="61">
        <v>4.8966304519235004E-2</v>
      </c>
      <c r="C23" s="61">
        <v>1.7716966904166801E-2</v>
      </c>
      <c r="D23" s="61">
        <v>1.69370904576716E-2</v>
      </c>
      <c r="E23" s="62">
        <v>3.60219523809524</v>
      </c>
      <c r="F23" s="287">
        <v>7216.3574150021605</v>
      </c>
      <c r="G23" s="287">
        <v>4846.8101670234701</v>
      </c>
      <c r="H23" s="287">
        <v>4423.49029907764</v>
      </c>
      <c r="I23" s="287">
        <v>2792.86711592451</v>
      </c>
      <c r="J23" s="68"/>
    </row>
    <row r="24" spans="1:11" ht="12" customHeight="1" x14ac:dyDescent="0.3">
      <c r="A24" s="67" t="s">
        <v>829</v>
      </c>
      <c r="B24" s="61">
        <v>3.5771184944527204E-2</v>
      </c>
      <c r="C24" s="61">
        <v>2.2334847245279999E-2</v>
      </c>
      <c r="D24" s="61">
        <v>1.6888009685144E-2</v>
      </c>
      <c r="E24" s="62">
        <v>3.5569449999999998</v>
      </c>
      <c r="F24" s="287">
        <v>7531.7715129470398</v>
      </c>
      <c r="G24" s="287">
        <v>4916.6203365230103</v>
      </c>
      <c r="H24" s="287">
        <v>5112.3274163082197</v>
      </c>
      <c r="I24" s="287">
        <v>2419.4440966388302</v>
      </c>
      <c r="J24" s="68"/>
    </row>
    <row r="25" spans="1:11" ht="12" customHeight="1" x14ac:dyDescent="0.3">
      <c r="A25" s="67" t="s">
        <v>831</v>
      </c>
      <c r="B25" s="61">
        <v>3.2690513353982903E-2</v>
      </c>
      <c r="C25" s="61">
        <v>6.6375262334907002E-3</v>
      </c>
      <c r="D25" s="61">
        <v>1.1063307753199102E-2</v>
      </c>
      <c r="E25" s="62">
        <v>3.5423849999999999</v>
      </c>
      <c r="F25" s="287">
        <v>7913.3408917810502</v>
      </c>
      <c r="G25" s="287">
        <v>5258.99680030749</v>
      </c>
      <c r="H25" s="287">
        <v>5134.2611050492596</v>
      </c>
      <c r="I25" s="287">
        <v>2779.0797867317901</v>
      </c>
      <c r="J25" s="68"/>
    </row>
    <row r="26" spans="1:11" ht="12" customHeight="1" x14ac:dyDescent="0.3">
      <c r="A26" s="67" t="s">
        <v>839</v>
      </c>
      <c r="B26" s="61">
        <v>4.4521930960954803E-2</v>
      </c>
      <c r="C26" s="61">
        <v>2.8793202382101798E-2</v>
      </c>
      <c r="D26" s="61">
        <v>1.35839342135424E-2</v>
      </c>
      <c r="E26" s="62">
        <v>3.5018045454545499</v>
      </c>
      <c r="F26" s="287">
        <v>8881.5179771391504</v>
      </c>
      <c r="G26" s="287">
        <v>5977.0015818223201</v>
      </c>
      <c r="H26" s="287">
        <v>4848.1064914518302</v>
      </c>
      <c r="I26" s="287">
        <v>4033.4114856873198</v>
      </c>
      <c r="J26" s="68"/>
    </row>
    <row r="27" spans="1:11" ht="12" customHeight="1" x14ac:dyDescent="0.3">
      <c r="A27" s="67" t="s">
        <v>845</v>
      </c>
      <c r="B27" s="61">
        <v>4.0627358284581805E-2</v>
      </c>
      <c r="C27" s="61">
        <v>7.7423604172835794E-2</v>
      </c>
      <c r="D27" s="61">
        <v>1.3517747565018201E-2</v>
      </c>
      <c r="E27" s="62">
        <v>3.4132272727272701</v>
      </c>
      <c r="F27" s="287">
        <v>9620.0112866203708</v>
      </c>
      <c r="G27" s="287">
        <v>6666.3248757234505</v>
      </c>
      <c r="H27" s="287">
        <v>5321.3564769637997</v>
      </c>
      <c r="I27" s="287">
        <v>4298.6548096565703</v>
      </c>
      <c r="J27" s="68"/>
    </row>
    <row r="28" spans="1:11" ht="12" customHeight="1" x14ac:dyDescent="0.3">
      <c r="A28" s="67" t="s">
        <v>853</v>
      </c>
      <c r="B28" s="61">
        <v>1.5706177280244801E-2</v>
      </c>
      <c r="C28" s="61">
        <v>-5.5086355667721597E-2</v>
      </c>
      <c r="D28" s="61">
        <v>1.36861256988846E-2</v>
      </c>
      <c r="E28" s="62">
        <v>3.37263</v>
      </c>
      <c r="F28" s="287">
        <v>8689.9961965399598</v>
      </c>
      <c r="G28" s="287">
        <v>5939.2054616381702</v>
      </c>
      <c r="H28" s="287">
        <v>4938.8570111815498</v>
      </c>
      <c r="I28" s="287">
        <v>3751.13918535841</v>
      </c>
      <c r="J28" s="68"/>
    </row>
    <row r="29" spans="1:11" ht="12" customHeight="1" x14ac:dyDescent="0.3">
      <c r="A29" s="67" t="s">
        <v>861</v>
      </c>
      <c r="B29" s="61">
        <v>3.8321700799265404E-2</v>
      </c>
      <c r="C29" s="61">
        <v>-1.8741885479995401E-2</v>
      </c>
      <c r="D29" s="61">
        <v>1.5087997391866701E-2</v>
      </c>
      <c r="E29" s="62">
        <v>3.3668631578947399</v>
      </c>
      <c r="F29" s="287">
        <v>9441.1263174738797</v>
      </c>
      <c r="G29" s="287">
        <v>6553.3878735388598</v>
      </c>
      <c r="H29" s="287">
        <v>5441.6966962628303</v>
      </c>
      <c r="I29" s="287">
        <v>3999.4296212110498</v>
      </c>
      <c r="J29" s="68"/>
    </row>
    <row r="30" spans="1:11" x14ac:dyDescent="0.3">
      <c r="A30" s="67"/>
      <c r="B30" s="69"/>
      <c r="C30" s="69"/>
      <c r="D30" s="70"/>
      <c r="E30" s="71"/>
      <c r="F30" s="71"/>
      <c r="G30" s="71"/>
      <c r="H30" s="71"/>
      <c r="I30" s="71"/>
      <c r="K30" s="71"/>
    </row>
    <row r="31" spans="1:11" ht="69.599999999999994" customHeight="1" x14ac:dyDescent="0.3">
      <c r="A31" s="934" t="s">
        <v>240</v>
      </c>
      <c r="B31" s="934"/>
      <c r="C31" s="934"/>
      <c r="D31" s="934"/>
      <c r="E31" s="934"/>
      <c r="F31" s="934"/>
      <c r="G31" s="934"/>
      <c r="H31" s="934"/>
      <c r="I31" s="934"/>
      <c r="J31" s="169"/>
    </row>
    <row r="33" spans="1:10" ht="15.6" x14ac:dyDescent="0.3">
      <c r="A33" s="824" t="s">
        <v>418</v>
      </c>
      <c r="B33" s="263"/>
      <c r="C33" s="55"/>
    </row>
    <row r="34" spans="1:10" x14ac:dyDescent="0.3">
      <c r="B34" s="8"/>
    </row>
    <row r="35" spans="1:10" x14ac:dyDescent="0.3">
      <c r="A35" s="57" t="s">
        <v>205</v>
      </c>
      <c r="B35" s="58" t="s">
        <v>419</v>
      </c>
      <c r="C35" s="58" t="s">
        <v>420</v>
      </c>
      <c r="D35" s="58" t="s">
        <v>421</v>
      </c>
      <c r="E35" s="58" t="s">
        <v>422</v>
      </c>
      <c r="F35" s="58" t="s">
        <v>423</v>
      </c>
      <c r="G35" s="58" t="s">
        <v>424</v>
      </c>
      <c r="H35" s="58" t="s">
        <v>265</v>
      </c>
      <c r="I35" s="58" t="s">
        <v>425</v>
      </c>
      <c r="J35" s="58" t="s">
        <v>426</v>
      </c>
    </row>
    <row r="36" spans="1:10" x14ac:dyDescent="0.3">
      <c r="A36" s="328"/>
      <c r="B36" s="329" t="s">
        <v>427</v>
      </c>
      <c r="C36" s="330" t="s">
        <v>428</v>
      </c>
      <c r="D36" s="329" t="s">
        <v>427</v>
      </c>
      <c r="E36" s="330" t="s">
        <v>428</v>
      </c>
      <c r="F36" s="329" t="s">
        <v>427</v>
      </c>
      <c r="G36" s="331" t="s">
        <v>427</v>
      </c>
      <c r="H36" s="329" t="s">
        <v>429</v>
      </c>
      <c r="I36" s="331" t="s">
        <v>430</v>
      </c>
      <c r="J36" s="331" t="s">
        <v>429</v>
      </c>
    </row>
    <row r="37" spans="1:10" x14ac:dyDescent="0.3">
      <c r="A37" s="328"/>
      <c r="B37" s="329" t="s">
        <v>431</v>
      </c>
      <c r="C37" s="330" t="s">
        <v>432</v>
      </c>
      <c r="D37" s="329" t="s">
        <v>431</v>
      </c>
      <c r="E37" s="331" t="s">
        <v>433</v>
      </c>
      <c r="F37" s="329" t="s">
        <v>431</v>
      </c>
      <c r="G37" s="331" t="s">
        <v>431</v>
      </c>
      <c r="H37" s="331" t="s">
        <v>510</v>
      </c>
      <c r="I37" s="331" t="s">
        <v>431</v>
      </c>
      <c r="J37" s="331" t="s">
        <v>434</v>
      </c>
    </row>
    <row r="38" spans="1:10" x14ac:dyDescent="0.3">
      <c r="A38" s="7">
        <v>2015</v>
      </c>
      <c r="B38" s="95">
        <v>249.22632411067195</v>
      </c>
      <c r="C38" s="95">
        <v>1159.8211462450597</v>
      </c>
      <c r="D38" s="95">
        <v>87.466600790513937</v>
      </c>
      <c r="E38" s="95">
        <v>15.680000000000003</v>
      </c>
      <c r="F38" s="95">
        <v>80.899604743083017</v>
      </c>
      <c r="G38" s="95">
        <v>728.93063241106734</v>
      </c>
      <c r="H38" s="95">
        <v>53.0293103448276</v>
      </c>
      <c r="I38" s="95">
        <v>6.6520000000000001</v>
      </c>
      <c r="J38" s="95">
        <v>3.5236681417644169</v>
      </c>
    </row>
    <row r="39" spans="1:10" x14ac:dyDescent="0.3">
      <c r="A39" s="7">
        <v>2016</v>
      </c>
      <c r="B39" s="95">
        <v>220.56320158102767</v>
      </c>
      <c r="C39" s="95">
        <v>1249.8440711462456</v>
      </c>
      <c r="D39" s="95">
        <v>95.016166007905127</v>
      </c>
      <c r="E39" s="95">
        <v>17.137747035573113</v>
      </c>
      <c r="F39" s="95">
        <v>84.893873517786503</v>
      </c>
      <c r="G39" s="95">
        <v>816.73525691699592</v>
      </c>
      <c r="H39" s="95">
        <v>57.872619047619075</v>
      </c>
      <c r="I39" s="95">
        <v>6.484</v>
      </c>
      <c r="J39" s="95">
        <v>5.0916096521030338</v>
      </c>
    </row>
    <row r="40" spans="1:10" x14ac:dyDescent="0.3">
      <c r="A40" s="7">
        <v>2017</v>
      </c>
      <c r="B40" s="95">
        <v>279.68408730158734</v>
      </c>
      <c r="C40" s="95">
        <v>1257.8597222222218</v>
      </c>
      <c r="D40" s="95">
        <v>131.35749999999999</v>
      </c>
      <c r="E40" s="95">
        <v>17.048769841269831</v>
      </c>
      <c r="F40" s="95">
        <v>105.11793650793653</v>
      </c>
      <c r="G40" s="95">
        <v>911.93436507936519</v>
      </c>
      <c r="H40" s="95">
        <v>70.687199999999976</v>
      </c>
      <c r="I40" s="95">
        <v>8.2059999999999995</v>
      </c>
      <c r="J40" s="95">
        <v>4.6042453695500507</v>
      </c>
    </row>
    <row r="41" spans="1:10" x14ac:dyDescent="0.3">
      <c r="A41" s="7">
        <v>2018</v>
      </c>
      <c r="B41" s="95">
        <v>295.88023715415011</v>
      </c>
      <c r="C41" s="95">
        <v>1268.9288537549405</v>
      </c>
      <c r="D41" s="95">
        <v>132.53778656126494</v>
      </c>
      <c r="E41" s="95">
        <v>15.707826086956521</v>
      </c>
      <c r="F41" s="95">
        <v>101.71517786561269</v>
      </c>
      <c r="G41" s="95">
        <v>914.13509881422931</v>
      </c>
      <c r="H41" s="95">
        <v>69.470967741935496</v>
      </c>
      <c r="I41" s="95">
        <v>11.938000000000001</v>
      </c>
      <c r="J41" s="95">
        <v>6.1060693418077365</v>
      </c>
    </row>
    <row r="42" spans="1:10" x14ac:dyDescent="0.3">
      <c r="A42" s="7">
        <v>2019</v>
      </c>
      <c r="B42" s="95">
        <v>272.14359683794487</v>
      </c>
      <c r="C42" s="95">
        <v>1393.7138339920953</v>
      </c>
      <c r="D42" s="95">
        <v>115.49999999999994</v>
      </c>
      <c r="E42" s="95">
        <v>16.211027667984194</v>
      </c>
      <c r="F42" s="95">
        <v>90.703754940711491</v>
      </c>
      <c r="G42" s="95">
        <v>845.62762845849761</v>
      </c>
      <c r="H42" s="95">
        <v>93.390853658536557</v>
      </c>
      <c r="I42" s="95">
        <v>11.303804878048789</v>
      </c>
      <c r="J42" s="95">
        <v>5.3541415399134982</v>
      </c>
    </row>
    <row r="43" spans="1:10" x14ac:dyDescent="0.3">
      <c r="A43" s="7">
        <v>2020</v>
      </c>
      <c r="B43" s="95">
        <v>280.34866141732306</v>
      </c>
      <c r="C43" s="95">
        <v>1771.0421259842506</v>
      </c>
      <c r="D43" s="95">
        <v>102.8290157480314</v>
      </c>
      <c r="E43" s="95">
        <v>20.547519685039358</v>
      </c>
      <c r="F43" s="95">
        <v>82.807204724409445</v>
      </c>
      <c r="G43" s="95">
        <v>778.30578740157466</v>
      </c>
      <c r="H43" s="95">
        <v>108.8836032388664</v>
      </c>
      <c r="I43" s="95">
        <v>8.67551181102362</v>
      </c>
      <c r="J43" s="95">
        <v>4.9853968638533859</v>
      </c>
    </row>
    <row r="44" spans="1:10" x14ac:dyDescent="0.3">
      <c r="A44" s="137">
        <v>2021</v>
      </c>
      <c r="B44" s="332">
        <v>422.63430830039528</v>
      </c>
      <c r="C44" s="332">
        <v>1799.175296442688</v>
      </c>
      <c r="D44" s="332">
        <v>136.41241106719363</v>
      </c>
      <c r="E44" s="95">
        <v>25.138260869565219</v>
      </c>
      <c r="F44" s="332">
        <v>100.07276679841901</v>
      </c>
      <c r="G44" s="332">
        <v>1482.2570750988139</v>
      </c>
      <c r="H44" s="332">
        <v>159.21399999999997</v>
      </c>
      <c r="I44" s="332">
        <v>15.942450592885377</v>
      </c>
      <c r="J44" s="332">
        <v>5.0750707825163177</v>
      </c>
    </row>
    <row r="45" spans="1:10" x14ac:dyDescent="0.3">
      <c r="A45" s="137">
        <v>2022</v>
      </c>
      <c r="B45" s="332">
        <v>399.02569721115538</v>
      </c>
      <c r="C45" s="332">
        <v>1800.7978000000003</v>
      </c>
      <c r="D45" s="332">
        <v>157.77426294820725</v>
      </c>
      <c r="E45" s="95">
        <v>21.733000000000004</v>
      </c>
      <c r="F45" s="332">
        <v>97.530278884462206</v>
      </c>
      <c r="G45" s="332">
        <v>1416.0717529880483</v>
      </c>
      <c r="H45" s="332">
        <v>120.30060975609754</v>
      </c>
      <c r="I45" s="332">
        <v>18.605139442231074</v>
      </c>
      <c r="J45" s="332">
        <v>4.88301044528394</v>
      </c>
    </row>
    <row r="46" spans="1:10" x14ac:dyDescent="0.3">
      <c r="A46" s="137">
        <v>2023</v>
      </c>
      <c r="B46" s="332">
        <v>384.54505976095584</v>
      </c>
      <c r="C46" s="332">
        <v>1941.6741035856569</v>
      </c>
      <c r="D46" s="332">
        <v>120.04633466135463</v>
      </c>
      <c r="E46" s="95">
        <v>23.351792828685266</v>
      </c>
      <c r="F46" s="332">
        <v>96.986334661354576</v>
      </c>
      <c r="G46" s="332">
        <v>1177.4828286852589</v>
      </c>
      <c r="H46" s="332">
        <v>119.96541666666673</v>
      </c>
      <c r="I46" s="332">
        <v>24.326334661354586</v>
      </c>
      <c r="J46" s="332">
        <v>4.44530640027868</v>
      </c>
    </row>
    <row r="47" spans="1:10" x14ac:dyDescent="0.3">
      <c r="A47" s="531">
        <v>2024</v>
      </c>
      <c r="B47" s="332">
        <v>414.89137795275587</v>
      </c>
      <c r="C47" s="332">
        <v>2388.5361417322847</v>
      </c>
      <c r="D47" s="332">
        <v>126.07185039370081</v>
      </c>
      <c r="E47" s="95">
        <v>28.268838582677141</v>
      </c>
      <c r="F47" s="332">
        <v>94.014921259842694</v>
      </c>
      <c r="G47" s="332">
        <v>1369.429015748032</v>
      </c>
      <c r="H47" s="95">
        <v>109.53346456692904</v>
      </c>
      <c r="I47" s="332">
        <v>21.287913385826783</v>
      </c>
      <c r="J47" s="95">
        <v>4.5035093936910373</v>
      </c>
    </row>
    <row r="48" spans="1:10" x14ac:dyDescent="0.3">
      <c r="A48" s="531">
        <v>2025</v>
      </c>
      <c r="B48" s="332">
        <v>451.09490118577088</v>
      </c>
      <c r="C48" s="332">
        <v>3440.8949407114642</v>
      </c>
      <c r="D48" s="332">
        <v>130.16565217391306</v>
      </c>
      <c r="E48" s="95">
        <v>40.023814229248991</v>
      </c>
      <c r="F48" s="332">
        <v>89.060276679842033</v>
      </c>
      <c r="G48" s="332">
        <v>1547.655849802371</v>
      </c>
      <c r="H48" s="95">
        <v>102.4069169960474</v>
      </c>
      <c r="I48" s="332">
        <v>22.147964426877476</v>
      </c>
      <c r="J48" s="95">
        <v>4.1573674422521734</v>
      </c>
    </row>
    <row r="49" spans="1:10" x14ac:dyDescent="0.3">
      <c r="A49" s="333">
        <v>2026</v>
      </c>
      <c r="B49" s="334"/>
      <c r="C49" s="334"/>
      <c r="D49" s="334"/>
      <c r="E49" s="334"/>
      <c r="F49" s="334"/>
      <c r="G49" s="334"/>
      <c r="H49" s="334"/>
      <c r="I49" s="334"/>
      <c r="J49" s="334"/>
    </row>
    <row r="50" spans="1:10" x14ac:dyDescent="0.3">
      <c r="A50" s="825" t="s">
        <v>206</v>
      </c>
      <c r="B50" s="95">
        <v>593.70142857142855</v>
      </c>
      <c r="C50" s="95">
        <v>4724.119090909091</v>
      </c>
      <c r="D50" s="95">
        <v>146.06380952380951</v>
      </c>
      <c r="E50" s="95">
        <v>91.123409090909078</v>
      </c>
      <c r="F50" s="95">
        <v>90.64</v>
      </c>
      <c r="G50" s="95">
        <v>2263.5990476190473</v>
      </c>
      <c r="H50" s="95">
        <v>105.62380952380954</v>
      </c>
      <c r="I50" s="95">
        <v>23.255714285714291</v>
      </c>
      <c r="J50" s="95">
        <v>4.4697312551249997</v>
      </c>
    </row>
    <row r="51" spans="1:10" x14ac:dyDescent="0.3">
      <c r="A51" s="825"/>
      <c r="B51" s="95"/>
      <c r="C51" s="95"/>
      <c r="D51" s="95"/>
      <c r="E51" s="95"/>
      <c r="F51" s="95"/>
      <c r="G51" s="95"/>
      <c r="H51" s="95"/>
      <c r="I51" s="95"/>
      <c r="J51" s="95"/>
    </row>
    <row r="52" spans="1:10" ht="58.8" customHeight="1" x14ac:dyDescent="0.3">
      <c r="A52" s="935" t="s">
        <v>888</v>
      </c>
      <c r="B52" s="935"/>
      <c r="C52" s="935"/>
      <c r="D52" s="935"/>
      <c r="E52" s="935"/>
      <c r="F52" s="935"/>
      <c r="G52" s="935"/>
      <c r="H52" s="935"/>
      <c r="I52" s="935"/>
      <c r="J52" s="935"/>
    </row>
  </sheetData>
  <mergeCells count="2">
    <mergeCell ref="A31:I31"/>
    <mergeCell ref="A52:J52"/>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BA593-8056-4828-8E26-43952BF0BDC4}">
  <sheetPr>
    <tabColor rgb="FF002060"/>
  </sheetPr>
  <dimension ref="A1:Z124"/>
  <sheetViews>
    <sheetView showGridLines="0" view="pageBreakPreview" zoomScaleNormal="100" zoomScaleSheetLayoutView="100" workbookViewId="0"/>
  </sheetViews>
  <sheetFormatPr baseColWidth="10" defaultRowHeight="14.4" x14ac:dyDescent="0.3"/>
  <cols>
    <col min="1" max="1" width="17.6640625" style="16" customWidth="1"/>
    <col min="2" max="2" width="16.5546875" style="15" bestFit="1" customWidth="1"/>
    <col min="3" max="3" width="13.44140625" style="15" customWidth="1"/>
    <col min="4" max="4" width="16.5546875" style="15" bestFit="1" customWidth="1"/>
    <col min="5" max="5" width="14.44140625" style="15" bestFit="1" customWidth="1"/>
    <col min="6" max="7" width="16.5546875" style="15" bestFit="1" customWidth="1"/>
    <col min="8" max="8" width="19.5546875" style="15" bestFit="1" customWidth="1"/>
    <col min="9" max="9" width="16.5546875" style="15" bestFit="1" customWidth="1"/>
    <col min="10" max="10" width="17.5546875" style="15" customWidth="1"/>
    <col min="11" max="11" width="13.5546875" style="15" bestFit="1" customWidth="1"/>
    <col min="12" max="12" width="2.5546875" style="1" customWidth="1"/>
    <col min="13" max="256" width="11.5546875" style="1"/>
    <col min="257" max="257" width="17.6640625" style="1" customWidth="1"/>
    <col min="258" max="258" width="18.6640625" style="1" bestFit="1" customWidth="1"/>
    <col min="259" max="259" width="12.6640625" style="1" bestFit="1" customWidth="1"/>
    <col min="260" max="260" width="18.6640625" style="1" bestFit="1" customWidth="1"/>
    <col min="261" max="261" width="16" style="1" bestFit="1" customWidth="1"/>
    <col min="262" max="265" width="18.6640625" style="1" bestFit="1" customWidth="1"/>
    <col min="266" max="267" width="12.6640625" style="1" customWidth="1"/>
    <col min="268" max="268" width="2.5546875" style="1" customWidth="1"/>
    <col min="269" max="512" width="11.5546875" style="1"/>
    <col min="513" max="513" width="17.6640625" style="1" customWidth="1"/>
    <col min="514" max="514" width="18.6640625" style="1" bestFit="1" customWidth="1"/>
    <col min="515" max="515" width="12.6640625" style="1" bestFit="1" customWidth="1"/>
    <col min="516" max="516" width="18.6640625" style="1" bestFit="1" customWidth="1"/>
    <col min="517" max="517" width="16" style="1" bestFit="1" customWidth="1"/>
    <col min="518" max="521" width="18.6640625" style="1" bestFit="1" customWidth="1"/>
    <col min="522" max="523" width="12.6640625" style="1" customWidth="1"/>
    <col min="524" max="524" width="2.5546875" style="1" customWidth="1"/>
    <col min="525" max="768" width="11.5546875" style="1"/>
    <col min="769" max="769" width="17.6640625" style="1" customWidth="1"/>
    <col min="770" max="770" width="18.6640625" style="1" bestFit="1" customWidth="1"/>
    <col min="771" max="771" width="12.6640625" style="1" bestFit="1" customWidth="1"/>
    <col min="772" max="772" width="18.6640625" style="1" bestFit="1" customWidth="1"/>
    <col min="773" max="773" width="16" style="1" bestFit="1" customWidth="1"/>
    <col min="774" max="777" width="18.6640625" style="1" bestFit="1" customWidth="1"/>
    <col min="778" max="779" width="12.6640625" style="1" customWidth="1"/>
    <col min="780" max="780" width="2.5546875" style="1" customWidth="1"/>
    <col min="781" max="1024" width="11.5546875" style="1"/>
    <col min="1025" max="1025" width="17.6640625" style="1" customWidth="1"/>
    <col min="1026" max="1026" width="18.6640625" style="1" bestFit="1" customWidth="1"/>
    <col min="1027" max="1027" width="12.6640625" style="1" bestFit="1" customWidth="1"/>
    <col min="1028" max="1028" width="18.6640625" style="1" bestFit="1" customWidth="1"/>
    <col min="1029" max="1029" width="16" style="1" bestFit="1" customWidth="1"/>
    <col min="1030" max="1033" width="18.6640625" style="1" bestFit="1" customWidth="1"/>
    <col min="1034" max="1035" width="12.6640625" style="1" customWidth="1"/>
    <col min="1036" max="1036" width="2.5546875" style="1" customWidth="1"/>
    <col min="1037" max="1280" width="11.5546875" style="1"/>
    <col min="1281" max="1281" width="17.6640625" style="1" customWidth="1"/>
    <col min="1282" max="1282" width="18.6640625" style="1" bestFit="1" customWidth="1"/>
    <col min="1283" max="1283" width="12.6640625" style="1" bestFit="1" customWidth="1"/>
    <col min="1284" max="1284" width="18.6640625" style="1" bestFit="1" customWidth="1"/>
    <col min="1285" max="1285" width="16" style="1" bestFit="1" customWidth="1"/>
    <col min="1286" max="1289" width="18.6640625" style="1" bestFit="1" customWidth="1"/>
    <col min="1290" max="1291" width="12.6640625" style="1" customWidth="1"/>
    <col min="1292" max="1292" width="2.5546875" style="1" customWidth="1"/>
    <col min="1293" max="1536" width="11.5546875" style="1"/>
    <col min="1537" max="1537" width="17.6640625" style="1" customWidth="1"/>
    <col min="1538" max="1538" width="18.6640625" style="1" bestFit="1" customWidth="1"/>
    <col min="1539" max="1539" width="12.6640625" style="1" bestFit="1" customWidth="1"/>
    <col min="1540" max="1540" width="18.6640625" style="1" bestFit="1" customWidth="1"/>
    <col min="1541" max="1541" width="16" style="1" bestFit="1" customWidth="1"/>
    <col min="1542" max="1545" width="18.6640625" style="1" bestFit="1" customWidth="1"/>
    <col min="1546" max="1547" width="12.6640625" style="1" customWidth="1"/>
    <col min="1548" max="1548" width="2.5546875" style="1" customWidth="1"/>
    <col min="1549" max="1792" width="11.5546875" style="1"/>
    <col min="1793" max="1793" width="17.6640625" style="1" customWidth="1"/>
    <col min="1794" max="1794" width="18.6640625" style="1" bestFit="1" customWidth="1"/>
    <col min="1795" max="1795" width="12.6640625" style="1" bestFit="1" customWidth="1"/>
    <col min="1796" max="1796" width="18.6640625" style="1" bestFit="1" customWidth="1"/>
    <col min="1797" max="1797" width="16" style="1" bestFit="1" customWidth="1"/>
    <col min="1798" max="1801" width="18.6640625" style="1" bestFit="1" customWidth="1"/>
    <col min="1802" max="1803" width="12.6640625" style="1" customWidth="1"/>
    <col min="1804" max="1804" width="2.5546875" style="1" customWidth="1"/>
    <col min="1805" max="2048" width="11.5546875" style="1"/>
    <col min="2049" max="2049" width="17.6640625" style="1" customWidth="1"/>
    <col min="2050" max="2050" width="18.6640625" style="1" bestFit="1" customWidth="1"/>
    <col min="2051" max="2051" width="12.6640625" style="1" bestFit="1" customWidth="1"/>
    <col min="2052" max="2052" width="18.6640625" style="1" bestFit="1" customWidth="1"/>
    <col min="2053" max="2053" width="16" style="1" bestFit="1" customWidth="1"/>
    <col min="2054" max="2057" width="18.6640625" style="1" bestFit="1" customWidth="1"/>
    <col min="2058" max="2059" width="12.6640625" style="1" customWidth="1"/>
    <col min="2060" max="2060" width="2.5546875" style="1" customWidth="1"/>
    <col min="2061" max="2304" width="11.5546875" style="1"/>
    <col min="2305" max="2305" width="17.6640625" style="1" customWidth="1"/>
    <col min="2306" max="2306" width="18.6640625" style="1" bestFit="1" customWidth="1"/>
    <col min="2307" max="2307" width="12.6640625" style="1" bestFit="1" customWidth="1"/>
    <col min="2308" max="2308" width="18.6640625" style="1" bestFit="1" customWidth="1"/>
    <col min="2309" max="2309" width="16" style="1" bestFit="1" customWidth="1"/>
    <col min="2310" max="2313" width="18.6640625" style="1" bestFit="1" customWidth="1"/>
    <col min="2314" max="2315" width="12.6640625" style="1" customWidth="1"/>
    <col min="2316" max="2316" width="2.5546875" style="1" customWidth="1"/>
    <col min="2317" max="2560" width="11.5546875" style="1"/>
    <col min="2561" max="2561" width="17.6640625" style="1" customWidth="1"/>
    <col min="2562" max="2562" width="18.6640625" style="1" bestFit="1" customWidth="1"/>
    <col min="2563" max="2563" width="12.6640625" style="1" bestFit="1" customWidth="1"/>
    <col min="2564" max="2564" width="18.6640625" style="1" bestFit="1" customWidth="1"/>
    <col min="2565" max="2565" width="16" style="1" bestFit="1" customWidth="1"/>
    <col min="2566" max="2569" width="18.6640625" style="1" bestFit="1" customWidth="1"/>
    <col min="2570" max="2571" width="12.6640625" style="1" customWidth="1"/>
    <col min="2572" max="2572" width="2.5546875" style="1" customWidth="1"/>
    <col min="2573" max="2816" width="11.5546875" style="1"/>
    <col min="2817" max="2817" width="17.6640625" style="1" customWidth="1"/>
    <col min="2818" max="2818" width="18.6640625" style="1" bestFit="1" customWidth="1"/>
    <col min="2819" max="2819" width="12.6640625" style="1" bestFit="1" customWidth="1"/>
    <col min="2820" max="2820" width="18.6640625" style="1" bestFit="1" customWidth="1"/>
    <col min="2821" max="2821" width="16" style="1" bestFit="1" customWidth="1"/>
    <col min="2822" max="2825" width="18.6640625" style="1" bestFit="1" customWidth="1"/>
    <col min="2826" max="2827" width="12.6640625" style="1" customWidth="1"/>
    <col min="2828" max="2828" width="2.5546875" style="1" customWidth="1"/>
    <col min="2829" max="3072" width="11.5546875" style="1"/>
    <col min="3073" max="3073" width="17.6640625" style="1" customWidth="1"/>
    <col min="3074" max="3074" width="18.6640625" style="1" bestFit="1" customWidth="1"/>
    <col min="3075" max="3075" width="12.6640625" style="1" bestFit="1" customWidth="1"/>
    <col min="3076" max="3076" width="18.6640625" style="1" bestFit="1" customWidth="1"/>
    <col min="3077" max="3077" width="16" style="1" bestFit="1" customWidth="1"/>
    <col min="3078" max="3081" width="18.6640625" style="1" bestFit="1" customWidth="1"/>
    <col min="3082" max="3083" width="12.6640625" style="1" customWidth="1"/>
    <col min="3084" max="3084" width="2.5546875" style="1" customWidth="1"/>
    <col min="3085" max="3328" width="11.5546875" style="1"/>
    <col min="3329" max="3329" width="17.6640625" style="1" customWidth="1"/>
    <col min="3330" max="3330" width="18.6640625" style="1" bestFit="1" customWidth="1"/>
    <col min="3331" max="3331" width="12.6640625" style="1" bestFit="1" customWidth="1"/>
    <col min="3332" max="3332" width="18.6640625" style="1" bestFit="1" customWidth="1"/>
    <col min="3333" max="3333" width="16" style="1" bestFit="1" customWidth="1"/>
    <col min="3334" max="3337" width="18.6640625" style="1" bestFit="1" customWidth="1"/>
    <col min="3338" max="3339" width="12.6640625" style="1" customWidth="1"/>
    <col min="3340" max="3340" width="2.5546875" style="1" customWidth="1"/>
    <col min="3341" max="3584" width="11.5546875" style="1"/>
    <col min="3585" max="3585" width="17.6640625" style="1" customWidth="1"/>
    <col min="3586" max="3586" width="18.6640625" style="1" bestFit="1" customWidth="1"/>
    <col min="3587" max="3587" width="12.6640625" style="1" bestFit="1" customWidth="1"/>
    <col min="3588" max="3588" width="18.6640625" style="1" bestFit="1" customWidth="1"/>
    <col min="3589" max="3589" width="16" style="1" bestFit="1" customWidth="1"/>
    <col min="3590" max="3593" width="18.6640625" style="1" bestFit="1" customWidth="1"/>
    <col min="3594" max="3595" width="12.6640625" style="1" customWidth="1"/>
    <col min="3596" max="3596" width="2.5546875" style="1" customWidth="1"/>
    <col min="3597" max="3840" width="11.5546875" style="1"/>
    <col min="3841" max="3841" width="17.6640625" style="1" customWidth="1"/>
    <col min="3842" max="3842" width="18.6640625" style="1" bestFit="1" customWidth="1"/>
    <col min="3843" max="3843" width="12.6640625" style="1" bestFit="1" customWidth="1"/>
    <col min="3844" max="3844" width="18.6640625" style="1" bestFit="1" customWidth="1"/>
    <col min="3845" max="3845" width="16" style="1" bestFit="1" customWidth="1"/>
    <col min="3846" max="3849" width="18.6640625" style="1" bestFit="1" customWidth="1"/>
    <col min="3850" max="3851" width="12.6640625" style="1" customWidth="1"/>
    <col min="3852" max="3852" width="2.5546875" style="1" customWidth="1"/>
    <col min="3853" max="4096" width="11.5546875" style="1"/>
    <col min="4097" max="4097" width="17.6640625" style="1" customWidth="1"/>
    <col min="4098" max="4098" width="18.6640625" style="1" bestFit="1" customWidth="1"/>
    <col min="4099" max="4099" width="12.6640625" style="1" bestFit="1" customWidth="1"/>
    <col min="4100" max="4100" width="18.6640625" style="1" bestFit="1" customWidth="1"/>
    <col min="4101" max="4101" width="16" style="1" bestFit="1" customWidth="1"/>
    <col min="4102" max="4105" width="18.6640625" style="1" bestFit="1" customWidth="1"/>
    <col min="4106" max="4107" width="12.6640625" style="1" customWidth="1"/>
    <col min="4108" max="4108" width="2.5546875" style="1" customWidth="1"/>
    <col min="4109" max="4352" width="11.5546875" style="1"/>
    <col min="4353" max="4353" width="17.6640625" style="1" customWidth="1"/>
    <col min="4354" max="4354" width="18.6640625" style="1" bestFit="1" customWidth="1"/>
    <col min="4355" max="4355" width="12.6640625" style="1" bestFit="1" customWidth="1"/>
    <col min="4356" max="4356" width="18.6640625" style="1" bestFit="1" customWidth="1"/>
    <col min="4357" max="4357" width="16" style="1" bestFit="1" customWidth="1"/>
    <col min="4358" max="4361" width="18.6640625" style="1" bestFit="1" customWidth="1"/>
    <col min="4362" max="4363" width="12.6640625" style="1" customWidth="1"/>
    <col min="4364" max="4364" width="2.5546875" style="1" customWidth="1"/>
    <col min="4365" max="4608" width="11.5546875" style="1"/>
    <col min="4609" max="4609" width="17.6640625" style="1" customWidth="1"/>
    <col min="4610" max="4610" width="18.6640625" style="1" bestFit="1" customWidth="1"/>
    <col min="4611" max="4611" width="12.6640625" style="1" bestFit="1" customWidth="1"/>
    <col min="4612" max="4612" width="18.6640625" style="1" bestFit="1" customWidth="1"/>
    <col min="4613" max="4613" width="16" style="1" bestFit="1" customWidth="1"/>
    <col min="4614" max="4617" width="18.6640625" style="1" bestFit="1" customWidth="1"/>
    <col min="4618" max="4619" width="12.6640625" style="1" customWidth="1"/>
    <col min="4620" max="4620" width="2.5546875" style="1" customWidth="1"/>
    <col min="4621" max="4864" width="11.5546875" style="1"/>
    <col min="4865" max="4865" width="17.6640625" style="1" customWidth="1"/>
    <col min="4866" max="4866" width="18.6640625" style="1" bestFit="1" customWidth="1"/>
    <col min="4867" max="4867" width="12.6640625" style="1" bestFit="1" customWidth="1"/>
    <col min="4868" max="4868" width="18.6640625" style="1" bestFit="1" customWidth="1"/>
    <col min="4869" max="4869" width="16" style="1" bestFit="1" customWidth="1"/>
    <col min="4870" max="4873" width="18.6640625" style="1" bestFit="1" customWidth="1"/>
    <col min="4874" max="4875" width="12.6640625" style="1" customWidth="1"/>
    <col min="4876" max="4876" width="2.5546875" style="1" customWidth="1"/>
    <col min="4877" max="5120" width="11.5546875" style="1"/>
    <col min="5121" max="5121" width="17.6640625" style="1" customWidth="1"/>
    <col min="5122" max="5122" width="18.6640625" style="1" bestFit="1" customWidth="1"/>
    <col min="5123" max="5123" width="12.6640625" style="1" bestFit="1" customWidth="1"/>
    <col min="5124" max="5124" width="18.6640625" style="1" bestFit="1" customWidth="1"/>
    <col min="5125" max="5125" width="16" style="1" bestFit="1" customWidth="1"/>
    <col min="5126" max="5129" width="18.6640625" style="1" bestFit="1" customWidth="1"/>
    <col min="5130" max="5131" width="12.6640625" style="1" customWidth="1"/>
    <col min="5132" max="5132" width="2.5546875" style="1" customWidth="1"/>
    <col min="5133" max="5376" width="11.5546875" style="1"/>
    <col min="5377" max="5377" width="17.6640625" style="1" customWidth="1"/>
    <col min="5378" max="5378" width="18.6640625" style="1" bestFit="1" customWidth="1"/>
    <col min="5379" max="5379" width="12.6640625" style="1" bestFit="1" customWidth="1"/>
    <col min="5380" max="5380" width="18.6640625" style="1" bestFit="1" customWidth="1"/>
    <col min="5381" max="5381" width="16" style="1" bestFit="1" customWidth="1"/>
    <col min="5382" max="5385" width="18.6640625" style="1" bestFit="1" customWidth="1"/>
    <col min="5386" max="5387" width="12.6640625" style="1" customWidth="1"/>
    <col min="5388" max="5388" width="2.5546875" style="1" customWidth="1"/>
    <col min="5389" max="5632" width="11.5546875" style="1"/>
    <col min="5633" max="5633" width="17.6640625" style="1" customWidth="1"/>
    <col min="5634" max="5634" width="18.6640625" style="1" bestFit="1" customWidth="1"/>
    <col min="5635" max="5635" width="12.6640625" style="1" bestFit="1" customWidth="1"/>
    <col min="5636" max="5636" width="18.6640625" style="1" bestFit="1" customWidth="1"/>
    <col min="5637" max="5637" width="16" style="1" bestFit="1" customWidth="1"/>
    <col min="5638" max="5641" width="18.6640625" style="1" bestFit="1" customWidth="1"/>
    <col min="5642" max="5643" width="12.6640625" style="1" customWidth="1"/>
    <col min="5644" max="5644" width="2.5546875" style="1" customWidth="1"/>
    <col min="5645" max="5888" width="11.5546875" style="1"/>
    <col min="5889" max="5889" width="17.6640625" style="1" customWidth="1"/>
    <col min="5890" max="5890" width="18.6640625" style="1" bestFit="1" customWidth="1"/>
    <col min="5891" max="5891" width="12.6640625" style="1" bestFit="1" customWidth="1"/>
    <col min="5892" max="5892" width="18.6640625" style="1" bestFit="1" customWidth="1"/>
    <col min="5893" max="5893" width="16" style="1" bestFit="1" customWidth="1"/>
    <col min="5894" max="5897" width="18.6640625" style="1" bestFit="1" customWidth="1"/>
    <col min="5898" max="5899" width="12.6640625" style="1" customWidth="1"/>
    <col min="5900" max="5900" width="2.5546875" style="1" customWidth="1"/>
    <col min="5901" max="6144" width="11.5546875" style="1"/>
    <col min="6145" max="6145" width="17.6640625" style="1" customWidth="1"/>
    <col min="6146" max="6146" width="18.6640625" style="1" bestFit="1" customWidth="1"/>
    <col min="6147" max="6147" width="12.6640625" style="1" bestFit="1" customWidth="1"/>
    <col min="6148" max="6148" width="18.6640625" style="1" bestFit="1" customWidth="1"/>
    <col min="6149" max="6149" width="16" style="1" bestFit="1" customWidth="1"/>
    <col min="6150" max="6153" width="18.6640625" style="1" bestFit="1" customWidth="1"/>
    <col min="6154" max="6155" width="12.6640625" style="1" customWidth="1"/>
    <col min="6156" max="6156" width="2.5546875" style="1" customWidth="1"/>
    <col min="6157" max="6400" width="11.5546875" style="1"/>
    <col min="6401" max="6401" width="17.6640625" style="1" customWidth="1"/>
    <col min="6402" max="6402" width="18.6640625" style="1" bestFit="1" customWidth="1"/>
    <col min="6403" max="6403" width="12.6640625" style="1" bestFit="1" customWidth="1"/>
    <col min="6404" max="6404" width="18.6640625" style="1" bestFit="1" customWidth="1"/>
    <col min="6405" max="6405" width="16" style="1" bestFit="1" customWidth="1"/>
    <col min="6406" max="6409" width="18.6640625" style="1" bestFit="1" customWidth="1"/>
    <col min="6410" max="6411" width="12.6640625" style="1" customWidth="1"/>
    <col min="6412" max="6412" width="2.5546875" style="1" customWidth="1"/>
    <col min="6413" max="6656" width="11.5546875" style="1"/>
    <col min="6657" max="6657" width="17.6640625" style="1" customWidth="1"/>
    <col min="6658" max="6658" width="18.6640625" style="1" bestFit="1" customWidth="1"/>
    <col min="6659" max="6659" width="12.6640625" style="1" bestFit="1" customWidth="1"/>
    <col min="6660" max="6660" width="18.6640625" style="1" bestFit="1" customWidth="1"/>
    <col min="6661" max="6661" width="16" style="1" bestFit="1" customWidth="1"/>
    <col min="6662" max="6665" width="18.6640625" style="1" bestFit="1" customWidth="1"/>
    <col min="6666" max="6667" width="12.6640625" style="1" customWidth="1"/>
    <col min="6668" max="6668" width="2.5546875" style="1" customWidth="1"/>
    <col min="6669" max="6912" width="11.5546875" style="1"/>
    <col min="6913" max="6913" width="17.6640625" style="1" customWidth="1"/>
    <col min="6914" max="6914" width="18.6640625" style="1" bestFit="1" customWidth="1"/>
    <col min="6915" max="6915" width="12.6640625" style="1" bestFit="1" customWidth="1"/>
    <col min="6916" max="6916" width="18.6640625" style="1" bestFit="1" customWidth="1"/>
    <col min="6917" max="6917" width="16" style="1" bestFit="1" customWidth="1"/>
    <col min="6918" max="6921" width="18.6640625" style="1" bestFit="1" customWidth="1"/>
    <col min="6922" max="6923" width="12.6640625" style="1" customWidth="1"/>
    <col min="6924" max="6924" width="2.5546875" style="1" customWidth="1"/>
    <col min="6925" max="7168" width="11.5546875" style="1"/>
    <col min="7169" max="7169" width="17.6640625" style="1" customWidth="1"/>
    <col min="7170" max="7170" width="18.6640625" style="1" bestFit="1" customWidth="1"/>
    <col min="7171" max="7171" width="12.6640625" style="1" bestFit="1" customWidth="1"/>
    <col min="7172" max="7172" width="18.6640625" style="1" bestFit="1" customWidth="1"/>
    <col min="7173" max="7173" width="16" style="1" bestFit="1" customWidth="1"/>
    <col min="7174" max="7177" width="18.6640625" style="1" bestFit="1" customWidth="1"/>
    <col min="7178" max="7179" width="12.6640625" style="1" customWidth="1"/>
    <col min="7180" max="7180" width="2.5546875" style="1" customWidth="1"/>
    <col min="7181" max="7424" width="11.5546875" style="1"/>
    <col min="7425" max="7425" width="17.6640625" style="1" customWidth="1"/>
    <col min="7426" max="7426" width="18.6640625" style="1" bestFit="1" customWidth="1"/>
    <col min="7427" max="7427" width="12.6640625" style="1" bestFit="1" customWidth="1"/>
    <col min="7428" max="7428" width="18.6640625" style="1" bestFit="1" customWidth="1"/>
    <col min="7429" max="7429" width="16" style="1" bestFit="1" customWidth="1"/>
    <col min="7430" max="7433" width="18.6640625" style="1" bestFit="1" customWidth="1"/>
    <col min="7434" max="7435" width="12.6640625" style="1" customWidth="1"/>
    <col min="7436" max="7436" width="2.5546875" style="1" customWidth="1"/>
    <col min="7437" max="7680" width="11.5546875" style="1"/>
    <col min="7681" max="7681" width="17.6640625" style="1" customWidth="1"/>
    <col min="7682" max="7682" width="18.6640625" style="1" bestFit="1" customWidth="1"/>
    <col min="7683" max="7683" width="12.6640625" style="1" bestFit="1" customWidth="1"/>
    <col min="7684" max="7684" width="18.6640625" style="1" bestFit="1" customWidth="1"/>
    <col min="7685" max="7685" width="16" style="1" bestFit="1" customWidth="1"/>
    <col min="7686" max="7689" width="18.6640625" style="1" bestFit="1" customWidth="1"/>
    <col min="7690" max="7691" width="12.6640625" style="1" customWidth="1"/>
    <col min="7692" max="7692" width="2.5546875" style="1" customWidth="1"/>
    <col min="7693" max="7936" width="11.5546875" style="1"/>
    <col min="7937" max="7937" width="17.6640625" style="1" customWidth="1"/>
    <col min="7938" max="7938" width="18.6640625" style="1" bestFit="1" customWidth="1"/>
    <col min="7939" max="7939" width="12.6640625" style="1" bestFit="1" customWidth="1"/>
    <col min="7940" max="7940" width="18.6640625" style="1" bestFit="1" customWidth="1"/>
    <col min="7941" max="7941" width="16" style="1" bestFit="1" customWidth="1"/>
    <col min="7942" max="7945" width="18.6640625" style="1" bestFit="1" customWidth="1"/>
    <col min="7946" max="7947" width="12.6640625" style="1" customWidth="1"/>
    <col min="7948" max="7948" width="2.5546875" style="1" customWidth="1"/>
    <col min="7949" max="8192" width="11.5546875" style="1"/>
    <col min="8193" max="8193" width="17.6640625" style="1" customWidth="1"/>
    <col min="8194" max="8194" width="18.6640625" style="1" bestFit="1" customWidth="1"/>
    <col min="8195" max="8195" width="12.6640625" style="1" bestFit="1" customWidth="1"/>
    <col min="8196" max="8196" width="18.6640625" style="1" bestFit="1" customWidth="1"/>
    <col min="8197" max="8197" width="16" style="1" bestFit="1" customWidth="1"/>
    <col min="8198" max="8201" width="18.6640625" style="1" bestFit="1" customWidth="1"/>
    <col min="8202" max="8203" width="12.6640625" style="1" customWidth="1"/>
    <col min="8204" max="8204" width="2.5546875" style="1" customWidth="1"/>
    <col min="8205" max="8448" width="11.5546875" style="1"/>
    <col min="8449" max="8449" width="17.6640625" style="1" customWidth="1"/>
    <col min="8450" max="8450" width="18.6640625" style="1" bestFit="1" customWidth="1"/>
    <col min="8451" max="8451" width="12.6640625" style="1" bestFit="1" customWidth="1"/>
    <col min="8452" max="8452" width="18.6640625" style="1" bestFit="1" customWidth="1"/>
    <col min="8453" max="8453" width="16" style="1" bestFit="1" customWidth="1"/>
    <col min="8454" max="8457" width="18.6640625" style="1" bestFit="1" customWidth="1"/>
    <col min="8458" max="8459" width="12.6640625" style="1" customWidth="1"/>
    <col min="8460" max="8460" width="2.5546875" style="1" customWidth="1"/>
    <col min="8461" max="8704" width="11.5546875" style="1"/>
    <col min="8705" max="8705" width="17.6640625" style="1" customWidth="1"/>
    <col min="8706" max="8706" width="18.6640625" style="1" bestFit="1" customWidth="1"/>
    <col min="8707" max="8707" width="12.6640625" style="1" bestFit="1" customWidth="1"/>
    <col min="8708" max="8708" width="18.6640625" style="1" bestFit="1" customWidth="1"/>
    <col min="8709" max="8709" width="16" style="1" bestFit="1" customWidth="1"/>
    <col min="8710" max="8713" width="18.6640625" style="1" bestFit="1" customWidth="1"/>
    <col min="8714" max="8715" width="12.6640625" style="1" customWidth="1"/>
    <col min="8716" max="8716" width="2.5546875" style="1" customWidth="1"/>
    <col min="8717" max="8960" width="11.5546875" style="1"/>
    <col min="8961" max="8961" width="17.6640625" style="1" customWidth="1"/>
    <col min="8962" max="8962" width="18.6640625" style="1" bestFit="1" customWidth="1"/>
    <col min="8963" max="8963" width="12.6640625" style="1" bestFit="1" customWidth="1"/>
    <col min="8964" max="8964" width="18.6640625" style="1" bestFit="1" customWidth="1"/>
    <col min="8965" max="8965" width="16" style="1" bestFit="1" customWidth="1"/>
    <col min="8966" max="8969" width="18.6640625" style="1" bestFit="1" customWidth="1"/>
    <col min="8970" max="8971" width="12.6640625" style="1" customWidth="1"/>
    <col min="8972" max="8972" width="2.5546875" style="1" customWidth="1"/>
    <col min="8973" max="9216" width="11.5546875" style="1"/>
    <col min="9217" max="9217" width="17.6640625" style="1" customWidth="1"/>
    <col min="9218" max="9218" width="18.6640625" style="1" bestFit="1" customWidth="1"/>
    <col min="9219" max="9219" width="12.6640625" style="1" bestFit="1" customWidth="1"/>
    <col min="9220" max="9220" width="18.6640625" style="1" bestFit="1" customWidth="1"/>
    <col min="9221" max="9221" width="16" style="1" bestFit="1" customWidth="1"/>
    <col min="9222" max="9225" width="18.6640625" style="1" bestFit="1" customWidth="1"/>
    <col min="9226" max="9227" width="12.6640625" style="1" customWidth="1"/>
    <col min="9228" max="9228" width="2.5546875" style="1" customWidth="1"/>
    <col min="9229" max="9472" width="11.5546875" style="1"/>
    <col min="9473" max="9473" width="17.6640625" style="1" customWidth="1"/>
    <col min="9474" max="9474" width="18.6640625" style="1" bestFit="1" customWidth="1"/>
    <col min="9475" max="9475" width="12.6640625" style="1" bestFit="1" customWidth="1"/>
    <col min="9476" max="9476" width="18.6640625" style="1" bestFit="1" customWidth="1"/>
    <col min="9477" max="9477" width="16" style="1" bestFit="1" customWidth="1"/>
    <col min="9478" max="9481" width="18.6640625" style="1" bestFit="1" customWidth="1"/>
    <col min="9482" max="9483" width="12.6640625" style="1" customWidth="1"/>
    <col min="9484" max="9484" width="2.5546875" style="1" customWidth="1"/>
    <col min="9485" max="9728" width="11.5546875" style="1"/>
    <col min="9729" max="9729" width="17.6640625" style="1" customWidth="1"/>
    <col min="9730" max="9730" width="18.6640625" style="1" bestFit="1" customWidth="1"/>
    <col min="9731" max="9731" width="12.6640625" style="1" bestFit="1" customWidth="1"/>
    <col min="9732" max="9732" width="18.6640625" style="1" bestFit="1" customWidth="1"/>
    <col min="9733" max="9733" width="16" style="1" bestFit="1" customWidth="1"/>
    <col min="9734" max="9737" width="18.6640625" style="1" bestFit="1" customWidth="1"/>
    <col min="9738" max="9739" width="12.6640625" style="1" customWidth="1"/>
    <col min="9740" max="9740" width="2.5546875" style="1" customWidth="1"/>
    <col min="9741" max="9984" width="11.5546875" style="1"/>
    <col min="9985" max="9985" width="17.6640625" style="1" customWidth="1"/>
    <col min="9986" max="9986" width="18.6640625" style="1" bestFit="1" customWidth="1"/>
    <col min="9987" max="9987" width="12.6640625" style="1" bestFit="1" customWidth="1"/>
    <col min="9988" max="9988" width="18.6640625" style="1" bestFit="1" customWidth="1"/>
    <col min="9989" max="9989" width="16" style="1" bestFit="1" customWidth="1"/>
    <col min="9990" max="9993" width="18.6640625" style="1" bestFit="1" customWidth="1"/>
    <col min="9994" max="9995" width="12.6640625" style="1" customWidth="1"/>
    <col min="9996" max="9996" width="2.5546875" style="1" customWidth="1"/>
    <col min="9997" max="10240" width="11.5546875" style="1"/>
    <col min="10241" max="10241" width="17.6640625" style="1" customWidth="1"/>
    <col min="10242" max="10242" width="18.6640625" style="1" bestFit="1" customWidth="1"/>
    <col min="10243" max="10243" width="12.6640625" style="1" bestFit="1" customWidth="1"/>
    <col min="10244" max="10244" width="18.6640625" style="1" bestFit="1" customWidth="1"/>
    <col min="10245" max="10245" width="16" style="1" bestFit="1" customWidth="1"/>
    <col min="10246" max="10249" width="18.6640625" style="1" bestFit="1" customWidth="1"/>
    <col min="10250" max="10251" width="12.6640625" style="1" customWidth="1"/>
    <col min="10252" max="10252" width="2.5546875" style="1" customWidth="1"/>
    <col min="10253" max="10496" width="11.5546875" style="1"/>
    <col min="10497" max="10497" width="17.6640625" style="1" customWidth="1"/>
    <col min="10498" max="10498" width="18.6640625" style="1" bestFit="1" customWidth="1"/>
    <col min="10499" max="10499" width="12.6640625" style="1" bestFit="1" customWidth="1"/>
    <col min="10500" max="10500" width="18.6640625" style="1" bestFit="1" customWidth="1"/>
    <col min="10501" max="10501" width="16" style="1" bestFit="1" customWidth="1"/>
    <col min="10502" max="10505" width="18.6640625" style="1" bestFit="1" customWidth="1"/>
    <col min="10506" max="10507" width="12.6640625" style="1" customWidth="1"/>
    <col min="10508" max="10508" width="2.5546875" style="1" customWidth="1"/>
    <col min="10509" max="10752" width="11.5546875" style="1"/>
    <col min="10753" max="10753" width="17.6640625" style="1" customWidth="1"/>
    <col min="10754" max="10754" width="18.6640625" style="1" bestFit="1" customWidth="1"/>
    <col min="10755" max="10755" width="12.6640625" style="1" bestFit="1" customWidth="1"/>
    <col min="10756" max="10756" width="18.6640625" style="1" bestFit="1" customWidth="1"/>
    <col min="10757" max="10757" width="16" style="1" bestFit="1" customWidth="1"/>
    <col min="10758" max="10761" width="18.6640625" style="1" bestFit="1" customWidth="1"/>
    <col min="10762" max="10763" width="12.6640625" style="1" customWidth="1"/>
    <col min="10764" max="10764" width="2.5546875" style="1" customWidth="1"/>
    <col min="10765" max="11008" width="11.5546875" style="1"/>
    <col min="11009" max="11009" width="17.6640625" style="1" customWidth="1"/>
    <col min="11010" max="11010" width="18.6640625" style="1" bestFit="1" customWidth="1"/>
    <col min="11011" max="11011" width="12.6640625" style="1" bestFit="1" customWidth="1"/>
    <col min="11012" max="11012" width="18.6640625" style="1" bestFit="1" customWidth="1"/>
    <col min="11013" max="11013" width="16" style="1" bestFit="1" customWidth="1"/>
    <col min="11014" max="11017" width="18.6640625" style="1" bestFit="1" customWidth="1"/>
    <col min="11018" max="11019" width="12.6640625" style="1" customWidth="1"/>
    <col min="11020" max="11020" width="2.5546875" style="1" customWidth="1"/>
    <col min="11021" max="11264" width="11.5546875" style="1"/>
    <col min="11265" max="11265" width="17.6640625" style="1" customWidth="1"/>
    <col min="11266" max="11266" width="18.6640625" style="1" bestFit="1" customWidth="1"/>
    <col min="11267" max="11267" width="12.6640625" style="1" bestFit="1" customWidth="1"/>
    <col min="11268" max="11268" width="18.6640625" style="1" bestFit="1" customWidth="1"/>
    <col min="11269" max="11269" width="16" style="1" bestFit="1" customWidth="1"/>
    <col min="11270" max="11273" width="18.6640625" style="1" bestFit="1" customWidth="1"/>
    <col min="11274" max="11275" width="12.6640625" style="1" customWidth="1"/>
    <col min="11276" max="11276" width="2.5546875" style="1" customWidth="1"/>
    <col min="11277" max="11520" width="11.5546875" style="1"/>
    <col min="11521" max="11521" width="17.6640625" style="1" customWidth="1"/>
    <col min="11522" max="11522" width="18.6640625" style="1" bestFit="1" customWidth="1"/>
    <col min="11523" max="11523" width="12.6640625" style="1" bestFit="1" customWidth="1"/>
    <col min="11524" max="11524" width="18.6640625" style="1" bestFit="1" customWidth="1"/>
    <col min="11525" max="11525" width="16" style="1" bestFit="1" customWidth="1"/>
    <col min="11526" max="11529" width="18.6640625" style="1" bestFit="1" customWidth="1"/>
    <col min="11530" max="11531" width="12.6640625" style="1" customWidth="1"/>
    <col min="11532" max="11532" width="2.5546875" style="1" customWidth="1"/>
    <col min="11533" max="11776" width="11.5546875" style="1"/>
    <col min="11777" max="11777" width="17.6640625" style="1" customWidth="1"/>
    <col min="11778" max="11778" width="18.6640625" style="1" bestFit="1" customWidth="1"/>
    <col min="11779" max="11779" width="12.6640625" style="1" bestFit="1" customWidth="1"/>
    <col min="11780" max="11780" width="18.6640625" style="1" bestFit="1" customWidth="1"/>
    <col min="11781" max="11781" width="16" style="1" bestFit="1" customWidth="1"/>
    <col min="11782" max="11785" width="18.6640625" style="1" bestFit="1" customWidth="1"/>
    <col min="11786" max="11787" width="12.6640625" style="1" customWidth="1"/>
    <col min="11788" max="11788" width="2.5546875" style="1" customWidth="1"/>
    <col min="11789" max="12032" width="11.5546875" style="1"/>
    <col min="12033" max="12033" width="17.6640625" style="1" customWidth="1"/>
    <col min="12034" max="12034" width="18.6640625" style="1" bestFit="1" customWidth="1"/>
    <col min="12035" max="12035" width="12.6640625" style="1" bestFit="1" customWidth="1"/>
    <col min="12036" max="12036" width="18.6640625" style="1" bestFit="1" customWidth="1"/>
    <col min="12037" max="12037" width="16" style="1" bestFit="1" customWidth="1"/>
    <col min="12038" max="12041" width="18.6640625" style="1" bestFit="1" customWidth="1"/>
    <col min="12042" max="12043" width="12.6640625" style="1" customWidth="1"/>
    <col min="12044" max="12044" width="2.5546875" style="1" customWidth="1"/>
    <col min="12045" max="12288" width="11.5546875" style="1"/>
    <col min="12289" max="12289" width="17.6640625" style="1" customWidth="1"/>
    <col min="12290" max="12290" width="18.6640625" style="1" bestFit="1" customWidth="1"/>
    <col min="12291" max="12291" width="12.6640625" style="1" bestFit="1" customWidth="1"/>
    <col min="12292" max="12292" width="18.6640625" style="1" bestFit="1" customWidth="1"/>
    <col min="12293" max="12293" width="16" style="1" bestFit="1" customWidth="1"/>
    <col min="12294" max="12297" width="18.6640625" style="1" bestFit="1" customWidth="1"/>
    <col min="12298" max="12299" width="12.6640625" style="1" customWidth="1"/>
    <col min="12300" max="12300" width="2.5546875" style="1" customWidth="1"/>
    <col min="12301" max="12544" width="11.5546875" style="1"/>
    <col min="12545" max="12545" width="17.6640625" style="1" customWidth="1"/>
    <col min="12546" max="12546" width="18.6640625" style="1" bestFit="1" customWidth="1"/>
    <col min="12547" max="12547" width="12.6640625" style="1" bestFit="1" customWidth="1"/>
    <col min="12548" max="12548" width="18.6640625" style="1" bestFit="1" customWidth="1"/>
    <col min="12549" max="12549" width="16" style="1" bestFit="1" customWidth="1"/>
    <col min="12550" max="12553" width="18.6640625" style="1" bestFit="1" customWidth="1"/>
    <col min="12554" max="12555" width="12.6640625" style="1" customWidth="1"/>
    <col min="12556" max="12556" width="2.5546875" style="1" customWidth="1"/>
    <col min="12557" max="12800" width="11.5546875" style="1"/>
    <col min="12801" max="12801" width="17.6640625" style="1" customWidth="1"/>
    <col min="12802" max="12802" width="18.6640625" style="1" bestFit="1" customWidth="1"/>
    <col min="12803" max="12803" width="12.6640625" style="1" bestFit="1" customWidth="1"/>
    <col min="12804" max="12804" width="18.6640625" style="1" bestFit="1" customWidth="1"/>
    <col min="12805" max="12805" width="16" style="1" bestFit="1" customWidth="1"/>
    <col min="12806" max="12809" width="18.6640625" style="1" bestFit="1" customWidth="1"/>
    <col min="12810" max="12811" width="12.6640625" style="1" customWidth="1"/>
    <col min="12812" max="12812" width="2.5546875" style="1" customWidth="1"/>
    <col min="12813" max="13056" width="11.5546875" style="1"/>
    <col min="13057" max="13057" width="17.6640625" style="1" customWidth="1"/>
    <col min="13058" max="13058" width="18.6640625" style="1" bestFit="1" customWidth="1"/>
    <col min="13059" max="13059" width="12.6640625" style="1" bestFit="1" customWidth="1"/>
    <col min="13060" max="13060" width="18.6640625" style="1" bestFit="1" customWidth="1"/>
    <col min="13061" max="13061" width="16" style="1" bestFit="1" customWidth="1"/>
    <col min="13062" max="13065" width="18.6640625" style="1" bestFit="1" customWidth="1"/>
    <col min="13066" max="13067" width="12.6640625" style="1" customWidth="1"/>
    <col min="13068" max="13068" width="2.5546875" style="1" customWidth="1"/>
    <col min="13069" max="13312" width="11.5546875" style="1"/>
    <col min="13313" max="13313" width="17.6640625" style="1" customWidth="1"/>
    <col min="13314" max="13314" width="18.6640625" style="1" bestFit="1" customWidth="1"/>
    <col min="13315" max="13315" width="12.6640625" style="1" bestFit="1" customWidth="1"/>
    <col min="13316" max="13316" width="18.6640625" style="1" bestFit="1" customWidth="1"/>
    <col min="13317" max="13317" width="16" style="1" bestFit="1" customWidth="1"/>
    <col min="13318" max="13321" width="18.6640625" style="1" bestFit="1" customWidth="1"/>
    <col min="13322" max="13323" width="12.6640625" style="1" customWidth="1"/>
    <col min="13324" max="13324" width="2.5546875" style="1" customWidth="1"/>
    <col min="13325" max="13568" width="11.5546875" style="1"/>
    <col min="13569" max="13569" width="17.6640625" style="1" customWidth="1"/>
    <col min="13570" max="13570" width="18.6640625" style="1" bestFit="1" customWidth="1"/>
    <col min="13571" max="13571" width="12.6640625" style="1" bestFit="1" customWidth="1"/>
    <col min="13572" max="13572" width="18.6640625" style="1" bestFit="1" customWidth="1"/>
    <col min="13573" max="13573" width="16" style="1" bestFit="1" customWidth="1"/>
    <col min="13574" max="13577" width="18.6640625" style="1" bestFit="1" customWidth="1"/>
    <col min="13578" max="13579" width="12.6640625" style="1" customWidth="1"/>
    <col min="13580" max="13580" width="2.5546875" style="1" customWidth="1"/>
    <col min="13581" max="13824" width="11.5546875" style="1"/>
    <col min="13825" max="13825" width="17.6640625" style="1" customWidth="1"/>
    <col min="13826" max="13826" width="18.6640625" style="1" bestFit="1" customWidth="1"/>
    <col min="13827" max="13827" width="12.6640625" style="1" bestFit="1" customWidth="1"/>
    <col min="13828" max="13828" width="18.6640625" style="1" bestFit="1" customWidth="1"/>
    <col min="13829" max="13829" width="16" style="1" bestFit="1" customWidth="1"/>
    <col min="13830" max="13833" width="18.6640625" style="1" bestFit="1" customWidth="1"/>
    <col min="13834" max="13835" width="12.6640625" style="1" customWidth="1"/>
    <col min="13836" max="13836" width="2.5546875" style="1" customWidth="1"/>
    <col min="13837" max="14080" width="11.5546875" style="1"/>
    <col min="14081" max="14081" width="17.6640625" style="1" customWidth="1"/>
    <col min="14082" max="14082" width="18.6640625" style="1" bestFit="1" customWidth="1"/>
    <col min="14083" max="14083" width="12.6640625" style="1" bestFit="1" customWidth="1"/>
    <col min="14084" max="14084" width="18.6640625" style="1" bestFit="1" customWidth="1"/>
    <col min="14085" max="14085" width="16" style="1" bestFit="1" customWidth="1"/>
    <col min="14086" max="14089" width="18.6640625" style="1" bestFit="1" customWidth="1"/>
    <col min="14090" max="14091" width="12.6640625" style="1" customWidth="1"/>
    <col min="14092" max="14092" width="2.5546875" style="1" customWidth="1"/>
    <col min="14093" max="14336" width="11.5546875" style="1"/>
    <col min="14337" max="14337" width="17.6640625" style="1" customWidth="1"/>
    <col min="14338" max="14338" width="18.6640625" style="1" bestFit="1" customWidth="1"/>
    <col min="14339" max="14339" width="12.6640625" style="1" bestFit="1" customWidth="1"/>
    <col min="14340" max="14340" width="18.6640625" style="1" bestFit="1" customWidth="1"/>
    <col min="14341" max="14341" width="16" style="1" bestFit="1" customWidth="1"/>
    <col min="14342" max="14345" width="18.6640625" style="1" bestFit="1" customWidth="1"/>
    <col min="14346" max="14347" width="12.6640625" style="1" customWidth="1"/>
    <col min="14348" max="14348" width="2.5546875" style="1" customWidth="1"/>
    <col min="14349" max="14592" width="11.5546875" style="1"/>
    <col min="14593" max="14593" width="17.6640625" style="1" customWidth="1"/>
    <col min="14594" max="14594" width="18.6640625" style="1" bestFit="1" customWidth="1"/>
    <col min="14595" max="14595" width="12.6640625" style="1" bestFit="1" customWidth="1"/>
    <col min="14596" max="14596" width="18.6640625" style="1" bestFit="1" customWidth="1"/>
    <col min="14597" max="14597" width="16" style="1" bestFit="1" customWidth="1"/>
    <col min="14598" max="14601" width="18.6640625" style="1" bestFit="1" customWidth="1"/>
    <col min="14602" max="14603" width="12.6640625" style="1" customWidth="1"/>
    <col min="14604" max="14604" width="2.5546875" style="1" customWidth="1"/>
    <col min="14605" max="14848" width="11.5546875" style="1"/>
    <col min="14849" max="14849" width="17.6640625" style="1" customWidth="1"/>
    <col min="14850" max="14850" width="18.6640625" style="1" bestFit="1" customWidth="1"/>
    <col min="14851" max="14851" width="12.6640625" style="1" bestFit="1" customWidth="1"/>
    <col min="14852" max="14852" width="18.6640625" style="1" bestFit="1" customWidth="1"/>
    <col min="14853" max="14853" width="16" style="1" bestFit="1" customWidth="1"/>
    <col min="14854" max="14857" width="18.6640625" style="1" bestFit="1" customWidth="1"/>
    <col min="14858" max="14859" width="12.6640625" style="1" customWidth="1"/>
    <col min="14860" max="14860" width="2.5546875" style="1" customWidth="1"/>
    <col min="14861" max="15104" width="11.5546875" style="1"/>
    <col min="15105" max="15105" width="17.6640625" style="1" customWidth="1"/>
    <col min="15106" max="15106" width="18.6640625" style="1" bestFit="1" customWidth="1"/>
    <col min="15107" max="15107" width="12.6640625" style="1" bestFit="1" customWidth="1"/>
    <col min="15108" max="15108" width="18.6640625" style="1" bestFit="1" customWidth="1"/>
    <col min="15109" max="15109" width="16" style="1" bestFit="1" customWidth="1"/>
    <col min="15110" max="15113" width="18.6640625" style="1" bestFit="1" customWidth="1"/>
    <col min="15114" max="15115" width="12.6640625" style="1" customWidth="1"/>
    <col min="15116" max="15116" width="2.5546875" style="1" customWidth="1"/>
    <col min="15117" max="15360" width="11.5546875" style="1"/>
    <col min="15361" max="15361" width="17.6640625" style="1" customWidth="1"/>
    <col min="15362" max="15362" width="18.6640625" style="1" bestFit="1" customWidth="1"/>
    <col min="15363" max="15363" width="12.6640625" style="1" bestFit="1" customWidth="1"/>
    <col min="15364" max="15364" width="18.6640625" style="1" bestFit="1" customWidth="1"/>
    <col min="15365" max="15365" width="16" style="1" bestFit="1" customWidth="1"/>
    <col min="15366" max="15369" width="18.6640625" style="1" bestFit="1" customWidth="1"/>
    <col min="15370" max="15371" width="12.6640625" style="1" customWidth="1"/>
    <col min="15372" max="15372" width="2.5546875" style="1" customWidth="1"/>
    <col min="15373" max="15616" width="11.5546875" style="1"/>
    <col min="15617" max="15617" width="17.6640625" style="1" customWidth="1"/>
    <col min="15618" max="15618" width="18.6640625" style="1" bestFit="1" customWidth="1"/>
    <col min="15619" max="15619" width="12.6640625" style="1" bestFit="1" customWidth="1"/>
    <col min="15620" max="15620" width="18.6640625" style="1" bestFit="1" customWidth="1"/>
    <col min="15621" max="15621" width="16" style="1" bestFit="1" customWidth="1"/>
    <col min="15622" max="15625" width="18.6640625" style="1" bestFit="1" customWidth="1"/>
    <col min="15626" max="15627" width="12.6640625" style="1" customWidth="1"/>
    <col min="15628" max="15628" width="2.5546875" style="1" customWidth="1"/>
    <col min="15629" max="15872" width="11.5546875" style="1"/>
    <col min="15873" max="15873" width="17.6640625" style="1" customWidth="1"/>
    <col min="15874" max="15874" width="18.6640625" style="1" bestFit="1" customWidth="1"/>
    <col min="15875" max="15875" width="12.6640625" style="1" bestFit="1" customWidth="1"/>
    <col min="15876" max="15876" width="18.6640625" style="1" bestFit="1" customWidth="1"/>
    <col min="15877" max="15877" width="16" style="1" bestFit="1" customWidth="1"/>
    <col min="15878" max="15881" width="18.6640625" style="1" bestFit="1" customWidth="1"/>
    <col min="15882" max="15883" width="12.6640625" style="1" customWidth="1"/>
    <col min="15884" max="15884" width="2.5546875" style="1" customWidth="1"/>
    <col min="15885" max="16128" width="11.5546875" style="1"/>
    <col min="16129" max="16129" width="17.6640625" style="1" customWidth="1"/>
    <col min="16130" max="16130" width="18.6640625" style="1" bestFit="1" customWidth="1"/>
    <col min="16131" max="16131" width="12.6640625" style="1" bestFit="1" customWidth="1"/>
    <col min="16132" max="16132" width="18.6640625" style="1" bestFit="1" customWidth="1"/>
    <col min="16133" max="16133" width="16" style="1" bestFit="1" customWidth="1"/>
    <col min="16134" max="16137" width="18.6640625" style="1" bestFit="1" customWidth="1"/>
    <col min="16138" max="16139" width="12.6640625" style="1" customWidth="1"/>
    <col min="16140" max="16140" width="2.5546875" style="1" customWidth="1"/>
    <col min="16141" max="16384" width="11.5546875" style="1"/>
  </cols>
  <sheetData>
    <row r="1" spans="1:20" x14ac:dyDescent="0.3">
      <c r="A1" s="53" t="s">
        <v>710</v>
      </c>
    </row>
    <row r="2" spans="1:20" ht="15.6" x14ac:dyDescent="0.3">
      <c r="A2" s="75" t="s">
        <v>664</v>
      </c>
    </row>
    <row r="3" spans="1:20" ht="15.6" x14ac:dyDescent="0.3">
      <c r="A3" s="75"/>
    </row>
    <row r="4" spans="1:20" x14ac:dyDescent="0.3">
      <c r="A4" s="56" t="s">
        <v>665</v>
      </c>
      <c r="B4" s="8"/>
      <c r="C4" s="8"/>
      <c r="D4" s="8"/>
      <c r="E4" s="8"/>
      <c r="F4" s="8"/>
      <c r="G4" s="8"/>
      <c r="H4" s="8"/>
      <c r="I4" s="8"/>
      <c r="J4" s="8"/>
      <c r="K4" s="8"/>
    </row>
    <row r="5" spans="1:20" s="78" customFormat="1" ht="23.25" customHeight="1" x14ac:dyDescent="0.3">
      <c r="A5" s="76" t="s">
        <v>205</v>
      </c>
      <c r="B5" s="77" t="s">
        <v>666</v>
      </c>
      <c r="C5" s="629" t="s">
        <v>667</v>
      </c>
      <c r="D5" s="629" t="s">
        <v>668</v>
      </c>
      <c r="E5" s="77" t="s">
        <v>669</v>
      </c>
      <c r="F5" s="77" t="s">
        <v>670</v>
      </c>
      <c r="G5" s="77" t="s">
        <v>671</v>
      </c>
      <c r="H5" s="77" t="s">
        <v>265</v>
      </c>
      <c r="I5" s="77" t="s">
        <v>672</v>
      </c>
      <c r="J5" s="77" t="s">
        <v>247</v>
      </c>
      <c r="K5" s="77" t="s">
        <v>0</v>
      </c>
    </row>
    <row r="6" spans="1:20" x14ac:dyDescent="0.3">
      <c r="A6" s="79">
        <v>2015</v>
      </c>
      <c r="B6" s="80">
        <v>8167.22912751269</v>
      </c>
      <c r="C6" s="80">
        <v>6650.5953634690004</v>
      </c>
      <c r="D6" s="80">
        <v>1507.6597467399999</v>
      </c>
      <c r="E6" s="80">
        <v>137.79635605000001</v>
      </c>
      <c r="F6" s="80">
        <v>1548.27084848</v>
      </c>
      <c r="G6" s="80">
        <v>341.68560200000002</v>
      </c>
      <c r="H6" s="80">
        <v>350.00259655641503</v>
      </c>
      <c r="I6" s="80">
        <v>219.634870007507</v>
      </c>
      <c r="J6" s="80">
        <v>26.956049992492702</v>
      </c>
      <c r="K6" s="80">
        <f t="shared" ref="K6:K14" si="0">SUM(B6:J6)</f>
        <v>18949.830560808106</v>
      </c>
      <c r="N6" s="81"/>
    </row>
    <row r="7" spans="1:20" x14ac:dyDescent="0.3">
      <c r="A7" s="79">
        <v>2016</v>
      </c>
      <c r="B7" s="80">
        <v>10177.3171476852</v>
      </c>
      <c r="C7" s="80">
        <v>7425.7115264430004</v>
      </c>
      <c r="D7" s="80">
        <v>1468.76210573</v>
      </c>
      <c r="E7" s="80">
        <v>120.4562064</v>
      </c>
      <c r="F7" s="80">
        <v>1657.8109567900001</v>
      </c>
      <c r="G7" s="80">
        <v>344.26251600000001</v>
      </c>
      <c r="H7" s="80">
        <v>343.53079468679698</v>
      </c>
      <c r="I7" s="80">
        <v>272.671761526365</v>
      </c>
      <c r="J7" s="80">
        <v>14.9988804736349</v>
      </c>
      <c r="K7" s="80">
        <f>SUM(B7:J7)</f>
        <v>21825.521895734993</v>
      </c>
      <c r="M7"/>
      <c r="N7" s="81"/>
      <c r="O7"/>
      <c r="P7"/>
      <c r="Q7"/>
      <c r="R7"/>
      <c r="S7"/>
      <c r="T7"/>
    </row>
    <row r="8" spans="1:20" x14ac:dyDescent="0.3">
      <c r="A8" s="79">
        <v>2017</v>
      </c>
      <c r="B8" s="80">
        <v>13827.428592107201</v>
      </c>
      <c r="C8" s="80">
        <v>8270.4808182539</v>
      </c>
      <c r="D8" s="80">
        <v>2398.5107920802502</v>
      </c>
      <c r="E8" s="80">
        <v>118.02914691497099</v>
      </c>
      <c r="F8" s="80">
        <v>1726.13453738415</v>
      </c>
      <c r="G8" s="547">
        <v>370.47641852434202</v>
      </c>
      <c r="H8" s="80">
        <v>434.37049986164698</v>
      </c>
      <c r="I8" s="621">
        <v>367.857147822858</v>
      </c>
      <c r="J8" s="80">
        <v>50.792859177141601</v>
      </c>
      <c r="K8" s="80">
        <f t="shared" si="0"/>
        <v>27564.08081212646</v>
      </c>
      <c r="M8"/>
      <c r="N8" s="81"/>
      <c r="O8"/>
      <c r="P8"/>
      <c r="Q8"/>
      <c r="R8"/>
      <c r="S8"/>
      <c r="T8"/>
    </row>
    <row r="9" spans="1:20" x14ac:dyDescent="0.3">
      <c r="A9" s="79">
        <v>2018</v>
      </c>
      <c r="B9" s="80">
        <v>14944.299849495301</v>
      </c>
      <c r="C9" s="80">
        <v>8258.5140579199997</v>
      </c>
      <c r="D9" s="80">
        <v>2573.90517052</v>
      </c>
      <c r="E9" s="80">
        <v>122.68860826</v>
      </c>
      <c r="F9" s="80">
        <v>1545.47004143</v>
      </c>
      <c r="G9" s="547">
        <v>351.7664575</v>
      </c>
      <c r="H9" s="80">
        <v>484.36463219586602</v>
      </c>
      <c r="I9" s="621">
        <v>612.49575372353604</v>
      </c>
      <c r="J9" s="80">
        <v>10.911438316464301</v>
      </c>
      <c r="K9" s="80">
        <f t="shared" si="0"/>
        <v>28904.416009361164</v>
      </c>
      <c r="M9"/>
      <c r="N9" s="81"/>
      <c r="O9"/>
      <c r="P9"/>
      <c r="Q9"/>
      <c r="R9"/>
      <c r="S9"/>
      <c r="T9"/>
    </row>
    <row r="10" spans="1:20" x14ac:dyDescent="0.3">
      <c r="A10" s="79">
        <v>2019</v>
      </c>
      <c r="B10" s="80">
        <v>14015.41090766</v>
      </c>
      <c r="C10" s="80">
        <v>8555.1157122799996</v>
      </c>
      <c r="D10" s="80">
        <v>2114.0199884899998</v>
      </c>
      <c r="E10" s="80">
        <v>80.687839499999995</v>
      </c>
      <c r="F10" s="80">
        <v>1566.97425174</v>
      </c>
      <c r="G10" s="547">
        <v>382.3144423</v>
      </c>
      <c r="H10" s="80">
        <v>978.06279614000005</v>
      </c>
      <c r="I10" s="621">
        <v>655.93672013944604</v>
      </c>
      <c r="J10" s="80">
        <v>2.1621656499999999</v>
      </c>
      <c r="K10" s="80">
        <f t="shared" si="0"/>
        <v>28350.684823899443</v>
      </c>
      <c r="M10" s="455"/>
      <c r="N10" s="81"/>
      <c r="O10"/>
      <c r="P10"/>
      <c r="Q10"/>
      <c r="R10"/>
      <c r="S10"/>
      <c r="T10"/>
    </row>
    <row r="11" spans="1:20" x14ac:dyDescent="0.3">
      <c r="A11" s="79">
        <v>2020</v>
      </c>
      <c r="B11" s="80">
        <v>13035.51293796</v>
      </c>
      <c r="C11" s="80">
        <v>7829.5665440800003</v>
      </c>
      <c r="D11" s="80">
        <v>1707.15258324</v>
      </c>
      <c r="E11" s="80">
        <v>93.552143479999998</v>
      </c>
      <c r="F11" s="80">
        <v>1460.6263805399999</v>
      </c>
      <c r="G11" s="547">
        <v>366.66639351200001</v>
      </c>
      <c r="H11" s="80">
        <v>1146.607818125</v>
      </c>
      <c r="I11" s="621">
        <v>478.49343220918399</v>
      </c>
      <c r="J11" s="80">
        <v>5.5008721300000403</v>
      </c>
      <c r="K11" s="80">
        <f t="shared" si="0"/>
        <v>26123.679105276187</v>
      </c>
      <c r="M11" s="455"/>
      <c r="N11" s="81"/>
      <c r="O11"/>
      <c r="P11"/>
      <c r="Q11"/>
      <c r="R11"/>
      <c r="S11"/>
      <c r="T11"/>
    </row>
    <row r="12" spans="1:20" x14ac:dyDescent="0.3">
      <c r="A12" s="79">
        <v>2021</v>
      </c>
      <c r="B12" s="80">
        <v>20694.198436989998</v>
      </c>
      <c r="C12" s="80">
        <v>10184.99480196</v>
      </c>
      <c r="D12" s="80">
        <v>2685.08164197</v>
      </c>
      <c r="E12" s="80">
        <v>117.02853534</v>
      </c>
      <c r="F12" s="80">
        <v>2028.33491028</v>
      </c>
      <c r="G12" s="547">
        <v>885.89957017999996</v>
      </c>
      <c r="H12" s="80">
        <v>2256.78275033</v>
      </c>
      <c r="I12" s="621">
        <v>1045.2809124773801</v>
      </c>
      <c r="J12" s="80">
        <v>3.1513878499999901</v>
      </c>
      <c r="K12" s="80">
        <f t="shared" si="0"/>
        <v>39900.752947377376</v>
      </c>
      <c r="M12" s="455"/>
      <c r="N12" s="81"/>
      <c r="O12"/>
      <c r="P12"/>
      <c r="Q12"/>
      <c r="R12"/>
      <c r="S12"/>
      <c r="T12"/>
    </row>
    <row r="13" spans="1:20" x14ac:dyDescent="0.3">
      <c r="A13" s="79">
        <v>2022</v>
      </c>
      <c r="B13" s="80">
        <v>19678.556181698801</v>
      </c>
      <c r="C13" s="80">
        <v>10194.401980660001</v>
      </c>
      <c r="D13" s="80">
        <v>2842.4350614800001</v>
      </c>
      <c r="E13" s="80">
        <v>90.218522480000004</v>
      </c>
      <c r="F13" s="80">
        <v>1786.31710836</v>
      </c>
      <c r="G13" s="547">
        <v>782.91723198</v>
      </c>
      <c r="H13" s="80">
        <v>1749.76953927</v>
      </c>
      <c r="I13" s="621">
        <v>1149.5758205112299</v>
      </c>
      <c r="J13" s="80">
        <v>3.8181221000000098</v>
      </c>
      <c r="K13" s="80">
        <f t="shared" si="0"/>
        <v>38278.009568540023</v>
      </c>
      <c r="M13" s="455"/>
      <c r="N13" s="81"/>
      <c r="O13"/>
      <c r="P13"/>
      <c r="Q13"/>
      <c r="R13"/>
      <c r="S13"/>
      <c r="T13"/>
    </row>
    <row r="14" spans="1:20" x14ac:dyDescent="0.3">
      <c r="A14" s="79">
        <v>2023</v>
      </c>
      <c r="B14" s="80">
        <v>23123.151679170001</v>
      </c>
      <c r="C14" s="80">
        <v>11054.41624278</v>
      </c>
      <c r="D14" s="80">
        <v>2362.51343413</v>
      </c>
      <c r="E14" s="80">
        <v>97.918753809999998</v>
      </c>
      <c r="F14" s="80">
        <v>1953.4046247700001</v>
      </c>
      <c r="G14" s="547">
        <v>653.96606158999998</v>
      </c>
      <c r="H14" s="80">
        <v>1715.1679794199999</v>
      </c>
      <c r="I14" s="621">
        <v>1431.17442951661</v>
      </c>
      <c r="J14" s="80">
        <v>6.0462582400000402</v>
      </c>
      <c r="K14" s="80">
        <f t="shared" si="0"/>
        <v>42397.759463426621</v>
      </c>
      <c r="M14" s="455"/>
      <c r="N14" s="81"/>
      <c r="O14"/>
      <c r="P14"/>
      <c r="Q14"/>
      <c r="R14"/>
      <c r="S14"/>
      <c r="T14"/>
    </row>
    <row r="15" spans="1:20" x14ac:dyDescent="0.3">
      <c r="A15" s="79">
        <v>2024</v>
      </c>
      <c r="B15" s="80">
        <v>23575.253685669999</v>
      </c>
      <c r="C15" s="80">
        <v>15618.432949260001</v>
      </c>
      <c r="D15" s="80">
        <v>2282.9739410500001</v>
      </c>
      <c r="E15" s="80">
        <v>128.67314471</v>
      </c>
      <c r="F15" s="80">
        <v>2495.8968471500002</v>
      </c>
      <c r="G15" s="547">
        <v>914.41795006999996</v>
      </c>
      <c r="H15" s="80">
        <v>1752.72410042</v>
      </c>
      <c r="I15" s="621">
        <v>1596.84116510371</v>
      </c>
      <c r="J15" s="80">
        <v>2.9681160500000798</v>
      </c>
      <c r="K15" s="80">
        <f>SUM(B15:J15)</f>
        <v>48368.181899483694</v>
      </c>
      <c r="M15" s="455"/>
      <c r="N15" s="81"/>
      <c r="O15"/>
      <c r="P15"/>
      <c r="Q15"/>
      <c r="R15"/>
      <c r="S15"/>
      <c r="T15"/>
    </row>
    <row r="16" spans="1:20" x14ac:dyDescent="0.3">
      <c r="A16" s="733">
        <v>2025</v>
      </c>
      <c r="B16" s="82">
        <f>SUM(B17:B28)</f>
        <v>28129.698926609995</v>
      </c>
      <c r="C16" s="82">
        <f t="shared" ref="C16:K16" si="1">SUM(C17:C28)</f>
        <v>23244.301740549996</v>
      </c>
      <c r="D16" s="82">
        <f t="shared" si="1"/>
        <v>2770.1255273000002</v>
      </c>
      <c r="E16" s="82">
        <f t="shared" si="1"/>
        <v>184.19504382</v>
      </c>
      <c r="F16" s="82">
        <f t="shared" si="1"/>
        <v>3261.5665471700004</v>
      </c>
      <c r="G16" s="82">
        <f t="shared" si="1"/>
        <v>1116.5001953400001</v>
      </c>
      <c r="H16" s="82">
        <f t="shared" si="1"/>
        <v>1439.2104976300002</v>
      </c>
      <c r="I16" s="82">
        <f t="shared" si="1"/>
        <v>1690.2771825260738</v>
      </c>
      <c r="J16" s="82">
        <f t="shared" si="1"/>
        <v>12.984341549999924</v>
      </c>
      <c r="K16" s="82">
        <f t="shared" si="1"/>
        <v>61848.860002496076</v>
      </c>
    </row>
    <row r="17" spans="1:11" x14ac:dyDescent="0.3">
      <c r="A17" s="83" t="s">
        <v>206</v>
      </c>
      <c r="B17" s="84">
        <v>2257.4232003500001</v>
      </c>
      <c r="C17" s="84">
        <v>1559.60688282</v>
      </c>
      <c r="D17" s="84">
        <v>170.29006017</v>
      </c>
      <c r="E17" s="84">
        <v>10.88498738</v>
      </c>
      <c r="F17" s="84">
        <v>198.61628078000001</v>
      </c>
      <c r="G17" s="84">
        <v>73.507140160000006</v>
      </c>
      <c r="H17" s="84">
        <v>127.364</v>
      </c>
      <c r="I17" s="84">
        <v>162.00565664031001</v>
      </c>
      <c r="J17" s="622">
        <v>0.44000437999999098</v>
      </c>
      <c r="K17" s="84">
        <f>SUM(B17:J17)</f>
        <v>4560.1382126803092</v>
      </c>
    </row>
    <row r="18" spans="1:11" x14ac:dyDescent="0.3">
      <c r="A18" s="83" t="s">
        <v>207</v>
      </c>
      <c r="B18" s="84">
        <v>1908.4730759399999</v>
      </c>
      <c r="C18" s="84">
        <v>1449.9693580400001</v>
      </c>
      <c r="D18" s="84">
        <v>189.41667000999999</v>
      </c>
      <c r="E18" s="84">
        <v>13.733701</v>
      </c>
      <c r="F18" s="84">
        <v>222.52581656999999</v>
      </c>
      <c r="G18" s="84">
        <v>90.939022539999996</v>
      </c>
      <c r="H18" s="84">
        <v>135.06556236</v>
      </c>
      <c r="I18" s="84">
        <v>129.35074788655101</v>
      </c>
      <c r="J18" s="622">
        <v>3.3925989999986E-2</v>
      </c>
      <c r="K18" s="84">
        <f t="shared" ref="K18:K28" si="2">SUM(B18:J18)</f>
        <v>4139.5078803365514</v>
      </c>
    </row>
    <row r="19" spans="1:11" x14ac:dyDescent="0.3">
      <c r="A19" s="83" t="s">
        <v>712</v>
      </c>
      <c r="B19" s="84">
        <v>2487.3431459100002</v>
      </c>
      <c r="C19" s="84">
        <v>1653.92039174</v>
      </c>
      <c r="D19" s="84">
        <v>186.67233763999999</v>
      </c>
      <c r="E19" s="84">
        <v>11.445581990000001</v>
      </c>
      <c r="F19" s="84">
        <v>182.70304045</v>
      </c>
      <c r="G19" s="84">
        <v>120.277517</v>
      </c>
      <c r="H19" s="84">
        <v>131.56364357000001</v>
      </c>
      <c r="I19" s="84">
        <v>139.531660294191</v>
      </c>
      <c r="J19" s="622">
        <v>0.34714513999999502</v>
      </c>
      <c r="K19" s="84">
        <f t="shared" si="2"/>
        <v>4913.8044637341918</v>
      </c>
    </row>
    <row r="20" spans="1:11" x14ac:dyDescent="0.3">
      <c r="A20" s="83" t="s">
        <v>761</v>
      </c>
      <c r="B20" s="84">
        <v>1645.16399882</v>
      </c>
      <c r="C20" s="84">
        <v>1649.5043400899999</v>
      </c>
      <c r="D20" s="84">
        <v>241.10760246999999</v>
      </c>
      <c r="E20" s="84">
        <v>11.47067691</v>
      </c>
      <c r="F20" s="84">
        <v>300.05297718999998</v>
      </c>
      <c r="G20" s="84">
        <v>38.394101489999997</v>
      </c>
      <c r="H20" s="84">
        <v>61.264776550000001</v>
      </c>
      <c r="I20" s="84">
        <v>144.42708315978001</v>
      </c>
      <c r="J20" s="622">
        <v>1.84918399999997</v>
      </c>
      <c r="K20" s="84">
        <f t="shared" si="2"/>
        <v>4093.2347406797803</v>
      </c>
    </row>
    <row r="21" spans="1:11" x14ac:dyDescent="0.3">
      <c r="A21" s="83" t="s">
        <v>763</v>
      </c>
      <c r="B21" s="84">
        <v>2166.5411133299999</v>
      </c>
      <c r="C21" s="84">
        <v>1608.7220702899999</v>
      </c>
      <c r="D21" s="84">
        <v>236.22327569999999</v>
      </c>
      <c r="E21" s="84">
        <v>12.34395428</v>
      </c>
      <c r="F21" s="84">
        <v>281.47799579000002</v>
      </c>
      <c r="G21" s="84">
        <v>101.25717279</v>
      </c>
      <c r="H21" s="84">
        <v>19.839697829999999</v>
      </c>
      <c r="I21" s="84">
        <v>158.90419747844601</v>
      </c>
      <c r="J21" s="622">
        <v>0.37963100000000299</v>
      </c>
      <c r="K21" s="84">
        <f t="shared" si="2"/>
        <v>4585.6891084884455</v>
      </c>
    </row>
    <row r="22" spans="1:11" x14ac:dyDescent="0.3">
      <c r="A22" s="83" t="s">
        <v>826</v>
      </c>
      <c r="B22" s="84">
        <v>2223.4822071499998</v>
      </c>
      <c r="C22" s="84">
        <v>1830.3465708900001</v>
      </c>
      <c r="D22" s="84">
        <v>226.08736966999999</v>
      </c>
      <c r="E22" s="84">
        <v>16.103676740000001</v>
      </c>
      <c r="F22" s="84">
        <v>210.47961273000001</v>
      </c>
      <c r="G22" s="84">
        <v>94.378288280000007</v>
      </c>
      <c r="H22" s="84">
        <v>14.04634516</v>
      </c>
      <c r="I22" s="84">
        <v>137.405952013475</v>
      </c>
      <c r="J22" s="622">
        <v>1.4464443900000099</v>
      </c>
      <c r="K22" s="84">
        <f t="shared" si="2"/>
        <v>4753.7764670234737</v>
      </c>
    </row>
    <row r="23" spans="1:11" x14ac:dyDescent="0.3">
      <c r="A23" s="83" t="s">
        <v>829</v>
      </c>
      <c r="B23" s="84">
        <v>2061.9841802999999</v>
      </c>
      <c r="C23" s="84">
        <v>1902.2200621100001</v>
      </c>
      <c r="D23" s="84">
        <v>260.17215414999998</v>
      </c>
      <c r="E23" s="84">
        <v>12.370460769999999</v>
      </c>
      <c r="F23" s="84">
        <v>303.66947311000001</v>
      </c>
      <c r="G23" s="84">
        <v>87.407278950000006</v>
      </c>
      <c r="H23" s="84">
        <v>113.42510204</v>
      </c>
      <c r="I23" s="84">
        <v>94.467069363009699</v>
      </c>
      <c r="J23" s="622">
        <v>2.1170557299999802</v>
      </c>
      <c r="K23" s="84">
        <f t="shared" si="2"/>
        <v>4837.8328365230091</v>
      </c>
    </row>
    <row r="24" spans="1:11" x14ac:dyDescent="0.3">
      <c r="A24" s="83" t="s">
        <v>831</v>
      </c>
      <c r="B24" s="84">
        <v>2373.0508936199999</v>
      </c>
      <c r="C24" s="84">
        <v>2018.8935080700001</v>
      </c>
      <c r="D24" s="84">
        <v>227.66470783</v>
      </c>
      <c r="E24" s="84">
        <v>13.50209903</v>
      </c>
      <c r="F24" s="84">
        <v>208.58550435000001</v>
      </c>
      <c r="G24" s="84">
        <v>70.372775399999995</v>
      </c>
      <c r="H24" s="84">
        <v>113.30739989999999</v>
      </c>
      <c r="I24" s="84">
        <v>152.39545511749299</v>
      </c>
      <c r="J24" s="622">
        <v>1.0521569900000001</v>
      </c>
      <c r="K24" s="84">
        <f t="shared" si="2"/>
        <v>5178.8245003074926</v>
      </c>
    </row>
    <row r="25" spans="1:11" x14ac:dyDescent="0.3">
      <c r="A25" s="83" t="s">
        <v>839</v>
      </c>
      <c r="B25" s="84">
        <v>2685.20194571</v>
      </c>
      <c r="C25" s="84">
        <v>2331.3153066099999</v>
      </c>
      <c r="D25" s="84">
        <v>223.40263216</v>
      </c>
      <c r="E25" s="84">
        <v>20.52311912</v>
      </c>
      <c r="F25" s="84">
        <v>210.41148827999999</v>
      </c>
      <c r="G25" s="84">
        <v>117.26082753</v>
      </c>
      <c r="H25" s="84">
        <v>140.77158471000001</v>
      </c>
      <c r="I25" s="84">
        <v>149.657938282327</v>
      </c>
      <c r="J25" s="622">
        <v>1.2933394199999699</v>
      </c>
      <c r="K25" s="84">
        <f t="shared" si="2"/>
        <v>5879.838181822327</v>
      </c>
    </row>
    <row r="26" spans="1:11" x14ac:dyDescent="0.3">
      <c r="A26" s="83" t="s">
        <v>845</v>
      </c>
      <c r="B26" s="84">
        <v>3099.1108044799998</v>
      </c>
      <c r="C26" s="84">
        <v>2406.8301430800002</v>
      </c>
      <c r="D26" s="84">
        <v>250.54403848000001</v>
      </c>
      <c r="E26" s="84">
        <v>14.404352449999999</v>
      </c>
      <c r="F26" s="84">
        <v>362.72243381999999</v>
      </c>
      <c r="G26" s="84">
        <v>112.19291763</v>
      </c>
      <c r="H26" s="84">
        <v>180.27464873</v>
      </c>
      <c r="I26" s="84">
        <v>156.14738622345601</v>
      </c>
      <c r="J26" s="622">
        <v>1.02385082999996</v>
      </c>
      <c r="K26" s="84">
        <f t="shared" si="2"/>
        <v>6583.2505757234576</v>
      </c>
    </row>
    <row r="27" spans="1:11" x14ac:dyDescent="0.3">
      <c r="A27" s="83" t="s">
        <v>853</v>
      </c>
      <c r="B27" s="84">
        <v>2567.88037248</v>
      </c>
      <c r="C27" s="84">
        <v>2174.84644549</v>
      </c>
      <c r="D27" s="84">
        <v>312.34095537000002</v>
      </c>
      <c r="E27" s="84">
        <v>13.894131740000001</v>
      </c>
      <c r="F27" s="84">
        <v>389.14139292999999</v>
      </c>
      <c r="G27" s="84">
        <v>89.87282845</v>
      </c>
      <c r="H27" s="84">
        <v>178.11285433</v>
      </c>
      <c r="I27" s="84">
        <v>128.06999086816899</v>
      </c>
      <c r="J27" s="622">
        <v>1.02678998000002</v>
      </c>
      <c r="K27" s="84">
        <f t="shared" si="2"/>
        <v>5855.1857616381703</v>
      </c>
    </row>
    <row r="28" spans="1:11" x14ac:dyDescent="0.3">
      <c r="A28" s="83" t="s">
        <v>861</v>
      </c>
      <c r="B28" s="84">
        <v>2654.0439885199999</v>
      </c>
      <c r="C28" s="84">
        <v>2658.12666132</v>
      </c>
      <c r="D28" s="84">
        <v>246.20372365</v>
      </c>
      <c r="E28" s="84">
        <v>33.518302409999997</v>
      </c>
      <c r="F28" s="84">
        <v>391.18053116999999</v>
      </c>
      <c r="G28" s="84">
        <v>120.64032512</v>
      </c>
      <c r="H28" s="84">
        <v>224.17488245000001</v>
      </c>
      <c r="I28" s="84">
        <v>137.91404519886601</v>
      </c>
      <c r="J28" s="622">
        <v>1.9748137000000401</v>
      </c>
      <c r="K28" s="84">
        <f t="shared" si="2"/>
        <v>6467.7772735388653</v>
      </c>
    </row>
    <row r="29" spans="1:11" x14ac:dyDescent="0.3">
      <c r="A29" s="79"/>
      <c r="B29" s="84"/>
      <c r="C29" s="84"/>
      <c r="D29" s="84"/>
      <c r="E29" s="84"/>
      <c r="F29" s="84"/>
      <c r="G29" s="84"/>
      <c r="H29" s="84"/>
      <c r="I29" s="84"/>
      <c r="J29" s="84"/>
      <c r="K29" s="85"/>
    </row>
    <row r="30" spans="1:11" x14ac:dyDescent="0.3">
      <c r="A30" s="86" t="s">
        <v>889</v>
      </c>
      <c r="B30" s="55"/>
      <c r="C30" s="55"/>
      <c r="D30" s="55"/>
      <c r="E30" s="55"/>
      <c r="F30" s="55"/>
      <c r="G30" s="55"/>
      <c r="H30" s="55"/>
      <c r="I30" s="55"/>
      <c r="J30" s="55"/>
      <c r="K30" s="8"/>
    </row>
    <row r="31" spans="1:11" x14ac:dyDescent="0.3">
      <c r="A31" s="83" t="s">
        <v>856</v>
      </c>
      <c r="B31" s="84">
        <v>1905.36228095</v>
      </c>
      <c r="C31" s="84">
        <v>1636.3225569399999</v>
      </c>
      <c r="D31" s="84">
        <v>201.16239868</v>
      </c>
      <c r="E31" s="84">
        <v>12.78555862</v>
      </c>
      <c r="F31" s="84">
        <v>234.49674705000001</v>
      </c>
      <c r="G31" s="84">
        <v>114.91171396</v>
      </c>
      <c r="H31" s="84">
        <v>133.68086410000001</v>
      </c>
      <c r="I31" s="84">
        <v>142.24151175960799</v>
      </c>
      <c r="J31" s="84">
        <v>0.22528190999999301</v>
      </c>
      <c r="K31" s="84">
        <f>SUM(B31:J31)</f>
        <v>4381.1889139696086</v>
      </c>
    </row>
    <row r="32" spans="1:11" x14ac:dyDescent="0.3">
      <c r="A32" s="83" t="s">
        <v>857</v>
      </c>
      <c r="B32" s="84">
        <v>2654.0439885199999</v>
      </c>
      <c r="C32" s="84">
        <v>2658.12666132</v>
      </c>
      <c r="D32" s="84">
        <v>246.20372365</v>
      </c>
      <c r="E32" s="84">
        <v>33.518302409999997</v>
      </c>
      <c r="F32" s="84">
        <v>391.18053116999999</v>
      </c>
      <c r="G32" s="84">
        <v>120.64032512</v>
      </c>
      <c r="H32" s="84">
        <v>224.17488245000001</v>
      </c>
      <c r="I32" s="84">
        <v>137.91404519886601</v>
      </c>
      <c r="J32" s="84">
        <v>1.9748137000000401</v>
      </c>
      <c r="K32" s="84">
        <f>SUM(B32:J32)</f>
        <v>6467.7772735388653</v>
      </c>
    </row>
    <row r="33" spans="1:12" x14ac:dyDescent="0.3">
      <c r="A33" s="87" t="s">
        <v>266</v>
      </c>
      <c r="B33" s="102">
        <f>B32/B31-1</f>
        <v>0.39293404464620374</v>
      </c>
      <c r="C33" s="102">
        <f t="shared" ref="C33:J33" si="3">C32/C31-1</f>
        <v>0.62445151785404818</v>
      </c>
      <c r="D33" s="102">
        <f t="shared" si="3"/>
        <v>0.22390528878933136</v>
      </c>
      <c r="E33" s="102">
        <f t="shared" si="3"/>
        <v>1.621575122855289</v>
      </c>
      <c r="F33" s="102">
        <f t="shared" si="3"/>
        <v>0.66817039507414333</v>
      </c>
      <c r="G33" s="102">
        <f t="shared" si="3"/>
        <v>4.9852281917873942E-2</v>
      </c>
      <c r="H33" s="102">
        <f t="shared" si="3"/>
        <v>0.67694070470928391</v>
      </c>
      <c r="I33" s="102">
        <f t="shared" si="3"/>
        <v>-3.0423372946538407E-2</v>
      </c>
      <c r="J33" s="102">
        <f t="shared" si="3"/>
        <v>7.7659666060186598</v>
      </c>
      <c r="K33" s="102">
        <f>K32/K31-1</f>
        <v>0.47626075947468971</v>
      </c>
    </row>
    <row r="34" spans="1:12" x14ac:dyDescent="0.3">
      <c r="A34" s="89"/>
      <c r="B34" s="623"/>
      <c r="C34" s="623"/>
      <c r="D34" s="623"/>
      <c r="E34" s="623"/>
      <c r="F34" s="623"/>
      <c r="G34" s="623"/>
      <c r="H34" s="623"/>
      <c r="I34" s="623"/>
      <c r="J34" s="623"/>
      <c r="K34" s="623"/>
    </row>
    <row r="35" spans="1:12" x14ac:dyDescent="0.3">
      <c r="A35" s="86" t="s">
        <v>890</v>
      </c>
      <c r="B35" s="8"/>
      <c r="C35" s="8"/>
      <c r="D35" s="8"/>
      <c r="E35" s="8"/>
      <c r="F35" s="8"/>
      <c r="G35" s="8"/>
      <c r="H35" s="8"/>
      <c r="I35" s="8"/>
      <c r="J35" s="8"/>
      <c r="K35" s="8"/>
    </row>
    <row r="36" spans="1:12" x14ac:dyDescent="0.3">
      <c r="A36" s="83" t="s">
        <v>858</v>
      </c>
      <c r="B36" s="85">
        <v>23575.253685669999</v>
      </c>
      <c r="C36" s="85">
        <v>15618.432949260001</v>
      </c>
      <c r="D36" s="85">
        <v>2282.9739410500001</v>
      </c>
      <c r="E36" s="85">
        <v>128.67314471</v>
      </c>
      <c r="F36" s="85">
        <v>2495.8968471500002</v>
      </c>
      <c r="G36" s="85">
        <v>914.41795006999996</v>
      </c>
      <c r="H36" s="85">
        <v>1752.72410042</v>
      </c>
      <c r="I36" s="85">
        <v>1596.84116510371</v>
      </c>
      <c r="J36" s="85">
        <v>2.9681160500000798</v>
      </c>
      <c r="K36" s="85">
        <f>SUM(B36:J36)</f>
        <v>48368.181899483694</v>
      </c>
    </row>
    <row r="37" spans="1:12" x14ac:dyDescent="0.3">
      <c r="A37" s="83" t="s">
        <v>859</v>
      </c>
      <c r="B37" s="85">
        <v>28129.698926609995</v>
      </c>
      <c r="C37" s="85">
        <v>23244.301740549996</v>
      </c>
      <c r="D37" s="85">
        <v>2770.1255273000002</v>
      </c>
      <c r="E37" s="85">
        <v>184.19504382</v>
      </c>
      <c r="F37" s="85">
        <v>3261.5665471700004</v>
      </c>
      <c r="G37" s="85">
        <v>1116.5001953400001</v>
      </c>
      <c r="H37" s="85">
        <v>1439.2104976300002</v>
      </c>
      <c r="I37" s="85">
        <v>1690.2771825260738</v>
      </c>
      <c r="J37" s="85">
        <v>12.984341549999924</v>
      </c>
      <c r="K37" s="85">
        <f>SUM(B37:J37)</f>
        <v>61848.860002496061</v>
      </c>
    </row>
    <row r="38" spans="1:12" x14ac:dyDescent="0.3">
      <c r="A38" s="87" t="s">
        <v>266</v>
      </c>
      <c r="B38" s="102">
        <f>B37/B36-1</f>
        <v>0.19318753900444241</v>
      </c>
      <c r="C38" s="102">
        <f t="shared" ref="C38:J38" si="4">C37/C36-1</f>
        <v>0.48826081438927638</v>
      </c>
      <c r="D38" s="102">
        <f t="shared" si="4"/>
        <v>0.21338464600517781</v>
      </c>
      <c r="E38" s="102">
        <f>E37/E36-1</f>
        <v>0.43149562587542034</v>
      </c>
      <c r="F38" s="102">
        <f t="shared" si="4"/>
        <v>0.306771371939629</v>
      </c>
      <c r="G38" s="102">
        <f t="shared" si="4"/>
        <v>0.22099549254750572</v>
      </c>
      <c r="H38" s="102">
        <f t="shared" si="4"/>
        <v>-0.1788721925572162</v>
      </c>
      <c r="I38" s="102">
        <f t="shared" si="4"/>
        <v>5.8513031517630987E-2</v>
      </c>
      <c r="J38" s="102">
        <f t="shared" si="4"/>
        <v>3.3746071013630257</v>
      </c>
      <c r="K38" s="102">
        <f>K37/K36-1</f>
        <v>0.27870963045555919</v>
      </c>
    </row>
    <row r="39" spans="1:12" x14ac:dyDescent="0.3">
      <c r="A39" s="56"/>
      <c r="B39" s="623"/>
      <c r="C39" s="623"/>
      <c r="D39" s="623"/>
      <c r="E39" s="623"/>
      <c r="F39" s="623"/>
      <c r="G39" s="623"/>
      <c r="H39" s="623"/>
      <c r="I39" s="623"/>
      <c r="J39" s="623"/>
      <c r="K39" s="623"/>
    </row>
    <row r="40" spans="1:12" x14ac:dyDescent="0.3">
      <c r="A40" s="56"/>
      <c r="B40" s="896"/>
      <c r="C40" s="896"/>
      <c r="D40" s="896"/>
      <c r="E40" s="896"/>
      <c r="F40" s="896"/>
      <c r="G40" s="896"/>
      <c r="H40" s="896"/>
      <c r="I40" s="896"/>
      <c r="J40" s="896"/>
      <c r="K40" s="630"/>
    </row>
    <row r="41" spans="1:12" x14ac:dyDescent="0.3">
      <c r="A41" s="86" t="s">
        <v>673</v>
      </c>
      <c r="B41" s="8"/>
      <c r="C41" s="8"/>
      <c r="D41" s="8"/>
      <c r="E41" s="8"/>
      <c r="F41" s="8"/>
      <c r="G41" s="8"/>
      <c r="H41" s="8"/>
      <c r="I41" s="8"/>
      <c r="J41" s="8"/>
      <c r="K41" s="8"/>
    </row>
    <row r="42" spans="1:12" x14ac:dyDescent="0.3">
      <c r="A42" s="83" t="s">
        <v>852</v>
      </c>
      <c r="B42" s="85">
        <v>2567.88037248</v>
      </c>
      <c r="C42" s="85">
        <v>2174.84644549</v>
      </c>
      <c r="D42" s="85">
        <v>312.34095537000002</v>
      </c>
      <c r="E42" s="85">
        <v>13.894131740000001</v>
      </c>
      <c r="F42" s="85">
        <v>389.14139292999999</v>
      </c>
      <c r="G42" s="85">
        <v>89.87282845</v>
      </c>
      <c r="H42" s="85">
        <v>178.11285433</v>
      </c>
      <c r="I42" s="85">
        <v>128.06999086816899</v>
      </c>
      <c r="J42" s="85">
        <v>1.02678998000002</v>
      </c>
      <c r="K42" s="85">
        <f>SUM(B42:J42)</f>
        <v>5855.1857616381703</v>
      </c>
    </row>
    <row r="43" spans="1:12" x14ac:dyDescent="0.3">
      <c r="A43" s="83" t="s">
        <v>857</v>
      </c>
      <c r="B43" s="85">
        <v>2654.0439885199999</v>
      </c>
      <c r="C43" s="85">
        <v>2658.12666132</v>
      </c>
      <c r="D43" s="85">
        <v>246.20372365</v>
      </c>
      <c r="E43" s="85">
        <v>33.518302409999997</v>
      </c>
      <c r="F43" s="85">
        <v>391.18053116999999</v>
      </c>
      <c r="G43" s="85">
        <v>120.64032512</v>
      </c>
      <c r="H43" s="85">
        <v>224.17488245000001</v>
      </c>
      <c r="I43" s="85">
        <v>137.91404519886601</v>
      </c>
      <c r="J43" s="85">
        <v>1.9748137000000401</v>
      </c>
      <c r="K43" s="85">
        <f>SUM(B43:J43)</f>
        <v>6467.7772735388653</v>
      </c>
    </row>
    <row r="44" spans="1:12" x14ac:dyDescent="0.3">
      <c r="A44" s="87" t="s">
        <v>266</v>
      </c>
      <c r="B44" s="102">
        <f>B43/B42-1</f>
        <v>3.3554373078830357E-2</v>
      </c>
      <c r="C44" s="102">
        <f>C43/C42-1</f>
        <v>0.22221348860384271</v>
      </c>
      <c r="D44" s="102">
        <f>D43/D42-1</f>
        <v>-0.21174690857192791</v>
      </c>
      <c r="E44" s="102">
        <f t="shared" ref="E44:J44" si="5">E43/E42-1</f>
        <v>1.4124071253408164</v>
      </c>
      <c r="F44" s="102">
        <f t="shared" si="5"/>
        <v>5.2400959575298334E-3</v>
      </c>
      <c r="G44" s="102">
        <f t="shared" si="5"/>
        <v>0.34234481322814103</v>
      </c>
      <c r="H44" s="102">
        <f t="shared" si="5"/>
        <v>0.25861147581554222</v>
      </c>
      <c r="I44" s="102">
        <f t="shared" si="5"/>
        <v>7.6864644589770936E-2</v>
      </c>
      <c r="J44" s="102">
        <f t="shared" si="5"/>
        <v>0.92328883069155165</v>
      </c>
      <c r="K44" s="102">
        <f>K43/K42-1</f>
        <v>0.10462375351338182</v>
      </c>
    </row>
    <row r="45" spans="1:12" x14ac:dyDescent="0.3">
      <c r="B45"/>
      <c r="C45"/>
      <c r="D45"/>
      <c r="E45"/>
      <c r="F45"/>
      <c r="G45"/>
      <c r="H45"/>
      <c r="I45"/>
      <c r="J45"/>
    </row>
    <row r="46" spans="1:12" x14ac:dyDescent="0.3">
      <c r="B46"/>
      <c r="C46"/>
      <c r="D46"/>
      <c r="E46"/>
      <c r="F46"/>
      <c r="G46"/>
      <c r="H46"/>
      <c r="I46"/>
      <c r="J46"/>
      <c r="K46"/>
      <c r="L46"/>
    </row>
    <row r="48" spans="1:12" x14ac:dyDescent="0.3">
      <c r="A48" s="936" t="s">
        <v>674</v>
      </c>
      <c r="B48" s="936"/>
      <c r="C48" s="936"/>
      <c r="D48" s="936"/>
      <c r="E48" s="936"/>
      <c r="F48" s="936"/>
      <c r="G48" s="936"/>
      <c r="H48" s="936"/>
      <c r="I48" s="936"/>
      <c r="J48" s="936"/>
      <c r="K48" s="936"/>
    </row>
    <row r="52" spans="1:26" x14ac:dyDescent="0.3">
      <c r="A52" s="91"/>
    </row>
    <row r="54" spans="1:26" x14ac:dyDescent="0.3">
      <c r="A54" s="91"/>
    </row>
    <row r="64" spans="1:26" s="15" customFormat="1" x14ac:dyDescent="0.3">
      <c r="A64" s="56" t="s">
        <v>675</v>
      </c>
      <c r="B64" s="8"/>
      <c r="C64" s="8"/>
      <c r="D64" s="8"/>
      <c r="E64" s="8"/>
      <c r="F64" s="8"/>
      <c r="G64" s="8"/>
      <c r="H64" s="8"/>
      <c r="I64" s="8"/>
      <c r="J64" s="8"/>
      <c r="L64" s="1"/>
      <c r="M64" s="1"/>
      <c r="N64" s="1"/>
      <c r="O64" s="1"/>
      <c r="P64" s="1"/>
      <c r="Q64" s="1"/>
      <c r="R64" s="1"/>
      <c r="S64" s="1"/>
      <c r="T64" s="1"/>
      <c r="U64" s="1"/>
      <c r="V64" s="1"/>
      <c r="W64" s="1"/>
      <c r="X64" s="1"/>
      <c r="Y64" s="1"/>
      <c r="Z64" s="1"/>
    </row>
    <row r="65" spans="1:26" s="15" customFormat="1" x14ac:dyDescent="0.3">
      <c r="A65" s="92" t="s">
        <v>205</v>
      </c>
      <c r="B65" s="93" t="s">
        <v>666</v>
      </c>
      <c r="C65" s="93" t="s">
        <v>667</v>
      </c>
      <c r="D65" s="93" t="s">
        <v>668</v>
      </c>
      <c r="E65" s="93" t="s">
        <v>669</v>
      </c>
      <c r="F65" s="93" t="s">
        <v>670</v>
      </c>
      <c r="G65" s="93" t="s">
        <v>671</v>
      </c>
      <c r="H65" s="93" t="s">
        <v>265</v>
      </c>
      <c r="I65" s="93" t="s">
        <v>672</v>
      </c>
      <c r="J65" s="8"/>
      <c r="L65" s="1"/>
      <c r="M65" s="1"/>
      <c r="N65" s="1"/>
      <c r="O65" s="1"/>
      <c r="P65" s="1"/>
      <c r="Q65" s="1"/>
      <c r="R65" s="1"/>
      <c r="S65" s="1"/>
      <c r="T65" s="1"/>
      <c r="U65" s="1"/>
      <c r="V65" s="1"/>
      <c r="W65" s="1"/>
      <c r="X65" s="1"/>
      <c r="Y65" s="1"/>
      <c r="Z65" s="1"/>
    </row>
    <row r="66" spans="1:26" s="15" customFormat="1" x14ac:dyDescent="0.3">
      <c r="A66" s="7"/>
      <c r="B66" s="94" t="s">
        <v>676</v>
      </c>
      <c r="C66" s="94" t="s">
        <v>677</v>
      </c>
      <c r="D66" s="94" t="s">
        <v>676</v>
      </c>
      <c r="E66" s="94" t="s">
        <v>678</v>
      </c>
      <c r="F66" s="94" t="s">
        <v>676</v>
      </c>
      <c r="G66" s="94" t="s">
        <v>676</v>
      </c>
      <c r="H66" s="94" t="s">
        <v>679</v>
      </c>
      <c r="I66" s="94" t="s">
        <v>676</v>
      </c>
      <c r="J66" s="8"/>
      <c r="L66" s="1"/>
      <c r="M66" s="1"/>
      <c r="N66" s="1"/>
      <c r="O66" s="1"/>
      <c r="P66" s="1"/>
      <c r="Q66" s="1"/>
      <c r="R66" s="1"/>
      <c r="S66" s="1"/>
      <c r="T66" s="1"/>
      <c r="U66" s="1"/>
      <c r="V66" s="1"/>
      <c r="W66" s="1"/>
      <c r="X66" s="1"/>
      <c r="Y66" s="1"/>
      <c r="Z66" s="1"/>
    </row>
    <row r="67" spans="1:26" s="15" customFormat="1" x14ac:dyDescent="0.3">
      <c r="A67" s="79">
        <v>2015</v>
      </c>
      <c r="B67" s="85">
        <v>1651.4927062603199</v>
      </c>
      <c r="C67" s="85">
        <v>5743.7721402769303</v>
      </c>
      <c r="D67" s="85">
        <v>1190.2988591712401</v>
      </c>
      <c r="E67" s="85">
        <v>8.9059542252864308</v>
      </c>
      <c r="F67" s="85">
        <v>938.35960131577895</v>
      </c>
      <c r="G67" s="85">
        <v>20.811199999999999</v>
      </c>
      <c r="H67" s="85">
        <v>7.6767827931000001</v>
      </c>
      <c r="I67" s="85">
        <v>17.764907390686901</v>
      </c>
      <c r="J67" s="8"/>
      <c r="L67" s="1"/>
      <c r="M67" s="1"/>
      <c r="N67" s="1"/>
      <c r="O67" s="1"/>
      <c r="P67" s="1"/>
      <c r="Q67" s="1"/>
      <c r="R67" s="1"/>
      <c r="S67" s="1"/>
      <c r="T67" s="1"/>
      <c r="U67" s="1"/>
      <c r="V67" s="1"/>
      <c r="W67" s="1"/>
      <c r="X67" s="1"/>
      <c r="Y67" s="1"/>
      <c r="Z67" s="1"/>
    </row>
    <row r="68" spans="1:26" s="15" customFormat="1" x14ac:dyDescent="0.3">
      <c r="A68" s="79">
        <v>2016</v>
      </c>
      <c r="B68" s="85">
        <v>2318.0450328414399</v>
      </c>
      <c r="C68" s="85">
        <v>5936.5698070630197</v>
      </c>
      <c r="D68" s="85">
        <v>1102.93584234886</v>
      </c>
      <c r="E68" s="85">
        <v>7.1565097302319698</v>
      </c>
      <c r="F68" s="85">
        <v>942.29859859551505</v>
      </c>
      <c r="G68" s="85">
        <v>18.915343</v>
      </c>
      <c r="H68" s="85">
        <v>7.3505416141</v>
      </c>
      <c r="I68" s="85">
        <v>24.500516022025</v>
      </c>
      <c r="J68" s="8"/>
      <c r="L68" s="1"/>
      <c r="M68" s="1"/>
      <c r="N68" s="1"/>
      <c r="O68" s="1"/>
      <c r="P68" s="1"/>
      <c r="Q68" s="1"/>
      <c r="R68" s="1"/>
      <c r="S68" s="1"/>
      <c r="T68" s="1"/>
      <c r="U68" s="1"/>
      <c r="V68" s="1"/>
      <c r="W68" s="1"/>
      <c r="X68" s="1"/>
      <c r="Y68" s="1"/>
      <c r="Z68" s="1"/>
    </row>
    <row r="69" spans="1:26" s="15" customFormat="1" x14ac:dyDescent="0.3">
      <c r="A69" s="79">
        <v>2017</v>
      </c>
      <c r="B69" s="85">
        <v>2372.7364606992801</v>
      </c>
      <c r="C69" s="85">
        <v>6563.9221310000003</v>
      </c>
      <c r="D69" s="85">
        <v>1236.5138629999999</v>
      </c>
      <c r="E69" s="85">
        <v>6.9465320000000004</v>
      </c>
      <c r="F69" s="85">
        <v>865.54154800000003</v>
      </c>
      <c r="G69" s="85">
        <v>18.107502</v>
      </c>
      <c r="H69" s="85">
        <v>7.5484892546999998</v>
      </c>
      <c r="I69" s="85">
        <v>25.423540350680799</v>
      </c>
      <c r="J69" s="8"/>
      <c r="L69" s="1"/>
      <c r="M69" s="1"/>
      <c r="N69" s="1"/>
      <c r="O69" s="1"/>
      <c r="P69" s="1"/>
      <c r="Q69" s="1"/>
      <c r="R69" s="1"/>
      <c r="S69" s="1"/>
      <c r="T69" s="1"/>
      <c r="U69" s="1"/>
      <c r="V69" s="1"/>
      <c r="W69" s="1"/>
      <c r="X69" s="1"/>
      <c r="Y69" s="1"/>
      <c r="Z69" s="1"/>
    </row>
    <row r="70" spans="1:26" s="15" customFormat="1" x14ac:dyDescent="0.3">
      <c r="A70" s="79">
        <v>2018</v>
      </c>
      <c r="B70" s="85">
        <v>2490.9900537847898</v>
      </c>
      <c r="C70" s="85">
        <v>6513.30165299297</v>
      </c>
      <c r="D70" s="85">
        <v>1208.0306522005501</v>
      </c>
      <c r="E70" s="85">
        <v>7.8107267458291503</v>
      </c>
      <c r="F70" s="85">
        <v>793.74422326126705</v>
      </c>
      <c r="G70" s="85">
        <v>17.110648719</v>
      </c>
      <c r="H70" s="85">
        <v>8.9993116224000005</v>
      </c>
      <c r="I70" s="85">
        <v>27.171357639812101</v>
      </c>
      <c r="J70" s="95"/>
      <c r="L70" s="1"/>
      <c r="M70" s="1"/>
      <c r="N70" s="1"/>
      <c r="O70" s="1"/>
      <c r="P70" s="1"/>
      <c r="Q70" s="1"/>
      <c r="R70" s="1"/>
      <c r="S70" s="1"/>
      <c r="T70" s="1"/>
      <c r="U70" s="1"/>
      <c r="V70" s="1"/>
      <c r="W70" s="1"/>
      <c r="X70" s="1"/>
      <c r="Y70" s="1"/>
      <c r="Z70" s="1"/>
    </row>
    <row r="71" spans="1:26" s="15" customFormat="1" x14ac:dyDescent="0.3">
      <c r="A71" s="79">
        <v>2019</v>
      </c>
      <c r="B71" s="85">
        <v>2543.0688795802598</v>
      </c>
      <c r="C71" s="85">
        <v>6139.6800270651102</v>
      </c>
      <c r="D71" s="85">
        <v>1194.60949780071</v>
      </c>
      <c r="E71" s="85">
        <v>4.7343134888126999</v>
      </c>
      <c r="F71" s="85">
        <v>835.96116070666801</v>
      </c>
      <c r="G71" s="85">
        <v>20.077339641999998</v>
      </c>
      <c r="H71" s="85">
        <v>9.6861424974041697</v>
      </c>
      <c r="I71" s="85">
        <v>30.339354856170601</v>
      </c>
      <c r="J71" s="95"/>
      <c r="L71" s="1"/>
      <c r="M71" s="1"/>
      <c r="N71" s="1"/>
      <c r="O71" s="1"/>
      <c r="P71" s="1"/>
      <c r="Q71" s="1"/>
      <c r="R71" s="1"/>
      <c r="S71" s="1"/>
      <c r="T71" s="1"/>
      <c r="U71" s="1"/>
      <c r="V71" s="1"/>
      <c r="W71" s="1"/>
      <c r="X71" s="1"/>
      <c r="Y71" s="1"/>
      <c r="Z71" s="1"/>
    </row>
    <row r="72" spans="1:26" s="15" customFormat="1" x14ac:dyDescent="0.3">
      <c r="A72" s="79">
        <v>2020</v>
      </c>
      <c r="B72" s="85">
        <v>2133.9645930675902</v>
      </c>
      <c r="C72" s="85">
        <v>4426.6311021439496</v>
      </c>
      <c r="D72" s="85">
        <v>1169.9000123815399</v>
      </c>
      <c r="E72" s="85">
        <v>4.6800948318959303</v>
      </c>
      <c r="F72" s="85">
        <v>746.20684186854896</v>
      </c>
      <c r="G72" s="85">
        <v>20.095348600000001</v>
      </c>
      <c r="H72" s="85">
        <v>9.6767570275193595</v>
      </c>
      <c r="I72" s="85">
        <v>29.568652286041502</v>
      </c>
      <c r="J72" s="95"/>
      <c r="L72" s="1"/>
      <c r="M72" s="1"/>
      <c r="N72" s="1"/>
      <c r="O72" s="1"/>
      <c r="P72" s="1"/>
      <c r="Q72" s="1"/>
      <c r="R72" s="1"/>
      <c r="S72" s="1"/>
      <c r="T72" s="1"/>
      <c r="U72" s="1"/>
      <c r="V72" s="1"/>
      <c r="W72" s="1"/>
      <c r="X72" s="1"/>
      <c r="Y72" s="1"/>
      <c r="Z72" s="1"/>
    </row>
    <row r="73" spans="1:26" s="15" customFormat="1" x14ac:dyDescent="0.3">
      <c r="A73" s="79">
        <v>2021</v>
      </c>
      <c r="B73" s="85">
        <v>2224.15399456866</v>
      </c>
      <c r="C73" s="85">
        <v>5663.2602698445999</v>
      </c>
      <c r="D73" s="85">
        <v>1215.5821221695801</v>
      </c>
      <c r="E73" s="85">
        <v>4.6418586206411296</v>
      </c>
      <c r="F73" s="85">
        <v>863.31795709745495</v>
      </c>
      <c r="G73" s="85">
        <v>25.548352000000001</v>
      </c>
      <c r="H73" s="85">
        <v>12.3560166019651</v>
      </c>
      <c r="I73" s="85">
        <v>32.597042292064103</v>
      </c>
      <c r="J73" s="8"/>
      <c r="L73" s="1"/>
      <c r="M73" s="1"/>
      <c r="N73" s="1"/>
      <c r="O73" s="1"/>
      <c r="P73" s="1"/>
      <c r="Q73" s="1"/>
      <c r="R73" s="1"/>
      <c r="S73" s="1"/>
      <c r="T73" s="1"/>
      <c r="U73" s="1"/>
      <c r="V73" s="1"/>
      <c r="W73" s="1"/>
      <c r="X73" s="1"/>
      <c r="Y73" s="1"/>
      <c r="Z73" s="1"/>
    </row>
    <row r="74" spans="1:26" s="15" customFormat="1" x14ac:dyDescent="0.3">
      <c r="A74" s="79">
        <v>2022</v>
      </c>
      <c r="B74" s="85">
        <v>2362.3956785057699</v>
      </c>
      <c r="C74" s="85">
        <v>5665.0608001114297</v>
      </c>
      <c r="D74" s="85">
        <v>1159.82660880511</v>
      </c>
      <c r="E74" s="85">
        <v>4.2071969278023804</v>
      </c>
      <c r="F74" s="85">
        <v>788.32240836668802</v>
      </c>
      <c r="G74" s="85">
        <v>26.684910299999999</v>
      </c>
      <c r="H74" s="85">
        <v>13.222433054810701</v>
      </c>
      <c r="I74" s="85">
        <v>29.481467272762799</v>
      </c>
      <c r="J74" s="8"/>
      <c r="L74" s="1"/>
      <c r="M74" s="1"/>
      <c r="N74" s="1"/>
      <c r="O74" s="1"/>
      <c r="P74" s="1"/>
      <c r="Q74" s="1"/>
      <c r="R74" s="1"/>
      <c r="S74" s="1"/>
      <c r="T74" s="1"/>
      <c r="U74" s="1"/>
      <c r="V74" s="1"/>
      <c r="W74" s="1"/>
      <c r="X74" s="1"/>
      <c r="Y74" s="1"/>
      <c r="Z74" s="1"/>
    </row>
    <row r="75" spans="1:26" s="15" customFormat="1" x14ac:dyDescent="0.3">
      <c r="A75" s="79">
        <v>2023</v>
      </c>
      <c r="B75" s="85">
        <v>2813.5517176961498</v>
      </c>
      <c r="C75" s="85">
        <v>5679.3662850989604</v>
      </c>
      <c r="D75" s="85">
        <v>1349.92265523273</v>
      </c>
      <c r="E75" s="85">
        <v>4.2499310251349298</v>
      </c>
      <c r="F75" s="85">
        <v>840.93283818578095</v>
      </c>
      <c r="G75" s="85">
        <v>24.921071228999999</v>
      </c>
      <c r="H75" s="85">
        <v>13.0573246041</v>
      </c>
      <c r="I75" s="85">
        <v>32.757644452979399</v>
      </c>
      <c r="J75" s="8"/>
      <c r="L75" s="1"/>
      <c r="M75" s="1"/>
      <c r="N75" s="1"/>
      <c r="O75" s="1"/>
      <c r="P75" s="1"/>
      <c r="Q75" s="1"/>
      <c r="R75" s="1"/>
      <c r="S75" s="1"/>
      <c r="T75" s="1"/>
      <c r="U75" s="1"/>
      <c r="V75" s="1"/>
      <c r="W75" s="1"/>
      <c r="X75" s="1"/>
      <c r="Y75" s="1"/>
      <c r="Z75" s="1"/>
    </row>
    <row r="76" spans="1:26" s="15" customFormat="1" x14ac:dyDescent="0.3">
      <c r="A76" s="79">
        <v>2024</v>
      </c>
      <c r="B76" s="85">
        <v>2784.20151966208</v>
      </c>
      <c r="C76" s="85">
        <v>6487.20156099005</v>
      </c>
      <c r="D76" s="85">
        <v>1119.67210926043</v>
      </c>
      <c r="E76" s="85">
        <v>4.8095670774323196</v>
      </c>
      <c r="F76" s="85">
        <v>978.09242067415505</v>
      </c>
      <c r="G76" s="85">
        <v>30.636413961999999</v>
      </c>
      <c r="H76" s="85">
        <v>14.973064155487901</v>
      </c>
      <c r="I76" s="85">
        <v>40.6716248325802</v>
      </c>
      <c r="J76" s="8"/>
      <c r="L76" s="1"/>
      <c r="M76" s="1"/>
      <c r="N76" s="1"/>
      <c r="O76" s="1"/>
      <c r="P76" s="1"/>
      <c r="Q76" s="1"/>
      <c r="R76" s="1"/>
      <c r="S76" s="1"/>
      <c r="T76" s="1"/>
      <c r="U76" s="1"/>
      <c r="V76" s="1"/>
      <c r="W76" s="1"/>
      <c r="X76" s="1"/>
      <c r="Y76" s="1"/>
      <c r="Z76" s="1"/>
    </row>
    <row r="77" spans="1:26" s="15" customFormat="1" x14ac:dyDescent="0.3">
      <c r="A77" s="602">
        <v>2025</v>
      </c>
      <c r="B77" s="82">
        <f>SUM(B78:B89)</f>
        <v>2668.9765100686241</v>
      </c>
      <c r="C77" s="82">
        <f t="shared" ref="C77:I77" si="6">SUM(C78:C89)</f>
        <v>6721.8798566216292</v>
      </c>
      <c r="D77" s="82">
        <f t="shared" si="6"/>
        <v>1230.3306318608629</v>
      </c>
      <c r="E77" s="82">
        <f t="shared" si="6"/>
        <v>4.5800411404614758</v>
      </c>
      <c r="F77" s="82">
        <f t="shared" si="6"/>
        <v>1111.3342150123367</v>
      </c>
      <c r="G77" s="82">
        <f t="shared" si="6"/>
        <v>32.410794299999999</v>
      </c>
      <c r="H77" s="82">
        <f t="shared" si="6"/>
        <v>12.126685341886303</v>
      </c>
      <c r="I77" s="82">
        <f t="shared" si="6"/>
        <v>39.186412875023336</v>
      </c>
      <c r="J77" s="96"/>
      <c r="L77" s="1"/>
      <c r="M77" s="1"/>
      <c r="N77" s="1"/>
      <c r="O77" s="1"/>
      <c r="P77" s="1"/>
      <c r="Q77" s="1"/>
      <c r="R77" s="1"/>
      <c r="S77" s="1"/>
      <c r="T77" s="1"/>
      <c r="U77" s="1"/>
      <c r="V77" s="1"/>
      <c r="W77" s="1"/>
      <c r="X77" s="1"/>
      <c r="Y77" s="1"/>
      <c r="Z77" s="1"/>
    </row>
    <row r="78" spans="1:26" s="15" customFormat="1" x14ac:dyDescent="0.3">
      <c r="A78" s="79" t="s">
        <v>206</v>
      </c>
      <c r="B78" s="85">
        <v>243.98195089662701</v>
      </c>
      <c r="C78" s="85">
        <v>576.02968709151105</v>
      </c>
      <c r="D78" s="85">
        <v>72.693985022319495</v>
      </c>
      <c r="E78" s="85">
        <v>0.31798414882845</v>
      </c>
      <c r="F78" s="85">
        <v>77.806040408089203</v>
      </c>
      <c r="G78" s="85">
        <v>2.4366118000000001</v>
      </c>
      <c r="H78" s="85">
        <v>1.2163063124736899</v>
      </c>
      <c r="I78" s="85">
        <v>4.2989248700681699</v>
      </c>
      <c r="J78" s="85"/>
      <c r="L78" s="1"/>
      <c r="M78" s="1"/>
      <c r="N78" s="1"/>
      <c r="O78" s="1"/>
      <c r="P78" s="1"/>
      <c r="Q78" s="1"/>
      <c r="R78" s="1"/>
      <c r="S78" s="1"/>
      <c r="T78" s="1"/>
      <c r="U78" s="1"/>
      <c r="V78" s="1"/>
      <c r="W78" s="1"/>
      <c r="X78" s="1"/>
      <c r="Y78" s="1"/>
      <c r="Z78" s="1"/>
    </row>
    <row r="79" spans="1:26" s="15" customFormat="1" x14ac:dyDescent="0.3">
      <c r="A79" s="79" t="s">
        <v>207</v>
      </c>
      <c r="B79" s="85">
        <v>204.94098706488899</v>
      </c>
      <c r="C79" s="85">
        <v>500.65831894468101</v>
      </c>
      <c r="D79" s="85">
        <v>82.008221929474203</v>
      </c>
      <c r="E79" s="85">
        <v>0.44882054952052503</v>
      </c>
      <c r="F79" s="85">
        <v>83.367245851823697</v>
      </c>
      <c r="G79" s="85">
        <v>2.8187616000000002</v>
      </c>
      <c r="H79" s="85">
        <v>1.05465125014011</v>
      </c>
      <c r="I79" s="85">
        <v>3.3349512290807102</v>
      </c>
      <c r="J79" s="85"/>
      <c r="L79" s="1"/>
      <c r="M79" s="1"/>
      <c r="N79" s="1"/>
      <c r="O79" s="1"/>
      <c r="P79" s="1"/>
      <c r="Q79" s="1"/>
      <c r="R79" s="1"/>
      <c r="S79" s="1"/>
      <c r="T79" s="1"/>
      <c r="U79" s="1"/>
      <c r="V79" s="1"/>
      <c r="W79" s="1"/>
      <c r="X79" s="1"/>
      <c r="Y79" s="1"/>
      <c r="Z79" s="1"/>
    </row>
    <row r="80" spans="1:26" s="15" customFormat="1" x14ac:dyDescent="0.3">
      <c r="A80" s="79" t="s">
        <v>712</v>
      </c>
      <c r="B80" s="85">
        <v>261.68736193369</v>
      </c>
      <c r="C80" s="85">
        <v>553.71114654261896</v>
      </c>
      <c r="D80" s="85">
        <v>80.693833223379002</v>
      </c>
      <c r="E80" s="85">
        <v>0.35389907791875003</v>
      </c>
      <c r="F80" s="85">
        <v>66.166664818158594</v>
      </c>
      <c r="G80" s="85">
        <v>3.6563743999999998</v>
      </c>
      <c r="H80" s="85">
        <v>1.2360854377077199</v>
      </c>
      <c r="I80" s="85">
        <v>3.53432913357695</v>
      </c>
      <c r="J80" s="85"/>
      <c r="L80" s="1"/>
      <c r="M80" s="1"/>
      <c r="N80" s="1"/>
      <c r="O80" s="1"/>
      <c r="P80" s="1"/>
      <c r="Q80" s="1"/>
      <c r="R80" s="1"/>
      <c r="S80" s="1"/>
      <c r="T80" s="1"/>
      <c r="U80" s="1"/>
      <c r="V80" s="1"/>
      <c r="W80" s="1"/>
      <c r="X80" s="1"/>
      <c r="Y80" s="1"/>
      <c r="Z80" s="1"/>
    </row>
    <row r="81" spans="1:26" s="15" customFormat="1" x14ac:dyDescent="0.3">
      <c r="A81" s="79" t="s">
        <v>761</v>
      </c>
      <c r="B81" s="85">
        <v>169.72801143381901</v>
      </c>
      <c r="C81" s="85">
        <v>511.00684720034099</v>
      </c>
      <c r="D81" s="85">
        <v>110.76587551403099</v>
      </c>
      <c r="E81" s="85">
        <v>0.35072130050685002</v>
      </c>
      <c r="F81" s="85">
        <v>113.98992325333001</v>
      </c>
      <c r="G81" s="85">
        <v>1.1939898</v>
      </c>
      <c r="H81" s="85">
        <v>0.63414013325164198</v>
      </c>
      <c r="I81" s="85">
        <v>3.3921248107221702</v>
      </c>
      <c r="J81" s="85"/>
      <c r="L81" s="1"/>
      <c r="M81" s="1"/>
      <c r="N81" s="1"/>
      <c r="O81" s="1"/>
      <c r="P81" s="1"/>
      <c r="Q81" s="1"/>
      <c r="R81" s="1"/>
      <c r="S81" s="1"/>
      <c r="T81" s="1"/>
      <c r="U81" s="1"/>
      <c r="V81" s="1"/>
      <c r="W81" s="1"/>
      <c r="X81" s="1"/>
      <c r="Y81" s="1"/>
      <c r="Z81" s="1"/>
    </row>
    <row r="82" spans="1:26" s="15" customFormat="1" x14ac:dyDescent="0.3">
      <c r="A82" s="79" t="s">
        <v>763</v>
      </c>
      <c r="B82" s="85">
        <v>213.052807340454</v>
      </c>
      <c r="C82" s="85">
        <v>489.01016222097701</v>
      </c>
      <c r="D82" s="85">
        <v>109.27512982599301</v>
      </c>
      <c r="E82" s="85">
        <v>0.38352146760134997</v>
      </c>
      <c r="F82" s="85">
        <v>104.751751440457</v>
      </c>
      <c r="G82" s="85">
        <v>3.0971999000000001</v>
      </c>
      <c r="H82" s="85">
        <v>0.19745986241469299</v>
      </c>
      <c r="I82" s="85">
        <v>3.6108490829875901</v>
      </c>
      <c r="J82" s="85"/>
      <c r="L82" s="1"/>
      <c r="M82" s="1"/>
      <c r="N82" s="1"/>
      <c r="O82" s="1"/>
      <c r="P82" s="1"/>
      <c r="Q82" s="1"/>
      <c r="R82" s="1"/>
      <c r="S82" s="1"/>
      <c r="T82" s="1"/>
      <c r="U82" s="1"/>
      <c r="V82" s="1"/>
      <c r="W82" s="1"/>
      <c r="X82" s="1"/>
      <c r="Y82" s="1"/>
      <c r="Z82" s="1"/>
    </row>
    <row r="83" spans="1:26" s="15" customFormat="1" x14ac:dyDescent="0.3">
      <c r="A83" s="79" t="s">
        <v>826</v>
      </c>
      <c r="B83" s="85">
        <v>210.363403330263</v>
      </c>
      <c r="C83" s="85">
        <v>545.93791475214505</v>
      </c>
      <c r="D83" s="85">
        <v>102.985790714785</v>
      </c>
      <c r="E83" s="85">
        <v>0.47714083494187498</v>
      </c>
      <c r="F83" s="85">
        <v>74.559231260193997</v>
      </c>
      <c r="G83" s="85">
        <v>2.878082</v>
      </c>
      <c r="H83" s="85">
        <v>0.134181880643057</v>
      </c>
      <c r="I83" s="85">
        <v>3.0113832052228702</v>
      </c>
      <c r="J83" s="85"/>
      <c r="L83" s="1"/>
      <c r="M83" s="1"/>
      <c r="N83" s="1"/>
      <c r="O83" s="1"/>
      <c r="P83" s="1"/>
      <c r="Q83" s="1"/>
      <c r="R83" s="1"/>
      <c r="S83" s="1"/>
      <c r="T83" s="1"/>
      <c r="U83" s="1"/>
      <c r="V83" s="1"/>
      <c r="W83" s="1"/>
      <c r="X83" s="1"/>
      <c r="Y83" s="1"/>
      <c r="Z83" s="1"/>
    </row>
    <row r="84" spans="1:26" s="15" customFormat="1" x14ac:dyDescent="0.3">
      <c r="A84" s="79" t="s">
        <v>829</v>
      </c>
      <c r="B84" s="85">
        <v>193.05225953579301</v>
      </c>
      <c r="C84" s="85">
        <v>569.50086122645598</v>
      </c>
      <c r="D84" s="85">
        <v>122.90966686588899</v>
      </c>
      <c r="E84" s="85">
        <v>0.36028614045059998</v>
      </c>
      <c r="F84" s="85">
        <v>105.254103611934</v>
      </c>
      <c r="G84" s="85">
        <v>2.5983092000000001</v>
      </c>
      <c r="H84" s="85">
        <v>1.08687109976299</v>
      </c>
      <c r="I84" s="85">
        <v>2.0162543550926699</v>
      </c>
      <c r="J84" s="85"/>
      <c r="L84" s="1"/>
      <c r="M84" s="1"/>
      <c r="N84" s="1"/>
      <c r="O84" s="1"/>
      <c r="P84" s="1"/>
      <c r="Q84" s="1"/>
      <c r="R84" s="1"/>
      <c r="S84" s="1"/>
      <c r="T84" s="1"/>
      <c r="U84" s="1"/>
      <c r="V84" s="1"/>
      <c r="W84" s="1"/>
      <c r="X84" s="1"/>
      <c r="Y84" s="1"/>
      <c r="Z84" s="1"/>
    </row>
    <row r="85" spans="1:26" s="15" customFormat="1" x14ac:dyDescent="0.3">
      <c r="A85" s="79" t="s">
        <v>831</v>
      </c>
      <c r="B85" s="85">
        <v>223.610309371482</v>
      </c>
      <c r="C85" s="85">
        <v>599.42918801541305</v>
      </c>
      <c r="D85" s="85">
        <v>104.89396732295501</v>
      </c>
      <c r="E85" s="85">
        <v>0.36347581362982501</v>
      </c>
      <c r="F85" s="85">
        <v>72.9683499450705</v>
      </c>
      <c r="G85" s="85">
        <v>2.0319470000000002</v>
      </c>
      <c r="H85" s="85">
        <v>1.0612805346102101</v>
      </c>
      <c r="I85" s="85">
        <v>3.5827073771182198</v>
      </c>
      <c r="J85" s="85"/>
      <c r="L85" s="1"/>
      <c r="M85" s="1"/>
      <c r="N85" s="1"/>
      <c r="O85" s="1"/>
      <c r="P85" s="1"/>
      <c r="Q85" s="1"/>
      <c r="R85" s="1"/>
      <c r="S85" s="1"/>
      <c r="T85" s="1"/>
      <c r="U85" s="1"/>
      <c r="V85" s="1"/>
      <c r="W85" s="1"/>
      <c r="X85" s="1"/>
      <c r="Y85" s="1"/>
      <c r="Z85" s="1"/>
    </row>
    <row r="86" spans="1:26" s="15" customFormat="1" x14ac:dyDescent="0.3">
      <c r="A86" s="79" t="s">
        <v>839</v>
      </c>
      <c r="B86" s="85">
        <v>246.458403451024</v>
      </c>
      <c r="C86" s="85">
        <v>635.63707319891603</v>
      </c>
      <c r="D86" s="85">
        <v>102.01904080054</v>
      </c>
      <c r="E86" s="85">
        <v>0.52911987252930004</v>
      </c>
      <c r="F86" s="85">
        <v>70.744906637849795</v>
      </c>
      <c r="G86" s="85">
        <v>3.2951652</v>
      </c>
      <c r="H86" s="85">
        <v>1.1925649639776901</v>
      </c>
      <c r="I86" s="85">
        <v>3.2782974072681701</v>
      </c>
      <c r="J86" s="85"/>
      <c r="L86" s="1"/>
      <c r="M86" s="1"/>
      <c r="N86" s="1"/>
      <c r="O86" s="1"/>
      <c r="P86" s="1"/>
      <c r="Q86" s="1"/>
      <c r="R86" s="1"/>
      <c r="S86" s="1"/>
      <c r="T86" s="1"/>
      <c r="U86" s="1"/>
      <c r="V86" s="1"/>
      <c r="W86" s="1"/>
      <c r="X86" s="1"/>
      <c r="Y86" s="1"/>
      <c r="Z86" s="1"/>
    </row>
    <row r="87" spans="1:26" s="15" customFormat="1" x14ac:dyDescent="0.3">
      <c r="A87" s="79" t="s">
        <v>845</v>
      </c>
      <c r="B87" s="85">
        <v>278.50282199054902</v>
      </c>
      <c r="C87" s="85">
        <v>593.05911414724301</v>
      </c>
      <c r="D87" s="85">
        <v>109.027566073798</v>
      </c>
      <c r="E87" s="85">
        <v>0.32550613186455002</v>
      </c>
      <c r="F87" s="85">
        <v>113.822061634561</v>
      </c>
      <c r="G87" s="85">
        <v>3.0782992</v>
      </c>
      <c r="H87" s="85">
        <v>1.33208660955796</v>
      </c>
      <c r="I87" s="85">
        <v>3.18744174343492</v>
      </c>
      <c r="J87" s="85"/>
      <c r="L87" s="1"/>
      <c r="M87" s="1"/>
      <c r="N87" s="1"/>
      <c r="O87" s="1"/>
      <c r="P87" s="1"/>
      <c r="Q87" s="1"/>
      <c r="R87" s="1"/>
      <c r="S87" s="1"/>
      <c r="T87" s="1"/>
      <c r="U87" s="1"/>
      <c r="V87" s="1"/>
      <c r="W87" s="1"/>
      <c r="X87" s="1"/>
      <c r="Y87" s="1"/>
      <c r="Z87" s="1"/>
    </row>
    <row r="88" spans="1:26" s="15" customFormat="1" x14ac:dyDescent="0.3">
      <c r="A88" s="79" t="s">
        <v>853</v>
      </c>
      <c r="B88" s="85">
        <v>217.747633205504</v>
      </c>
      <c r="C88" s="85">
        <v>532.11268556882897</v>
      </c>
      <c r="D88" s="85">
        <v>132.802386294022</v>
      </c>
      <c r="E88" s="85">
        <v>0.31323162902849999</v>
      </c>
      <c r="F88" s="85">
        <v>119.614859422574</v>
      </c>
      <c r="G88" s="85">
        <v>2.3284036000000001</v>
      </c>
      <c r="H88" s="85">
        <v>1.3222150666557899</v>
      </c>
      <c r="I88" s="85">
        <v>2.71404000203631</v>
      </c>
      <c r="J88" s="85"/>
      <c r="L88" s="1"/>
      <c r="M88" s="1"/>
      <c r="N88" s="1"/>
      <c r="O88" s="1"/>
      <c r="P88" s="1"/>
      <c r="Q88" s="1"/>
      <c r="R88" s="1"/>
      <c r="S88" s="1"/>
      <c r="T88" s="1"/>
      <c r="U88" s="1"/>
      <c r="V88" s="1"/>
      <c r="W88" s="1"/>
      <c r="X88" s="1"/>
      <c r="Y88" s="1"/>
      <c r="Z88" s="1"/>
    </row>
    <row r="89" spans="1:26" s="15" customFormat="1" x14ac:dyDescent="0.3">
      <c r="A89" s="79" t="s">
        <v>861</v>
      </c>
      <c r="B89" s="85">
        <v>205.85056051453</v>
      </c>
      <c r="C89" s="85">
        <v>615.78685771249798</v>
      </c>
      <c r="D89" s="85">
        <v>100.255168273677</v>
      </c>
      <c r="E89" s="85">
        <v>0.35633417364089998</v>
      </c>
      <c r="F89" s="85">
        <v>108.289076728295</v>
      </c>
      <c r="G89" s="85">
        <v>2.9976506000000001</v>
      </c>
      <c r="H89" s="85">
        <v>1.65884219069075</v>
      </c>
      <c r="I89" s="85">
        <v>3.2251096584145902</v>
      </c>
      <c r="J89" s="85"/>
      <c r="L89" s="1"/>
      <c r="M89" s="1"/>
      <c r="N89" s="1"/>
      <c r="O89" s="1"/>
      <c r="P89" s="1"/>
      <c r="Q89" s="1"/>
      <c r="R89" s="1"/>
      <c r="S89" s="1"/>
      <c r="T89" s="1"/>
      <c r="U89" s="1"/>
      <c r="V89" s="1"/>
      <c r="W89" s="1"/>
      <c r="X89" s="1"/>
      <c r="Y89" s="1"/>
      <c r="Z89" s="1"/>
    </row>
    <row r="90" spans="1:26" s="15" customFormat="1" x14ac:dyDescent="0.3">
      <c r="A90" s="79"/>
      <c r="B90" s="85"/>
      <c r="C90" s="85"/>
      <c r="D90" s="85"/>
      <c r="E90" s="85"/>
      <c r="F90" s="85"/>
      <c r="G90" s="97"/>
      <c r="H90" s="85"/>
      <c r="I90" s="85"/>
      <c r="J90" s="85"/>
      <c r="L90" s="1"/>
      <c r="M90" s="1"/>
      <c r="N90" s="1"/>
      <c r="O90" s="1"/>
      <c r="P90" s="1"/>
      <c r="Q90" s="1"/>
      <c r="R90" s="1"/>
      <c r="S90" s="1"/>
      <c r="T90" s="1"/>
      <c r="U90" s="1"/>
      <c r="V90" s="1"/>
      <c r="W90" s="1"/>
      <c r="X90" s="1"/>
      <c r="Y90" s="1"/>
      <c r="Z90" s="1"/>
    </row>
    <row r="91" spans="1:26" s="15" customFormat="1" x14ac:dyDescent="0.3">
      <c r="A91" s="86" t="s">
        <v>891</v>
      </c>
      <c r="B91" s="55"/>
      <c r="C91" s="55"/>
      <c r="D91" s="55"/>
      <c r="E91" s="55"/>
      <c r="F91" s="55"/>
      <c r="G91" s="55"/>
      <c r="H91" s="55"/>
      <c r="I91" s="55"/>
      <c r="J91" s="55"/>
      <c r="L91" s="1"/>
      <c r="M91" s="1"/>
      <c r="N91" s="1"/>
      <c r="O91" s="1"/>
      <c r="P91" s="1"/>
      <c r="Q91" s="1"/>
      <c r="R91" s="1"/>
      <c r="S91" s="1"/>
      <c r="T91" s="1"/>
      <c r="U91" s="1"/>
      <c r="V91" s="1"/>
      <c r="W91" s="1"/>
      <c r="X91" s="1"/>
      <c r="Y91" s="1"/>
      <c r="Z91" s="1"/>
    </row>
    <row r="92" spans="1:26" s="15" customFormat="1" x14ac:dyDescent="0.3">
      <c r="A92" s="83" t="s">
        <v>856</v>
      </c>
      <c r="B92" s="84">
        <v>211.447858757966</v>
      </c>
      <c r="C92" s="84">
        <v>597.63183851028305</v>
      </c>
      <c r="D92" s="84">
        <v>93.094292325717404</v>
      </c>
      <c r="E92" s="622">
        <v>0.43766682087082498</v>
      </c>
      <c r="F92" s="84">
        <v>90.271891626259205</v>
      </c>
      <c r="G92" s="84">
        <v>4.5599661999999999</v>
      </c>
      <c r="H92" s="84">
        <v>1.19671283582824</v>
      </c>
      <c r="I92" s="84">
        <v>3.8657215912675502</v>
      </c>
      <c r="J92" s="55"/>
      <c r="L92" s="1"/>
      <c r="M92" s="1"/>
      <c r="N92" s="1"/>
      <c r="O92" s="1"/>
      <c r="P92" s="1"/>
      <c r="Q92" s="1"/>
      <c r="R92" s="1"/>
      <c r="S92" s="1"/>
      <c r="T92" s="1"/>
      <c r="U92" s="1"/>
      <c r="V92" s="1"/>
      <c r="W92" s="1"/>
      <c r="X92" s="1"/>
      <c r="Y92" s="1"/>
      <c r="Z92" s="1"/>
    </row>
    <row r="93" spans="1:26" s="15" customFormat="1" x14ac:dyDescent="0.3">
      <c r="A93" s="83" t="s">
        <v>857</v>
      </c>
      <c r="B93" s="84">
        <v>205.85056051453</v>
      </c>
      <c r="C93" s="84">
        <v>615.78685771249798</v>
      </c>
      <c r="D93" s="84">
        <v>100.255168273677</v>
      </c>
      <c r="E93" s="622">
        <v>0.35633417364089998</v>
      </c>
      <c r="F93" s="84">
        <v>108.289076728295</v>
      </c>
      <c r="G93" s="84">
        <v>2.9976506000000001</v>
      </c>
      <c r="H93" s="84">
        <v>1.65884219069075</v>
      </c>
      <c r="I93" s="84">
        <v>3.2251096584145902</v>
      </c>
      <c r="J93" s="55"/>
      <c r="L93" s="1"/>
      <c r="M93" s="1"/>
      <c r="N93" s="1"/>
      <c r="O93" s="1"/>
      <c r="P93" s="1"/>
      <c r="Q93" s="1"/>
      <c r="R93" s="1"/>
      <c r="S93" s="1"/>
      <c r="T93" s="1"/>
      <c r="U93" s="1"/>
      <c r="V93" s="1"/>
      <c r="W93" s="1"/>
      <c r="X93" s="1"/>
      <c r="Y93" s="1"/>
      <c r="Z93" s="1"/>
    </row>
    <row r="94" spans="1:26" s="15" customFormat="1" x14ac:dyDescent="0.3">
      <c r="A94" s="98" t="s">
        <v>266</v>
      </c>
      <c r="B94" s="88">
        <f>B93/B92-1</f>
        <v>-2.6471293094733839E-2</v>
      </c>
      <c r="C94" s="88">
        <f t="shared" ref="C94:I94" si="7">C93/C92-1</f>
        <v>3.0378266404731624E-2</v>
      </c>
      <c r="D94" s="88">
        <f t="shared" si="7"/>
        <v>7.6920676542716393E-2</v>
      </c>
      <c r="E94" s="88">
        <f t="shared" si="7"/>
        <v>-0.18583233489826245</v>
      </c>
      <c r="F94" s="88">
        <f t="shared" si="7"/>
        <v>0.19958798666399913</v>
      </c>
      <c r="G94" s="88">
        <f t="shared" si="7"/>
        <v>-0.3426156097385108</v>
      </c>
      <c r="H94" s="88">
        <f t="shared" si="7"/>
        <v>0.38616562054561099</v>
      </c>
      <c r="I94" s="88">
        <f t="shared" si="7"/>
        <v>-0.16571600352701721</v>
      </c>
      <c r="J94" s="55"/>
      <c r="L94" s="1"/>
      <c r="M94" s="1"/>
      <c r="N94" s="1"/>
      <c r="O94" s="1"/>
      <c r="P94" s="1"/>
      <c r="Q94" s="1"/>
      <c r="R94" s="1"/>
      <c r="S94" s="1"/>
      <c r="T94" s="1"/>
      <c r="U94" s="1"/>
      <c r="V94" s="1"/>
      <c r="W94" s="1"/>
      <c r="X94" s="1"/>
      <c r="Y94" s="1"/>
      <c r="Z94" s="1"/>
    </row>
    <row r="95" spans="1:26" s="15" customFormat="1" x14ac:dyDescent="0.3">
      <c r="A95" s="99"/>
      <c r="B95" s="90"/>
      <c r="C95" s="90"/>
      <c r="D95" s="90"/>
      <c r="E95" s="90"/>
      <c r="F95" s="90"/>
      <c r="G95" s="90"/>
      <c r="H95" s="90"/>
      <c r="I95" s="90"/>
      <c r="J95" s="55"/>
      <c r="L95" s="1"/>
      <c r="M95" s="1"/>
      <c r="N95" s="1"/>
      <c r="O95" s="1"/>
      <c r="P95" s="1"/>
      <c r="Q95" s="1"/>
      <c r="R95" s="1"/>
      <c r="S95" s="1"/>
      <c r="T95" s="1"/>
      <c r="U95" s="1"/>
      <c r="V95" s="1"/>
      <c r="W95" s="1"/>
      <c r="X95" s="1"/>
      <c r="Y95" s="1"/>
      <c r="Z95" s="1"/>
    </row>
    <row r="96" spans="1:26" s="15" customFormat="1" x14ac:dyDescent="0.3">
      <c r="A96" s="86" t="s">
        <v>892</v>
      </c>
      <c r="B96" s="55"/>
      <c r="C96" s="55"/>
      <c r="D96" s="55"/>
      <c r="E96" s="55"/>
      <c r="F96" s="55"/>
      <c r="G96" s="55"/>
      <c r="H96" s="55"/>
      <c r="I96" s="55"/>
      <c r="J96" s="55"/>
      <c r="L96" s="1"/>
      <c r="M96" s="1"/>
      <c r="N96" s="1"/>
      <c r="O96" s="1"/>
      <c r="P96" s="1"/>
      <c r="Q96" s="1"/>
      <c r="R96" s="1"/>
      <c r="S96" s="1"/>
      <c r="T96" s="1"/>
      <c r="U96" s="1"/>
      <c r="V96" s="1"/>
      <c r="W96" s="1"/>
      <c r="X96" s="1"/>
      <c r="Y96" s="1"/>
      <c r="Z96" s="1"/>
    </row>
    <row r="97" spans="1:26" s="15" customFormat="1" x14ac:dyDescent="0.3">
      <c r="A97" s="83" t="s">
        <v>858</v>
      </c>
      <c r="B97" s="624">
        <v>2784.20151966208</v>
      </c>
      <c r="C97" s="624">
        <v>6487.20156099005</v>
      </c>
      <c r="D97" s="624">
        <v>1119.67210926043</v>
      </c>
      <c r="E97" s="624">
        <v>4.8095670774323196</v>
      </c>
      <c r="F97" s="624">
        <v>978.09242067415505</v>
      </c>
      <c r="G97" s="624">
        <v>30.636413961999999</v>
      </c>
      <c r="H97" s="624">
        <v>14.973064155487901</v>
      </c>
      <c r="I97" s="624">
        <v>40.6716248325802</v>
      </c>
      <c r="J97" s="55"/>
      <c r="L97" s="1"/>
      <c r="M97" s="1"/>
      <c r="N97" s="1"/>
      <c r="O97" s="1"/>
      <c r="P97" s="1"/>
      <c r="Q97" s="1"/>
      <c r="R97" s="1"/>
      <c r="S97" s="1"/>
      <c r="T97" s="1"/>
      <c r="U97" s="1"/>
      <c r="V97" s="1"/>
      <c r="W97" s="1"/>
      <c r="X97" s="1"/>
      <c r="Y97" s="1"/>
      <c r="Z97" s="1"/>
    </row>
    <row r="98" spans="1:26" s="627" customFormat="1" x14ac:dyDescent="0.3">
      <c r="A98" s="83" t="s">
        <v>859</v>
      </c>
      <c r="B98" s="625">
        <v>2668.9765100686241</v>
      </c>
      <c r="C98" s="625">
        <v>6721.8798566216292</v>
      </c>
      <c r="D98" s="625">
        <v>1230.3306318608629</v>
      </c>
      <c r="E98" s="625">
        <v>4.5800411404614758</v>
      </c>
      <c r="F98" s="625">
        <v>1111.3342150123367</v>
      </c>
      <c r="G98" s="625">
        <v>32.410794299999999</v>
      </c>
      <c r="H98" s="625">
        <v>12.126685341886303</v>
      </c>
      <c r="I98" s="625">
        <v>39.186412875023336</v>
      </c>
      <c r="J98" s="626"/>
      <c r="L98" s="628"/>
      <c r="M98" s="628"/>
      <c r="N98" s="628"/>
      <c r="O98" s="628"/>
      <c r="P98" s="628"/>
      <c r="Q98" s="628"/>
      <c r="R98" s="628"/>
      <c r="S98" s="628"/>
      <c r="T98" s="628"/>
      <c r="U98" s="628"/>
      <c r="V98" s="628"/>
      <c r="W98" s="628"/>
      <c r="X98" s="628"/>
      <c r="Y98" s="628"/>
      <c r="Z98" s="628"/>
    </row>
    <row r="99" spans="1:26" s="15" customFormat="1" x14ac:dyDescent="0.3">
      <c r="A99" s="87" t="s">
        <v>266</v>
      </c>
      <c r="B99" s="88">
        <f>B98/B97-1</f>
        <v>-4.1385298003659199E-2</v>
      </c>
      <c r="C99" s="88">
        <f>C98/C97-1</f>
        <v>3.6175582556704722E-2</v>
      </c>
      <c r="D99" s="88">
        <f>D98/D97-1</f>
        <v>9.8831186099228141E-2</v>
      </c>
      <c r="E99" s="88">
        <f t="shared" ref="E99:I99" si="8">E98/E97-1</f>
        <v>-4.7722785289311398E-2</v>
      </c>
      <c r="F99" s="88">
        <f t="shared" si="8"/>
        <v>0.13622618018688271</v>
      </c>
      <c r="G99" s="88">
        <f t="shared" si="8"/>
        <v>5.7917363964361535E-2</v>
      </c>
      <c r="H99" s="88">
        <f t="shared" si="8"/>
        <v>-0.19009995442772132</v>
      </c>
      <c r="I99" s="88">
        <f t="shared" si="8"/>
        <v>-3.6517153265220093E-2</v>
      </c>
      <c r="J99" s="55"/>
      <c r="L99" s="1"/>
      <c r="M99" s="1"/>
      <c r="N99" s="1"/>
      <c r="O99" s="1"/>
      <c r="P99" s="1"/>
      <c r="Q99" s="1"/>
      <c r="R99" s="1"/>
      <c r="S99" s="1"/>
      <c r="T99" s="1"/>
      <c r="U99" s="1"/>
      <c r="V99" s="1"/>
      <c r="W99" s="1"/>
      <c r="X99" s="1"/>
      <c r="Y99" s="1"/>
      <c r="Z99" s="1"/>
    </row>
    <row r="100" spans="1:26" s="15" customFormat="1" x14ac:dyDescent="0.3">
      <c r="A100" s="99"/>
      <c r="B100" s="90"/>
      <c r="C100" s="90"/>
      <c r="D100" s="90"/>
      <c r="E100" s="90"/>
      <c r="F100" s="90"/>
      <c r="G100" s="90"/>
      <c r="H100" s="90"/>
      <c r="I100" s="90"/>
      <c r="J100" s="55"/>
      <c r="L100" s="1"/>
      <c r="M100" s="1"/>
      <c r="N100" s="1"/>
      <c r="O100" s="1"/>
      <c r="P100" s="1"/>
      <c r="Q100" s="1"/>
      <c r="R100" s="1"/>
      <c r="S100" s="1"/>
      <c r="T100" s="1"/>
      <c r="U100" s="1"/>
      <c r="V100" s="1"/>
      <c r="W100" s="1"/>
      <c r="X100" s="1"/>
      <c r="Y100" s="1"/>
      <c r="Z100" s="1"/>
    </row>
    <row r="101" spans="1:26" s="15" customFormat="1" x14ac:dyDescent="0.3">
      <c r="A101" s="89"/>
      <c r="B101" s="100"/>
      <c r="C101" s="100"/>
      <c r="D101" s="100"/>
      <c r="E101" s="100"/>
      <c r="F101" s="100"/>
      <c r="G101" s="100"/>
      <c r="H101" s="100"/>
      <c r="I101" s="100"/>
      <c r="J101" s="55"/>
      <c r="L101" s="1"/>
      <c r="M101" s="1"/>
      <c r="N101" s="1"/>
      <c r="O101" s="1"/>
      <c r="P101" s="1"/>
      <c r="Q101" s="1"/>
      <c r="R101" s="1"/>
      <c r="S101" s="1"/>
      <c r="T101" s="1"/>
      <c r="U101" s="1"/>
      <c r="V101" s="1"/>
      <c r="W101" s="1"/>
      <c r="X101" s="1"/>
      <c r="Y101" s="1"/>
      <c r="Z101" s="1"/>
    </row>
    <row r="102" spans="1:26" s="15" customFormat="1" x14ac:dyDescent="0.3">
      <c r="A102" s="86" t="s">
        <v>680</v>
      </c>
      <c r="B102" s="55"/>
      <c r="C102" s="55"/>
      <c r="D102" s="55"/>
      <c r="E102" s="55"/>
      <c r="F102" s="55"/>
      <c r="G102" s="55"/>
      <c r="H102" s="55"/>
      <c r="I102" s="55"/>
      <c r="J102" s="55"/>
      <c r="L102" s="1"/>
      <c r="M102" s="1"/>
      <c r="N102" s="1"/>
      <c r="O102" s="1"/>
      <c r="P102" s="1"/>
      <c r="Q102" s="1"/>
      <c r="R102" s="1"/>
      <c r="S102" s="1"/>
      <c r="T102" s="1"/>
      <c r="U102" s="1"/>
      <c r="V102" s="1"/>
      <c r="W102" s="1"/>
      <c r="X102" s="1"/>
      <c r="Y102" s="1"/>
      <c r="Z102" s="1"/>
    </row>
    <row r="103" spans="1:26" s="15" customFormat="1" x14ac:dyDescent="0.3">
      <c r="A103" s="83" t="s">
        <v>852</v>
      </c>
      <c r="B103" s="84">
        <v>217.747633205504</v>
      </c>
      <c r="C103" s="84">
        <v>532.11268556882897</v>
      </c>
      <c r="D103" s="84">
        <v>132.802386294022</v>
      </c>
      <c r="E103" s="84">
        <v>0.31323162902849999</v>
      </c>
      <c r="F103" s="84">
        <v>119.614859422574</v>
      </c>
      <c r="G103" s="84">
        <v>2.3284036000000001</v>
      </c>
      <c r="H103" s="84">
        <v>1.3222150666557899</v>
      </c>
      <c r="I103" s="84">
        <v>2.71404000203631</v>
      </c>
      <c r="J103" s="55"/>
      <c r="L103" s="1"/>
      <c r="M103" s="1"/>
      <c r="N103" s="1"/>
      <c r="O103" s="1"/>
      <c r="P103" s="1"/>
      <c r="Q103" s="1"/>
      <c r="R103" s="1"/>
      <c r="S103" s="1"/>
      <c r="T103" s="1"/>
      <c r="U103" s="1"/>
      <c r="V103" s="1"/>
      <c r="W103" s="1"/>
      <c r="X103" s="1"/>
      <c r="Y103" s="1"/>
      <c r="Z103" s="1"/>
    </row>
    <row r="104" spans="1:26" s="15" customFormat="1" x14ac:dyDescent="0.3">
      <c r="A104" s="83" t="s">
        <v>857</v>
      </c>
      <c r="B104" s="84">
        <v>205.85056051453</v>
      </c>
      <c r="C104" s="84">
        <v>615.78685771249798</v>
      </c>
      <c r="D104" s="84">
        <v>100.255168273677</v>
      </c>
      <c r="E104" s="84">
        <v>0.35633417364089998</v>
      </c>
      <c r="F104" s="84">
        <v>108.289076728295</v>
      </c>
      <c r="G104" s="84">
        <v>2.9976506000000001</v>
      </c>
      <c r="H104" s="84">
        <v>1.65884219069075</v>
      </c>
      <c r="I104" s="84">
        <v>3.2251096584145902</v>
      </c>
      <c r="J104" s="55"/>
      <c r="L104" s="1"/>
      <c r="M104" s="1"/>
      <c r="N104" s="1"/>
      <c r="O104" s="1"/>
      <c r="P104" s="1"/>
      <c r="Q104" s="1"/>
      <c r="R104" s="1"/>
      <c r="S104" s="1"/>
      <c r="T104" s="1"/>
      <c r="U104" s="1"/>
      <c r="V104" s="1"/>
      <c r="W104" s="1"/>
      <c r="X104" s="1"/>
      <c r="Y104" s="1"/>
      <c r="Z104" s="1"/>
    </row>
    <row r="105" spans="1:26" x14ac:dyDescent="0.3">
      <c r="A105" s="101" t="s">
        <v>266</v>
      </c>
      <c r="B105" s="102">
        <f>B104/B103-1</f>
        <v>-5.4636978211128895E-2</v>
      </c>
      <c r="C105" s="102">
        <f t="shared" ref="C105:I105" si="9">C104/C103-1</f>
        <v>0.15724897077809974</v>
      </c>
      <c r="D105" s="102">
        <f t="shared" si="9"/>
        <v>-0.24508006918103165</v>
      </c>
      <c r="E105" s="102">
        <f t="shared" si="9"/>
        <v>0.13760597787038353</v>
      </c>
      <c r="F105" s="102">
        <f t="shared" si="9"/>
        <v>-9.4685415749789059E-2</v>
      </c>
      <c r="G105" s="102">
        <f t="shared" si="9"/>
        <v>0.28742740304988357</v>
      </c>
      <c r="H105" s="102">
        <f t="shared" si="9"/>
        <v>0.25459332034868853</v>
      </c>
      <c r="I105" s="102">
        <f t="shared" si="9"/>
        <v>0.18830586726607978</v>
      </c>
      <c r="J105" s="8"/>
    </row>
    <row r="108" spans="1:26" s="15" customFormat="1" x14ac:dyDescent="0.3">
      <c r="A108" s="936" t="s">
        <v>681</v>
      </c>
      <c r="B108" s="936"/>
      <c r="C108" s="936"/>
      <c r="D108" s="936"/>
      <c r="E108" s="936"/>
      <c r="F108" s="936"/>
      <c r="G108" s="936"/>
      <c r="H108" s="936"/>
      <c r="I108" s="936"/>
      <c r="L108" s="1"/>
      <c r="M108" s="1"/>
      <c r="N108" s="1"/>
      <c r="O108" s="1"/>
      <c r="P108" s="1"/>
      <c r="Q108" s="1"/>
      <c r="R108" s="1"/>
      <c r="S108" s="1"/>
      <c r="T108" s="1"/>
      <c r="U108" s="1"/>
      <c r="V108" s="1"/>
      <c r="W108" s="1"/>
      <c r="X108" s="1"/>
      <c r="Y108" s="1"/>
      <c r="Z108" s="1"/>
    </row>
    <row r="124" spans="1:11" ht="147" customHeight="1" x14ac:dyDescent="0.3">
      <c r="A124" s="937" t="s">
        <v>893</v>
      </c>
      <c r="B124" s="937"/>
      <c r="C124" s="937"/>
      <c r="D124" s="937"/>
      <c r="E124" s="937"/>
      <c r="F124" s="937"/>
      <c r="G124" s="937"/>
      <c r="H124" s="937"/>
      <c r="I124" s="937"/>
      <c r="J124" s="103"/>
      <c r="K124" s="103"/>
    </row>
  </sheetData>
  <mergeCells count="3">
    <mergeCell ref="A48:K48"/>
    <mergeCell ref="A108:I108"/>
    <mergeCell ref="A124:I124"/>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D3587-9400-4897-B684-D8BDB2B22157}">
  <sheetPr>
    <tabColor rgb="FF002060"/>
    <pageSetUpPr fitToPage="1"/>
  </sheetPr>
  <dimension ref="A1:AD50"/>
  <sheetViews>
    <sheetView showGridLines="0" view="pageBreakPreview" zoomScaleNormal="100" zoomScaleSheetLayoutView="100" workbookViewId="0"/>
  </sheetViews>
  <sheetFormatPr baseColWidth="10" defaultColWidth="28.6640625" defaultRowHeight="13.8" x14ac:dyDescent="0.3"/>
  <cols>
    <col min="1" max="1" width="23.44140625" style="2" customWidth="1"/>
    <col min="2" max="25" width="7.33203125" style="2" customWidth="1"/>
    <col min="26" max="26" width="3.44140625" style="826" customWidth="1"/>
    <col min="27" max="27" width="7.6640625" style="3" customWidth="1"/>
    <col min="28" max="28" width="10.5546875" style="3" customWidth="1"/>
    <col min="29" max="29" width="13.6640625" style="3" customWidth="1"/>
    <col min="30" max="256" width="28.6640625" style="3"/>
    <col min="257" max="258" width="0" style="3" hidden="1" customWidth="1"/>
    <col min="259" max="274" width="7.6640625" style="3" customWidth="1"/>
    <col min="275" max="275" width="8.6640625" style="3" customWidth="1"/>
    <col min="276" max="277" width="7.6640625" style="3" customWidth="1"/>
    <col min="278" max="278" width="5.44140625" style="3" customWidth="1"/>
    <col min="279" max="279" width="5.6640625" style="3" customWidth="1"/>
    <col min="280" max="280" width="9.6640625" style="3" customWidth="1"/>
    <col min="281" max="283" width="7.6640625" style="3" customWidth="1"/>
    <col min="284" max="284" width="10.5546875" style="3" customWidth="1"/>
    <col min="285" max="285" width="13.6640625" style="3" customWidth="1"/>
    <col min="286" max="512" width="28.6640625" style="3"/>
    <col min="513" max="514" width="0" style="3" hidden="1" customWidth="1"/>
    <col min="515" max="530" width="7.6640625" style="3" customWidth="1"/>
    <col min="531" max="531" width="8.6640625" style="3" customWidth="1"/>
    <col min="532" max="533" width="7.6640625" style="3" customWidth="1"/>
    <col min="534" max="534" width="5.44140625" style="3" customWidth="1"/>
    <col min="535" max="535" width="5.6640625" style="3" customWidth="1"/>
    <col min="536" max="536" width="9.6640625" style="3" customWidth="1"/>
    <col min="537" max="539" width="7.6640625" style="3" customWidth="1"/>
    <col min="540" max="540" width="10.5546875" style="3" customWidth="1"/>
    <col min="541" max="541" width="13.6640625" style="3" customWidth="1"/>
    <col min="542" max="768" width="28.6640625" style="3"/>
    <col min="769" max="770" width="0" style="3" hidden="1" customWidth="1"/>
    <col min="771" max="786" width="7.6640625" style="3" customWidth="1"/>
    <col min="787" max="787" width="8.6640625" style="3" customWidth="1"/>
    <col min="788" max="789" width="7.6640625" style="3" customWidth="1"/>
    <col min="790" max="790" width="5.44140625" style="3" customWidth="1"/>
    <col min="791" max="791" width="5.6640625" style="3" customWidth="1"/>
    <col min="792" max="792" width="9.6640625" style="3" customWidth="1"/>
    <col min="793" max="795" width="7.6640625" style="3" customWidth="1"/>
    <col min="796" max="796" width="10.5546875" style="3" customWidth="1"/>
    <col min="797" max="797" width="13.6640625" style="3" customWidth="1"/>
    <col min="798" max="1024" width="28.6640625" style="3"/>
    <col min="1025" max="1026" width="0" style="3" hidden="1" customWidth="1"/>
    <col min="1027" max="1042" width="7.6640625" style="3" customWidth="1"/>
    <col min="1043" max="1043" width="8.6640625" style="3" customWidth="1"/>
    <col min="1044" max="1045" width="7.6640625" style="3" customWidth="1"/>
    <col min="1046" max="1046" width="5.44140625" style="3" customWidth="1"/>
    <col min="1047" max="1047" width="5.6640625" style="3" customWidth="1"/>
    <col min="1048" max="1048" width="9.6640625" style="3" customWidth="1"/>
    <col min="1049" max="1051" width="7.6640625" style="3" customWidth="1"/>
    <col min="1052" max="1052" width="10.5546875" style="3" customWidth="1"/>
    <col min="1053" max="1053" width="13.6640625" style="3" customWidth="1"/>
    <col min="1054" max="1280" width="28.6640625" style="3"/>
    <col min="1281" max="1282" width="0" style="3" hidden="1" customWidth="1"/>
    <col min="1283" max="1298" width="7.6640625" style="3" customWidth="1"/>
    <col min="1299" max="1299" width="8.6640625" style="3" customWidth="1"/>
    <col min="1300" max="1301" width="7.6640625" style="3" customWidth="1"/>
    <col min="1302" max="1302" width="5.44140625" style="3" customWidth="1"/>
    <col min="1303" max="1303" width="5.6640625" style="3" customWidth="1"/>
    <col min="1304" max="1304" width="9.6640625" style="3" customWidth="1"/>
    <col min="1305" max="1307" width="7.6640625" style="3" customWidth="1"/>
    <col min="1308" max="1308" width="10.5546875" style="3" customWidth="1"/>
    <col min="1309" max="1309" width="13.6640625" style="3" customWidth="1"/>
    <col min="1310" max="1536" width="28.6640625" style="3"/>
    <col min="1537" max="1538" width="0" style="3" hidden="1" customWidth="1"/>
    <col min="1539" max="1554" width="7.6640625" style="3" customWidth="1"/>
    <col min="1555" max="1555" width="8.6640625" style="3" customWidth="1"/>
    <col min="1556" max="1557" width="7.6640625" style="3" customWidth="1"/>
    <col min="1558" max="1558" width="5.44140625" style="3" customWidth="1"/>
    <col min="1559" max="1559" width="5.6640625" style="3" customWidth="1"/>
    <col min="1560" max="1560" width="9.6640625" style="3" customWidth="1"/>
    <col min="1561" max="1563" width="7.6640625" style="3" customWidth="1"/>
    <col min="1564" max="1564" width="10.5546875" style="3" customWidth="1"/>
    <col min="1565" max="1565" width="13.6640625" style="3" customWidth="1"/>
    <col min="1566" max="1792" width="28.6640625" style="3"/>
    <col min="1793" max="1794" width="0" style="3" hidden="1" customWidth="1"/>
    <col min="1795" max="1810" width="7.6640625" style="3" customWidth="1"/>
    <col min="1811" max="1811" width="8.6640625" style="3" customWidth="1"/>
    <col min="1812" max="1813" width="7.6640625" style="3" customWidth="1"/>
    <col min="1814" max="1814" width="5.44140625" style="3" customWidth="1"/>
    <col min="1815" max="1815" width="5.6640625" style="3" customWidth="1"/>
    <col min="1816" max="1816" width="9.6640625" style="3" customWidth="1"/>
    <col min="1817" max="1819" width="7.6640625" style="3" customWidth="1"/>
    <col min="1820" max="1820" width="10.5546875" style="3" customWidth="1"/>
    <col min="1821" max="1821" width="13.6640625" style="3" customWidth="1"/>
    <col min="1822" max="2048" width="28.6640625" style="3"/>
    <col min="2049" max="2050" width="0" style="3" hidden="1" customWidth="1"/>
    <col min="2051" max="2066" width="7.6640625" style="3" customWidth="1"/>
    <col min="2067" max="2067" width="8.6640625" style="3" customWidth="1"/>
    <col min="2068" max="2069" width="7.6640625" style="3" customWidth="1"/>
    <col min="2070" max="2070" width="5.44140625" style="3" customWidth="1"/>
    <col min="2071" max="2071" width="5.6640625" style="3" customWidth="1"/>
    <col min="2072" max="2072" width="9.6640625" style="3" customWidth="1"/>
    <col min="2073" max="2075" width="7.6640625" style="3" customWidth="1"/>
    <col min="2076" max="2076" width="10.5546875" style="3" customWidth="1"/>
    <col min="2077" max="2077" width="13.6640625" style="3" customWidth="1"/>
    <col min="2078" max="2304" width="28.6640625" style="3"/>
    <col min="2305" max="2306" width="0" style="3" hidden="1" customWidth="1"/>
    <col min="2307" max="2322" width="7.6640625" style="3" customWidth="1"/>
    <col min="2323" max="2323" width="8.6640625" style="3" customWidth="1"/>
    <col min="2324" max="2325" width="7.6640625" style="3" customWidth="1"/>
    <col min="2326" max="2326" width="5.44140625" style="3" customWidth="1"/>
    <col min="2327" max="2327" width="5.6640625" style="3" customWidth="1"/>
    <col min="2328" max="2328" width="9.6640625" style="3" customWidth="1"/>
    <col min="2329" max="2331" width="7.6640625" style="3" customWidth="1"/>
    <col min="2332" max="2332" width="10.5546875" style="3" customWidth="1"/>
    <col min="2333" max="2333" width="13.6640625" style="3" customWidth="1"/>
    <col min="2334" max="2560" width="28.6640625" style="3"/>
    <col min="2561" max="2562" width="0" style="3" hidden="1" customWidth="1"/>
    <col min="2563" max="2578" width="7.6640625" style="3" customWidth="1"/>
    <col min="2579" max="2579" width="8.6640625" style="3" customWidth="1"/>
    <col min="2580" max="2581" width="7.6640625" style="3" customWidth="1"/>
    <col min="2582" max="2582" width="5.44140625" style="3" customWidth="1"/>
    <col min="2583" max="2583" width="5.6640625" style="3" customWidth="1"/>
    <col min="2584" max="2584" width="9.6640625" style="3" customWidth="1"/>
    <col min="2585" max="2587" width="7.6640625" style="3" customWidth="1"/>
    <col min="2588" max="2588" width="10.5546875" style="3" customWidth="1"/>
    <col min="2589" max="2589" width="13.6640625" style="3" customWidth="1"/>
    <col min="2590" max="2816" width="28.6640625" style="3"/>
    <col min="2817" max="2818" width="0" style="3" hidden="1" customWidth="1"/>
    <col min="2819" max="2834" width="7.6640625" style="3" customWidth="1"/>
    <col min="2835" max="2835" width="8.6640625" style="3" customWidth="1"/>
    <col min="2836" max="2837" width="7.6640625" style="3" customWidth="1"/>
    <col min="2838" max="2838" width="5.44140625" style="3" customWidth="1"/>
    <col min="2839" max="2839" width="5.6640625" style="3" customWidth="1"/>
    <col min="2840" max="2840" width="9.6640625" style="3" customWidth="1"/>
    <col min="2841" max="2843" width="7.6640625" style="3" customWidth="1"/>
    <col min="2844" max="2844" width="10.5546875" style="3" customWidth="1"/>
    <col min="2845" max="2845" width="13.6640625" style="3" customWidth="1"/>
    <col min="2846" max="3072" width="28.6640625" style="3"/>
    <col min="3073" max="3074" width="0" style="3" hidden="1" customWidth="1"/>
    <col min="3075" max="3090" width="7.6640625" style="3" customWidth="1"/>
    <col min="3091" max="3091" width="8.6640625" style="3" customWidth="1"/>
    <col min="3092" max="3093" width="7.6640625" style="3" customWidth="1"/>
    <col min="3094" max="3094" width="5.44140625" style="3" customWidth="1"/>
    <col min="3095" max="3095" width="5.6640625" style="3" customWidth="1"/>
    <col min="3096" max="3096" width="9.6640625" style="3" customWidth="1"/>
    <col min="3097" max="3099" width="7.6640625" style="3" customWidth="1"/>
    <col min="3100" max="3100" width="10.5546875" style="3" customWidth="1"/>
    <col min="3101" max="3101" width="13.6640625" style="3" customWidth="1"/>
    <col min="3102" max="3328" width="28.6640625" style="3"/>
    <col min="3329" max="3330" width="0" style="3" hidden="1" customWidth="1"/>
    <col min="3331" max="3346" width="7.6640625" style="3" customWidth="1"/>
    <col min="3347" max="3347" width="8.6640625" style="3" customWidth="1"/>
    <col min="3348" max="3349" width="7.6640625" style="3" customWidth="1"/>
    <col min="3350" max="3350" width="5.44140625" style="3" customWidth="1"/>
    <col min="3351" max="3351" width="5.6640625" style="3" customWidth="1"/>
    <col min="3352" max="3352" width="9.6640625" style="3" customWidth="1"/>
    <col min="3353" max="3355" width="7.6640625" style="3" customWidth="1"/>
    <col min="3356" max="3356" width="10.5546875" style="3" customWidth="1"/>
    <col min="3357" max="3357" width="13.6640625" style="3" customWidth="1"/>
    <col min="3358" max="3584" width="28.6640625" style="3"/>
    <col min="3585" max="3586" width="0" style="3" hidden="1" customWidth="1"/>
    <col min="3587" max="3602" width="7.6640625" style="3" customWidth="1"/>
    <col min="3603" max="3603" width="8.6640625" style="3" customWidth="1"/>
    <col min="3604" max="3605" width="7.6640625" style="3" customWidth="1"/>
    <col min="3606" max="3606" width="5.44140625" style="3" customWidth="1"/>
    <col min="3607" max="3607" width="5.6640625" style="3" customWidth="1"/>
    <col min="3608" max="3608" width="9.6640625" style="3" customWidth="1"/>
    <col min="3609" max="3611" width="7.6640625" style="3" customWidth="1"/>
    <col min="3612" max="3612" width="10.5546875" style="3" customWidth="1"/>
    <col min="3613" max="3613" width="13.6640625" style="3" customWidth="1"/>
    <col min="3614" max="3840" width="28.6640625" style="3"/>
    <col min="3841" max="3842" width="0" style="3" hidden="1" customWidth="1"/>
    <col min="3843" max="3858" width="7.6640625" style="3" customWidth="1"/>
    <col min="3859" max="3859" width="8.6640625" style="3" customWidth="1"/>
    <col min="3860" max="3861" width="7.6640625" style="3" customWidth="1"/>
    <col min="3862" max="3862" width="5.44140625" style="3" customWidth="1"/>
    <col min="3863" max="3863" width="5.6640625" style="3" customWidth="1"/>
    <col min="3864" max="3864" width="9.6640625" style="3" customWidth="1"/>
    <col min="3865" max="3867" width="7.6640625" style="3" customWidth="1"/>
    <col min="3868" max="3868" width="10.5546875" style="3" customWidth="1"/>
    <col min="3869" max="3869" width="13.6640625" style="3" customWidth="1"/>
    <col min="3870" max="4096" width="28.6640625" style="3"/>
    <col min="4097" max="4098" width="0" style="3" hidden="1" customWidth="1"/>
    <col min="4099" max="4114" width="7.6640625" style="3" customWidth="1"/>
    <col min="4115" max="4115" width="8.6640625" style="3" customWidth="1"/>
    <col min="4116" max="4117" width="7.6640625" style="3" customWidth="1"/>
    <col min="4118" max="4118" width="5.44140625" style="3" customWidth="1"/>
    <col min="4119" max="4119" width="5.6640625" style="3" customWidth="1"/>
    <col min="4120" max="4120" width="9.6640625" style="3" customWidth="1"/>
    <col min="4121" max="4123" width="7.6640625" style="3" customWidth="1"/>
    <col min="4124" max="4124" width="10.5546875" style="3" customWidth="1"/>
    <col min="4125" max="4125" width="13.6640625" style="3" customWidth="1"/>
    <col min="4126" max="4352" width="28.6640625" style="3"/>
    <col min="4353" max="4354" width="0" style="3" hidden="1" customWidth="1"/>
    <col min="4355" max="4370" width="7.6640625" style="3" customWidth="1"/>
    <col min="4371" max="4371" width="8.6640625" style="3" customWidth="1"/>
    <col min="4372" max="4373" width="7.6640625" style="3" customWidth="1"/>
    <col min="4374" max="4374" width="5.44140625" style="3" customWidth="1"/>
    <col min="4375" max="4375" width="5.6640625" style="3" customWidth="1"/>
    <col min="4376" max="4376" width="9.6640625" style="3" customWidth="1"/>
    <col min="4377" max="4379" width="7.6640625" style="3" customWidth="1"/>
    <col min="4380" max="4380" width="10.5546875" style="3" customWidth="1"/>
    <col min="4381" max="4381" width="13.6640625" style="3" customWidth="1"/>
    <col min="4382" max="4608" width="28.6640625" style="3"/>
    <col min="4609" max="4610" width="0" style="3" hidden="1" customWidth="1"/>
    <col min="4611" max="4626" width="7.6640625" style="3" customWidth="1"/>
    <col min="4627" max="4627" width="8.6640625" style="3" customWidth="1"/>
    <col min="4628" max="4629" width="7.6640625" style="3" customWidth="1"/>
    <col min="4630" max="4630" width="5.44140625" style="3" customWidth="1"/>
    <col min="4631" max="4631" width="5.6640625" style="3" customWidth="1"/>
    <col min="4632" max="4632" width="9.6640625" style="3" customWidth="1"/>
    <col min="4633" max="4635" width="7.6640625" style="3" customWidth="1"/>
    <col min="4636" max="4636" width="10.5546875" style="3" customWidth="1"/>
    <col min="4637" max="4637" width="13.6640625" style="3" customWidth="1"/>
    <col min="4638" max="4864" width="28.6640625" style="3"/>
    <col min="4865" max="4866" width="0" style="3" hidden="1" customWidth="1"/>
    <col min="4867" max="4882" width="7.6640625" style="3" customWidth="1"/>
    <col min="4883" max="4883" width="8.6640625" style="3" customWidth="1"/>
    <col min="4884" max="4885" width="7.6640625" style="3" customWidth="1"/>
    <col min="4886" max="4886" width="5.44140625" style="3" customWidth="1"/>
    <col min="4887" max="4887" width="5.6640625" style="3" customWidth="1"/>
    <col min="4888" max="4888" width="9.6640625" style="3" customWidth="1"/>
    <col min="4889" max="4891" width="7.6640625" style="3" customWidth="1"/>
    <col min="4892" max="4892" width="10.5546875" style="3" customWidth="1"/>
    <col min="4893" max="4893" width="13.6640625" style="3" customWidth="1"/>
    <col min="4894" max="5120" width="28.6640625" style="3"/>
    <col min="5121" max="5122" width="0" style="3" hidden="1" customWidth="1"/>
    <col min="5123" max="5138" width="7.6640625" style="3" customWidth="1"/>
    <col min="5139" max="5139" width="8.6640625" style="3" customWidth="1"/>
    <col min="5140" max="5141" width="7.6640625" style="3" customWidth="1"/>
    <col min="5142" max="5142" width="5.44140625" style="3" customWidth="1"/>
    <col min="5143" max="5143" width="5.6640625" style="3" customWidth="1"/>
    <col min="5144" max="5144" width="9.6640625" style="3" customWidth="1"/>
    <col min="5145" max="5147" width="7.6640625" style="3" customWidth="1"/>
    <col min="5148" max="5148" width="10.5546875" style="3" customWidth="1"/>
    <col min="5149" max="5149" width="13.6640625" style="3" customWidth="1"/>
    <col min="5150" max="5376" width="28.6640625" style="3"/>
    <col min="5377" max="5378" width="0" style="3" hidden="1" customWidth="1"/>
    <col min="5379" max="5394" width="7.6640625" style="3" customWidth="1"/>
    <col min="5395" max="5395" width="8.6640625" style="3" customWidth="1"/>
    <col min="5396" max="5397" width="7.6640625" style="3" customWidth="1"/>
    <col min="5398" max="5398" width="5.44140625" style="3" customWidth="1"/>
    <col min="5399" max="5399" width="5.6640625" style="3" customWidth="1"/>
    <col min="5400" max="5400" width="9.6640625" style="3" customWidth="1"/>
    <col min="5401" max="5403" width="7.6640625" style="3" customWidth="1"/>
    <col min="5404" max="5404" width="10.5546875" style="3" customWidth="1"/>
    <col min="5405" max="5405" width="13.6640625" style="3" customWidth="1"/>
    <col min="5406" max="5632" width="28.6640625" style="3"/>
    <col min="5633" max="5634" width="0" style="3" hidden="1" customWidth="1"/>
    <col min="5635" max="5650" width="7.6640625" style="3" customWidth="1"/>
    <col min="5651" max="5651" width="8.6640625" style="3" customWidth="1"/>
    <col min="5652" max="5653" width="7.6640625" style="3" customWidth="1"/>
    <col min="5654" max="5654" width="5.44140625" style="3" customWidth="1"/>
    <col min="5655" max="5655" width="5.6640625" style="3" customWidth="1"/>
    <col min="5656" max="5656" width="9.6640625" style="3" customWidth="1"/>
    <col min="5657" max="5659" width="7.6640625" style="3" customWidth="1"/>
    <col min="5660" max="5660" width="10.5546875" style="3" customWidth="1"/>
    <col min="5661" max="5661" width="13.6640625" style="3" customWidth="1"/>
    <col min="5662" max="5888" width="28.6640625" style="3"/>
    <col min="5889" max="5890" width="0" style="3" hidden="1" customWidth="1"/>
    <col min="5891" max="5906" width="7.6640625" style="3" customWidth="1"/>
    <col min="5907" max="5907" width="8.6640625" style="3" customWidth="1"/>
    <col min="5908" max="5909" width="7.6640625" style="3" customWidth="1"/>
    <col min="5910" max="5910" width="5.44140625" style="3" customWidth="1"/>
    <col min="5911" max="5911" width="5.6640625" style="3" customWidth="1"/>
    <col min="5912" max="5912" width="9.6640625" style="3" customWidth="1"/>
    <col min="5913" max="5915" width="7.6640625" style="3" customWidth="1"/>
    <col min="5916" max="5916" width="10.5546875" style="3" customWidth="1"/>
    <col min="5917" max="5917" width="13.6640625" style="3" customWidth="1"/>
    <col min="5918" max="6144" width="28.6640625" style="3"/>
    <col min="6145" max="6146" width="0" style="3" hidden="1" customWidth="1"/>
    <col min="6147" max="6162" width="7.6640625" style="3" customWidth="1"/>
    <col min="6163" max="6163" width="8.6640625" style="3" customWidth="1"/>
    <col min="6164" max="6165" width="7.6640625" style="3" customWidth="1"/>
    <col min="6166" max="6166" width="5.44140625" style="3" customWidth="1"/>
    <col min="6167" max="6167" width="5.6640625" style="3" customWidth="1"/>
    <col min="6168" max="6168" width="9.6640625" style="3" customWidth="1"/>
    <col min="6169" max="6171" width="7.6640625" style="3" customWidth="1"/>
    <col min="6172" max="6172" width="10.5546875" style="3" customWidth="1"/>
    <col min="6173" max="6173" width="13.6640625" style="3" customWidth="1"/>
    <col min="6174" max="6400" width="28.6640625" style="3"/>
    <col min="6401" max="6402" width="0" style="3" hidden="1" customWidth="1"/>
    <col min="6403" max="6418" width="7.6640625" style="3" customWidth="1"/>
    <col min="6419" max="6419" width="8.6640625" style="3" customWidth="1"/>
    <col min="6420" max="6421" width="7.6640625" style="3" customWidth="1"/>
    <col min="6422" max="6422" width="5.44140625" style="3" customWidth="1"/>
    <col min="6423" max="6423" width="5.6640625" style="3" customWidth="1"/>
    <col min="6424" max="6424" width="9.6640625" style="3" customWidth="1"/>
    <col min="6425" max="6427" width="7.6640625" style="3" customWidth="1"/>
    <col min="6428" max="6428" width="10.5546875" style="3" customWidth="1"/>
    <col min="6429" max="6429" width="13.6640625" style="3" customWidth="1"/>
    <col min="6430" max="6656" width="28.6640625" style="3"/>
    <col min="6657" max="6658" width="0" style="3" hidden="1" customWidth="1"/>
    <col min="6659" max="6674" width="7.6640625" style="3" customWidth="1"/>
    <col min="6675" max="6675" width="8.6640625" style="3" customWidth="1"/>
    <col min="6676" max="6677" width="7.6640625" style="3" customWidth="1"/>
    <col min="6678" max="6678" width="5.44140625" style="3" customWidth="1"/>
    <col min="6679" max="6679" width="5.6640625" style="3" customWidth="1"/>
    <col min="6680" max="6680" width="9.6640625" style="3" customWidth="1"/>
    <col min="6681" max="6683" width="7.6640625" style="3" customWidth="1"/>
    <col min="6684" max="6684" width="10.5546875" style="3" customWidth="1"/>
    <col min="6685" max="6685" width="13.6640625" style="3" customWidth="1"/>
    <col min="6686" max="6912" width="28.6640625" style="3"/>
    <col min="6913" max="6914" width="0" style="3" hidden="1" customWidth="1"/>
    <col min="6915" max="6930" width="7.6640625" style="3" customWidth="1"/>
    <col min="6931" max="6931" width="8.6640625" style="3" customWidth="1"/>
    <col min="6932" max="6933" width="7.6640625" style="3" customWidth="1"/>
    <col min="6934" max="6934" width="5.44140625" style="3" customWidth="1"/>
    <col min="6935" max="6935" width="5.6640625" style="3" customWidth="1"/>
    <col min="6936" max="6936" width="9.6640625" style="3" customWidth="1"/>
    <col min="6937" max="6939" width="7.6640625" style="3" customWidth="1"/>
    <col min="6940" max="6940" width="10.5546875" style="3" customWidth="1"/>
    <col min="6941" max="6941" width="13.6640625" style="3" customWidth="1"/>
    <col min="6942" max="7168" width="28.6640625" style="3"/>
    <col min="7169" max="7170" width="0" style="3" hidden="1" customWidth="1"/>
    <col min="7171" max="7186" width="7.6640625" style="3" customWidth="1"/>
    <col min="7187" max="7187" width="8.6640625" style="3" customWidth="1"/>
    <col min="7188" max="7189" width="7.6640625" style="3" customWidth="1"/>
    <col min="7190" max="7190" width="5.44140625" style="3" customWidth="1"/>
    <col min="7191" max="7191" width="5.6640625" style="3" customWidth="1"/>
    <col min="7192" max="7192" width="9.6640625" style="3" customWidth="1"/>
    <col min="7193" max="7195" width="7.6640625" style="3" customWidth="1"/>
    <col min="7196" max="7196" width="10.5546875" style="3" customWidth="1"/>
    <col min="7197" max="7197" width="13.6640625" style="3" customWidth="1"/>
    <col min="7198" max="7424" width="28.6640625" style="3"/>
    <col min="7425" max="7426" width="0" style="3" hidden="1" customWidth="1"/>
    <col min="7427" max="7442" width="7.6640625" style="3" customWidth="1"/>
    <col min="7443" max="7443" width="8.6640625" style="3" customWidth="1"/>
    <col min="7444" max="7445" width="7.6640625" style="3" customWidth="1"/>
    <col min="7446" max="7446" width="5.44140625" style="3" customWidth="1"/>
    <col min="7447" max="7447" width="5.6640625" style="3" customWidth="1"/>
    <col min="7448" max="7448" width="9.6640625" style="3" customWidth="1"/>
    <col min="7449" max="7451" width="7.6640625" style="3" customWidth="1"/>
    <col min="7452" max="7452" width="10.5546875" style="3" customWidth="1"/>
    <col min="7453" max="7453" width="13.6640625" style="3" customWidth="1"/>
    <col min="7454" max="7680" width="28.6640625" style="3"/>
    <col min="7681" max="7682" width="0" style="3" hidden="1" customWidth="1"/>
    <col min="7683" max="7698" width="7.6640625" style="3" customWidth="1"/>
    <col min="7699" max="7699" width="8.6640625" style="3" customWidth="1"/>
    <col min="7700" max="7701" width="7.6640625" style="3" customWidth="1"/>
    <col min="7702" max="7702" width="5.44140625" style="3" customWidth="1"/>
    <col min="7703" max="7703" width="5.6640625" style="3" customWidth="1"/>
    <col min="7704" max="7704" width="9.6640625" style="3" customWidth="1"/>
    <col min="7705" max="7707" width="7.6640625" style="3" customWidth="1"/>
    <col min="7708" max="7708" width="10.5546875" style="3" customWidth="1"/>
    <col min="7709" max="7709" width="13.6640625" style="3" customWidth="1"/>
    <col min="7710" max="7936" width="28.6640625" style="3"/>
    <col min="7937" max="7938" width="0" style="3" hidden="1" customWidth="1"/>
    <col min="7939" max="7954" width="7.6640625" style="3" customWidth="1"/>
    <col min="7955" max="7955" width="8.6640625" style="3" customWidth="1"/>
    <col min="7956" max="7957" width="7.6640625" style="3" customWidth="1"/>
    <col min="7958" max="7958" width="5.44140625" style="3" customWidth="1"/>
    <col min="7959" max="7959" width="5.6640625" style="3" customWidth="1"/>
    <col min="7960" max="7960" width="9.6640625" style="3" customWidth="1"/>
    <col min="7961" max="7963" width="7.6640625" style="3" customWidth="1"/>
    <col min="7964" max="7964" width="10.5546875" style="3" customWidth="1"/>
    <col min="7965" max="7965" width="13.6640625" style="3" customWidth="1"/>
    <col min="7966" max="8192" width="28.6640625" style="3"/>
    <col min="8193" max="8194" width="0" style="3" hidden="1" customWidth="1"/>
    <col min="8195" max="8210" width="7.6640625" style="3" customWidth="1"/>
    <col min="8211" max="8211" width="8.6640625" style="3" customWidth="1"/>
    <col min="8212" max="8213" width="7.6640625" style="3" customWidth="1"/>
    <col min="8214" max="8214" width="5.44140625" style="3" customWidth="1"/>
    <col min="8215" max="8215" width="5.6640625" style="3" customWidth="1"/>
    <col min="8216" max="8216" width="9.6640625" style="3" customWidth="1"/>
    <col min="8217" max="8219" width="7.6640625" style="3" customWidth="1"/>
    <col min="8220" max="8220" width="10.5546875" style="3" customWidth="1"/>
    <col min="8221" max="8221" width="13.6640625" style="3" customWidth="1"/>
    <col min="8222" max="8448" width="28.6640625" style="3"/>
    <col min="8449" max="8450" width="0" style="3" hidden="1" customWidth="1"/>
    <col min="8451" max="8466" width="7.6640625" style="3" customWidth="1"/>
    <col min="8467" max="8467" width="8.6640625" style="3" customWidth="1"/>
    <col min="8468" max="8469" width="7.6640625" style="3" customWidth="1"/>
    <col min="8470" max="8470" width="5.44140625" style="3" customWidth="1"/>
    <col min="8471" max="8471" width="5.6640625" style="3" customWidth="1"/>
    <col min="8472" max="8472" width="9.6640625" style="3" customWidth="1"/>
    <col min="8473" max="8475" width="7.6640625" style="3" customWidth="1"/>
    <col min="8476" max="8476" width="10.5546875" style="3" customWidth="1"/>
    <col min="8477" max="8477" width="13.6640625" style="3" customWidth="1"/>
    <col min="8478" max="8704" width="28.6640625" style="3"/>
    <col min="8705" max="8706" width="0" style="3" hidden="1" customWidth="1"/>
    <col min="8707" max="8722" width="7.6640625" style="3" customWidth="1"/>
    <col min="8723" max="8723" width="8.6640625" style="3" customWidth="1"/>
    <col min="8724" max="8725" width="7.6640625" style="3" customWidth="1"/>
    <col min="8726" max="8726" width="5.44140625" style="3" customWidth="1"/>
    <col min="8727" max="8727" width="5.6640625" style="3" customWidth="1"/>
    <col min="8728" max="8728" width="9.6640625" style="3" customWidth="1"/>
    <col min="8729" max="8731" width="7.6640625" style="3" customWidth="1"/>
    <col min="8732" max="8732" width="10.5546875" style="3" customWidth="1"/>
    <col min="8733" max="8733" width="13.6640625" style="3" customWidth="1"/>
    <col min="8734" max="8960" width="28.6640625" style="3"/>
    <col min="8961" max="8962" width="0" style="3" hidden="1" customWidth="1"/>
    <col min="8963" max="8978" width="7.6640625" style="3" customWidth="1"/>
    <col min="8979" max="8979" width="8.6640625" style="3" customWidth="1"/>
    <col min="8980" max="8981" width="7.6640625" style="3" customWidth="1"/>
    <col min="8982" max="8982" width="5.44140625" style="3" customWidth="1"/>
    <col min="8983" max="8983" width="5.6640625" style="3" customWidth="1"/>
    <col min="8984" max="8984" width="9.6640625" style="3" customWidth="1"/>
    <col min="8985" max="8987" width="7.6640625" style="3" customWidth="1"/>
    <col min="8988" max="8988" width="10.5546875" style="3" customWidth="1"/>
    <col min="8989" max="8989" width="13.6640625" style="3" customWidth="1"/>
    <col min="8990" max="9216" width="28.6640625" style="3"/>
    <col min="9217" max="9218" width="0" style="3" hidden="1" customWidth="1"/>
    <col min="9219" max="9234" width="7.6640625" style="3" customWidth="1"/>
    <col min="9235" max="9235" width="8.6640625" style="3" customWidth="1"/>
    <col min="9236" max="9237" width="7.6640625" style="3" customWidth="1"/>
    <col min="9238" max="9238" width="5.44140625" style="3" customWidth="1"/>
    <col min="9239" max="9239" width="5.6640625" style="3" customWidth="1"/>
    <col min="9240" max="9240" width="9.6640625" style="3" customWidth="1"/>
    <col min="9241" max="9243" width="7.6640625" style="3" customWidth="1"/>
    <col min="9244" max="9244" width="10.5546875" style="3" customWidth="1"/>
    <col min="9245" max="9245" width="13.6640625" style="3" customWidth="1"/>
    <col min="9246" max="9472" width="28.6640625" style="3"/>
    <col min="9473" max="9474" width="0" style="3" hidden="1" customWidth="1"/>
    <col min="9475" max="9490" width="7.6640625" style="3" customWidth="1"/>
    <col min="9491" max="9491" width="8.6640625" style="3" customWidth="1"/>
    <col min="9492" max="9493" width="7.6640625" style="3" customWidth="1"/>
    <col min="9494" max="9494" width="5.44140625" style="3" customWidth="1"/>
    <col min="9495" max="9495" width="5.6640625" style="3" customWidth="1"/>
    <col min="9496" max="9496" width="9.6640625" style="3" customWidth="1"/>
    <col min="9497" max="9499" width="7.6640625" style="3" customWidth="1"/>
    <col min="9500" max="9500" width="10.5546875" style="3" customWidth="1"/>
    <col min="9501" max="9501" width="13.6640625" style="3" customWidth="1"/>
    <col min="9502" max="9728" width="28.6640625" style="3"/>
    <col min="9729" max="9730" width="0" style="3" hidden="1" customWidth="1"/>
    <col min="9731" max="9746" width="7.6640625" style="3" customWidth="1"/>
    <col min="9747" max="9747" width="8.6640625" style="3" customWidth="1"/>
    <col min="9748" max="9749" width="7.6640625" style="3" customWidth="1"/>
    <col min="9750" max="9750" width="5.44140625" style="3" customWidth="1"/>
    <col min="9751" max="9751" width="5.6640625" style="3" customWidth="1"/>
    <col min="9752" max="9752" width="9.6640625" style="3" customWidth="1"/>
    <col min="9753" max="9755" width="7.6640625" style="3" customWidth="1"/>
    <col min="9756" max="9756" width="10.5546875" style="3" customWidth="1"/>
    <col min="9757" max="9757" width="13.6640625" style="3" customWidth="1"/>
    <col min="9758" max="9984" width="28.6640625" style="3"/>
    <col min="9985" max="9986" width="0" style="3" hidden="1" customWidth="1"/>
    <col min="9987" max="10002" width="7.6640625" style="3" customWidth="1"/>
    <col min="10003" max="10003" width="8.6640625" style="3" customWidth="1"/>
    <col min="10004" max="10005" width="7.6640625" style="3" customWidth="1"/>
    <col min="10006" max="10006" width="5.44140625" style="3" customWidth="1"/>
    <col min="10007" max="10007" width="5.6640625" style="3" customWidth="1"/>
    <col min="10008" max="10008" width="9.6640625" style="3" customWidth="1"/>
    <col min="10009" max="10011" width="7.6640625" style="3" customWidth="1"/>
    <col min="10012" max="10012" width="10.5546875" style="3" customWidth="1"/>
    <col min="10013" max="10013" width="13.6640625" style="3" customWidth="1"/>
    <col min="10014" max="10240" width="28.6640625" style="3"/>
    <col min="10241" max="10242" width="0" style="3" hidden="1" customWidth="1"/>
    <col min="10243" max="10258" width="7.6640625" style="3" customWidth="1"/>
    <col min="10259" max="10259" width="8.6640625" style="3" customWidth="1"/>
    <col min="10260" max="10261" width="7.6640625" style="3" customWidth="1"/>
    <col min="10262" max="10262" width="5.44140625" style="3" customWidth="1"/>
    <col min="10263" max="10263" width="5.6640625" style="3" customWidth="1"/>
    <col min="10264" max="10264" width="9.6640625" style="3" customWidth="1"/>
    <col min="10265" max="10267" width="7.6640625" style="3" customWidth="1"/>
    <col min="10268" max="10268" width="10.5546875" style="3" customWidth="1"/>
    <col min="10269" max="10269" width="13.6640625" style="3" customWidth="1"/>
    <col min="10270" max="10496" width="28.6640625" style="3"/>
    <col min="10497" max="10498" width="0" style="3" hidden="1" customWidth="1"/>
    <col min="10499" max="10514" width="7.6640625" style="3" customWidth="1"/>
    <col min="10515" max="10515" width="8.6640625" style="3" customWidth="1"/>
    <col min="10516" max="10517" width="7.6640625" style="3" customWidth="1"/>
    <col min="10518" max="10518" width="5.44140625" style="3" customWidth="1"/>
    <col min="10519" max="10519" width="5.6640625" style="3" customWidth="1"/>
    <col min="10520" max="10520" width="9.6640625" style="3" customWidth="1"/>
    <col min="10521" max="10523" width="7.6640625" style="3" customWidth="1"/>
    <col min="10524" max="10524" width="10.5546875" style="3" customWidth="1"/>
    <col min="10525" max="10525" width="13.6640625" style="3" customWidth="1"/>
    <col min="10526" max="10752" width="28.6640625" style="3"/>
    <col min="10753" max="10754" width="0" style="3" hidden="1" customWidth="1"/>
    <col min="10755" max="10770" width="7.6640625" style="3" customWidth="1"/>
    <col min="10771" max="10771" width="8.6640625" style="3" customWidth="1"/>
    <col min="10772" max="10773" width="7.6640625" style="3" customWidth="1"/>
    <col min="10774" max="10774" width="5.44140625" style="3" customWidth="1"/>
    <col min="10775" max="10775" width="5.6640625" style="3" customWidth="1"/>
    <col min="10776" max="10776" width="9.6640625" style="3" customWidth="1"/>
    <col min="10777" max="10779" width="7.6640625" style="3" customWidth="1"/>
    <col min="10780" max="10780" width="10.5546875" style="3" customWidth="1"/>
    <col min="10781" max="10781" width="13.6640625" style="3" customWidth="1"/>
    <col min="10782" max="11008" width="28.6640625" style="3"/>
    <col min="11009" max="11010" width="0" style="3" hidden="1" customWidth="1"/>
    <col min="11011" max="11026" width="7.6640625" style="3" customWidth="1"/>
    <col min="11027" max="11027" width="8.6640625" style="3" customWidth="1"/>
    <col min="11028" max="11029" width="7.6640625" style="3" customWidth="1"/>
    <col min="11030" max="11030" width="5.44140625" style="3" customWidth="1"/>
    <col min="11031" max="11031" width="5.6640625" style="3" customWidth="1"/>
    <col min="11032" max="11032" width="9.6640625" style="3" customWidth="1"/>
    <col min="11033" max="11035" width="7.6640625" style="3" customWidth="1"/>
    <col min="11036" max="11036" width="10.5546875" style="3" customWidth="1"/>
    <col min="11037" max="11037" width="13.6640625" style="3" customWidth="1"/>
    <col min="11038" max="11264" width="28.6640625" style="3"/>
    <col min="11265" max="11266" width="0" style="3" hidden="1" customWidth="1"/>
    <col min="11267" max="11282" width="7.6640625" style="3" customWidth="1"/>
    <col min="11283" max="11283" width="8.6640625" style="3" customWidth="1"/>
    <col min="11284" max="11285" width="7.6640625" style="3" customWidth="1"/>
    <col min="11286" max="11286" width="5.44140625" style="3" customWidth="1"/>
    <col min="11287" max="11287" width="5.6640625" style="3" customWidth="1"/>
    <col min="11288" max="11288" width="9.6640625" style="3" customWidth="1"/>
    <col min="11289" max="11291" width="7.6640625" style="3" customWidth="1"/>
    <col min="11292" max="11292" width="10.5546875" style="3" customWidth="1"/>
    <col min="11293" max="11293" width="13.6640625" style="3" customWidth="1"/>
    <col min="11294" max="11520" width="28.6640625" style="3"/>
    <col min="11521" max="11522" width="0" style="3" hidden="1" customWidth="1"/>
    <col min="11523" max="11538" width="7.6640625" style="3" customWidth="1"/>
    <col min="11539" max="11539" width="8.6640625" style="3" customWidth="1"/>
    <col min="11540" max="11541" width="7.6640625" style="3" customWidth="1"/>
    <col min="11542" max="11542" width="5.44140625" style="3" customWidth="1"/>
    <col min="11543" max="11543" width="5.6640625" style="3" customWidth="1"/>
    <col min="11544" max="11544" width="9.6640625" style="3" customWidth="1"/>
    <col min="11545" max="11547" width="7.6640625" style="3" customWidth="1"/>
    <col min="11548" max="11548" width="10.5546875" style="3" customWidth="1"/>
    <col min="11549" max="11549" width="13.6640625" style="3" customWidth="1"/>
    <col min="11550" max="11776" width="28.6640625" style="3"/>
    <col min="11777" max="11778" width="0" style="3" hidden="1" customWidth="1"/>
    <col min="11779" max="11794" width="7.6640625" style="3" customWidth="1"/>
    <col min="11795" max="11795" width="8.6640625" style="3" customWidth="1"/>
    <col min="11796" max="11797" width="7.6640625" style="3" customWidth="1"/>
    <col min="11798" max="11798" width="5.44140625" style="3" customWidth="1"/>
    <col min="11799" max="11799" width="5.6640625" style="3" customWidth="1"/>
    <col min="11800" max="11800" width="9.6640625" style="3" customWidth="1"/>
    <col min="11801" max="11803" width="7.6640625" style="3" customWidth="1"/>
    <col min="11804" max="11804" width="10.5546875" style="3" customWidth="1"/>
    <col min="11805" max="11805" width="13.6640625" style="3" customWidth="1"/>
    <col min="11806" max="12032" width="28.6640625" style="3"/>
    <col min="12033" max="12034" width="0" style="3" hidden="1" customWidth="1"/>
    <col min="12035" max="12050" width="7.6640625" style="3" customWidth="1"/>
    <col min="12051" max="12051" width="8.6640625" style="3" customWidth="1"/>
    <col min="12052" max="12053" width="7.6640625" style="3" customWidth="1"/>
    <col min="12054" max="12054" width="5.44140625" style="3" customWidth="1"/>
    <col min="12055" max="12055" width="5.6640625" style="3" customWidth="1"/>
    <col min="12056" max="12056" width="9.6640625" style="3" customWidth="1"/>
    <col min="12057" max="12059" width="7.6640625" style="3" customWidth="1"/>
    <col min="12060" max="12060" width="10.5546875" style="3" customWidth="1"/>
    <col min="12061" max="12061" width="13.6640625" style="3" customWidth="1"/>
    <col min="12062" max="12288" width="28.6640625" style="3"/>
    <col min="12289" max="12290" width="0" style="3" hidden="1" customWidth="1"/>
    <col min="12291" max="12306" width="7.6640625" style="3" customWidth="1"/>
    <col min="12307" max="12307" width="8.6640625" style="3" customWidth="1"/>
    <col min="12308" max="12309" width="7.6640625" style="3" customWidth="1"/>
    <col min="12310" max="12310" width="5.44140625" style="3" customWidth="1"/>
    <col min="12311" max="12311" width="5.6640625" style="3" customWidth="1"/>
    <col min="12312" max="12312" width="9.6640625" style="3" customWidth="1"/>
    <col min="12313" max="12315" width="7.6640625" style="3" customWidth="1"/>
    <col min="12316" max="12316" width="10.5546875" style="3" customWidth="1"/>
    <col min="12317" max="12317" width="13.6640625" style="3" customWidth="1"/>
    <col min="12318" max="12544" width="28.6640625" style="3"/>
    <col min="12545" max="12546" width="0" style="3" hidden="1" customWidth="1"/>
    <col min="12547" max="12562" width="7.6640625" style="3" customWidth="1"/>
    <col min="12563" max="12563" width="8.6640625" style="3" customWidth="1"/>
    <col min="12564" max="12565" width="7.6640625" style="3" customWidth="1"/>
    <col min="12566" max="12566" width="5.44140625" style="3" customWidth="1"/>
    <col min="12567" max="12567" width="5.6640625" style="3" customWidth="1"/>
    <col min="12568" max="12568" width="9.6640625" style="3" customWidth="1"/>
    <col min="12569" max="12571" width="7.6640625" style="3" customWidth="1"/>
    <col min="12572" max="12572" width="10.5546875" style="3" customWidth="1"/>
    <col min="12573" max="12573" width="13.6640625" style="3" customWidth="1"/>
    <col min="12574" max="12800" width="28.6640625" style="3"/>
    <col min="12801" max="12802" width="0" style="3" hidden="1" customWidth="1"/>
    <col min="12803" max="12818" width="7.6640625" style="3" customWidth="1"/>
    <col min="12819" max="12819" width="8.6640625" style="3" customWidth="1"/>
    <col min="12820" max="12821" width="7.6640625" style="3" customWidth="1"/>
    <col min="12822" max="12822" width="5.44140625" style="3" customWidth="1"/>
    <col min="12823" max="12823" width="5.6640625" style="3" customWidth="1"/>
    <col min="12824" max="12824" width="9.6640625" style="3" customWidth="1"/>
    <col min="12825" max="12827" width="7.6640625" style="3" customWidth="1"/>
    <col min="12828" max="12828" width="10.5546875" style="3" customWidth="1"/>
    <col min="12829" max="12829" width="13.6640625" style="3" customWidth="1"/>
    <col min="12830" max="13056" width="28.6640625" style="3"/>
    <col min="13057" max="13058" width="0" style="3" hidden="1" customWidth="1"/>
    <col min="13059" max="13074" width="7.6640625" style="3" customWidth="1"/>
    <col min="13075" max="13075" width="8.6640625" style="3" customWidth="1"/>
    <col min="13076" max="13077" width="7.6640625" style="3" customWidth="1"/>
    <col min="13078" max="13078" width="5.44140625" style="3" customWidth="1"/>
    <col min="13079" max="13079" width="5.6640625" style="3" customWidth="1"/>
    <col min="13080" max="13080" width="9.6640625" style="3" customWidth="1"/>
    <col min="13081" max="13083" width="7.6640625" style="3" customWidth="1"/>
    <col min="13084" max="13084" width="10.5546875" style="3" customWidth="1"/>
    <col min="13085" max="13085" width="13.6640625" style="3" customWidth="1"/>
    <col min="13086" max="13312" width="28.6640625" style="3"/>
    <col min="13313" max="13314" width="0" style="3" hidden="1" customWidth="1"/>
    <col min="13315" max="13330" width="7.6640625" style="3" customWidth="1"/>
    <col min="13331" max="13331" width="8.6640625" style="3" customWidth="1"/>
    <col min="13332" max="13333" width="7.6640625" style="3" customWidth="1"/>
    <col min="13334" max="13334" width="5.44140625" style="3" customWidth="1"/>
    <col min="13335" max="13335" width="5.6640625" style="3" customWidth="1"/>
    <col min="13336" max="13336" width="9.6640625" style="3" customWidth="1"/>
    <col min="13337" max="13339" width="7.6640625" style="3" customWidth="1"/>
    <col min="13340" max="13340" width="10.5546875" style="3" customWidth="1"/>
    <col min="13341" max="13341" width="13.6640625" style="3" customWidth="1"/>
    <col min="13342" max="13568" width="28.6640625" style="3"/>
    <col min="13569" max="13570" width="0" style="3" hidden="1" customWidth="1"/>
    <col min="13571" max="13586" width="7.6640625" style="3" customWidth="1"/>
    <col min="13587" max="13587" width="8.6640625" style="3" customWidth="1"/>
    <col min="13588" max="13589" width="7.6640625" style="3" customWidth="1"/>
    <col min="13590" max="13590" width="5.44140625" style="3" customWidth="1"/>
    <col min="13591" max="13591" width="5.6640625" style="3" customWidth="1"/>
    <col min="13592" max="13592" width="9.6640625" style="3" customWidth="1"/>
    <col min="13593" max="13595" width="7.6640625" style="3" customWidth="1"/>
    <col min="13596" max="13596" width="10.5546875" style="3" customWidth="1"/>
    <col min="13597" max="13597" width="13.6640625" style="3" customWidth="1"/>
    <col min="13598" max="13824" width="28.6640625" style="3"/>
    <col min="13825" max="13826" width="0" style="3" hidden="1" customWidth="1"/>
    <col min="13827" max="13842" width="7.6640625" style="3" customWidth="1"/>
    <col min="13843" max="13843" width="8.6640625" style="3" customWidth="1"/>
    <col min="13844" max="13845" width="7.6640625" style="3" customWidth="1"/>
    <col min="13846" max="13846" width="5.44140625" style="3" customWidth="1"/>
    <col min="13847" max="13847" width="5.6640625" style="3" customWidth="1"/>
    <col min="13848" max="13848" width="9.6640625" style="3" customWidth="1"/>
    <col min="13849" max="13851" width="7.6640625" style="3" customWidth="1"/>
    <col min="13852" max="13852" width="10.5546875" style="3" customWidth="1"/>
    <col min="13853" max="13853" width="13.6640625" style="3" customWidth="1"/>
    <col min="13854" max="14080" width="28.6640625" style="3"/>
    <col min="14081" max="14082" width="0" style="3" hidden="1" customWidth="1"/>
    <col min="14083" max="14098" width="7.6640625" style="3" customWidth="1"/>
    <col min="14099" max="14099" width="8.6640625" style="3" customWidth="1"/>
    <col min="14100" max="14101" width="7.6640625" style="3" customWidth="1"/>
    <col min="14102" max="14102" width="5.44140625" style="3" customWidth="1"/>
    <col min="14103" max="14103" width="5.6640625" style="3" customWidth="1"/>
    <col min="14104" max="14104" width="9.6640625" style="3" customWidth="1"/>
    <col min="14105" max="14107" width="7.6640625" style="3" customWidth="1"/>
    <col min="14108" max="14108" width="10.5546875" style="3" customWidth="1"/>
    <col min="14109" max="14109" width="13.6640625" style="3" customWidth="1"/>
    <col min="14110" max="14336" width="28.6640625" style="3"/>
    <col min="14337" max="14338" width="0" style="3" hidden="1" customWidth="1"/>
    <col min="14339" max="14354" width="7.6640625" style="3" customWidth="1"/>
    <col min="14355" max="14355" width="8.6640625" style="3" customWidth="1"/>
    <col min="14356" max="14357" width="7.6640625" style="3" customWidth="1"/>
    <col min="14358" max="14358" width="5.44140625" style="3" customWidth="1"/>
    <col min="14359" max="14359" width="5.6640625" style="3" customWidth="1"/>
    <col min="14360" max="14360" width="9.6640625" style="3" customWidth="1"/>
    <col min="14361" max="14363" width="7.6640625" style="3" customWidth="1"/>
    <col min="14364" max="14364" width="10.5546875" style="3" customWidth="1"/>
    <col min="14365" max="14365" width="13.6640625" style="3" customWidth="1"/>
    <col min="14366" max="14592" width="28.6640625" style="3"/>
    <col min="14593" max="14594" width="0" style="3" hidden="1" customWidth="1"/>
    <col min="14595" max="14610" width="7.6640625" style="3" customWidth="1"/>
    <col min="14611" max="14611" width="8.6640625" style="3" customWidth="1"/>
    <col min="14612" max="14613" width="7.6640625" style="3" customWidth="1"/>
    <col min="14614" max="14614" width="5.44140625" style="3" customWidth="1"/>
    <col min="14615" max="14615" width="5.6640625" style="3" customWidth="1"/>
    <col min="14616" max="14616" width="9.6640625" style="3" customWidth="1"/>
    <col min="14617" max="14619" width="7.6640625" style="3" customWidth="1"/>
    <col min="14620" max="14620" width="10.5546875" style="3" customWidth="1"/>
    <col min="14621" max="14621" width="13.6640625" style="3" customWidth="1"/>
    <col min="14622" max="14848" width="28.6640625" style="3"/>
    <col min="14849" max="14850" width="0" style="3" hidden="1" customWidth="1"/>
    <col min="14851" max="14866" width="7.6640625" style="3" customWidth="1"/>
    <col min="14867" max="14867" width="8.6640625" style="3" customWidth="1"/>
    <col min="14868" max="14869" width="7.6640625" style="3" customWidth="1"/>
    <col min="14870" max="14870" width="5.44140625" style="3" customWidth="1"/>
    <col min="14871" max="14871" width="5.6640625" style="3" customWidth="1"/>
    <col min="14872" max="14872" width="9.6640625" style="3" customWidth="1"/>
    <col min="14873" max="14875" width="7.6640625" style="3" customWidth="1"/>
    <col min="14876" max="14876" width="10.5546875" style="3" customWidth="1"/>
    <col min="14877" max="14877" width="13.6640625" style="3" customWidth="1"/>
    <col min="14878" max="15104" width="28.6640625" style="3"/>
    <col min="15105" max="15106" width="0" style="3" hidden="1" customWidth="1"/>
    <col min="15107" max="15122" width="7.6640625" style="3" customWidth="1"/>
    <col min="15123" max="15123" width="8.6640625" style="3" customWidth="1"/>
    <col min="15124" max="15125" width="7.6640625" style="3" customWidth="1"/>
    <col min="15126" max="15126" width="5.44140625" style="3" customWidth="1"/>
    <col min="15127" max="15127" width="5.6640625" style="3" customWidth="1"/>
    <col min="15128" max="15128" width="9.6640625" style="3" customWidth="1"/>
    <col min="15129" max="15131" width="7.6640625" style="3" customWidth="1"/>
    <col min="15132" max="15132" width="10.5546875" style="3" customWidth="1"/>
    <col min="15133" max="15133" width="13.6640625" style="3" customWidth="1"/>
    <col min="15134" max="15360" width="28.6640625" style="3"/>
    <col min="15361" max="15362" width="0" style="3" hidden="1" customWidth="1"/>
    <col min="15363" max="15378" width="7.6640625" style="3" customWidth="1"/>
    <col min="15379" max="15379" width="8.6640625" style="3" customWidth="1"/>
    <col min="15380" max="15381" width="7.6640625" style="3" customWidth="1"/>
    <col min="15382" max="15382" width="5.44140625" style="3" customWidth="1"/>
    <col min="15383" max="15383" width="5.6640625" style="3" customWidth="1"/>
    <col min="15384" max="15384" width="9.6640625" style="3" customWidth="1"/>
    <col min="15385" max="15387" width="7.6640625" style="3" customWidth="1"/>
    <col min="15388" max="15388" width="10.5546875" style="3" customWidth="1"/>
    <col min="15389" max="15389" width="13.6640625" style="3" customWidth="1"/>
    <col min="15390" max="15616" width="28.6640625" style="3"/>
    <col min="15617" max="15618" width="0" style="3" hidden="1" customWidth="1"/>
    <col min="15619" max="15634" width="7.6640625" style="3" customWidth="1"/>
    <col min="15635" max="15635" width="8.6640625" style="3" customWidth="1"/>
    <col min="15636" max="15637" width="7.6640625" style="3" customWidth="1"/>
    <col min="15638" max="15638" width="5.44140625" style="3" customWidth="1"/>
    <col min="15639" max="15639" width="5.6640625" style="3" customWidth="1"/>
    <col min="15640" max="15640" width="9.6640625" style="3" customWidth="1"/>
    <col min="15641" max="15643" width="7.6640625" style="3" customWidth="1"/>
    <col min="15644" max="15644" width="10.5546875" style="3" customWidth="1"/>
    <col min="15645" max="15645" width="13.6640625" style="3" customWidth="1"/>
    <col min="15646" max="15872" width="28.6640625" style="3"/>
    <col min="15873" max="15874" width="0" style="3" hidden="1" customWidth="1"/>
    <col min="15875" max="15890" width="7.6640625" style="3" customWidth="1"/>
    <col min="15891" max="15891" width="8.6640625" style="3" customWidth="1"/>
    <col min="15892" max="15893" width="7.6640625" style="3" customWidth="1"/>
    <col min="15894" max="15894" width="5.44140625" style="3" customWidth="1"/>
    <col min="15895" max="15895" width="5.6640625" style="3" customWidth="1"/>
    <col min="15896" max="15896" width="9.6640625" style="3" customWidth="1"/>
    <col min="15897" max="15899" width="7.6640625" style="3" customWidth="1"/>
    <col min="15900" max="15900" width="10.5546875" style="3" customWidth="1"/>
    <col min="15901" max="15901" width="13.6640625" style="3" customWidth="1"/>
    <col min="15902" max="16128" width="28.6640625" style="3"/>
    <col min="16129" max="16130" width="0" style="3" hidden="1" customWidth="1"/>
    <col min="16131" max="16146" width="7.6640625" style="3" customWidth="1"/>
    <col min="16147" max="16147" width="8.6640625" style="3" customWidth="1"/>
    <col min="16148" max="16149" width="7.6640625" style="3" customWidth="1"/>
    <col min="16150" max="16150" width="5.44140625" style="3" customWidth="1"/>
    <col min="16151" max="16151" width="5.6640625" style="3" customWidth="1"/>
    <col min="16152" max="16152" width="9.6640625" style="3" customWidth="1"/>
    <col min="16153" max="16155" width="7.6640625" style="3" customWidth="1"/>
    <col min="16156" max="16156" width="10.5546875" style="3" customWidth="1"/>
    <col min="16157" max="16157" width="13.6640625" style="3" customWidth="1"/>
    <col min="16158" max="16384" width="28.6640625" style="3"/>
  </cols>
  <sheetData>
    <row r="1" spans="1:30" x14ac:dyDescent="0.3">
      <c r="A1" s="104" t="s">
        <v>682</v>
      </c>
      <c r="Y1" s="3"/>
    </row>
    <row r="2" spans="1:30" ht="15.6" x14ac:dyDescent="0.3">
      <c r="A2" s="75" t="s">
        <v>683</v>
      </c>
      <c r="Y2" s="3"/>
    </row>
    <row r="3" spans="1:30" x14ac:dyDescent="0.3">
      <c r="Y3" s="3"/>
    </row>
    <row r="4" spans="1:30" s="107" customFormat="1" ht="24" customHeight="1" x14ac:dyDescent="0.3">
      <c r="A4" s="105" t="s">
        <v>684</v>
      </c>
      <c r="B4" s="106">
        <v>2015</v>
      </c>
      <c r="C4" s="106">
        <v>2016</v>
      </c>
      <c r="D4" s="106">
        <v>2017</v>
      </c>
      <c r="E4" s="106">
        <v>2018</v>
      </c>
      <c r="F4" s="106">
        <v>2019</v>
      </c>
      <c r="G4" s="106">
        <v>2020</v>
      </c>
      <c r="H4" s="106">
        <v>2021</v>
      </c>
      <c r="I4" s="106">
        <v>2022</v>
      </c>
      <c r="J4" s="106">
        <v>2023</v>
      </c>
      <c r="K4" s="106">
        <v>2024</v>
      </c>
      <c r="L4" s="938">
        <v>2025</v>
      </c>
      <c r="M4" s="938"/>
      <c r="N4" s="938"/>
      <c r="O4" s="938"/>
      <c r="P4" s="938"/>
      <c r="Q4" s="938"/>
      <c r="R4" s="938"/>
      <c r="S4" s="938"/>
      <c r="T4" s="938"/>
      <c r="U4" s="938"/>
      <c r="V4" s="938"/>
      <c r="W4" s="939"/>
      <c r="X4" s="940">
        <v>2025</v>
      </c>
      <c r="Y4" s="106" t="s">
        <v>685</v>
      </c>
      <c r="Z4" s="827"/>
    </row>
    <row r="5" spans="1:30" x14ac:dyDescent="0.3">
      <c r="A5" s="108"/>
      <c r="B5" s="109"/>
      <c r="C5" s="109"/>
      <c r="D5" s="109"/>
      <c r="E5" s="109"/>
      <c r="F5" s="109"/>
      <c r="G5" s="109"/>
      <c r="H5" s="106"/>
      <c r="I5" s="106"/>
      <c r="J5" s="106"/>
      <c r="K5" s="106"/>
      <c r="L5" s="110" t="s">
        <v>686</v>
      </c>
      <c r="M5" s="110" t="s">
        <v>760</v>
      </c>
      <c r="N5" s="110" t="s">
        <v>762</v>
      </c>
      <c r="O5" s="110" t="s">
        <v>764</v>
      </c>
      <c r="P5" s="110" t="s">
        <v>827</v>
      </c>
      <c r="Q5" s="110" t="s">
        <v>830</v>
      </c>
      <c r="R5" s="110" t="s">
        <v>832</v>
      </c>
      <c r="S5" s="110" t="s">
        <v>840</v>
      </c>
      <c r="T5" s="110" t="s">
        <v>846</v>
      </c>
      <c r="U5" s="110" t="s">
        <v>855</v>
      </c>
      <c r="V5" s="110" t="s">
        <v>862</v>
      </c>
      <c r="W5" s="110" t="s">
        <v>894</v>
      </c>
      <c r="X5" s="940"/>
      <c r="Y5" s="109"/>
    </row>
    <row r="6" spans="1:30" x14ac:dyDescent="0.3">
      <c r="A6" s="111" t="s">
        <v>687</v>
      </c>
      <c r="B6" s="113">
        <v>18949.830560808099</v>
      </c>
      <c r="C6" s="112">
        <v>21825.521895735001</v>
      </c>
      <c r="D6" s="113">
        <v>27564.080812126402</v>
      </c>
      <c r="E6" s="113">
        <v>28904.416009361099</v>
      </c>
      <c r="F6" s="113">
        <v>28350.684823899399</v>
      </c>
      <c r="G6" s="113">
        <v>26123.679105276198</v>
      </c>
      <c r="H6" s="113">
        <v>39900.752947377303</v>
      </c>
      <c r="I6" s="113">
        <v>38278.009568540001</v>
      </c>
      <c r="J6" s="113">
        <v>42397.759463426599</v>
      </c>
      <c r="K6" s="113">
        <v>48368.181899483701</v>
      </c>
      <c r="L6" s="113">
        <v>4560.1382126803101</v>
      </c>
      <c r="M6" s="113">
        <v>4139.5078803365504</v>
      </c>
      <c r="N6" s="113">
        <v>4913.80446373419</v>
      </c>
      <c r="O6" s="113">
        <v>4093.2347406797799</v>
      </c>
      <c r="P6" s="113">
        <v>4585.6891084884401</v>
      </c>
      <c r="Q6" s="113">
        <v>4753.7764670234701</v>
      </c>
      <c r="R6" s="113">
        <v>4837.83283652301</v>
      </c>
      <c r="S6" s="113">
        <v>5178.8245003074899</v>
      </c>
      <c r="T6" s="113">
        <v>5879.8381818223197</v>
      </c>
      <c r="U6" s="113">
        <v>6583.2505757234503</v>
      </c>
      <c r="V6" s="113">
        <v>5855.1857616381703</v>
      </c>
      <c r="W6" s="113">
        <v>6467.7772735388598</v>
      </c>
      <c r="X6" s="114">
        <f t="shared" ref="X6:X18" si="0">SUM(L6:W6)</f>
        <v>61848.86000249604</v>
      </c>
      <c r="Y6" s="115">
        <f>X6/$X$21</f>
        <v>0.66448290692997036</v>
      </c>
      <c r="AA6" s="116"/>
      <c r="AB6" s="117"/>
    </row>
    <row r="7" spans="1:30" x14ac:dyDescent="0.3">
      <c r="A7" s="118" t="s">
        <v>688</v>
      </c>
      <c r="B7" s="120">
        <v>2302.3120998499999</v>
      </c>
      <c r="C7" s="119">
        <v>2216.69747233</v>
      </c>
      <c r="D7" s="120">
        <v>3368.8559341206201</v>
      </c>
      <c r="E7" s="120">
        <v>4038.7123166000001</v>
      </c>
      <c r="F7" s="120">
        <v>2975.0759458299999</v>
      </c>
      <c r="G7" s="120">
        <v>1584.22071568</v>
      </c>
      <c r="H7" s="120">
        <v>3710.7444173497802</v>
      </c>
      <c r="I7" s="120">
        <v>5904.7864427699997</v>
      </c>
      <c r="J7" s="120">
        <v>3938.8896587099998</v>
      </c>
      <c r="K7" s="120">
        <v>3833.2738095</v>
      </c>
      <c r="L7" s="120">
        <v>318.69918518999998</v>
      </c>
      <c r="M7" s="120">
        <v>379.25256361999999</v>
      </c>
      <c r="N7" s="120">
        <v>331.83428075</v>
      </c>
      <c r="O7" s="120">
        <v>183.80840277999999</v>
      </c>
      <c r="P7" s="120">
        <v>302.46924572</v>
      </c>
      <c r="Q7" s="120">
        <v>288.19181718999999</v>
      </c>
      <c r="R7" s="120">
        <v>284.04869187999998</v>
      </c>
      <c r="S7" s="120">
        <v>223.50069210999999</v>
      </c>
      <c r="T7" s="120">
        <v>281.77498186999998</v>
      </c>
      <c r="U7" s="120">
        <v>263.76337203999998</v>
      </c>
      <c r="V7" s="120">
        <v>214.89276981</v>
      </c>
      <c r="W7" s="120">
        <v>233.17633133000001</v>
      </c>
      <c r="X7" s="114">
        <f t="shared" si="0"/>
        <v>3305.4123342899998</v>
      </c>
      <c r="Y7" s="121">
        <f>X7/$X$21</f>
        <v>3.5512214718307795E-2</v>
      </c>
      <c r="Z7" s="488"/>
      <c r="AA7" s="122"/>
      <c r="AB7" s="122"/>
    </row>
    <row r="8" spans="1:30" x14ac:dyDescent="0.3">
      <c r="A8" s="118" t="s">
        <v>689</v>
      </c>
      <c r="B8" s="120">
        <v>1456.94818402081</v>
      </c>
      <c r="C8" s="119">
        <v>1269.2528809688399</v>
      </c>
      <c r="D8" s="120">
        <v>1788.50447910976</v>
      </c>
      <c r="E8" s="120">
        <v>1938.0913107577101</v>
      </c>
      <c r="F8" s="120">
        <v>1928.8144243971001</v>
      </c>
      <c r="G8" s="120">
        <v>1542.1219648466499</v>
      </c>
      <c r="H8" s="120">
        <v>2335.2618808980701</v>
      </c>
      <c r="I8" s="120">
        <v>2385.5075464597098</v>
      </c>
      <c r="J8" s="120">
        <v>1141.96928770097</v>
      </c>
      <c r="K8" s="120">
        <v>2287.9252618198002</v>
      </c>
      <c r="L8" s="120">
        <v>234.43440800140601</v>
      </c>
      <c r="M8" s="120">
        <v>331.57961353140797</v>
      </c>
      <c r="N8" s="120">
        <v>257.51422579140097</v>
      </c>
      <c r="O8" s="120">
        <v>159.66031898140201</v>
      </c>
      <c r="P8" s="120">
        <v>114.675941261445</v>
      </c>
      <c r="Q8" s="120">
        <v>286.69405713147199</v>
      </c>
      <c r="R8" s="120">
        <v>256.835161201478</v>
      </c>
      <c r="S8" s="120">
        <v>265.30592367145698</v>
      </c>
      <c r="T8" s="120">
        <v>217.52275830147701</v>
      </c>
      <c r="U8" s="120">
        <v>60.566524161509101</v>
      </c>
      <c r="V8" s="120">
        <v>31.239286241511699</v>
      </c>
      <c r="W8" s="120">
        <v>158.62741514177699</v>
      </c>
      <c r="X8" s="114">
        <f t="shared" si="0"/>
        <v>2374.655633417744</v>
      </c>
      <c r="Y8" s="121">
        <f t="shared" ref="Y8:Y17" si="1">X8/$X$21</f>
        <v>2.5512484436857406E-2</v>
      </c>
    </row>
    <row r="9" spans="1:30" x14ac:dyDescent="0.3">
      <c r="A9" s="118" t="s">
        <v>690</v>
      </c>
      <c r="B9" s="120">
        <v>722.75178341913704</v>
      </c>
      <c r="C9" s="119">
        <v>877.92480364260803</v>
      </c>
      <c r="D9" s="120">
        <v>826.88744974230497</v>
      </c>
      <c r="E9" s="120">
        <v>762.26194427481903</v>
      </c>
      <c r="F9" s="120">
        <v>774.28455625376705</v>
      </c>
      <c r="G9" s="120">
        <v>731.13150029855296</v>
      </c>
      <c r="H9" s="120">
        <v>857.01118548560498</v>
      </c>
      <c r="I9" s="120">
        <v>1354.2156761705401</v>
      </c>
      <c r="J9" s="120">
        <v>970.67056791081404</v>
      </c>
      <c r="K9" s="120">
        <v>1229.2108789732199</v>
      </c>
      <c r="L9" s="120">
        <v>59.953351450255298</v>
      </c>
      <c r="M9" s="120">
        <v>27.891636285332901</v>
      </c>
      <c r="N9" s="120">
        <v>28.529193029907798</v>
      </c>
      <c r="O9" s="120">
        <v>31.232413605412901</v>
      </c>
      <c r="P9" s="120">
        <v>61.457220361342799</v>
      </c>
      <c r="Q9" s="120">
        <v>131.09878284721</v>
      </c>
      <c r="R9" s="120">
        <v>192.61729320255699</v>
      </c>
      <c r="S9" s="120">
        <v>218.64428976210101</v>
      </c>
      <c r="T9" s="120">
        <v>308.38811992535</v>
      </c>
      <c r="U9" s="120">
        <v>354.04317104541298</v>
      </c>
      <c r="V9" s="120">
        <v>264.38484683028099</v>
      </c>
      <c r="W9" s="120">
        <v>220.84715370324099</v>
      </c>
      <c r="X9" s="114">
        <f t="shared" si="0"/>
        <v>1899.0874720484048</v>
      </c>
      <c r="Y9" s="121">
        <f>X9/$X$21</f>
        <v>2.0403143467641698E-2</v>
      </c>
    </row>
    <row r="10" spans="1:30" x14ac:dyDescent="0.3">
      <c r="A10" s="118" t="s">
        <v>691</v>
      </c>
      <c r="B10" s="120">
        <v>4390.5687832699996</v>
      </c>
      <c r="C10" s="119">
        <v>4686.0392679400002</v>
      </c>
      <c r="D10" s="120">
        <v>5103.0639328999996</v>
      </c>
      <c r="E10" s="120">
        <v>5867.3235235599996</v>
      </c>
      <c r="F10" s="120">
        <v>6298.8242</v>
      </c>
      <c r="G10" s="120">
        <v>6735.3891000000003</v>
      </c>
      <c r="H10" s="120">
        <v>7868.0210999999999</v>
      </c>
      <c r="I10" s="120">
        <v>8367.7086999999992</v>
      </c>
      <c r="J10" s="120">
        <v>9168.9701999999997</v>
      </c>
      <c r="K10" s="120">
        <v>11110.6505</v>
      </c>
      <c r="L10" s="120">
        <v>1125.3380999999999</v>
      </c>
      <c r="M10" s="120">
        <v>795.88580000000002</v>
      </c>
      <c r="N10" s="120">
        <v>711.51049999999998</v>
      </c>
      <c r="O10" s="120">
        <v>713.8723</v>
      </c>
      <c r="P10" s="120">
        <v>736.65269999999998</v>
      </c>
      <c r="Q10" s="120">
        <v>801.70960000000002</v>
      </c>
      <c r="R10" s="120">
        <v>1004.1545</v>
      </c>
      <c r="S10" s="120">
        <v>1215.2335</v>
      </c>
      <c r="T10" s="120">
        <v>1269.7224000000001</v>
      </c>
      <c r="U10" s="120">
        <v>1390.3590999999999</v>
      </c>
      <c r="V10" s="120">
        <v>1424.9884</v>
      </c>
      <c r="W10" s="120">
        <v>1441.7923000000001</v>
      </c>
      <c r="X10" s="114">
        <f t="shared" si="0"/>
        <v>12631.2192</v>
      </c>
      <c r="Y10" s="121">
        <f t="shared" si="1"/>
        <v>0.1357054802909371</v>
      </c>
    </row>
    <row r="11" spans="1:30" x14ac:dyDescent="0.3">
      <c r="A11" s="118" t="s">
        <v>692</v>
      </c>
      <c r="B11" s="120">
        <v>950.66641673000004</v>
      </c>
      <c r="C11" s="119">
        <v>926.43403206000005</v>
      </c>
      <c r="D11" s="123">
        <v>1088.6195671</v>
      </c>
      <c r="E11" s="123">
        <v>1374.83657644</v>
      </c>
      <c r="F11" s="123">
        <v>1614.1053999999999</v>
      </c>
      <c r="G11" s="123">
        <v>1316.1868999999999</v>
      </c>
      <c r="H11" s="120">
        <v>1515.5727999999999</v>
      </c>
      <c r="I11" s="120">
        <v>1639.1868999999999</v>
      </c>
      <c r="J11" s="120">
        <v>1777.4879000000001</v>
      </c>
      <c r="K11" s="120">
        <v>1316.5146</v>
      </c>
      <c r="L11" s="120">
        <v>77.090500000000006</v>
      </c>
      <c r="M11" s="120">
        <v>137.27199999999999</v>
      </c>
      <c r="N11" s="120">
        <v>176.04140000000001</v>
      </c>
      <c r="O11" s="120">
        <v>269.4049</v>
      </c>
      <c r="P11" s="120">
        <v>272.66140000000001</v>
      </c>
      <c r="Q11" s="120">
        <v>270.03800000000001</v>
      </c>
      <c r="R11" s="120">
        <v>221.0899</v>
      </c>
      <c r="S11" s="120">
        <v>122.5715</v>
      </c>
      <c r="T11" s="120">
        <v>177.27510000000001</v>
      </c>
      <c r="U11" s="120">
        <v>202.79</v>
      </c>
      <c r="V11" s="120">
        <v>178.43039999999999</v>
      </c>
      <c r="W11" s="120">
        <v>172.59229999999999</v>
      </c>
      <c r="X11" s="114">
        <f t="shared" si="0"/>
        <v>2277.2574</v>
      </c>
      <c r="Y11" s="121">
        <f t="shared" si="1"/>
        <v>2.4466071273079537E-2</v>
      </c>
      <c r="AB11" s="124"/>
      <c r="AC11" s="124"/>
      <c r="AD11" s="124"/>
    </row>
    <row r="12" spans="1:30" x14ac:dyDescent="0.3">
      <c r="A12" s="118" t="s">
        <v>693</v>
      </c>
      <c r="B12" s="120">
        <v>1331.18</v>
      </c>
      <c r="C12" s="119">
        <v>1195.7919999999999</v>
      </c>
      <c r="D12" s="120">
        <v>1272.3398</v>
      </c>
      <c r="E12" s="120">
        <v>1401.9002</v>
      </c>
      <c r="F12" s="120">
        <v>1354.8878999999999</v>
      </c>
      <c r="G12" s="120">
        <v>1006.5379</v>
      </c>
      <c r="H12" s="120">
        <v>1564.9597000000001</v>
      </c>
      <c r="I12" s="120">
        <v>1872.8336999999999</v>
      </c>
      <c r="J12" s="120">
        <v>1602.3822</v>
      </c>
      <c r="K12" s="120">
        <v>1636.7585999999999</v>
      </c>
      <c r="L12" s="120">
        <v>138.25800000000001</v>
      </c>
      <c r="M12" s="120">
        <v>144.19710000000001</v>
      </c>
      <c r="N12" s="120">
        <v>140.70939999999999</v>
      </c>
      <c r="O12" s="120">
        <v>142.08349999999999</v>
      </c>
      <c r="P12" s="120">
        <v>148.8888</v>
      </c>
      <c r="Q12" s="120">
        <v>144.38</v>
      </c>
      <c r="R12" s="120">
        <v>153.30279999999999</v>
      </c>
      <c r="S12" s="120">
        <v>135.01820000000001</v>
      </c>
      <c r="T12" s="120">
        <v>141.5634</v>
      </c>
      <c r="U12" s="120">
        <v>147.00210000000001</v>
      </c>
      <c r="V12" s="120">
        <v>137.35169999999999</v>
      </c>
      <c r="W12" s="120">
        <v>159.60830000000001</v>
      </c>
      <c r="X12" s="114">
        <f t="shared" si="0"/>
        <v>1732.3633</v>
      </c>
      <c r="Y12" s="121">
        <f t="shared" si="1"/>
        <v>1.8611916232511648E-2</v>
      </c>
      <c r="AB12" s="124"/>
      <c r="AC12" s="124"/>
      <c r="AD12" s="124"/>
    </row>
    <row r="13" spans="1:30" ht="14.4" x14ac:dyDescent="0.3">
      <c r="A13" s="118" t="s">
        <v>694</v>
      </c>
      <c r="B13" s="120">
        <v>352.9803</v>
      </c>
      <c r="C13" s="119">
        <v>322.35930000000002</v>
      </c>
      <c r="D13" s="120">
        <v>343.81119999999999</v>
      </c>
      <c r="E13" s="120">
        <v>338.97039999999998</v>
      </c>
      <c r="F13" s="120">
        <v>321.73099999999999</v>
      </c>
      <c r="G13" s="120">
        <v>238.73949999999999</v>
      </c>
      <c r="H13" s="120">
        <v>279.96199999999999</v>
      </c>
      <c r="I13" s="120">
        <v>312.62270000000001</v>
      </c>
      <c r="J13" s="120">
        <v>289.55459999999999</v>
      </c>
      <c r="K13" s="120">
        <v>285.68579999999997</v>
      </c>
      <c r="L13" s="120">
        <v>19.8749</v>
      </c>
      <c r="M13" s="120">
        <v>20.451699999999999</v>
      </c>
      <c r="N13" s="120">
        <v>24.534600000000001</v>
      </c>
      <c r="O13" s="120">
        <v>21.749500000000001</v>
      </c>
      <c r="P13" s="120">
        <v>23.934899999999999</v>
      </c>
      <c r="Q13" s="120">
        <v>20.6341</v>
      </c>
      <c r="R13" s="120">
        <v>20.165700000000001</v>
      </c>
      <c r="S13" s="120">
        <v>21.9284</v>
      </c>
      <c r="T13" s="120">
        <v>26.791399999999999</v>
      </c>
      <c r="U13" s="120">
        <v>27.6158</v>
      </c>
      <c r="V13" s="120">
        <v>23.619299999999999</v>
      </c>
      <c r="W13" s="120">
        <v>24.558599999999998</v>
      </c>
      <c r="X13" s="114">
        <f t="shared" si="0"/>
        <v>275.85890000000001</v>
      </c>
      <c r="Y13" s="121">
        <f t="shared" si="1"/>
        <v>2.9637332647215555E-3</v>
      </c>
      <c r="AA13"/>
      <c r="AB13" s="124"/>
      <c r="AC13" s="124"/>
      <c r="AD13" s="124"/>
    </row>
    <row r="14" spans="1:30" x14ac:dyDescent="0.3">
      <c r="A14" s="118" t="s">
        <v>695</v>
      </c>
      <c r="B14" s="120">
        <v>1405.9457</v>
      </c>
      <c r="C14" s="119">
        <v>1343.8013000000001</v>
      </c>
      <c r="D14" s="120">
        <v>1384.7514000000001</v>
      </c>
      <c r="E14" s="120">
        <v>1562.3112000000001</v>
      </c>
      <c r="F14" s="120">
        <v>1606.7090000000001</v>
      </c>
      <c r="G14" s="120">
        <v>1495.1143</v>
      </c>
      <c r="H14" s="120">
        <v>1904.9822999999999</v>
      </c>
      <c r="I14" s="120">
        <v>2348.0657999999999</v>
      </c>
      <c r="J14" s="120">
        <v>1997.3895</v>
      </c>
      <c r="K14" s="120">
        <v>2193.2235999999998</v>
      </c>
      <c r="L14" s="120">
        <v>208.17500000000001</v>
      </c>
      <c r="M14" s="120">
        <v>176.51070000000001</v>
      </c>
      <c r="N14" s="120">
        <v>222.74250000000001</v>
      </c>
      <c r="O14" s="120">
        <v>197.0934</v>
      </c>
      <c r="P14" s="120">
        <v>204.81190000000001</v>
      </c>
      <c r="Q14" s="120">
        <v>182.94839999999999</v>
      </c>
      <c r="R14" s="120">
        <v>187.9453</v>
      </c>
      <c r="S14" s="120">
        <v>194.2868</v>
      </c>
      <c r="T14" s="120">
        <v>206.99809999999999</v>
      </c>
      <c r="U14" s="120">
        <v>221.93879999999999</v>
      </c>
      <c r="V14" s="120">
        <v>205.3203</v>
      </c>
      <c r="W14" s="120">
        <v>187.4692</v>
      </c>
      <c r="X14" s="114">
        <f t="shared" si="0"/>
        <v>2396.2404000000001</v>
      </c>
      <c r="Y14" s="121">
        <f t="shared" si="1"/>
        <v>2.5744383754700995E-2</v>
      </c>
      <c r="AA14" s="122"/>
      <c r="AB14" s="124"/>
      <c r="AC14" s="124"/>
      <c r="AD14" s="124"/>
    </row>
    <row r="15" spans="1:30" x14ac:dyDescent="0.3">
      <c r="A15" s="111" t="s">
        <v>696</v>
      </c>
      <c r="B15" s="113">
        <v>698.46230000000003</v>
      </c>
      <c r="C15" s="112">
        <v>642.0874</v>
      </c>
      <c r="D15" s="112">
        <v>587.74400000000003</v>
      </c>
      <c r="E15" s="112">
        <v>629.21400000000006</v>
      </c>
      <c r="F15" s="112">
        <v>607.28660000000002</v>
      </c>
      <c r="G15" s="112">
        <v>446.36130000000003</v>
      </c>
      <c r="H15" s="112">
        <v>674.70119999999997</v>
      </c>
      <c r="I15" s="112">
        <v>1093.0476000000001</v>
      </c>
      <c r="J15" s="112">
        <v>1193.703</v>
      </c>
      <c r="K15" s="112">
        <v>1049.0442</v>
      </c>
      <c r="L15" s="113">
        <v>81.364199999999997</v>
      </c>
      <c r="M15" s="113">
        <v>74.660499999999999</v>
      </c>
      <c r="N15" s="113">
        <v>82.707499999999996</v>
      </c>
      <c r="O15" s="113">
        <v>84.531899999999993</v>
      </c>
      <c r="P15" s="113">
        <v>74.195800000000006</v>
      </c>
      <c r="Q15" s="113">
        <v>93.033699999999996</v>
      </c>
      <c r="R15" s="113">
        <v>78.787499999999994</v>
      </c>
      <c r="S15" s="113">
        <v>80.172300000000007</v>
      </c>
      <c r="T15" s="113">
        <v>97.163399999999996</v>
      </c>
      <c r="U15" s="113">
        <v>83.074299999999994</v>
      </c>
      <c r="V15" s="113">
        <v>84.0197</v>
      </c>
      <c r="W15" s="113">
        <v>85.610600000000005</v>
      </c>
      <c r="X15" s="114">
        <f t="shared" si="0"/>
        <v>999.32140000000004</v>
      </c>
      <c r="Y15" s="115">
        <f>X15/$X$21</f>
        <v>1.0736365857067201E-2</v>
      </c>
      <c r="AA15" s="122"/>
      <c r="AB15" s="124"/>
      <c r="AC15" s="124"/>
      <c r="AD15" s="124"/>
    </row>
    <row r="16" spans="1:30" x14ac:dyDescent="0.3">
      <c r="A16" s="118" t="s">
        <v>697</v>
      </c>
      <c r="B16" s="119">
        <v>1080.6343999999999</v>
      </c>
      <c r="C16" s="119">
        <v>1085.3510000000001</v>
      </c>
      <c r="D16" s="119">
        <v>1272.5274999999999</v>
      </c>
      <c r="E16" s="119">
        <v>1324.7054000000001</v>
      </c>
      <c r="F16" s="119">
        <v>1309.9999</v>
      </c>
      <c r="G16" s="119">
        <v>926.58540000000005</v>
      </c>
      <c r="H16" s="119">
        <v>1613.0618999999999</v>
      </c>
      <c r="I16" s="119">
        <v>1722.9958999999999</v>
      </c>
      <c r="J16" s="119">
        <v>1551.2221</v>
      </c>
      <c r="K16" s="119">
        <v>2000.0463999999999</v>
      </c>
      <c r="L16" s="120">
        <v>186.292</v>
      </c>
      <c r="M16" s="120">
        <v>192.11789999999999</v>
      </c>
      <c r="N16" s="120">
        <v>205.25909999999999</v>
      </c>
      <c r="O16" s="120">
        <v>185.917</v>
      </c>
      <c r="P16" s="120">
        <v>175.51130000000001</v>
      </c>
      <c r="Q16" s="120">
        <v>174.8708</v>
      </c>
      <c r="R16" s="120">
        <v>198.7345</v>
      </c>
      <c r="S16" s="120">
        <v>170.18</v>
      </c>
      <c r="T16" s="120">
        <v>172.721</v>
      </c>
      <c r="U16" s="120">
        <v>180.25409999999999</v>
      </c>
      <c r="V16" s="120">
        <v>161.7415</v>
      </c>
      <c r="W16" s="120">
        <v>177.42660000000001</v>
      </c>
      <c r="X16" s="114">
        <f t="shared" si="0"/>
        <v>2181.0258000000003</v>
      </c>
      <c r="Y16" s="121">
        <f t="shared" si="1"/>
        <v>2.3432192018006101E-2</v>
      </c>
      <c r="AB16" s="125"/>
      <c r="AC16" s="124"/>
      <c r="AD16" s="124"/>
    </row>
    <row r="17" spans="1:30" x14ac:dyDescent="0.3">
      <c r="A17" s="118" t="s">
        <v>698</v>
      </c>
      <c r="B17" s="119">
        <v>533.19579999999996</v>
      </c>
      <c r="C17" s="119">
        <v>450.20920000000001</v>
      </c>
      <c r="D17" s="119">
        <v>520.43029999999999</v>
      </c>
      <c r="E17" s="119">
        <v>590.50450000000001</v>
      </c>
      <c r="F17" s="119">
        <v>567.40030000000002</v>
      </c>
      <c r="G17" s="119">
        <v>460.9667</v>
      </c>
      <c r="H17" s="119">
        <v>554.61720000000003</v>
      </c>
      <c r="I17" s="119">
        <v>648.63930000000005</v>
      </c>
      <c r="J17" s="119">
        <v>714.6671</v>
      </c>
      <c r="K17" s="119">
        <v>738.53290000000004</v>
      </c>
      <c r="L17" s="120">
        <v>111.8373</v>
      </c>
      <c r="M17" s="120">
        <v>54.369399999999999</v>
      </c>
      <c r="N17" s="120">
        <v>59.822699999999998</v>
      </c>
      <c r="O17" s="120">
        <v>61.423699999999997</v>
      </c>
      <c r="P17" s="120">
        <v>49.768999999999998</v>
      </c>
      <c r="Q17" s="120">
        <v>49.465899999999998</v>
      </c>
      <c r="R17" s="120">
        <v>55.596800000000002</v>
      </c>
      <c r="S17" s="120">
        <v>56.859499999999997</v>
      </c>
      <c r="T17" s="120">
        <v>64.695400000000006</v>
      </c>
      <c r="U17" s="120">
        <v>74.415700000000001</v>
      </c>
      <c r="V17" s="120">
        <v>75.323400000000007</v>
      </c>
      <c r="W17" s="120">
        <v>77.984800000000007</v>
      </c>
      <c r="X17" s="114">
        <f t="shared" si="0"/>
        <v>791.56359999999995</v>
      </c>
      <c r="Y17" s="121">
        <f t="shared" si="1"/>
        <v>8.5042874181791746E-3</v>
      </c>
      <c r="AB17" s="124"/>
      <c r="AC17" s="124"/>
      <c r="AD17" s="124"/>
    </row>
    <row r="18" spans="1:30" x14ac:dyDescent="0.3">
      <c r="A18" s="118" t="s">
        <v>699</v>
      </c>
      <c r="B18" s="119">
        <v>238.56881154000001</v>
      </c>
      <c r="C18" s="119">
        <v>246.91998126999999</v>
      </c>
      <c r="D18" s="119">
        <v>282.90954476000002</v>
      </c>
      <c r="E18" s="119">
        <v>339.35635251999997</v>
      </c>
      <c r="F18" s="119">
        <v>285.34625925000103</v>
      </c>
      <c r="G18" s="119">
        <v>214.55395779999969</v>
      </c>
      <c r="H18" s="119">
        <v>334.25265631999901</v>
      </c>
      <c r="I18" s="119">
        <v>411.61083547999999</v>
      </c>
      <c r="J18" s="119">
        <v>362.87795230999996</v>
      </c>
      <c r="K18" s="119">
        <v>344.77142216000101</v>
      </c>
      <c r="L18" s="826">
        <v>30.299394809999779</v>
      </c>
      <c r="M18" s="826">
        <v>27.846898510000241</v>
      </c>
      <c r="N18" s="488">
        <v>27.037187680000201</v>
      </c>
      <c r="O18" s="826">
        <v>27.007549590000142</v>
      </c>
      <c r="P18" s="826">
        <v>26.976744039999623</v>
      </c>
      <c r="Q18" s="826">
        <v>19.515790810000141</v>
      </c>
      <c r="R18" s="826">
        <v>40.660530139999977</v>
      </c>
      <c r="S18" s="826">
        <v>30.815285930000112</v>
      </c>
      <c r="T18" s="826">
        <v>37.0637352199997</v>
      </c>
      <c r="U18" s="826">
        <v>30.937743649999597</v>
      </c>
      <c r="V18" s="826">
        <v>33.498832019999895</v>
      </c>
      <c r="W18" s="826">
        <v>33.65544375999977</v>
      </c>
      <c r="X18" s="114">
        <f t="shared" si="0"/>
        <v>365.31513615999916</v>
      </c>
      <c r="Y18" s="121">
        <f>X18/$X$21</f>
        <v>3.9248203380194508E-3</v>
      </c>
      <c r="AB18" s="124"/>
      <c r="AC18" s="124"/>
      <c r="AD18" s="124"/>
    </row>
    <row r="19" spans="1:30" x14ac:dyDescent="0.3">
      <c r="A19" s="118"/>
      <c r="B19" s="127"/>
      <c r="C19" s="128"/>
      <c r="D19" s="126"/>
      <c r="E19" s="126"/>
      <c r="F19" s="126"/>
      <c r="G19" s="126"/>
      <c r="H19" s="126"/>
      <c r="I19" s="126"/>
      <c r="J19" s="126"/>
      <c r="K19" s="126"/>
      <c r="L19" s="126"/>
      <c r="M19" s="126"/>
      <c r="N19" s="126"/>
      <c r="O19" s="126"/>
      <c r="P19" s="126"/>
      <c r="Q19" s="126"/>
      <c r="R19" s="126"/>
      <c r="S19" s="126"/>
      <c r="T19" s="126"/>
      <c r="U19" s="126"/>
      <c r="V19" s="126"/>
      <c r="W19" s="126"/>
      <c r="X19" s="9"/>
      <c r="Y19" s="129"/>
      <c r="AB19" s="124"/>
      <c r="AC19" s="124"/>
      <c r="AD19" s="124"/>
    </row>
    <row r="20" spans="1:30" x14ac:dyDescent="0.3">
      <c r="A20" s="118"/>
      <c r="B20" s="127"/>
      <c r="C20" s="127"/>
      <c r="D20" s="127"/>
      <c r="E20" s="127"/>
      <c r="F20" s="127"/>
      <c r="G20" s="127"/>
      <c r="H20" s="127"/>
      <c r="I20" s="127"/>
      <c r="J20" s="127"/>
      <c r="K20" s="127"/>
      <c r="L20" s="127"/>
      <c r="M20" s="127"/>
      <c r="N20" s="127"/>
      <c r="O20" s="127"/>
      <c r="P20" s="127"/>
      <c r="Q20" s="127"/>
      <c r="R20" s="127"/>
      <c r="S20" s="127"/>
      <c r="T20" s="127"/>
      <c r="U20" s="127"/>
      <c r="V20" s="127"/>
      <c r="W20" s="127"/>
      <c r="X20" s="9"/>
      <c r="Y20" s="130"/>
      <c r="AB20" s="124"/>
      <c r="AC20" s="124"/>
      <c r="AD20" s="124"/>
    </row>
    <row r="21" spans="1:30" x14ac:dyDescent="0.3">
      <c r="A21" s="131" t="s">
        <v>700</v>
      </c>
      <c r="B21" s="132">
        <f t="shared" ref="B21:Q21" si="2">SUM(B6:B18)</f>
        <v>34414.045139638045</v>
      </c>
      <c r="C21" s="132">
        <f t="shared" si="2"/>
        <v>37088.39053394644</v>
      </c>
      <c r="D21" s="132">
        <f t="shared" si="2"/>
        <v>45404.525919859079</v>
      </c>
      <c r="E21" s="132">
        <f t="shared" si="2"/>
        <v>49072.603733513628</v>
      </c>
      <c r="F21" s="132">
        <f t="shared" si="2"/>
        <v>47995.150309630284</v>
      </c>
      <c r="G21" s="132">
        <f t="shared" si="2"/>
        <v>42821.588343901407</v>
      </c>
      <c r="H21" s="132">
        <f t="shared" si="2"/>
        <v>63113.901287430766</v>
      </c>
      <c r="I21" s="132">
        <f t="shared" si="2"/>
        <v>66339.230669420242</v>
      </c>
      <c r="J21" s="132">
        <f t="shared" si="2"/>
        <v>67107.543530058392</v>
      </c>
      <c r="K21" s="132">
        <f t="shared" si="2"/>
        <v>76393.81987193675</v>
      </c>
      <c r="L21" s="132">
        <f t="shared" si="2"/>
        <v>7151.7545521319726</v>
      </c>
      <c r="M21" s="132">
        <f t="shared" si="2"/>
        <v>6501.5436922832905</v>
      </c>
      <c r="N21" s="132">
        <f>SUM(N6:N18)</f>
        <v>7182.0470509855004</v>
      </c>
      <c r="O21" s="132">
        <f>SUM(O6:O18)</f>
        <v>6171.0196256365953</v>
      </c>
      <c r="P21" s="132">
        <f t="shared" si="2"/>
        <v>6777.6940598712263</v>
      </c>
      <c r="Q21" s="132">
        <f t="shared" si="2"/>
        <v>7216.3574150021523</v>
      </c>
      <c r="R21" s="132">
        <f>SUM(R6:R18)</f>
        <v>7531.7715129470434</v>
      </c>
      <c r="S21" s="132">
        <f>SUM(S6:S18)</f>
        <v>7913.3408917810484</v>
      </c>
      <c r="T21" s="132">
        <f t="shared" ref="T21:W21" si="3">SUM(T6:T18)</f>
        <v>8881.5179771391468</v>
      </c>
      <c r="U21" s="132">
        <f t="shared" si="3"/>
        <v>9620.0112866203726</v>
      </c>
      <c r="V21" s="132">
        <f t="shared" si="3"/>
        <v>8689.9961965399634</v>
      </c>
      <c r="W21" s="132">
        <f t="shared" si="3"/>
        <v>9441.1263174738779</v>
      </c>
      <c r="X21" s="132">
        <f>SUM(X6:X18)</f>
        <v>93078.180578412183</v>
      </c>
      <c r="Y21" s="133">
        <f>SUM(Y6:Y18)</f>
        <v>1</v>
      </c>
      <c r="AB21" s="124"/>
      <c r="AC21" s="124"/>
      <c r="AD21" s="124"/>
    </row>
    <row r="22" spans="1:30" x14ac:dyDescent="0.3">
      <c r="A22" s="134"/>
      <c r="B22" s="135"/>
      <c r="C22" s="135"/>
      <c r="D22" s="135"/>
      <c r="E22" s="135"/>
      <c r="F22" s="135"/>
      <c r="G22" s="135"/>
      <c r="H22" s="135"/>
      <c r="I22" s="135"/>
      <c r="J22" s="135"/>
      <c r="K22" s="135"/>
      <c r="L22" s="135"/>
      <c r="M22" s="135"/>
      <c r="N22" s="135"/>
      <c r="O22" s="135"/>
      <c r="P22" s="135"/>
      <c r="Q22" s="135"/>
      <c r="R22" s="135"/>
      <c r="S22" s="135"/>
      <c r="T22" s="135"/>
      <c r="U22" s="135"/>
      <c r="V22" s="135"/>
      <c r="W22" s="135"/>
      <c r="X22" s="136"/>
      <c r="Y22" s="137"/>
      <c r="AB22" s="138"/>
    </row>
    <row r="23" spans="1:30" ht="26.25" customHeight="1" x14ac:dyDescent="0.3">
      <c r="A23" s="139" t="s">
        <v>701</v>
      </c>
      <c r="B23" s="140">
        <f>B6+B15</f>
        <v>19648.292860808098</v>
      </c>
      <c r="C23" s="140">
        <f t="shared" ref="C23:M23" si="4">C6+C15</f>
        <v>22467.609295735001</v>
      </c>
      <c r="D23" s="140">
        <f t="shared" si="4"/>
        <v>28151.824812126401</v>
      </c>
      <c r="E23" s="140">
        <f t="shared" si="4"/>
        <v>29533.630009361099</v>
      </c>
      <c r="F23" s="140">
        <f t="shared" si="4"/>
        <v>28957.971423899398</v>
      </c>
      <c r="G23" s="140">
        <f t="shared" si="4"/>
        <v>26570.040405276199</v>
      </c>
      <c r="H23" s="140">
        <f t="shared" si="4"/>
        <v>40575.454147377306</v>
      </c>
      <c r="I23" s="140">
        <f t="shared" si="4"/>
        <v>39371.057168539999</v>
      </c>
      <c r="J23" s="140">
        <f t="shared" si="4"/>
        <v>43591.4624634266</v>
      </c>
      <c r="K23" s="140">
        <f t="shared" si="4"/>
        <v>49417.226099483698</v>
      </c>
      <c r="L23" s="140">
        <f>L6+L15</f>
        <v>4641.50241268031</v>
      </c>
      <c r="M23" s="140">
        <f t="shared" si="4"/>
        <v>4214.1683803365504</v>
      </c>
      <c r="N23" s="140">
        <f>N6+N15</f>
        <v>4996.5119637341904</v>
      </c>
      <c r="O23" s="140">
        <f>O6+O15</f>
        <v>4177.7666406797798</v>
      </c>
      <c r="P23" s="140">
        <f>P6+P15</f>
        <v>4659.8849084884405</v>
      </c>
      <c r="Q23" s="140">
        <f t="shared" ref="Q23" si="5">Q6+Q15</f>
        <v>4846.8101670234701</v>
      </c>
      <c r="R23" s="140">
        <f>R6+R15</f>
        <v>4916.6203365230103</v>
      </c>
      <c r="S23" s="140">
        <f>S6+S15</f>
        <v>5258.99680030749</v>
      </c>
      <c r="T23" s="140">
        <f t="shared" ref="T23:W23" si="6">T6+T15</f>
        <v>5977.0015818223201</v>
      </c>
      <c r="U23" s="140">
        <f t="shared" si="6"/>
        <v>6666.3248757234505</v>
      </c>
      <c r="V23" s="140">
        <f t="shared" si="6"/>
        <v>5939.2054616381702</v>
      </c>
      <c r="W23" s="140">
        <f t="shared" si="6"/>
        <v>6553.3878735388598</v>
      </c>
      <c r="X23" s="140">
        <f>X6+X15</f>
        <v>62848.18140249604</v>
      </c>
      <c r="Y23" s="319">
        <f>+X23/X21</f>
        <v>0.67521927278703764</v>
      </c>
    </row>
    <row r="24" spans="1:30" x14ac:dyDescent="0.3">
      <c r="A24" s="127"/>
      <c r="B24" s="127"/>
      <c r="C24" s="127"/>
      <c r="D24" s="127"/>
      <c r="E24" s="127"/>
      <c r="F24" s="127"/>
      <c r="G24" s="127"/>
      <c r="H24" s="127"/>
      <c r="I24" s="127"/>
      <c r="J24" s="127"/>
      <c r="K24" s="127"/>
      <c r="L24" s="127"/>
      <c r="M24" s="127"/>
      <c r="N24" s="127"/>
      <c r="O24" s="127"/>
      <c r="P24" s="127"/>
      <c r="Q24" s="127"/>
      <c r="R24" s="127"/>
      <c r="S24" s="127"/>
      <c r="T24" s="127"/>
      <c r="U24" s="127"/>
      <c r="V24" s="127"/>
      <c r="W24" s="127"/>
      <c r="X24" s="141"/>
      <c r="Y24" s="141"/>
    </row>
    <row r="25" spans="1:30" ht="30" customHeight="1" x14ac:dyDescent="0.3">
      <c r="A25" s="941" t="s">
        <v>895</v>
      </c>
      <c r="B25" s="942"/>
      <c r="C25" s="942"/>
      <c r="D25" s="942"/>
      <c r="E25" s="942"/>
      <c r="F25" s="942"/>
      <c r="G25" s="942"/>
      <c r="H25" s="942"/>
      <c r="I25" s="942"/>
      <c r="J25" s="942"/>
      <c r="K25" s="942"/>
      <c r="L25" s="942"/>
      <c r="M25" s="942"/>
      <c r="N25" s="942"/>
      <c r="O25" s="942"/>
      <c r="P25" s="942"/>
      <c r="Q25" s="942"/>
      <c r="R25" s="942"/>
      <c r="S25" s="942"/>
      <c r="T25" s="942"/>
      <c r="U25" s="942"/>
      <c r="V25" s="942"/>
      <c r="W25" s="942"/>
      <c r="X25" s="942"/>
      <c r="Y25" s="942"/>
    </row>
    <row r="26" spans="1:30" ht="8.25" customHeight="1" x14ac:dyDescent="0.3">
      <c r="Y26" s="3"/>
    </row>
    <row r="27" spans="1:30" customFormat="1" ht="14.4" x14ac:dyDescent="0.3">
      <c r="B27" s="143"/>
      <c r="C27" s="143"/>
      <c r="D27" s="143"/>
      <c r="E27" s="143"/>
      <c r="F27" s="143"/>
      <c r="G27" s="143"/>
      <c r="H27" s="143"/>
      <c r="I27" s="143"/>
      <c r="J27" s="143"/>
      <c r="K27" s="143"/>
      <c r="X27" s="122"/>
      <c r="Y27" s="122"/>
      <c r="Z27" s="828"/>
    </row>
    <row r="28" spans="1:30" customFormat="1" ht="14.4" x14ac:dyDescent="0.3">
      <c r="C28" s="122"/>
      <c r="D28" s="122"/>
      <c r="E28" s="122"/>
      <c r="F28" s="122"/>
      <c r="G28" s="122"/>
      <c r="H28" s="122"/>
      <c r="I28" s="122"/>
      <c r="J28" s="122"/>
      <c r="K28" s="122"/>
      <c r="L28" s="122"/>
      <c r="M28" s="122"/>
      <c r="N28" s="122"/>
      <c r="O28" s="122"/>
      <c r="P28" s="122"/>
      <c r="Q28" s="122"/>
      <c r="R28" s="122"/>
      <c r="S28" s="122"/>
      <c r="T28" s="122"/>
      <c r="U28" s="122"/>
      <c r="V28" s="122"/>
      <c r="W28" s="122"/>
      <c r="X28" s="142"/>
      <c r="Z28" s="488"/>
    </row>
    <row r="29" spans="1:30" customFormat="1" ht="14.4" x14ac:dyDescent="0.3">
      <c r="L29" s="2"/>
      <c r="M29" s="2"/>
      <c r="N29" s="2"/>
      <c r="O29" s="2"/>
      <c r="P29" s="2"/>
      <c r="Q29" s="2"/>
      <c r="R29" s="2"/>
      <c r="S29" s="2"/>
      <c r="T29" s="2"/>
      <c r="U29" s="2"/>
      <c r="V29" s="2"/>
      <c r="W29" s="2"/>
      <c r="X29" s="142"/>
      <c r="Z29" s="488"/>
    </row>
    <row r="30" spans="1:30" customFormat="1" ht="14.4" x14ac:dyDescent="0.3">
      <c r="B30" s="144"/>
      <c r="C30" s="144"/>
      <c r="D30" s="144"/>
      <c r="E30" s="144"/>
      <c r="F30" s="144"/>
      <c r="G30" s="144"/>
      <c r="H30" s="144"/>
      <c r="I30" s="144"/>
      <c r="J30" s="144"/>
      <c r="K30" s="144"/>
      <c r="L30" s="122"/>
      <c r="M30" s="122"/>
      <c r="N30" s="122"/>
      <c r="O30" s="122"/>
      <c r="P30" s="122"/>
      <c r="Q30" s="122"/>
      <c r="R30" s="122"/>
      <c r="S30" s="122"/>
      <c r="T30" s="122"/>
      <c r="U30" s="122"/>
      <c r="V30" s="122"/>
      <c r="W30" s="122"/>
      <c r="X30" s="142"/>
      <c r="Z30" s="488"/>
    </row>
    <row r="31" spans="1:30" customFormat="1" ht="14.4" x14ac:dyDescent="0.3">
      <c r="C31" s="122"/>
      <c r="D31" s="122"/>
      <c r="E31" s="122"/>
      <c r="F31" s="122"/>
      <c r="G31" s="142"/>
      <c r="H31" s="142"/>
      <c r="I31" s="142"/>
      <c r="J31" s="142"/>
      <c r="K31" s="142"/>
      <c r="L31" s="122"/>
      <c r="M31" s="122"/>
      <c r="N31" s="122"/>
      <c r="O31" s="122"/>
      <c r="P31" s="122"/>
      <c r="Q31" s="122"/>
      <c r="R31" s="122"/>
      <c r="S31" s="122"/>
      <c r="T31" s="122"/>
      <c r="U31" s="122"/>
      <c r="V31" s="122"/>
      <c r="W31" s="122"/>
      <c r="X31" s="142"/>
      <c r="Z31" s="488"/>
    </row>
    <row r="32" spans="1:30" customFormat="1" ht="14.4" x14ac:dyDescent="0.3">
      <c r="C32" s="122"/>
      <c r="D32" s="122"/>
      <c r="E32" s="122"/>
      <c r="F32" s="122"/>
      <c r="G32" s="142"/>
      <c r="H32" s="142"/>
      <c r="I32" s="142"/>
      <c r="J32" s="142"/>
      <c r="K32" s="142"/>
      <c r="L32" s="122"/>
      <c r="M32" s="122"/>
      <c r="N32" s="122"/>
      <c r="O32" s="122"/>
      <c r="P32" s="122"/>
      <c r="Q32" s="122"/>
      <c r="R32" s="122"/>
      <c r="S32" s="122"/>
      <c r="T32" s="122"/>
      <c r="U32" s="122"/>
      <c r="V32" s="122"/>
      <c r="W32" s="122"/>
      <c r="X32" s="142"/>
      <c r="Z32" s="488"/>
    </row>
    <row r="33" spans="3:26" customFormat="1" ht="14.4" x14ac:dyDescent="0.3">
      <c r="C33" s="122"/>
      <c r="D33" s="122"/>
      <c r="E33" s="122"/>
      <c r="F33" s="122"/>
      <c r="G33" s="122"/>
      <c r="H33" s="122"/>
      <c r="I33" s="122"/>
      <c r="J33" s="122"/>
      <c r="K33" s="122"/>
      <c r="L33" s="122"/>
      <c r="M33" s="122"/>
      <c r="N33" s="122"/>
      <c r="O33" s="122"/>
      <c r="P33" s="122"/>
      <c r="Q33" s="122"/>
      <c r="R33" s="122"/>
      <c r="S33" s="122"/>
      <c r="T33" s="122"/>
      <c r="U33" s="122"/>
      <c r="V33" s="122"/>
      <c r="W33" s="122"/>
      <c r="X33" s="142"/>
      <c r="Z33" s="488"/>
    </row>
    <row r="34" spans="3:26" customFormat="1" ht="14.4" x14ac:dyDescent="0.3">
      <c r="C34" s="122"/>
      <c r="D34" s="122"/>
      <c r="E34" s="122"/>
      <c r="F34" s="122"/>
      <c r="G34" s="122"/>
      <c r="H34" s="122"/>
      <c r="I34" s="122"/>
      <c r="J34" s="122"/>
      <c r="K34" s="122"/>
      <c r="L34" s="122"/>
      <c r="M34" s="122"/>
      <c r="N34" s="122"/>
      <c r="O34" s="122"/>
      <c r="P34" s="122"/>
      <c r="Q34" s="122"/>
      <c r="R34" s="122"/>
      <c r="S34" s="122"/>
      <c r="T34" s="122"/>
      <c r="U34" s="122"/>
      <c r="V34" s="122"/>
      <c r="W34" s="122"/>
      <c r="X34" s="142"/>
      <c r="Z34" s="488"/>
    </row>
    <row r="35" spans="3:26" customFormat="1" ht="14.4" x14ac:dyDescent="0.3">
      <c r="X35" s="142"/>
      <c r="Z35" s="488"/>
    </row>
    <row r="36" spans="3:26" customFormat="1" ht="14.4" x14ac:dyDescent="0.3">
      <c r="X36" s="142"/>
      <c r="Z36" s="488"/>
    </row>
    <row r="37" spans="3:26" customFormat="1" ht="14.4" x14ac:dyDescent="0.3">
      <c r="X37" s="142"/>
      <c r="Z37" s="488"/>
    </row>
    <row r="38" spans="3:26" customFormat="1" ht="14.4" x14ac:dyDescent="0.3">
      <c r="X38" s="142"/>
      <c r="Z38" s="488"/>
    </row>
    <row r="39" spans="3:26" customFormat="1" ht="14.4" x14ac:dyDescent="0.3">
      <c r="X39" s="142"/>
      <c r="Z39" s="488"/>
    </row>
    <row r="40" spans="3:26" customFormat="1" ht="14.4" x14ac:dyDescent="0.3">
      <c r="X40" s="142"/>
      <c r="Z40" s="488"/>
    </row>
    <row r="41" spans="3:26" customFormat="1" ht="14.4" x14ac:dyDescent="0.3">
      <c r="Z41" s="488"/>
    </row>
    <row r="42" spans="3:26" customFormat="1" ht="14.4" x14ac:dyDescent="0.3">
      <c r="Z42" s="488"/>
    </row>
    <row r="43" spans="3:26" customFormat="1" ht="14.4" x14ac:dyDescent="0.3">
      <c r="X43" s="2"/>
      <c r="Y43" s="2"/>
      <c r="Z43" s="488"/>
    </row>
    <row r="44" spans="3:26" customFormat="1" ht="14.4" x14ac:dyDescent="0.3">
      <c r="Z44" s="488"/>
    </row>
    <row r="45" spans="3:26" customFormat="1" ht="14.4" x14ac:dyDescent="0.3">
      <c r="Z45" s="488"/>
    </row>
    <row r="46" spans="3:26" customFormat="1" ht="14.4" x14ac:dyDescent="0.3">
      <c r="Z46" s="488"/>
    </row>
    <row r="47" spans="3:26" customFormat="1" ht="14.4" x14ac:dyDescent="0.3">
      <c r="Z47" s="488"/>
    </row>
    <row r="48" spans="3:26" customFormat="1" ht="14.4" x14ac:dyDescent="0.3">
      <c r="Z48" s="488"/>
    </row>
    <row r="49" spans="26:26" customFormat="1" ht="14.4" x14ac:dyDescent="0.3">
      <c r="Z49" s="488"/>
    </row>
    <row r="50" spans="26:26" customFormat="1" ht="14.4" x14ac:dyDescent="0.3">
      <c r="Z50" s="488"/>
    </row>
  </sheetData>
  <mergeCells count="3">
    <mergeCell ref="L4:W4"/>
    <mergeCell ref="X4:X5"/>
    <mergeCell ref="A25:Y25"/>
  </mergeCells>
  <printOptions horizontalCentered="1" verticalCentered="1"/>
  <pageMargins left="0" right="0" top="0" bottom="0" header="0.31496062992125984" footer="0.31496062992125984"/>
  <pageSetup paperSize="9" scale="7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802D-A76C-4A38-A835-B486DD916D9A}">
  <sheetPr>
    <tabColor rgb="FF002060"/>
  </sheetPr>
  <dimension ref="A1:AB63"/>
  <sheetViews>
    <sheetView showGridLines="0" view="pageBreakPreview" zoomScaleNormal="100" zoomScaleSheetLayoutView="100" workbookViewId="0"/>
  </sheetViews>
  <sheetFormatPr baseColWidth="10" defaultColWidth="11.5546875" defaultRowHeight="14.4" x14ac:dyDescent="0.3"/>
  <cols>
    <col min="1" max="1" width="47" style="2" customWidth="1"/>
    <col min="2" max="2" width="18.6640625" style="2" customWidth="1"/>
    <col min="3" max="3" width="41.44140625" style="3" customWidth="1"/>
    <col min="4" max="4" width="4" customWidth="1"/>
    <col min="5" max="5" width="19.6640625" customWidth="1"/>
    <col min="6" max="6" width="6.6640625" customWidth="1"/>
    <col min="7" max="8" width="11.5546875" customWidth="1"/>
    <col min="10" max="10" width="15.5546875" customWidth="1"/>
    <col min="14" max="256" width="11.5546875" style="3"/>
    <col min="257" max="257" width="36.33203125" style="3" customWidth="1"/>
    <col min="258" max="258" width="18.6640625" style="3" customWidth="1"/>
    <col min="259" max="259" width="41.44140625" style="3" customWidth="1"/>
    <col min="260" max="260" width="10.44140625" style="3" bestFit="1" customWidth="1"/>
    <col min="261" max="261" width="19.6640625" style="3" customWidth="1"/>
    <col min="262" max="262" width="6.6640625" style="3" customWidth="1"/>
    <col min="263" max="264" width="11.5546875" style="3" customWidth="1"/>
    <col min="265" max="265" width="11.5546875" style="3"/>
    <col min="266" max="266" width="15.5546875" style="3" customWidth="1"/>
    <col min="267" max="512" width="11.5546875" style="3"/>
    <col min="513" max="513" width="36.33203125" style="3" customWidth="1"/>
    <col min="514" max="514" width="18.6640625" style="3" customWidth="1"/>
    <col min="515" max="515" width="41.44140625" style="3" customWidth="1"/>
    <col min="516" max="516" width="10.44140625" style="3" bestFit="1" customWidth="1"/>
    <col min="517" max="517" width="19.6640625" style="3" customWidth="1"/>
    <col min="518" max="518" width="6.6640625" style="3" customWidth="1"/>
    <col min="519" max="520" width="11.5546875" style="3" customWidth="1"/>
    <col min="521" max="521" width="11.5546875" style="3"/>
    <col min="522" max="522" width="15.5546875" style="3" customWidth="1"/>
    <col min="523" max="768" width="11.5546875" style="3"/>
    <col min="769" max="769" width="36.33203125" style="3" customWidth="1"/>
    <col min="770" max="770" width="18.6640625" style="3" customWidth="1"/>
    <col min="771" max="771" width="41.44140625" style="3" customWidth="1"/>
    <col min="772" max="772" width="10.44140625" style="3" bestFit="1" customWidth="1"/>
    <col min="773" max="773" width="19.6640625" style="3" customWidth="1"/>
    <col min="774" max="774" width="6.6640625" style="3" customWidth="1"/>
    <col min="775" max="776" width="11.5546875" style="3" customWidth="1"/>
    <col min="777" max="777" width="11.5546875" style="3"/>
    <col min="778" max="778" width="15.5546875" style="3" customWidth="1"/>
    <col min="779" max="1024" width="11.5546875" style="3"/>
    <col min="1025" max="1025" width="36.33203125" style="3" customWidth="1"/>
    <col min="1026" max="1026" width="18.6640625" style="3" customWidth="1"/>
    <col min="1027" max="1027" width="41.44140625" style="3" customWidth="1"/>
    <col min="1028" max="1028" width="10.44140625" style="3" bestFit="1" customWidth="1"/>
    <col min="1029" max="1029" width="19.6640625" style="3" customWidth="1"/>
    <col min="1030" max="1030" width="6.6640625" style="3" customWidth="1"/>
    <col min="1031" max="1032" width="11.5546875" style="3" customWidth="1"/>
    <col min="1033" max="1033" width="11.5546875" style="3"/>
    <col min="1034" max="1034" width="15.5546875" style="3" customWidth="1"/>
    <col min="1035" max="1280" width="11.5546875" style="3"/>
    <col min="1281" max="1281" width="36.33203125" style="3" customWidth="1"/>
    <col min="1282" max="1282" width="18.6640625" style="3" customWidth="1"/>
    <col min="1283" max="1283" width="41.44140625" style="3" customWidth="1"/>
    <col min="1284" max="1284" width="10.44140625" style="3" bestFit="1" customWidth="1"/>
    <col min="1285" max="1285" width="19.6640625" style="3" customWidth="1"/>
    <col min="1286" max="1286" width="6.6640625" style="3" customWidth="1"/>
    <col min="1287" max="1288" width="11.5546875" style="3" customWidth="1"/>
    <col min="1289" max="1289" width="11.5546875" style="3"/>
    <col min="1290" max="1290" width="15.5546875" style="3" customWidth="1"/>
    <col min="1291" max="1536" width="11.5546875" style="3"/>
    <col min="1537" max="1537" width="36.33203125" style="3" customWidth="1"/>
    <col min="1538" max="1538" width="18.6640625" style="3" customWidth="1"/>
    <col min="1539" max="1539" width="41.44140625" style="3" customWidth="1"/>
    <col min="1540" max="1540" width="10.44140625" style="3" bestFit="1" customWidth="1"/>
    <col min="1541" max="1541" width="19.6640625" style="3" customWidth="1"/>
    <col min="1542" max="1542" width="6.6640625" style="3" customWidth="1"/>
    <col min="1543" max="1544" width="11.5546875" style="3" customWidth="1"/>
    <col min="1545" max="1545" width="11.5546875" style="3"/>
    <col min="1546" max="1546" width="15.5546875" style="3" customWidth="1"/>
    <col min="1547" max="1792" width="11.5546875" style="3"/>
    <col min="1793" max="1793" width="36.33203125" style="3" customWidth="1"/>
    <col min="1794" max="1794" width="18.6640625" style="3" customWidth="1"/>
    <col min="1795" max="1795" width="41.44140625" style="3" customWidth="1"/>
    <col min="1796" max="1796" width="10.44140625" style="3" bestFit="1" customWidth="1"/>
    <col min="1797" max="1797" width="19.6640625" style="3" customWidth="1"/>
    <col min="1798" max="1798" width="6.6640625" style="3" customWidth="1"/>
    <col min="1799" max="1800" width="11.5546875" style="3" customWidth="1"/>
    <col min="1801" max="1801" width="11.5546875" style="3"/>
    <col min="1802" max="1802" width="15.5546875" style="3" customWidth="1"/>
    <col min="1803" max="2048" width="11.5546875" style="3"/>
    <col min="2049" max="2049" width="36.33203125" style="3" customWidth="1"/>
    <col min="2050" max="2050" width="18.6640625" style="3" customWidth="1"/>
    <col min="2051" max="2051" width="41.44140625" style="3" customWidth="1"/>
    <col min="2052" max="2052" width="10.44140625" style="3" bestFit="1" customWidth="1"/>
    <col min="2053" max="2053" width="19.6640625" style="3" customWidth="1"/>
    <col min="2054" max="2054" width="6.6640625" style="3" customWidth="1"/>
    <col min="2055" max="2056" width="11.5546875" style="3" customWidth="1"/>
    <col min="2057" max="2057" width="11.5546875" style="3"/>
    <col min="2058" max="2058" width="15.5546875" style="3" customWidth="1"/>
    <col min="2059" max="2304" width="11.5546875" style="3"/>
    <col min="2305" max="2305" width="36.33203125" style="3" customWidth="1"/>
    <col min="2306" max="2306" width="18.6640625" style="3" customWidth="1"/>
    <col min="2307" max="2307" width="41.44140625" style="3" customWidth="1"/>
    <col min="2308" max="2308" width="10.44140625" style="3" bestFit="1" customWidth="1"/>
    <col min="2309" max="2309" width="19.6640625" style="3" customWidth="1"/>
    <col min="2310" max="2310" width="6.6640625" style="3" customWidth="1"/>
    <col min="2311" max="2312" width="11.5546875" style="3" customWidth="1"/>
    <col min="2313" max="2313" width="11.5546875" style="3"/>
    <col min="2314" max="2314" width="15.5546875" style="3" customWidth="1"/>
    <col min="2315" max="2560" width="11.5546875" style="3"/>
    <col min="2561" max="2561" width="36.33203125" style="3" customWidth="1"/>
    <col min="2562" max="2562" width="18.6640625" style="3" customWidth="1"/>
    <col min="2563" max="2563" width="41.44140625" style="3" customWidth="1"/>
    <col min="2564" max="2564" width="10.44140625" style="3" bestFit="1" customWidth="1"/>
    <col min="2565" max="2565" width="19.6640625" style="3" customWidth="1"/>
    <col min="2566" max="2566" width="6.6640625" style="3" customWidth="1"/>
    <col min="2567" max="2568" width="11.5546875" style="3" customWidth="1"/>
    <col min="2569" max="2569" width="11.5546875" style="3"/>
    <col min="2570" max="2570" width="15.5546875" style="3" customWidth="1"/>
    <col min="2571" max="2816" width="11.5546875" style="3"/>
    <col min="2817" max="2817" width="36.33203125" style="3" customWidth="1"/>
    <col min="2818" max="2818" width="18.6640625" style="3" customWidth="1"/>
    <col min="2819" max="2819" width="41.44140625" style="3" customWidth="1"/>
    <col min="2820" max="2820" width="10.44140625" style="3" bestFit="1" customWidth="1"/>
    <col min="2821" max="2821" width="19.6640625" style="3" customWidth="1"/>
    <col min="2822" max="2822" width="6.6640625" style="3" customWidth="1"/>
    <col min="2823" max="2824" width="11.5546875" style="3" customWidth="1"/>
    <col min="2825" max="2825" width="11.5546875" style="3"/>
    <col min="2826" max="2826" width="15.5546875" style="3" customWidth="1"/>
    <col min="2827" max="3072" width="11.5546875" style="3"/>
    <col min="3073" max="3073" width="36.33203125" style="3" customWidth="1"/>
    <col min="3074" max="3074" width="18.6640625" style="3" customWidth="1"/>
    <col min="3075" max="3075" width="41.44140625" style="3" customWidth="1"/>
    <col min="3076" max="3076" width="10.44140625" style="3" bestFit="1" customWidth="1"/>
    <col min="3077" max="3077" width="19.6640625" style="3" customWidth="1"/>
    <col min="3078" max="3078" width="6.6640625" style="3" customWidth="1"/>
    <col min="3079" max="3080" width="11.5546875" style="3" customWidth="1"/>
    <col min="3081" max="3081" width="11.5546875" style="3"/>
    <col min="3082" max="3082" width="15.5546875" style="3" customWidth="1"/>
    <col min="3083" max="3328" width="11.5546875" style="3"/>
    <col min="3329" max="3329" width="36.33203125" style="3" customWidth="1"/>
    <col min="3330" max="3330" width="18.6640625" style="3" customWidth="1"/>
    <col min="3331" max="3331" width="41.44140625" style="3" customWidth="1"/>
    <col min="3332" max="3332" width="10.44140625" style="3" bestFit="1" customWidth="1"/>
    <col min="3333" max="3333" width="19.6640625" style="3" customWidth="1"/>
    <col min="3334" max="3334" width="6.6640625" style="3" customWidth="1"/>
    <col min="3335" max="3336" width="11.5546875" style="3" customWidth="1"/>
    <col min="3337" max="3337" width="11.5546875" style="3"/>
    <col min="3338" max="3338" width="15.5546875" style="3" customWidth="1"/>
    <col min="3339" max="3584" width="11.5546875" style="3"/>
    <col min="3585" max="3585" width="36.33203125" style="3" customWidth="1"/>
    <col min="3586" max="3586" width="18.6640625" style="3" customWidth="1"/>
    <col min="3587" max="3587" width="41.44140625" style="3" customWidth="1"/>
    <col min="3588" max="3588" width="10.44140625" style="3" bestFit="1" customWidth="1"/>
    <col min="3589" max="3589" width="19.6640625" style="3" customWidth="1"/>
    <col min="3590" max="3590" width="6.6640625" style="3" customWidth="1"/>
    <col min="3591" max="3592" width="11.5546875" style="3" customWidth="1"/>
    <col min="3593" max="3593" width="11.5546875" style="3"/>
    <col min="3594" max="3594" width="15.5546875" style="3" customWidth="1"/>
    <col min="3595" max="3840" width="11.5546875" style="3"/>
    <col min="3841" max="3841" width="36.33203125" style="3" customWidth="1"/>
    <col min="3842" max="3842" width="18.6640625" style="3" customWidth="1"/>
    <col min="3843" max="3843" width="41.44140625" style="3" customWidth="1"/>
    <col min="3844" max="3844" width="10.44140625" style="3" bestFit="1" customWidth="1"/>
    <col min="3845" max="3845" width="19.6640625" style="3" customWidth="1"/>
    <col min="3846" max="3846" width="6.6640625" style="3" customWidth="1"/>
    <col min="3847" max="3848" width="11.5546875" style="3" customWidth="1"/>
    <col min="3849" max="3849" width="11.5546875" style="3"/>
    <col min="3850" max="3850" width="15.5546875" style="3" customWidth="1"/>
    <col min="3851" max="4096" width="11.5546875" style="3"/>
    <col min="4097" max="4097" width="36.33203125" style="3" customWidth="1"/>
    <col min="4098" max="4098" width="18.6640625" style="3" customWidth="1"/>
    <col min="4099" max="4099" width="41.44140625" style="3" customWidth="1"/>
    <col min="4100" max="4100" width="10.44140625" style="3" bestFit="1" customWidth="1"/>
    <col min="4101" max="4101" width="19.6640625" style="3" customWidth="1"/>
    <col min="4102" max="4102" width="6.6640625" style="3" customWidth="1"/>
    <col min="4103" max="4104" width="11.5546875" style="3" customWidth="1"/>
    <col min="4105" max="4105" width="11.5546875" style="3"/>
    <col min="4106" max="4106" width="15.5546875" style="3" customWidth="1"/>
    <col min="4107" max="4352" width="11.5546875" style="3"/>
    <col min="4353" max="4353" width="36.33203125" style="3" customWidth="1"/>
    <col min="4354" max="4354" width="18.6640625" style="3" customWidth="1"/>
    <col min="4355" max="4355" width="41.44140625" style="3" customWidth="1"/>
    <col min="4356" max="4356" width="10.44140625" style="3" bestFit="1" customWidth="1"/>
    <col min="4357" max="4357" width="19.6640625" style="3" customWidth="1"/>
    <col min="4358" max="4358" width="6.6640625" style="3" customWidth="1"/>
    <col min="4359" max="4360" width="11.5546875" style="3" customWidth="1"/>
    <col min="4361" max="4361" width="11.5546875" style="3"/>
    <col min="4362" max="4362" width="15.5546875" style="3" customWidth="1"/>
    <col min="4363" max="4608" width="11.5546875" style="3"/>
    <col min="4609" max="4609" width="36.33203125" style="3" customWidth="1"/>
    <col min="4610" max="4610" width="18.6640625" style="3" customWidth="1"/>
    <col min="4611" max="4611" width="41.44140625" style="3" customWidth="1"/>
    <col min="4612" max="4612" width="10.44140625" style="3" bestFit="1" customWidth="1"/>
    <col min="4613" max="4613" width="19.6640625" style="3" customWidth="1"/>
    <col min="4614" max="4614" width="6.6640625" style="3" customWidth="1"/>
    <col min="4615" max="4616" width="11.5546875" style="3" customWidth="1"/>
    <col min="4617" max="4617" width="11.5546875" style="3"/>
    <col min="4618" max="4618" width="15.5546875" style="3" customWidth="1"/>
    <col min="4619" max="4864" width="11.5546875" style="3"/>
    <col min="4865" max="4865" width="36.33203125" style="3" customWidth="1"/>
    <col min="4866" max="4866" width="18.6640625" style="3" customWidth="1"/>
    <col min="4867" max="4867" width="41.44140625" style="3" customWidth="1"/>
    <col min="4868" max="4868" width="10.44140625" style="3" bestFit="1" customWidth="1"/>
    <col min="4869" max="4869" width="19.6640625" style="3" customWidth="1"/>
    <col min="4870" max="4870" width="6.6640625" style="3" customWidth="1"/>
    <col min="4871" max="4872" width="11.5546875" style="3" customWidth="1"/>
    <col min="4873" max="4873" width="11.5546875" style="3"/>
    <col min="4874" max="4874" width="15.5546875" style="3" customWidth="1"/>
    <col min="4875" max="5120" width="11.5546875" style="3"/>
    <col min="5121" max="5121" width="36.33203125" style="3" customWidth="1"/>
    <col min="5122" max="5122" width="18.6640625" style="3" customWidth="1"/>
    <col min="5123" max="5123" width="41.44140625" style="3" customWidth="1"/>
    <col min="5124" max="5124" width="10.44140625" style="3" bestFit="1" customWidth="1"/>
    <col min="5125" max="5125" width="19.6640625" style="3" customWidth="1"/>
    <col min="5126" max="5126" width="6.6640625" style="3" customWidth="1"/>
    <col min="5127" max="5128" width="11.5546875" style="3" customWidth="1"/>
    <col min="5129" max="5129" width="11.5546875" style="3"/>
    <col min="5130" max="5130" width="15.5546875" style="3" customWidth="1"/>
    <col min="5131" max="5376" width="11.5546875" style="3"/>
    <col min="5377" max="5377" width="36.33203125" style="3" customWidth="1"/>
    <col min="5378" max="5378" width="18.6640625" style="3" customWidth="1"/>
    <col min="5379" max="5379" width="41.44140625" style="3" customWidth="1"/>
    <col min="5380" max="5380" width="10.44140625" style="3" bestFit="1" customWidth="1"/>
    <col min="5381" max="5381" width="19.6640625" style="3" customWidth="1"/>
    <col min="5382" max="5382" width="6.6640625" style="3" customWidth="1"/>
    <col min="5383" max="5384" width="11.5546875" style="3" customWidth="1"/>
    <col min="5385" max="5385" width="11.5546875" style="3"/>
    <col min="5386" max="5386" width="15.5546875" style="3" customWidth="1"/>
    <col min="5387" max="5632" width="11.5546875" style="3"/>
    <col min="5633" max="5633" width="36.33203125" style="3" customWidth="1"/>
    <col min="5634" max="5634" width="18.6640625" style="3" customWidth="1"/>
    <col min="5635" max="5635" width="41.44140625" style="3" customWidth="1"/>
    <col min="5636" max="5636" width="10.44140625" style="3" bestFit="1" customWidth="1"/>
    <col min="5637" max="5637" width="19.6640625" style="3" customWidth="1"/>
    <col min="5638" max="5638" width="6.6640625" style="3" customWidth="1"/>
    <col min="5639" max="5640" width="11.5546875" style="3" customWidth="1"/>
    <col min="5641" max="5641" width="11.5546875" style="3"/>
    <col min="5642" max="5642" width="15.5546875" style="3" customWidth="1"/>
    <col min="5643" max="5888" width="11.5546875" style="3"/>
    <col min="5889" max="5889" width="36.33203125" style="3" customWidth="1"/>
    <col min="5890" max="5890" width="18.6640625" style="3" customWidth="1"/>
    <col min="5891" max="5891" width="41.44140625" style="3" customWidth="1"/>
    <col min="5892" max="5892" width="10.44140625" style="3" bestFit="1" customWidth="1"/>
    <col min="5893" max="5893" width="19.6640625" style="3" customWidth="1"/>
    <col min="5894" max="5894" width="6.6640625" style="3" customWidth="1"/>
    <col min="5895" max="5896" width="11.5546875" style="3" customWidth="1"/>
    <col min="5897" max="5897" width="11.5546875" style="3"/>
    <col min="5898" max="5898" width="15.5546875" style="3" customWidth="1"/>
    <col min="5899" max="6144" width="11.5546875" style="3"/>
    <col min="6145" max="6145" width="36.33203125" style="3" customWidth="1"/>
    <col min="6146" max="6146" width="18.6640625" style="3" customWidth="1"/>
    <col min="6147" max="6147" width="41.44140625" style="3" customWidth="1"/>
    <col min="6148" max="6148" width="10.44140625" style="3" bestFit="1" customWidth="1"/>
    <col min="6149" max="6149" width="19.6640625" style="3" customWidth="1"/>
    <col min="6150" max="6150" width="6.6640625" style="3" customWidth="1"/>
    <col min="6151" max="6152" width="11.5546875" style="3" customWidth="1"/>
    <col min="6153" max="6153" width="11.5546875" style="3"/>
    <col min="6154" max="6154" width="15.5546875" style="3" customWidth="1"/>
    <col min="6155" max="6400" width="11.5546875" style="3"/>
    <col min="6401" max="6401" width="36.33203125" style="3" customWidth="1"/>
    <col min="6402" max="6402" width="18.6640625" style="3" customWidth="1"/>
    <col min="6403" max="6403" width="41.44140625" style="3" customWidth="1"/>
    <col min="6404" max="6404" width="10.44140625" style="3" bestFit="1" customWidth="1"/>
    <col min="6405" max="6405" width="19.6640625" style="3" customWidth="1"/>
    <col min="6406" max="6406" width="6.6640625" style="3" customWidth="1"/>
    <col min="6407" max="6408" width="11.5546875" style="3" customWidth="1"/>
    <col min="6409" max="6409" width="11.5546875" style="3"/>
    <col min="6410" max="6410" width="15.5546875" style="3" customWidth="1"/>
    <col min="6411" max="6656" width="11.5546875" style="3"/>
    <col min="6657" max="6657" width="36.33203125" style="3" customWidth="1"/>
    <col min="6658" max="6658" width="18.6640625" style="3" customWidth="1"/>
    <col min="6659" max="6659" width="41.44140625" style="3" customWidth="1"/>
    <col min="6660" max="6660" width="10.44140625" style="3" bestFit="1" customWidth="1"/>
    <col min="6661" max="6661" width="19.6640625" style="3" customWidth="1"/>
    <col min="6662" max="6662" width="6.6640625" style="3" customWidth="1"/>
    <col min="6663" max="6664" width="11.5546875" style="3" customWidth="1"/>
    <col min="6665" max="6665" width="11.5546875" style="3"/>
    <col min="6666" max="6666" width="15.5546875" style="3" customWidth="1"/>
    <col min="6667" max="6912" width="11.5546875" style="3"/>
    <col min="6913" max="6913" width="36.33203125" style="3" customWidth="1"/>
    <col min="6914" max="6914" width="18.6640625" style="3" customWidth="1"/>
    <col min="6915" max="6915" width="41.44140625" style="3" customWidth="1"/>
    <col min="6916" max="6916" width="10.44140625" style="3" bestFit="1" customWidth="1"/>
    <col min="6917" max="6917" width="19.6640625" style="3" customWidth="1"/>
    <col min="6918" max="6918" width="6.6640625" style="3" customWidth="1"/>
    <col min="6919" max="6920" width="11.5546875" style="3" customWidth="1"/>
    <col min="6921" max="6921" width="11.5546875" style="3"/>
    <col min="6922" max="6922" width="15.5546875" style="3" customWidth="1"/>
    <col min="6923" max="7168" width="11.5546875" style="3"/>
    <col min="7169" max="7169" width="36.33203125" style="3" customWidth="1"/>
    <col min="7170" max="7170" width="18.6640625" style="3" customWidth="1"/>
    <col min="7171" max="7171" width="41.44140625" style="3" customWidth="1"/>
    <col min="7172" max="7172" width="10.44140625" style="3" bestFit="1" customWidth="1"/>
    <col min="7173" max="7173" width="19.6640625" style="3" customWidth="1"/>
    <col min="7174" max="7174" width="6.6640625" style="3" customWidth="1"/>
    <col min="7175" max="7176" width="11.5546875" style="3" customWidth="1"/>
    <col min="7177" max="7177" width="11.5546875" style="3"/>
    <col min="7178" max="7178" width="15.5546875" style="3" customWidth="1"/>
    <col min="7179" max="7424" width="11.5546875" style="3"/>
    <col min="7425" max="7425" width="36.33203125" style="3" customWidth="1"/>
    <col min="7426" max="7426" width="18.6640625" style="3" customWidth="1"/>
    <col min="7427" max="7427" width="41.44140625" style="3" customWidth="1"/>
    <col min="7428" max="7428" width="10.44140625" style="3" bestFit="1" customWidth="1"/>
    <col min="7429" max="7429" width="19.6640625" style="3" customWidth="1"/>
    <col min="7430" max="7430" width="6.6640625" style="3" customWidth="1"/>
    <col min="7431" max="7432" width="11.5546875" style="3" customWidth="1"/>
    <col min="7433" max="7433" width="11.5546875" style="3"/>
    <col min="7434" max="7434" width="15.5546875" style="3" customWidth="1"/>
    <col min="7435" max="7680" width="11.5546875" style="3"/>
    <col min="7681" max="7681" width="36.33203125" style="3" customWidth="1"/>
    <col min="7682" max="7682" width="18.6640625" style="3" customWidth="1"/>
    <col min="7683" max="7683" width="41.44140625" style="3" customWidth="1"/>
    <col min="7684" max="7684" width="10.44140625" style="3" bestFit="1" customWidth="1"/>
    <col min="7685" max="7685" width="19.6640625" style="3" customWidth="1"/>
    <col min="7686" max="7686" width="6.6640625" style="3" customWidth="1"/>
    <col min="7687" max="7688" width="11.5546875" style="3" customWidth="1"/>
    <col min="7689" max="7689" width="11.5546875" style="3"/>
    <col min="7690" max="7690" width="15.5546875" style="3" customWidth="1"/>
    <col min="7691" max="7936" width="11.5546875" style="3"/>
    <col min="7937" max="7937" width="36.33203125" style="3" customWidth="1"/>
    <col min="7938" max="7938" width="18.6640625" style="3" customWidth="1"/>
    <col min="7939" max="7939" width="41.44140625" style="3" customWidth="1"/>
    <col min="7940" max="7940" width="10.44140625" style="3" bestFit="1" customWidth="1"/>
    <col min="7941" max="7941" width="19.6640625" style="3" customWidth="1"/>
    <col min="7942" max="7942" width="6.6640625" style="3" customWidth="1"/>
    <col min="7943" max="7944" width="11.5546875" style="3" customWidth="1"/>
    <col min="7945" max="7945" width="11.5546875" style="3"/>
    <col min="7946" max="7946" width="15.5546875" style="3" customWidth="1"/>
    <col min="7947" max="8192" width="11.5546875" style="3"/>
    <col min="8193" max="8193" width="36.33203125" style="3" customWidth="1"/>
    <col min="8194" max="8194" width="18.6640625" style="3" customWidth="1"/>
    <col min="8195" max="8195" width="41.44140625" style="3" customWidth="1"/>
    <col min="8196" max="8196" width="10.44140625" style="3" bestFit="1" customWidth="1"/>
    <col min="8197" max="8197" width="19.6640625" style="3" customWidth="1"/>
    <col min="8198" max="8198" width="6.6640625" style="3" customWidth="1"/>
    <col min="8199" max="8200" width="11.5546875" style="3" customWidth="1"/>
    <col min="8201" max="8201" width="11.5546875" style="3"/>
    <col min="8202" max="8202" width="15.5546875" style="3" customWidth="1"/>
    <col min="8203" max="8448" width="11.5546875" style="3"/>
    <col min="8449" max="8449" width="36.33203125" style="3" customWidth="1"/>
    <col min="8450" max="8450" width="18.6640625" style="3" customWidth="1"/>
    <col min="8451" max="8451" width="41.44140625" style="3" customWidth="1"/>
    <col min="8452" max="8452" width="10.44140625" style="3" bestFit="1" customWidth="1"/>
    <col min="8453" max="8453" width="19.6640625" style="3" customWidth="1"/>
    <col min="8454" max="8454" width="6.6640625" style="3" customWidth="1"/>
    <col min="8455" max="8456" width="11.5546875" style="3" customWidth="1"/>
    <col min="8457" max="8457" width="11.5546875" style="3"/>
    <col min="8458" max="8458" width="15.5546875" style="3" customWidth="1"/>
    <col min="8459" max="8704" width="11.5546875" style="3"/>
    <col min="8705" max="8705" width="36.33203125" style="3" customWidth="1"/>
    <col min="8706" max="8706" width="18.6640625" style="3" customWidth="1"/>
    <col min="8707" max="8707" width="41.44140625" style="3" customWidth="1"/>
    <col min="8708" max="8708" width="10.44140625" style="3" bestFit="1" customWidth="1"/>
    <col min="8709" max="8709" width="19.6640625" style="3" customWidth="1"/>
    <col min="8710" max="8710" width="6.6640625" style="3" customWidth="1"/>
    <col min="8711" max="8712" width="11.5546875" style="3" customWidth="1"/>
    <col min="8713" max="8713" width="11.5546875" style="3"/>
    <col min="8714" max="8714" width="15.5546875" style="3" customWidth="1"/>
    <col min="8715" max="8960" width="11.5546875" style="3"/>
    <col min="8961" max="8961" width="36.33203125" style="3" customWidth="1"/>
    <col min="8962" max="8962" width="18.6640625" style="3" customWidth="1"/>
    <col min="8963" max="8963" width="41.44140625" style="3" customWidth="1"/>
    <col min="8964" max="8964" width="10.44140625" style="3" bestFit="1" customWidth="1"/>
    <col min="8965" max="8965" width="19.6640625" style="3" customWidth="1"/>
    <col min="8966" max="8966" width="6.6640625" style="3" customWidth="1"/>
    <col min="8967" max="8968" width="11.5546875" style="3" customWidth="1"/>
    <col min="8969" max="8969" width="11.5546875" style="3"/>
    <col min="8970" max="8970" width="15.5546875" style="3" customWidth="1"/>
    <col min="8971" max="9216" width="11.5546875" style="3"/>
    <col min="9217" max="9217" width="36.33203125" style="3" customWidth="1"/>
    <col min="9218" max="9218" width="18.6640625" style="3" customWidth="1"/>
    <col min="9219" max="9219" width="41.44140625" style="3" customWidth="1"/>
    <col min="9220" max="9220" width="10.44140625" style="3" bestFit="1" customWidth="1"/>
    <col min="9221" max="9221" width="19.6640625" style="3" customWidth="1"/>
    <col min="9222" max="9222" width="6.6640625" style="3" customWidth="1"/>
    <col min="9223" max="9224" width="11.5546875" style="3" customWidth="1"/>
    <col min="9225" max="9225" width="11.5546875" style="3"/>
    <col min="9226" max="9226" width="15.5546875" style="3" customWidth="1"/>
    <col min="9227" max="9472" width="11.5546875" style="3"/>
    <col min="9473" max="9473" width="36.33203125" style="3" customWidth="1"/>
    <col min="9474" max="9474" width="18.6640625" style="3" customWidth="1"/>
    <col min="9475" max="9475" width="41.44140625" style="3" customWidth="1"/>
    <col min="9476" max="9476" width="10.44140625" style="3" bestFit="1" customWidth="1"/>
    <col min="9477" max="9477" width="19.6640625" style="3" customWidth="1"/>
    <col min="9478" max="9478" width="6.6640625" style="3" customWidth="1"/>
    <col min="9479" max="9480" width="11.5546875" style="3" customWidth="1"/>
    <col min="9481" max="9481" width="11.5546875" style="3"/>
    <col min="9482" max="9482" width="15.5546875" style="3" customWidth="1"/>
    <col min="9483" max="9728" width="11.5546875" style="3"/>
    <col min="9729" max="9729" width="36.33203125" style="3" customWidth="1"/>
    <col min="9730" max="9730" width="18.6640625" style="3" customWidth="1"/>
    <col min="9731" max="9731" width="41.44140625" style="3" customWidth="1"/>
    <col min="9732" max="9732" width="10.44140625" style="3" bestFit="1" customWidth="1"/>
    <col min="9733" max="9733" width="19.6640625" style="3" customWidth="1"/>
    <col min="9734" max="9734" width="6.6640625" style="3" customWidth="1"/>
    <col min="9735" max="9736" width="11.5546875" style="3" customWidth="1"/>
    <col min="9737" max="9737" width="11.5546875" style="3"/>
    <col min="9738" max="9738" width="15.5546875" style="3" customWidth="1"/>
    <col min="9739" max="9984" width="11.5546875" style="3"/>
    <col min="9985" max="9985" width="36.33203125" style="3" customWidth="1"/>
    <col min="9986" max="9986" width="18.6640625" style="3" customWidth="1"/>
    <col min="9987" max="9987" width="41.44140625" style="3" customWidth="1"/>
    <col min="9988" max="9988" width="10.44140625" style="3" bestFit="1" customWidth="1"/>
    <col min="9989" max="9989" width="19.6640625" style="3" customWidth="1"/>
    <col min="9990" max="9990" width="6.6640625" style="3" customWidth="1"/>
    <col min="9991" max="9992" width="11.5546875" style="3" customWidth="1"/>
    <col min="9993" max="9993" width="11.5546875" style="3"/>
    <col min="9994" max="9994" width="15.5546875" style="3" customWidth="1"/>
    <col min="9995" max="10240" width="11.5546875" style="3"/>
    <col min="10241" max="10241" width="36.33203125" style="3" customWidth="1"/>
    <col min="10242" max="10242" width="18.6640625" style="3" customWidth="1"/>
    <col min="10243" max="10243" width="41.44140625" style="3" customWidth="1"/>
    <col min="10244" max="10244" width="10.44140625" style="3" bestFit="1" customWidth="1"/>
    <col min="10245" max="10245" width="19.6640625" style="3" customWidth="1"/>
    <col min="10246" max="10246" width="6.6640625" style="3" customWidth="1"/>
    <col min="10247" max="10248" width="11.5546875" style="3" customWidth="1"/>
    <col min="10249" max="10249" width="11.5546875" style="3"/>
    <col min="10250" max="10250" width="15.5546875" style="3" customWidth="1"/>
    <col min="10251" max="10496" width="11.5546875" style="3"/>
    <col min="10497" max="10497" width="36.33203125" style="3" customWidth="1"/>
    <col min="10498" max="10498" width="18.6640625" style="3" customWidth="1"/>
    <col min="10499" max="10499" width="41.44140625" style="3" customWidth="1"/>
    <col min="10500" max="10500" width="10.44140625" style="3" bestFit="1" customWidth="1"/>
    <col min="10501" max="10501" width="19.6640625" style="3" customWidth="1"/>
    <col min="10502" max="10502" width="6.6640625" style="3" customWidth="1"/>
    <col min="10503" max="10504" width="11.5546875" style="3" customWidth="1"/>
    <col min="10505" max="10505" width="11.5546875" style="3"/>
    <col min="10506" max="10506" width="15.5546875" style="3" customWidth="1"/>
    <col min="10507" max="10752" width="11.5546875" style="3"/>
    <col min="10753" max="10753" width="36.33203125" style="3" customWidth="1"/>
    <col min="10754" max="10754" width="18.6640625" style="3" customWidth="1"/>
    <col min="10755" max="10755" width="41.44140625" style="3" customWidth="1"/>
    <col min="10756" max="10756" width="10.44140625" style="3" bestFit="1" customWidth="1"/>
    <col min="10757" max="10757" width="19.6640625" style="3" customWidth="1"/>
    <col min="10758" max="10758" width="6.6640625" style="3" customWidth="1"/>
    <col min="10759" max="10760" width="11.5546875" style="3" customWidth="1"/>
    <col min="10761" max="10761" width="11.5546875" style="3"/>
    <col min="10762" max="10762" width="15.5546875" style="3" customWidth="1"/>
    <col min="10763" max="11008" width="11.5546875" style="3"/>
    <col min="11009" max="11009" width="36.33203125" style="3" customWidth="1"/>
    <col min="11010" max="11010" width="18.6640625" style="3" customWidth="1"/>
    <col min="11011" max="11011" width="41.44140625" style="3" customWidth="1"/>
    <col min="11012" max="11012" width="10.44140625" style="3" bestFit="1" customWidth="1"/>
    <col min="11013" max="11013" width="19.6640625" style="3" customWidth="1"/>
    <col min="11014" max="11014" width="6.6640625" style="3" customWidth="1"/>
    <col min="11015" max="11016" width="11.5546875" style="3" customWidth="1"/>
    <col min="11017" max="11017" width="11.5546875" style="3"/>
    <col min="11018" max="11018" width="15.5546875" style="3" customWidth="1"/>
    <col min="11019" max="11264" width="11.5546875" style="3"/>
    <col min="11265" max="11265" width="36.33203125" style="3" customWidth="1"/>
    <col min="11266" max="11266" width="18.6640625" style="3" customWidth="1"/>
    <col min="11267" max="11267" width="41.44140625" style="3" customWidth="1"/>
    <col min="11268" max="11268" width="10.44140625" style="3" bestFit="1" customWidth="1"/>
    <col min="11269" max="11269" width="19.6640625" style="3" customWidth="1"/>
    <col min="11270" max="11270" width="6.6640625" style="3" customWidth="1"/>
    <col min="11271" max="11272" width="11.5546875" style="3" customWidth="1"/>
    <col min="11273" max="11273" width="11.5546875" style="3"/>
    <col min="11274" max="11274" width="15.5546875" style="3" customWidth="1"/>
    <col min="11275" max="11520" width="11.5546875" style="3"/>
    <col min="11521" max="11521" width="36.33203125" style="3" customWidth="1"/>
    <col min="11522" max="11522" width="18.6640625" style="3" customWidth="1"/>
    <col min="11523" max="11523" width="41.44140625" style="3" customWidth="1"/>
    <col min="11524" max="11524" width="10.44140625" style="3" bestFit="1" customWidth="1"/>
    <col min="11525" max="11525" width="19.6640625" style="3" customWidth="1"/>
    <col min="11526" max="11526" width="6.6640625" style="3" customWidth="1"/>
    <col min="11527" max="11528" width="11.5546875" style="3" customWidth="1"/>
    <col min="11529" max="11529" width="11.5546875" style="3"/>
    <col min="11530" max="11530" width="15.5546875" style="3" customWidth="1"/>
    <col min="11531" max="11776" width="11.5546875" style="3"/>
    <col min="11777" max="11777" width="36.33203125" style="3" customWidth="1"/>
    <col min="11778" max="11778" width="18.6640625" style="3" customWidth="1"/>
    <col min="11779" max="11779" width="41.44140625" style="3" customWidth="1"/>
    <col min="11780" max="11780" width="10.44140625" style="3" bestFit="1" customWidth="1"/>
    <col min="11781" max="11781" width="19.6640625" style="3" customWidth="1"/>
    <col min="11782" max="11782" width="6.6640625" style="3" customWidth="1"/>
    <col min="11783" max="11784" width="11.5546875" style="3" customWidth="1"/>
    <col min="11785" max="11785" width="11.5546875" style="3"/>
    <col min="11786" max="11786" width="15.5546875" style="3" customWidth="1"/>
    <col min="11787" max="12032" width="11.5546875" style="3"/>
    <col min="12033" max="12033" width="36.33203125" style="3" customWidth="1"/>
    <col min="12034" max="12034" width="18.6640625" style="3" customWidth="1"/>
    <col min="12035" max="12035" width="41.44140625" style="3" customWidth="1"/>
    <col min="12036" max="12036" width="10.44140625" style="3" bestFit="1" customWidth="1"/>
    <col min="12037" max="12037" width="19.6640625" style="3" customWidth="1"/>
    <col min="12038" max="12038" width="6.6640625" style="3" customWidth="1"/>
    <col min="12039" max="12040" width="11.5546875" style="3" customWidth="1"/>
    <col min="12041" max="12041" width="11.5546875" style="3"/>
    <col min="12042" max="12042" width="15.5546875" style="3" customWidth="1"/>
    <col min="12043" max="12288" width="11.5546875" style="3"/>
    <col min="12289" max="12289" width="36.33203125" style="3" customWidth="1"/>
    <col min="12290" max="12290" width="18.6640625" style="3" customWidth="1"/>
    <col min="12291" max="12291" width="41.44140625" style="3" customWidth="1"/>
    <col min="12292" max="12292" width="10.44140625" style="3" bestFit="1" customWidth="1"/>
    <col min="12293" max="12293" width="19.6640625" style="3" customWidth="1"/>
    <col min="12294" max="12294" width="6.6640625" style="3" customWidth="1"/>
    <col min="12295" max="12296" width="11.5546875" style="3" customWidth="1"/>
    <col min="12297" max="12297" width="11.5546875" style="3"/>
    <col min="12298" max="12298" width="15.5546875" style="3" customWidth="1"/>
    <col min="12299" max="12544" width="11.5546875" style="3"/>
    <col min="12545" max="12545" width="36.33203125" style="3" customWidth="1"/>
    <col min="12546" max="12546" width="18.6640625" style="3" customWidth="1"/>
    <col min="12547" max="12547" width="41.44140625" style="3" customWidth="1"/>
    <col min="12548" max="12548" width="10.44140625" style="3" bestFit="1" customWidth="1"/>
    <col min="12549" max="12549" width="19.6640625" style="3" customWidth="1"/>
    <col min="12550" max="12550" width="6.6640625" style="3" customWidth="1"/>
    <col min="12551" max="12552" width="11.5546875" style="3" customWidth="1"/>
    <col min="12553" max="12553" width="11.5546875" style="3"/>
    <col min="12554" max="12554" width="15.5546875" style="3" customWidth="1"/>
    <col min="12555" max="12800" width="11.5546875" style="3"/>
    <col min="12801" max="12801" width="36.33203125" style="3" customWidth="1"/>
    <col min="12802" max="12802" width="18.6640625" style="3" customWidth="1"/>
    <col min="12803" max="12803" width="41.44140625" style="3" customWidth="1"/>
    <col min="12804" max="12804" width="10.44140625" style="3" bestFit="1" customWidth="1"/>
    <col min="12805" max="12805" width="19.6640625" style="3" customWidth="1"/>
    <col min="12806" max="12806" width="6.6640625" style="3" customWidth="1"/>
    <col min="12807" max="12808" width="11.5546875" style="3" customWidth="1"/>
    <col min="12809" max="12809" width="11.5546875" style="3"/>
    <col min="12810" max="12810" width="15.5546875" style="3" customWidth="1"/>
    <col min="12811" max="13056" width="11.5546875" style="3"/>
    <col min="13057" max="13057" width="36.33203125" style="3" customWidth="1"/>
    <col min="13058" max="13058" width="18.6640625" style="3" customWidth="1"/>
    <col min="13059" max="13059" width="41.44140625" style="3" customWidth="1"/>
    <col min="13060" max="13060" width="10.44140625" style="3" bestFit="1" customWidth="1"/>
    <col min="13061" max="13061" width="19.6640625" style="3" customWidth="1"/>
    <col min="13062" max="13062" width="6.6640625" style="3" customWidth="1"/>
    <col min="13063" max="13064" width="11.5546875" style="3" customWidth="1"/>
    <col min="13065" max="13065" width="11.5546875" style="3"/>
    <col min="13066" max="13066" width="15.5546875" style="3" customWidth="1"/>
    <col min="13067" max="13312" width="11.5546875" style="3"/>
    <col min="13313" max="13313" width="36.33203125" style="3" customWidth="1"/>
    <col min="13314" max="13314" width="18.6640625" style="3" customWidth="1"/>
    <col min="13315" max="13315" width="41.44140625" style="3" customWidth="1"/>
    <col min="13316" max="13316" width="10.44140625" style="3" bestFit="1" customWidth="1"/>
    <col min="13317" max="13317" width="19.6640625" style="3" customWidth="1"/>
    <col min="13318" max="13318" width="6.6640625" style="3" customWidth="1"/>
    <col min="13319" max="13320" width="11.5546875" style="3" customWidth="1"/>
    <col min="13321" max="13321" width="11.5546875" style="3"/>
    <col min="13322" max="13322" width="15.5546875" style="3" customWidth="1"/>
    <col min="13323" max="13568" width="11.5546875" style="3"/>
    <col min="13569" max="13569" width="36.33203125" style="3" customWidth="1"/>
    <col min="13570" max="13570" width="18.6640625" style="3" customWidth="1"/>
    <col min="13571" max="13571" width="41.44140625" style="3" customWidth="1"/>
    <col min="13572" max="13572" width="10.44140625" style="3" bestFit="1" customWidth="1"/>
    <col min="13573" max="13573" width="19.6640625" style="3" customWidth="1"/>
    <col min="13574" max="13574" width="6.6640625" style="3" customWidth="1"/>
    <col min="13575" max="13576" width="11.5546875" style="3" customWidth="1"/>
    <col min="13577" max="13577" width="11.5546875" style="3"/>
    <col min="13578" max="13578" width="15.5546875" style="3" customWidth="1"/>
    <col min="13579" max="13824" width="11.5546875" style="3"/>
    <col min="13825" max="13825" width="36.33203125" style="3" customWidth="1"/>
    <col min="13826" max="13826" width="18.6640625" style="3" customWidth="1"/>
    <col min="13827" max="13827" width="41.44140625" style="3" customWidth="1"/>
    <col min="13828" max="13828" width="10.44140625" style="3" bestFit="1" customWidth="1"/>
    <col min="13829" max="13829" width="19.6640625" style="3" customWidth="1"/>
    <col min="13830" max="13830" width="6.6640625" style="3" customWidth="1"/>
    <col min="13831" max="13832" width="11.5546875" style="3" customWidth="1"/>
    <col min="13833" max="13833" width="11.5546875" style="3"/>
    <col min="13834" max="13834" width="15.5546875" style="3" customWidth="1"/>
    <col min="13835" max="14080" width="11.5546875" style="3"/>
    <col min="14081" max="14081" width="36.33203125" style="3" customWidth="1"/>
    <col min="14082" max="14082" width="18.6640625" style="3" customWidth="1"/>
    <col min="14083" max="14083" width="41.44140625" style="3" customWidth="1"/>
    <col min="14084" max="14084" width="10.44140625" style="3" bestFit="1" customWidth="1"/>
    <col min="14085" max="14085" width="19.6640625" style="3" customWidth="1"/>
    <col min="14086" max="14086" width="6.6640625" style="3" customWidth="1"/>
    <col min="14087" max="14088" width="11.5546875" style="3" customWidth="1"/>
    <col min="14089" max="14089" width="11.5546875" style="3"/>
    <col min="14090" max="14090" width="15.5546875" style="3" customWidth="1"/>
    <col min="14091" max="14336" width="11.5546875" style="3"/>
    <col min="14337" max="14337" width="36.33203125" style="3" customWidth="1"/>
    <col min="14338" max="14338" width="18.6640625" style="3" customWidth="1"/>
    <col min="14339" max="14339" width="41.44140625" style="3" customWidth="1"/>
    <col min="14340" max="14340" width="10.44140625" style="3" bestFit="1" customWidth="1"/>
    <col min="14341" max="14341" width="19.6640625" style="3" customWidth="1"/>
    <col min="14342" max="14342" width="6.6640625" style="3" customWidth="1"/>
    <col min="14343" max="14344" width="11.5546875" style="3" customWidth="1"/>
    <col min="14345" max="14345" width="11.5546875" style="3"/>
    <col min="14346" max="14346" width="15.5546875" style="3" customWidth="1"/>
    <col min="14347" max="14592" width="11.5546875" style="3"/>
    <col min="14593" max="14593" width="36.33203125" style="3" customWidth="1"/>
    <col min="14594" max="14594" width="18.6640625" style="3" customWidth="1"/>
    <col min="14595" max="14595" width="41.44140625" style="3" customWidth="1"/>
    <col min="14596" max="14596" width="10.44140625" style="3" bestFit="1" customWidth="1"/>
    <col min="14597" max="14597" width="19.6640625" style="3" customWidth="1"/>
    <col min="14598" max="14598" width="6.6640625" style="3" customWidth="1"/>
    <col min="14599" max="14600" width="11.5546875" style="3" customWidth="1"/>
    <col min="14601" max="14601" width="11.5546875" style="3"/>
    <col min="14602" max="14602" width="15.5546875" style="3" customWidth="1"/>
    <col min="14603" max="14848" width="11.5546875" style="3"/>
    <col min="14849" max="14849" width="36.33203125" style="3" customWidth="1"/>
    <col min="14850" max="14850" width="18.6640625" style="3" customWidth="1"/>
    <col min="14851" max="14851" width="41.44140625" style="3" customWidth="1"/>
    <col min="14852" max="14852" width="10.44140625" style="3" bestFit="1" customWidth="1"/>
    <col min="14853" max="14853" width="19.6640625" style="3" customWidth="1"/>
    <col min="14854" max="14854" width="6.6640625" style="3" customWidth="1"/>
    <col min="14855" max="14856" width="11.5546875" style="3" customWidth="1"/>
    <col min="14857" max="14857" width="11.5546875" style="3"/>
    <col min="14858" max="14858" width="15.5546875" style="3" customWidth="1"/>
    <col min="14859" max="15104" width="11.5546875" style="3"/>
    <col min="15105" max="15105" width="36.33203125" style="3" customWidth="1"/>
    <col min="15106" max="15106" width="18.6640625" style="3" customWidth="1"/>
    <col min="15107" max="15107" width="41.44140625" style="3" customWidth="1"/>
    <col min="15108" max="15108" width="10.44140625" style="3" bestFit="1" customWidth="1"/>
    <col min="15109" max="15109" width="19.6640625" style="3" customWidth="1"/>
    <col min="15110" max="15110" width="6.6640625" style="3" customWidth="1"/>
    <col min="15111" max="15112" width="11.5546875" style="3" customWidth="1"/>
    <col min="15113" max="15113" width="11.5546875" style="3"/>
    <col min="15114" max="15114" width="15.5546875" style="3" customWidth="1"/>
    <col min="15115" max="15360" width="11.5546875" style="3"/>
    <col min="15361" max="15361" width="36.33203125" style="3" customWidth="1"/>
    <col min="15362" max="15362" width="18.6640625" style="3" customWidth="1"/>
    <col min="15363" max="15363" width="41.44140625" style="3" customWidth="1"/>
    <col min="15364" max="15364" width="10.44140625" style="3" bestFit="1" customWidth="1"/>
    <col min="15365" max="15365" width="19.6640625" style="3" customWidth="1"/>
    <col min="15366" max="15366" width="6.6640625" style="3" customWidth="1"/>
    <col min="15367" max="15368" width="11.5546875" style="3" customWidth="1"/>
    <col min="15369" max="15369" width="11.5546875" style="3"/>
    <col min="15370" max="15370" width="15.5546875" style="3" customWidth="1"/>
    <col min="15371" max="15616" width="11.5546875" style="3"/>
    <col min="15617" max="15617" width="36.33203125" style="3" customWidth="1"/>
    <col min="15618" max="15618" width="18.6640625" style="3" customWidth="1"/>
    <col min="15619" max="15619" width="41.44140625" style="3" customWidth="1"/>
    <col min="15620" max="15620" width="10.44140625" style="3" bestFit="1" customWidth="1"/>
    <col min="15621" max="15621" width="19.6640625" style="3" customWidth="1"/>
    <col min="15622" max="15622" width="6.6640625" style="3" customWidth="1"/>
    <col min="15623" max="15624" width="11.5546875" style="3" customWidth="1"/>
    <col min="15625" max="15625" width="11.5546875" style="3"/>
    <col min="15626" max="15626" width="15.5546875" style="3" customWidth="1"/>
    <col min="15627" max="15872" width="11.5546875" style="3"/>
    <col min="15873" max="15873" width="36.33203125" style="3" customWidth="1"/>
    <col min="15874" max="15874" width="18.6640625" style="3" customWidth="1"/>
    <col min="15875" max="15875" width="41.44140625" style="3" customWidth="1"/>
    <col min="15876" max="15876" width="10.44140625" style="3" bestFit="1" customWidth="1"/>
    <col min="15877" max="15877" width="19.6640625" style="3" customWidth="1"/>
    <col min="15878" max="15878" width="6.6640625" style="3" customWidth="1"/>
    <col min="15879" max="15880" width="11.5546875" style="3" customWidth="1"/>
    <col min="15881" max="15881" width="11.5546875" style="3"/>
    <col min="15882" max="15882" width="15.5546875" style="3" customWidth="1"/>
    <col min="15883" max="16128" width="11.5546875" style="3"/>
    <col min="16129" max="16129" width="36.33203125" style="3" customWidth="1"/>
    <col min="16130" max="16130" width="18.6640625" style="3" customWidth="1"/>
    <col min="16131" max="16131" width="41.44140625" style="3" customWidth="1"/>
    <col min="16132" max="16132" width="10.44140625" style="3" bestFit="1" customWidth="1"/>
    <col min="16133" max="16133" width="19.6640625" style="3" customWidth="1"/>
    <col min="16134" max="16134" width="6.6640625" style="3" customWidth="1"/>
    <col min="16135" max="16136" width="11.5546875" style="3" customWidth="1"/>
    <col min="16137" max="16137" width="11.5546875" style="3"/>
    <col min="16138" max="16138" width="15.5546875" style="3" customWidth="1"/>
    <col min="16139" max="16384" width="11.5546875" style="3"/>
  </cols>
  <sheetData>
    <row r="1" spans="1:15" x14ac:dyDescent="0.3">
      <c r="A1" s="104" t="s">
        <v>702</v>
      </c>
    </row>
    <row r="2" spans="1:15" ht="17.25" customHeight="1" x14ac:dyDescent="0.3">
      <c r="A2" s="943" t="s">
        <v>703</v>
      </c>
      <c r="B2" s="943"/>
      <c r="C2" s="943"/>
    </row>
    <row r="4" spans="1:15" x14ac:dyDescent="0.3">
      <c r="A4" s="145" t="s">
        <v>684</v>
      </c>
      <c r="B4" s="146" t="s">
        <v>859</v>
      </c>
      <c r="C4" s="147" t="s">
        <v>685</v>
      </c>
    </row>
    <row r="5" spans="1:15" ht="15" thickBot="1" x14ac:dyDescent="0.35">
      <c r="A5" s="148"/>
      <c r="B5" s="149"/>
      <c r="C5" s="149"/>
    </row>
    <row r="6" spans="1:15" ht="15" thickBot="1" x14ac:dyDescent="0.35">
      <c r="A6" s="150" t="s">
        <v>704</v>
      </c>
      <c r="B6" s="453">
        <f>SUM(B8:B16)</f>
        <v>61848.860002496061</v>
      </c>
      <c r="C6" s="151">
        <f>B6/$B$20</f>
        <v>0.98409943807920097</v>
      </c>
    </row>
    <row r="7" spans="1:15" x14ac:dyDescent="0.3">
      <c r="A7" s="127"/>
      <c r="B7" s="454"/>
      <c r="C7" s="152"/>
    </row>
    <row r="8" spans="1:15" x14ac:dyDescent="0.3">
      <c r="A8" s="118" t="s">
        <v>1</v>
      </c>
      <c r="B8" s="153">
        <v>28129.698926609995</v>
      </c>
      <c r="C8" s="154">
        <f t="shared" ref="C8:C16" si="0">B8/$B$20</f>
        <v>0.44758174857057681</v>
      </c>
      <c r="N8"/>
    </row>
    <row r="9" spans="1:15" x14ac:dyDescent="0.3">
      <c r="A9" s="118" t="s">
        <v>2</v>
      </c>
      <c r="B9" s="153">
        <v>23244.301740549996</v>
      </c>
      <c r="C9" s="154">
        <f t="shared" si="0"/>
        <v>0.36984843828157027</v>
      </c>
      <c r="N9"/>
      <c r="O9"/>
    </row>
    <row r="10" spans="1:15" x14ac:dyDescent="0.3">
      <c r="A10" s="118" t="s">
        <v>3</v>
      </c>
      <c r="B10" s="153">
        <v>2770.1255273000002</v>
      </c>
      <c r="C10" s="154">
        <f t="shared" si="0"/>
        <v>4.4076462762850648E-2</v>
      </c>
      <c r="N10"/>
      <c r="O10"/>
    </row>
    <row r="11" spans="1:15" x14ac:dyDescent="0.3">
      <c r="A11" s="118" t="s">
        <v>4</v>
      </c>
      <c r="B11" s="153">
        <v>184.19504382</v>
      </c>
      <c r="C11" s="154">
        <f t="shared" si="0"/>
        <v>2.9307935362579093E-3</v>
      </c>
      <c r="N11"/>
      <c r="O11"/>
    </row>
    <row r="12" spans="1:15" x14ac:dyDescent="0.3">
      <c r="A12" s="118" t="s">
        <v>267</v>
      </c>
      <c r="B12" s="153">
        <v>3261.5665471700004</v>
      </c>
      <c r="C12" s="154">
        <f t="shared" si="0"/>
        <v>5.1895957438801321E-2</v>
      </c>
      <c r="N12"/>
      <c r="O12"/>
    </row>
    <row r="13" spans="1:15" x14ac:dyDescent="0.3">
      <c r="A13" s="118" t="s">
        <v>268</v>
      </c>
      <c r="B13" s="153">
        <v>1116.5001953400001</v>
      </c>
      <c r="C13" s="154">
        <f t="shared" si="0"/>
        <v>1.7765035843911588E-2</v>
      </c>
      <c r="N13"/>
      <c r="O13"/>
    </row>
    <row r="14" spans="1:15" x14ac:dyDescent="0.3">
      <c r="A14" s="118" t="s">
        <v>5</v>
      </c>
      <c r="B14" s="153">
        <v>1439.2104976300002</v>
      </c>
      <c r="C14" s="154">
        <f t="shared" si="0"/>
        <v>2.2899795435812578E-2</v>
      </c>
      <c r="N14"/>
      <c r="O14"/>
    </row>
    <row r="15" spans="1:15" x14ac:dyDescent="0.3">
      <c r="A15" s="118" t="s">
        <v>705</v>
      </c>
      <c r="B15" s="153">
        <v>1690.2771825260738</v>
      </c>
      <c r="C15" s="154">
        <f t="shared" si="0"/>
        <v>2.6894607684844533E-2</v>
      </c>
      <c r="N15"/>
      <c r="O15"/>
    </row>
    <row r="16" spans="1:15" ht="15" thickBot="1" x14ac:dyDescent="0.35">
      <c r="A16" s="118" t="s">
        <v>699</v>
      </c>
      <c r="B16" s="155">
        <v>12.984341549999924</v>
      </c>
      <c r="C16" s="631">
        <f t="shared" si="0"/>
        <v>2.0659852457535454E-4</v>
      </c>
      <c r="N16"/>
      <c r="O16"/>
    </row>
    <row r="17" spans="1:15" ht="15" thickBot="1" x14ac:dyDescent="0.35">
      <c r="A17" s="118"/>
      <c r="B17" s="97"/>
      <c r="C17" s="130"/>
      <c r="N17"/>
      <c r="O17"/>
    </row>
    <row r="18" spans="1:15" ht="15" thickBot="1" x14ac:dyDescent="0.35">
      <c r="A18" s="156" t="s">
        <v>696</v>
      </c>
      <c r="B18" s="157">
        <v>999.32140000000004</v>
      </c>
      <c r="C18" s="158">
        <f>B18/$B$20</f>
        <v>1.5900561920799052E-2</v>
      </c>
      <c r="N18"/>
      <c r="O18"/>
    </row>
    <row r="19" spans="1:15" x14ac:dyDescent="0.3">
      <c r="A19" s="127"/>
      <c r="B19" s="127"/>
      <c r="C19" s="137"/>
      <c r="N19"/>
      <c r="O19"/>
    </row>
    <row r="20" spans="1:15" x14ac:dyDescent="0.3">
      <c r="A20" s="131" t="s">
        <v>701</v>
      </c>
      <c r="B20" s="159">
        <f>+B18+B6</f>
        <v>62848.181402496062</v>
      </c>
      <c r="C20" s="133">
        <f>+C6+C18</f>
        <v>1</v>
      </c>
      <c r="N20"/>
    </row>
    <row r="21" spans="1:15" x14ac:dyDescent="0.3">
      <c r="A21" s="160"/>
      <c r="B21" s="161"/>
      <c r="C21" s="162"/>
      <c r="N21"/>
    </row>
    <row r="22" spans="1:15" ht="41.25" customHeight="1" x14ac:dyDescent="0.3">
      <c r="A22" s="944" t="s">
        <v>706</v>
      </c>
      <c r="B22" s="944"/>
      <c r="C22" s="944"/>
      <c r="N22"/>
    </row>
    <row r="23" spans="1:15" ht="18.75" customHeight="1" x14ac:dyDescent="0.3">
      <c r="N23"/>
    </row>
    <row r="24" spans="1:15" s="107" customFormat="1" ht="18" customHeight="1" thickBot="1" x14ac:dyDescent="0.35">
      <c r="A24" s="145" t="s">
        <v>684</v>
      </c>
      <c r="B24" s="146" t="s">
        <v>859</v>
      </c>
      <c r="C24" s="147" t="s">
        <v>685</v>
      </c>
      <c r="D24" s="4"/>
      <c r="E24" s="4"/>
      <c r="F24" s="4"/>
      <c r="G24" s="4"/>
      <c r="H24" s="4"/>
      <c r="I24" s="4"/>
      <c r="J24" s="4"/>
      <c r="K24" s="4"/>
      <c r="L24" s="4"/>
      <c r="M24" s="4"/>
      <c r="N24" s="4"/>
    </row>
    <row r="25" spans="1:15" ht="15" thickBot="1" x14ac:dyDescent="0.35">
      <c r="A25" s="163" t="s">
        <v>707</v>
      </c>
      <c r="B25" s="164">
        <f>SUM(B26:B35)</f>
        <v>62848.181402496062</v>
      </c>
      <c r="C25" s="165">
        <f>B25/$B$37</f>
        <v>0.67521927278703786</v>
      </c>
      <c r="N25"/>
    </row>
    <row r="26" spans="1:15" x14ac:dyDescent="0.3">
      <c r="A26" s="118" t="s">
        <v>1</v>
      </c>
      <c r="B26" s="153">
        <v>28129.698926609995</v>
      </c>
      <c r="C26" s="166">
        <f>B26/$B$37</f>
        <v>0.30221582278257569</v>
      </c>
      <c r="D26" s="167"/>
      <c r="E26" s="167"/>
      <c r="N26"/>
    </row>
    <row r="27" spans="1:15" x14ac:dyDescent="0.3">
      <c r="A27" s="118" t="s">
        <v>2</v>
      </c>
      <c r="B27" s="153">
        <v>23244.301740549996</v>
      </c>
      <c r="C27" s="166">
        <f t="shared" ref="C27:C35" si="1">B27/$B$37</f>
        <v>0.2497287935379035</v>
      </c>
      <c r="D27" s="167"/>
    </row>
    <row r="28" spans="1:15" x14ac:dyDescent="0.3">
      <c r="A28" s="118" t="s">
        <v>3</v>
      </c>
      <c r="B28" s="153">
        <v>2770.1255273000002</v>
      </c>
      <c r="C28" s="166">
        <f t="shared" si="1"/>
        <v>2.9761277133756966E-2</v>
      </c>
    </row>
    <row r="29" spans="1:15" x14ac:dyDescent="0.3">
      <c r="A29" s="118" t="s">
        <v>4</v>
      </c>
      <c r="B29" s="153">
        <v>184.19504382</v>
      </c>
      <c r="C29" s="166">
        <f t="shared" si="1"/>
        <v>1.9789282802410166E-3</v>
      </c>
    </row>
    <row r="30" spans="1:15" x14ac:dyDescent="0.3">
      <c r="A30" s="118" t="s">
        <v>267</v>
      </c>
      <c r="B30" s="153">
        <v>3261.5665471700004</v>
      </c>
      <c r="C30" s="166">
        <f t="shared" si="1"/>
        <v>3.5041150642414497E-2</v>
      </c>
    </row>
    <row r="31" spans="1:15" x14ac:dyDescent="0.3">
      <c r="A31" s="118" t="s">
        <v>268</v>
      </c>
      <c r="B31" s="153">
        <v>1116.5001953400001</v>
      </c>
      <c r="C31" s="166">
        <f t="shared" si="1"/>
        <v>1.1995294583561642E-2</v>
      </c>
    </row>
    <row r="32" spans="1:15" x14ac:dyDescent="0.3">
      <c r="A32" s="118" t="s">
        <v>5</v>
      </c>
      <c r="B32" s="153">
        <v>1439.2104976300002</v>
      </c>
      <c r="C32" s="166">
        <f t="shared" si="1"/>
        <v>1.5462383221141296E-2</v>
      </c>
    </row>
    <row r="33" spans="1:28" x14ac:dyDescent="0.3">
      <c r="A33" s="118" t="s">
        <v>705</v>
      </c>
      <c r="B33" s="153">
        <v>1690.2771825260738</v>
      </c>
      <c r="C33" s="166">
        <f t="shared" si="1"/>
        <v>1.8159757442853405E-2</v>
      </c>
    </row>
    <row r="34" spans="1:28" x14ac:dyDescent="0.3">
      <c r="A34" s="118" t="s">
        <v>699</v>
      </c>
      <c r="B34" s="153">
        <v>12.984341549999924</v>
      </c>
      <c r="C34" s="729">
        <f t="shared" si="1"/>
        <v>1.3949930552264585E-4</v>
      </c>
    </row>
    <row r="35" spans="1:28" ht="15" thickBot="1" x14ac:dyDescent="0.35">
      <c r="A35" s="118" t="s">
        <v>708</v>
      </c>
      <c r="B35" s="155">
        <v>999.32140000000004</v>
      </c>
      <c r="C35" s="168">
        <f t="shared" si="1"/>
        <v>1.0736365857067201E-2</v>
      </c>
    </row>
    <row r="36" spans="1:28" x14ac:dyDescent="0.3">
      <c r="A36" s="118"/>
      <c r="B36" s="126"/>
      <c r="C36" s="70"/>
    </row>
    <row r="37" spans="1:28" x14ac:dyDescent="0.3">
      <c r="A37" s="131" t="s">
        <v>709</v>
      </c>
      <c r="B37" s="159">
        <v>93078.180578412183</v>
      </c>
      <c r="C37" s="133">
        <v>1</v>
      </c>
    </row>
    <row r="38" spans="1:28" x14ac:dyDescent="0.3">
      <c r="A38" s="134"/>
      <c r="B38" s="136"/>
      <c r="C38" s="137"/>
    </row>
    <row r="39" spans="1:28" ht="37.5" customHeight="1" x14ac:dyDescent="0.3">
      <c r="A39" s="937" t="s">
        <v>896</v>
      </c>
      <c r="B39" s="937"/>
      <c r="C39" s="937"/>
      <c r="D39" s="169"/>
      <c r="E39" s="169"/>
      <c r="F39" s="169"/>
      <c r="G39" s="169"/>
      <c r="H39" s="169"/>
      <c r="I39" s="169"/>
      <c r="J39" s="945"/>
      <c r="K39" s="945"/>
      <c r="L39" s="945"/>
      <c r="M39" s="945"/>
      <c r="N39" s="945"/>
      <c r="O39" s="945"/>
      <c r="P39" s="945"/>
      <c r="Q39" s="945"/>
      <c r="R39" s="945"/>
      <c r="S39" s="945"/>
      <c r="T39" s="945"/>
      <c r="U39" s="945"/>
      <c r="V39" s="945"/>
      <c r="W39" s="945"/>
      <c r="X39" s="945"/>
      <c r="Y39" s="945"/>
      <c r="Z39" s="945"/>
      <c r="AA39" s="945"/>
      <c r="AB39" s="170"/>
    </row>
    <row r="41" spans="1:28" ht="35.25" customHeight="1" x14ac:dyDescent="0.3"/>
    <row r="48" spans="1:28" x14ac:dyDescent="0.3">
      <c r="A48" s="3"/>
      <c r="B48" s="3"/>
    </row>
    <row r="49" spans="1:2" x14ac:dyDescent="0.3">
      <c r="A49" s="3"/>
      <c r="B49" s="3"/>
    </row>
    <row r="50" spans="1:2" x14ac:dyDescent="0.3">
      <c r="A50" s="3"/>
      <c r="B50" s="3"/>
    </row>
    <row r="51" spans="1:2" x14ac:dyDescent="0.3">
      <c r="A51" s="3"/>
      <c r="B51" s="3"/>
    </row>
    <row r="52" spans="1:2" x14ac:dyDescent="0.3">
      <c r="A52" s="3"/>
      <c r="B52" s="3"/>
    </row>
    <row r="53" spans="1:2" x14ac:dyDescent="0.3">
      <c r="A53" s="3"/>
      <c r="B53" s="3"/>
    </row>
    <row r="54" spans="1:2" x14ac:dyDescent="0.3">
      <c r="A54" s="3"/>
      <c r="B54" s="3"/>
    </row>
    <row r="55" spans="1:2" x14ac:dyDescent="0.3">
      <c r="A55" s="3"/>
      <c r="B55" s="3"/>
    </row>
    <row r="56" spans="1:2" x14ac:dyDescent="0.3">
      <c r="A56" s="3"/>
      <c r="B56" s="3"/>
    </row>
    <row r="57" spans="1:2" x14ac:dyDescent="0.3">
      <c r="A57" s="3"/>
      <c r="B57" s="3"/>
    </row>
    <row r="58" spans="1:2" x14ac:dyDescent="0.3">
      <c r="A58" s="3"/>
      <c r="B58" s="3"/>
    </row>
    <row r="59" spans="1:2" x14ac:dyDescent="0.3">
      <c r="A59" s="3"/>
      <c r="B59" s="3"/>
    </row>
    <row r="60" spans="1:2" x14ac:dyDescent="0.3">
      <c r="A60" s="3"/>
      <c r="B60" s="3"/>
    </row>
    <row r="61" spans="1:2" x14ac:dyDescent="0.3">
      <c r="A61" s="3"/>
      <c r="B61" s="3"/>
    </row>
    <row r="62" spans="1:2" x14ac:dyDescent="0.3">
      <c r="A62" s="3"/>
      <c r="B62" s="3"/>
    </row>
    <row r="63" spans="1:2" x14ac:dyDescent="0.3">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8FC8F-5F4C-48CF-9D05-2A867C075E86}">
  <sheetPr>
    <tabColor rgb="FF002060"/>
  </sheetPr>
  <dimension ref="A1:I52"/>
  <sheetViews>
    <sheetView view="pageBreakPreview" zoomScaleNormal="100" zoomScaleSheetLayoutView="100" workbookViewId="0"/>
  </sheetViews>
  <sheetFormatPr baseColWidth="10" defaultColWidth="11.44140625" defaultRowHeight="13.8" x14ac:dyDescent="0.3"/>
  <cols>
    <col min="1" max="1" width="13.44140625" style="7" customWidth="1"/>
    <col min="2" max="2" width="15.44140625" style="6" bestFit="1" customWidth="1"/>
    <col min="3" max="3" width="13.44140625" style="6" bestFit="1" customWidth="1"/>
    <col min="4" max="4" width="13.109375" style="6" bestFit="1" customWidth="1"/>
    <col min="5" max="5" width="15.6640625" style="6" bestFit="1" customWidth="1"/>
    <col min="6" max="7" width="13.109375" style="6" bestFit="1" customWidth="1"/>
    <col min="8" max="8" width="14.109375" style="6" bestFit="1" customWidth="1"/>
    <col min="9" max="9" width="3.44140625" style="6" customWidth="1"/>
    <col min="10" max="16384" width="11.44140625" style="6"/>
  </cols>
  <sheetData>
    <row r="1" spans="1:9" x14ac:dyDescent="0.3">
      <c r="A1" s="89" t="s">
        <v>511</v>
      </c>
    </row>
    <row r="2" spans="1:9" ht="15.6" x14ac:dyDescent="0.3">
      <c r="A2" s="75" t="s">
        <v>304</v>
      </c>
    </row>
    <row r="3" spans="1:9" ht="14.4" x14ac:dyDescent="0.3">
      <c r="H3"/>
    </row>
    <row r="4" spans="1:9" s="171" customFormat="1" ht="27.6" x14ac:dyDescent="0.3">
      <c r="A4" s="178" t="s">
        <v>205</v>
      </c>
      <c r="B4" s="179" t="s">
        <v>305</v>
      </c>
      <c r="C4" s="179" t="s">
        <v>306</v>
      </c>
      <c r="D4" s="179" t="s">
        <v>227</v>
      </c>
      <c r="E4" s="179" t="s">
        <v>307</v>
      </c>
      <c r="F4" s="179" t="s">
        <v>308</v>
      </c>
      <c r="G4" s="179" t="s">
        <v>247</v>
      </c>
      <c r="H4" s="179" t="s">
        <v>0</v>
      </c>
    </row>
    <row r="5" spans="1:9" ht="14.4" x14ac:dyDescent="0.3">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80"/>
    </row>
    <row r="6" spans="1:9" ht="14.4" x14ac:dyDescent="0.3">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4.4" x14ac:dyDescent="0.3">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4.4" x14ac:dyDescent="0.3">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4.4" x14ac:dyDescent="0.3">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4.4" x14ac:dyDescent="0.3">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4.4" x14ac:dyDescent="0.3">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4.4" x14ac:dyDescent="0.3">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4.4" x14ac:dyDescent="0.3">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4.4" x14ac:dyDescent="0.3">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4.4" x14ac:dyDescent="0.3">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4.4" x14ac:dyDescent="0.3">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1" si="1">+H16/1000000</f>
        <v>6377.6153638800015</v>
      </c>
    </row>
    <row r="17" spans="1:9" ht="14.4" x14ac:dyDescent="0.3">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4.4" x14ac:dyDescent="0.3">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4.4" x14ac:dyDescent="0.3">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4.4" x14ac:dyDescent="0.3">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4.4" x14ac:dyDescent="0.3">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4.4" x14ac:dyDescent="0.3">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4.4" x14ac:dyDescent="0.3">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4.4" x14ac:dyDescent="0.3">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4.4" x14ac:dyDescent="0.3">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4.4" x14ac:dyDescent="0.3">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4.4" x14ac:dyDescent="0.3">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4.4" x14ac:dyDescent="0.3">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4.4" x14ac:dyDescent="0.3">
      <c r="A29" s="7">
        <v>2024</v>
      </c>
      <c r="B29" s="68">
        <v>1099205413</v>
      </c>
      <c r="C29" s="68">
        <v>994138177</v>
      </c>
      <c r="D29" s="68">
        <v>568860357</v>
      </c>
      <c r="E29" s="68">
        <v>1130689830</v>
      </c>
      <c r="F29" s="68">
        <v>727839351</v>
      </c>
      <c r="G29" s="68">
        <v>490086370</v>
      </c>
      <c r="H29" s="68">
        <f t="shared" si="0"/>
        <v>5010819498</v>
      </c>
      <c r="I29" s="180">
        <f t="shared" si="1"/>
        <v>5010.8194979999998</v>
      </c>
    </row>
    <row r="30" spans="1:9" ht="14.4" x14ac:dyDescent="0.3">
      <c r="A30" s="7">
        <v>2025</v>
      </c>
      <c r="B30" s="68">
        <v>1134874426</v>
      </c>
      <c r="C30" s="68">
        <v>1303002456</v>
      </c>
      <c r="D30" s="68">
        <v>787683218</v>
      </c>
      <c r="E30" s="68">
        <v>1582060788</v>
      </c>
      <c r="F30" s="68">
        <v>773045754</v>
      </c>
      <c r="G30" s="68">
        <v>647690721</v>
      </c>
      <c r="H30" s="68">
        <f t="shared" si="0"/>
        <v>6228357363</v>
      </c>
      <c r="I30" s="180">
        <f t="shared" si="1"/>
        <v>6228.3573630000001</v>
      </c>
    </row>
    <row r="31" spans="1:9" s="183" customFormat="1" ht="27.6" x14ac:dyDescent="0.3">
      <c r="A31" s="181" t="s">
        <v>897</v>
      </c>
      <c r="B31" s="182">
        <f t="shared" ref="B31:G31" si="2">SUM(B32:B32)</f>
        <v>74718499</v>
      </c>
      <c r="C31" s="182">
        <f t="shared" si="2"/>
        <v>48234019</v>
      </c>
      <c r="D31" s="182">
        <f t="shared" si="2"/>
        <v>52386113</v>
      </c>
      <c r="E31" s="182">
        <f t="shared" si="2"/>
        <v>112430995</v>
      </c>
      <c r="F31" s="182">
        <f t="shared" si="2"/>
        <v>70274696</v>
      </c>
      <c r="G31" s="182">
        <f t="shared" si="2"/>
        <v>39685336</v>
      </c>
      <c r="H31" s="182">
        <f>SUM(B31:G31)</f>
        <v>397729658</v>
      </c>
      <c r="I31" s="180">
        <f t="shared" si="1"/>
        <v>397.72965799999997</v>
      </c>
    </row>
    <row r="32" spans="1:9" x14ac:dyDescent="0.3">
      <c r="A32" s="184" t="s">
        <v>269</v>
      </c>
      <c r="B32" s="68">
        <v>74718499</v>
      </c>
      <c r="C32" s="68">
        <v>48234019</v>
      </c>
      <c r="D32" s="68">
        <v>52386113</v>
      </c>
      <c r="E32" s="68">
        <v>112430995</v>
      </c>
      <c r="F32" s="68">
        <v>70274696</v>
      </c>
      <c r="G32" s="68">
        <v>39685336</v>
      </c>
      <c r="H32" s="68">
        <f>SUM(B32:G32)</f>
        <v>397729658</v>
      </c>
      <c r="I32" s="185"/>
    </row>
    <row r="33" spans="1:9" ht="13.95" customHeight="1" x14ac:dyDescent="0.3">
      <c r="A33" s="184"/>
      <c r="B33" s="68"/>
      <c r="C33" s="68"/>
      <c r="D33" s="68"/>
      <c r="E33" s="68"/>
      <c r="F33" s="68"/>
      <c r="G33" s="68"/>
      <c r="H33" s="68"/>
      <c r="I33" s="185"/>
    </row>
    <row r="34" spans="1:9" x14ac:dyDescent="0.3">
      <c r="A34" s="946" t="s">
        <v>870</v>
      </c>
      <c r="B34" s="946"/>
      <c r="C34" s="946"/>
      <c r="D34" s="946"/>
      <c r="E34" s="946"/>
      <c r="F34" s="946"/>
      <c r="G34" s="946"/>
      <c r="H34" s="946"/>
    </row>
    <row r="35" spans="1:9" x14ac:dyDescent="0.3">
      <c r="A35" s="7" t="s">
        <v>871</v>
      </c>
      <c r="B35" s="186">
        <v>78512713</v>
      </c>
      <c r="C35" s="186">
        <v>59914733</v>
      </c>
      <c r="D35" s="186">
        <v>39420309</v>
      </c>
      <c r="E35" s="186">
        <v>61330737</v>
      </c>
      <c r="F35" s="186">
        <v>69259624</v>
      </c>
      <c r="G35" s="186">
        <v>56941898</v>
      </c>
      <c r="H35" s="186">
        <f>SUM(B35:G35)</f>
        <v>365380014</v>
      </c>
    </row>
    <row r="36" spans="1:9" x14ac:dyDescent="0.3">
      <c r="A36" s="7" t="s">
        <v>872</v>
      </c>
      <c r="B36" s="186">
        <v>74718499</v>
      </c>
      <c r="C36" s="186">
        <v>48234019</v>
      </c>
      <c r="D36" s="186">
        <v>52386113</v>
      </c>
      <c r="E36" s="186">
        <v>112430995</v>
      </c>
      <c r="F36" s="186">
        <v>70274696</v>
      </c>
      <c r="G36" s="186">
        <v>39685336</v>
      </c>
      <c r="H36" s="186">
        <f>SUM(B36:G36)</f>
        <v>397729658</v>
      </c>
    </row>
    <row r="37" spans="1:9" x14ac:dyDescent="0.3">
      <c r="A37" s="187" t="s">
        <v>270</v>
      </c>
      <c r="B37" s="188">
        <f t="shared" ref="B37:H37" si="3">B36/B35-1</f>
        <v>-4.8326109938399364E-2</v>
      </c>
      <c r="C37" s="188">
        <f t="shared" si="3"/>
        <v>-0.19495562134942668</v>
      </c>
      <c r="D37" s="188">
        <f t="shared" si="3"/>
        <v>0.32891177996600685</v>
      </c>
      <c r="E37" s="188">
        <f t="shared" si="3"/>
        <v>0.83319165070525725</v>
      </c>
      <c r="F37" s="188">
        <f t="shared" si="3"/>
        <v>1.4656042602830155E-2</v>
      </c>
      <c r="G37" s="188">
        <f t="shared" si="3"/>
        <v>-0.30305561644608336</v>
      </c>
      <c r="H37" s="188">
        <f t="shared" si="3"/>
        <v>8.8536982758996796E-2</v>
      </c>
    </row>
    <row r="38" spans="1:9" x14ac:dyDescent="0.3">
      <c r="A38" s="56"/>
      <c r="B38" s="593"/>
      <c r="C38" s="593"/>
      <c r="D38" s="593"/>
      <c r="E38" s="593"/>
      <c r="F38" s="593"/>
      <c r="G38" s="593"/>
      <c r="H38" s="593"/>
    </row>
    <row r="39" spans="1:9" x14ac:dyDescent="0.3">
      <c r="A39" s="946" t="s">
        <v>271</v>
      </c>
      <c r="B39" s="946"/>
      <c r="C39" s="946"/>
      <c r="D39" s="946"/>
      <c r="E39" s="946"/>
      <c r="F39" s="946"/>
      <c r="G39" s="946"/>
      <c r="H39" s="946"/>
    </row>
    <row r="40" spans="1:9" x14ac:dyDescent="0.3">
      <c r="A40" s="7" t="s">
        <v>857</v>
      </c>
      <c r="B40" s="189">
        <v>158860701</v>
      </c>
      <c r="C40" s="189">
        <v>362279865</v>
      </c>
      <c r="D40" s="189">
        <v>92837756</v>
      </c>
      <c r="E40" s="189">
        <v>304725159</v>
      </c>
      <c r="F40" s="189">
        <v>82417187</v>
      </c>
      <c r="G40" s="189">
        <v>91701399</v>
      </c>
      <c r="H40" s="189">
        <f>SUM(B40:G40)</f>
        <v>1092822067</v>
      </c>
    </row>
    <row r="41" spans="1:9" x14ac:dyDescent="0.3">
      <c r="A41" s="7" t="s">
        <v>872</v>
      </c>
      <c r="B41" s="189">
        <v>74718499</v>
      </c>
      <c r="C41" s="189">
        <v>48234019</v>
      </c>
      <c r="D41" s="189">
        <v>52386113</v>
      </c>
      <c r="E41" s="189">
        <v>112430995</v>
      </c>
      <c r="F41" s="189">
        <v>70274696</v>
      </c>
      <c r="G41" s="189">
        <v>39685336</v>
      </c>
      <c r="H41" s="189">
        <f>SUM(B41:G41)</f>
        <v>397729658</v>
      </c>
    </row>
    <row r="42" spans="1:9" x14ac:dyDescent="0.3">
      <c r="A42" s="187" t="s">
        <v>270</v>
      </c>
      <c r="B42" s="188">
        <f t="shared" ref="B42:H42" si="4">B41/B40-1</f>
        <v>-0.52966027135937166</v>
      </c>
      <c r="C42" s="188">
        <f t="shared" si="4"/>
        <v>-0.86685978532094243</v>
      </c>
      <c r="D42" s="188">
        <f t="shared" si="4"/>
        <v>-0.43572404959895839</v>
      </c>
      <c r="E42" s="188">
        <f t="shared" si="4"/>
        <v>-0.63104131155773713</v>
      </c>
      <c r="F42" s="188">
        <f t="shared" si="4"/>
        <v>-0.14732959764812159</v>
      </c>
      <c r="G42" s="188">
        <f t="shared" si="4"/>
        <v>-0.56723303643382805</v>
      </c>
      <c r="H42" s="188">
        <f t="shared" si="4"/>
        <v>-0.63605268413746263</v>
      </c>
    </row>
    <row r="43" spans="1:9" ht="36.6" customHeight="1" x14ac:dyDescent="0.3">
      <c r="A43" s="947" t="s">
        <v>309</v>
      </c>
      <c r="B43" s="948"/>
      <c r="C43" s="948"/>
      <c r="D43" s="948"/>
      <c r="E43" s="948"/>
      <c r="F43" s="948"/>
      <c r="G43" s="948"/>
      <c r="H43" s="948"/>
    </row>
    <row r="44" spans="1:9" ht="21" customHeight="1" x14ac:dyDescent="0.3"/>
    <row r="47" spans="1:9" ht="47.25" customHeight="1" x14ac:dyDescent="0.3"/>
    <row r="48" spans="1:9" ht="22.5" customHeight="1" x14ac:dyDescent="0.3"/>
    <row r="50" spans="1:8" x14ac:dyDescent="0.3">
      <c r="A50" s="6"/>
    </row>
    <row r="52" spans="1:8" ht="57.75" customHeight="1" x14ac:dyDescent="0.3">
      <c r="A52" s="920" t="s">
        <v>898</v>
      </c>
      <c r="B52" s="920"/>
      <c r="C52" s="920"/>
      <c r="D52" s="920"/>
      <c r="E52" s="920"/>
      <c r="F52" s="920"/>
      <c r="G52" s="190"/>
      <c r="H52" s="190"/>
    </row>
  </sheetData>
  <mergeCells count="4">
    <mergeCell ref="A34:H34"/>
    <mergeCell ref="A39:H39"/>
    <mergeCell ref="A43:H43"/>
    <mergeCell ref="A52:F52"/>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EF0F-F80B-42C5-AC2D-9615E30DAA9F}">
  <sheetPr>
    <tabColor rgb="FF002060"/>
    <pageSetUpPr fitToPage="1"/>
  </sheetPr>
  <dimension ref="A1:F278"/>
  <sheetViews>
    <sheetView showGridLines="0" view="pageBreakPreview" zoomScaleNormal="100" zoomScaleSheetLayoutView="100" workbookViewId="0"/>
  </sheetViews>
  <sheetFormatPr baseColWidth="10" defaultColWidth="11.44140625" defaultRowHeight="13.8" x14ac:dyDescent="0.3"/>
  <cols>
    <col min="1" max="1" width="53" style="6" customWidth="1"/>
    <col min="2" max="3" width="14.109375" style="6" customWidth="1"/>
    <col min="4" max="4" width="11.88671875" style="10" customWidth="1"/>
    <col min="5" max="5" width="11.44140625" style="9"/>
    <col min="6" max="6" width="2.5546875" style="9" customWidth="1"/>
    <col min="7" max="8" width="11.44140625" style="9" customWidth="1"/>
    <col min="9" max="16384" width="11.44140625" style="9"/>
  </cols>
  <sheetData>
    <row r="1" spans="1:5" s="183" customFormat="1" ht="14.25" customHeight="1" x14ac:dyDescent="0.3">
      <c r="A1" s="191" t="s">
        <v>512</v>
      </c>
      <c r="D1" s="192"/>
    </row>
    <row r="2" spans="1:5" s="183" customFormat="1" ht="14.25" customHeight="1" x14ac:dyDescent="0.3">
      <c r="A2" s="193" t="s">
        <v>304</v>
      </c>
      <c r="D2" s="192"/>
    </row>
    <row r="3" spans="1:5" s="183" customFormat="1" ht="14.25" customHeight="1" x14ac:dyDescent="0.3">
      <c r="A3" s="194"/>
      <c r="D3" s="192"/>
    </row>
    <row r="4" spans="1:5" s="183" customFormat="1" ht="14.25" customHeight="1" thickBot="1" x14ac:dyDescent="0.35">
      <c r="A4" s="195" t="s">
        <v>310</v>
      </c>
      <c r="D4" s="192"/>
    </row>
    <row r="5" spans="1:5" s="197" customFormat="1" ht="14.25" customHeight="1" thickBot="1" x14ac:dyDescent="0.35">
      <c r="A5" s="196"/>
      <c r="B5" s="949" t="s">
        <v>875</v>
      </c>
      <c r="C5" s="950"/>
      <c r="D5" s="950"/>
      <c r="E5" s="830"/>
    </row>
    <row r="6" spans="1:5" s="197" customFormat="1" ht="14.25" customHeight="1" thickBot="1" x14ac:dyDescent="0.35">
      <c r="A6" s="198" t="s">
        <v>180</v>
      </c>
      <c r="B6" s="199">
        <v>2025</v>
      </c>
      <c r="C6" s="200">
        <v>2026</v>
      </c>
      <c r="D6" s="201" t="s">
        <v>270</v>
      </c>
      <c r="E6" s="594" t="s">
        <v>272</v>
      </c>
    </row>
    <row r="7" spans="1:5" s="183" customFormat="1" ht="14.25" customHeight="1" x14ac:dyDescent="0.3">
      <c r="A7" s="457" t="s">
        <v>245</v>
      </c>
      <c r="B7" s="177">
        <v>36463216</v>
      </c>
      <c r="C7" s="202">
        <v>59726709</v>
      </c>
      <c r="D7" s="203">
        <f t="shared" ref="D7:D26" si="0">C7/B7-1</f>
        <v>0.63799893569453658</v>
      </c>
      <c r="E7" s="204">
        <f t="shared" ref="E7:E26" si="1">+C7/$C$28</f>
        <v>0.15016911059722884</v>
      </c>
    </row>
    <row r="8" spans="1:5" s="183" customFormat="1" ht="14.25" customHeight="1" x14ac:dyDescent="0.3">
      <c r="A8" s="458" t="s">
        <v>249</v>
      </c>
      <c r="B8" s="177">
        <v>59466129</v>
      </c>
      <c r="C8" s="202">
        <v>47964156</v>
      </c>
      <c r="D8" s="203">
        <f t="shared" si="0"/>
        <v>-0.19342057728358275</v>
      </c>
      <c r="E8" s="204">
        <f t="shared" si="1"/>
        <v>0.12059486899013198</v>
      </c>
    </row>
    <row r="9" spans="1:5" s="183" customFormat="1" ht="14.25" customHeight="1" x14ac:dyDescent="0.3">
      <c r="A9" s="458" t="s">
        <v>251</v>
      </c>
      <c r="B9" s="177">
        <v>46434756</v>
      </c>
      <c r="C9" s="202">
        <v>47136575</v>
      </c>
      <c r="D9" s="203">
        <f t="shared" si="0"/>
        <v>1.5114088248896929E-2</v>
      </c>
      <c r="E9" s="204">
        <f t="shared" si="1"/>
        <v>0.11851410638328611</v>
      </c>
    </row>
    <row r="10" spans="1:5" s="183" customFormat="1" ht="14.25" customHeight="1" x14ac:dyDescent="0.3">
      <c r="A10" s="457" t="s">
        <v>302</v>
      </c>
      <c r="B10" s="177">
        <v>23810805</v>
      </c>
      <c r="C10" s="202">
        <v>42269202</v>
      </c>
      <c r="D10" s="203">
        <f t="shared" si="0"/>
        <v>0.77521095989824795</v>
      </c>
      <c r="E10" s="204">
        <f t="shared" si="1"/>
        <v>0.10627621337707735</v>
      </c>
    </row>
    <row r="11" spans="1:5" s="183" customFormat="1" ht="14.25" customHeight="1" x14ac:dyDescent="0.3">
      <c r="A11" s="458" t="s">
        <v>255</v>
      </c>
      <c r="B11" s="177">
        <v>39782463</v>
      </c>
      <c r="C11" s="202">
        <v>39219401</v>
      </c>
      <c r="D11" s="203">
        <f t="shared" si="0"/>
        <v>-1.415352287262861E-2</v>
      </c>
      <c r="E11" s="204">
        <f t="shared" si="1"/>
        <v>9.8608188278481362E-2</v>
      </c>
    </row>
    <row r="12" spans="1:5" s="183" customFormat="1" ht="14.25" customHeight="1" x14ac:dyDescent="0.3">
      <c r="A12" s="459" t="s">
        <v>258</v>
      </c>
      <c r="B12" s="177">
        <v>23347558</v>
      </c>
      <c r="C12" s="202">
        <v>36823276</v>
      </c>
      <c r="D12" s="203">
        <f t="shared" si="0"/>
        <v>0.57717890667623561</v>
      </c>
      <c r="E12" s="204">
        <f t="shared" si="1"/>
        <v>9.2583681551854508E-2</v>
      </c>
    </row>
    <row r="13" spans="1:5" s="183" customFormat="1" ht="14.25" customHeight="1" x14ac:dyDescent="0.3">
      <c r="A13" s="458" t="s">
        <v>244</v>
      </c>
      <c r="B13" s="177">
        <v>13426548</v>
      </c>
      <c r="C13" s="202">
        <v>23397045</v>
      </c>
      <c r="D13" s="203">
        <f t="shared" si="0"/>
        <v>0.74259571410313363</v>
      </c>
      <c r="E13" s="204">
        <f t="shared" si="1"/>
        <v>5.8826503202333479E-2</v>
      </c>
    </row>
    <row r="14" spans="1:5" s="183" customFormat="1" ht="14.25" customHeight="1" x14ac:dyDescent="0.3">
      <c r="A14" s="459" t="s">
        <v>243</v>
      </c>
      <c r="B14" s="177">
        <v>20160724</v>
      </c>
      <c r="C14" s="202">
        <v>20895975</v>
      </c>
      <c r="D14" s="203">
        <f t="shared" si="0"/>
        <v>3.6469474012937209E-2</v>
      </c>
      <c r="E14" s="204">
        <f t="shared" si="1"/>
        <v>5.2538136343857969E-2</v>
      </c>
    </row>
    <row r="15" spans="1:5" s="183" customFormat="1" ht="14.25" customHeight="1" x14ac:dyDescent="0.3">
      <c r="A15" s="459" t="s">
        <v>264</v>
      </c>
      <c r="B15" s="177">
        <v>30490627</v>
      </c>
      <c r="C15" s="202">
        <v>17587044</v>
      </c>
      <c r="D15" s="203">
        <f t="shared" si="0"/>
        <v>-0.42319834879092511</v>
      </c>
      <c r="E15" s="204">
        <f t="shared" si="1"/>
        <v>4.4218588295469784E-2</v>
      </c>
    </row>
    <row r="16" spans="1:5" s="183" customFormat="1" ht="14.25" customHeight="1" x14ac:dyDescent="0.3">
      <c r="A16" s="459" t="s">
        <v>254</v>
      </c>
      <c r="B16" s="177">
        <v>10708088</v>
      </c>
      <c r="C16" s="202">
        <v>12423633</v>
      </c>
      <c r="D16" s="203">
        <f t="shared" si="0"/>
        <v>0.16021020746187364</v>
      </c>
      <c r="E16" s="204">
        <f t="shared" si="1"/>
        <v>3.1236375638851656E-2</v>
      </c>
    </row>
    <row r="17" spans="1:6" s="183" customFormat="1" ht="14.25" customHeight="1" x14ac:dyDescent="0.3">
      <c r="A17" s="459" t="s">
        <v>263</v>
      </c>
      <c r="B17" s="177">
        <v>31467316</v>
      </c>
      <c r="C17" s="202">
        <v>11205678</v>
      </c>
      <c r="D17" s="203">
        <f t="shared" si="0"/>
        <v>-0.64389470013902672</v>
      </c>
      <c r="E17" s="204">
        <f t="shared" si="1"/>
        <v>2.8174107146920382E-2</v>
      </c>
    </row>
    <row r="18" spans="1:6" s="183" customFormat="1" ht="14.25" customHeight="1" x14ac:dyDescent="0.3">
      <c r="A18" s="459" t="s">
        <v>259</v>
      </c>
      <c r="B18" s="177">
        <v>9287367</v>
      </c>
      <c r="C18" s="202">
        <v>10564478</v>
      </c>
      <c r="D18" s="203">
        <f t="shared" si="0"/>
        <v>0.13751055600580875</v>
      </c>
      <c r="E18" s="204">
        <f t="shared" si="1"/>
        <v>2.6561956815400474E-2</v>
      </c>
    </row>
    <row r="19" spans="1:6" s="183" customFormat="1" ht="14.25" customHeight="1" x14ac:dyDescent="0.3">
      <c r="A19" s="459" t="s">
        <v>262</v>
      </c>
      <c r="B19" s="177">
        <v>5152061</v>
      </c>
      <c r="C19" s="202">
        <v>8985310</v>
      </c>
      <c r="D19" s="203">
        <f t="shared" si="0"/>
        <v>0.7440224407280891</v>
      </c>
      <c r="E19" s="204">
        <f t="shared" si="1"/>
        <v>2.2591501084387327E-2</v>
      </c>
    </row>
    <row r="20" spans="1:6" s="183" customFormat="1" ht="14.25" customHeight="1" x14ac:dyDescent="0.3">
      <c r="A20" s="459" t="s">
        <v>246</v>
      </c>
      <c r="B20" s="177">
        <v>6943544</v>
      </c>
      <c r="C20" s="202">
        <v>7286216</v>
      </c>
      <c r="D20" s="203">
        <f t="shared" si="0"/>
        <v>4.9351167069726865E-2</v>
      </c>
      <c r="E20" s="204">
        <f t="shared" si="1"/>
        <v>1.8319518933134226E-2</v>
      </c>
    </row>
    <row r="21" spans="1:6" s="183" customFormat="1" ht="14.25" customHeight="1" x14ac:dyDescent="0.3">
      <c r="A21" s="459" t="s">
        <v>256</v>
      </c>
      <c r="B21" s="177">
        <v>5032407</v>
      </c>
      <c r="C21" s="202">
        <v>5945048</v>
      </c>
      <c r="D21" s="203">
        <f t="shared" si="0"/>
        <v>0.18135278009111744</v>
      </c>
      <c r="E21" s="204">
        <f t="shared" si="1"/>
        <v>1.4947459613383923E-2</v>
      </c>
    </row>
    <row r="22" spans="1:6" s="183" customFormat="1" ht="14.25" customHeight="1" x14ac:dyDescent="0.3">
      <c r="A22" s="459" t="s">
        <v>261</v>
      </c>
      <c r="B22" s="177">
        <v>2158905</v>
      </c>
      <c r="C22" s="202">
        <v>5156141</v>
      </c>
      <c r="D22" s="203">
        <f t="shared" si="0"/>
        <v>1.3883130568505795</v>
      </c>
      <c r="E22" s="204">
        <f t="shared" si="1"/>
        <v>1.2963933909097621E-2</v>
      </c>
    </row>
    <row r="23" spans="1:6" s="183" customFormat="1" ht="14.25" customHeight="1" x14ac:dyDescent="0.3">
      <c r="A23" s="459" t="s">
        <v>248</v>
      </c>
      <c r="B23" s="177">
        <v>885524</v>
      </c>
      <c r="C23" s="202">
        <v>1077895</v>
      </c>
      <c r="D23" s="203">
        <f t="shared" si="0"/>
        <v>0.21723973602070634</v>
      </c>
      <c r="E23" s="204">
        <f t="shared" si="1"/>
        <v>2.710119746714991E-3</v>
      </c>
    </row>
    <row r="24" spans="1:6" s="183" customFormat="1" ht="14.25" customHeight="1" x14ac:dyDescent="0.3">
      <c r="A24" s="459" t="s">
        <v>516</v>
      </c>
      <c r="B24" s="177">
        <v>0</v>
      </c>
      <c r="C24" s="202">
        <v>62076</v>
      </c>
      <c r="D24" s="203" t="s">
        <v>241</v>
      </c>
      <c r="E24" s="394">
        <f t="shared" si="1"/>
        <v>1.5607586397290996E-4</v>
      </c>
    </row>
    <row r="25" spans="1:6" s="183" customFormat="1" ht="14.25" customHeight="1" x14ac:dyDescent="0.3">
      <c r="A25" s="459" t="s">
        <v>253</v>
      </c>
      <c r="B25" s="177">
        <v>269415</v>
      </c>
      <c r="C25" s="202">
        <v>2800</v>
      </c>
      <c r="D25" s="203">
        <f t="shared" si="0"/>
        <v>-0.98960711170499049</v>
      </c>
      <c r="E25" s="811">
        <f t="shared" si="1"/>
        <v>7.0399577795629209E-6</v>
      </c>
    </row>
    <row r="26" spans="1:6" s="183" customFormat="1" ht="14.25" customHeight="1" x14ac:dyDescent="0.3">
      <c r="A26" s="459" t="s">
        <v>252</v>
      </c>
      <c r="B26" s="177">
        <v>9000</v>
      </c>
      <c r="C26" s="202">
        <v>1000</v>
      </c>
      <c r="D26" s="203">
        <f t="shared" si="0"/>
        <v>-0.88888888888888884</v>
      </c>
      <c r="E26" s="595">
        <f t="shared" si="1"/>
        <v>2.5142706355581859E-6</v>
      </c>
    </row>
    <row r="27" spans="1:6" s="183" customFormat="1" ht="14.25" customHeight="1" x14ac:dyDescent="0.3">
      <c r="A27" s="459" t="s">
        <v>260</v>
      </c>
      <c r="B27" s="177">
        <v>83561</v>
      </c>
      <c r="C27" s="202">
        <v>0</v>
      </c>
      <c r="D27" s="203" t="s">
        <v>242</v>
      </c>
      <c r="E27" s="595" t="s">
        <v>242</v>
      </c>
    </row>
    <row r="28" spans="1:6" s="197" customFormat="1" ht="14.25" customHeight="1" thickBot="1" x14ac:dyDescent="0.35">
      <c r="A28" s="596" t="s">
        <v>0</v>
      </c>
      <c r="B28" s="597">
        <f>+SUM(B7:B27)</f>
        <v>365380014</v>
      </c>
      <c r="C28" s="598">
        <f>+SUM(C7:C27)</f>
        <v>397729658</v>
      </c>
      <c r="D28" s="565">
        <f>C28/B28-1</f>
        <v>8.8536982758996796E-2</v>
      </c>
      <c r="E28" s="599">
        <f>SUM(E7:E27)</f>
        <v>1</v>
      </c>
      <c r="F28" s="600"/>
    </row>
    <row r="29" spans="1:6" s="183" customFormat="1" ht="14.25" customHeight="1" x14ac:dyDescent="0.3">
      <c r="B29" s="205"/>
      <c r="C29" s="205"/>
      <c r="D29" s="197"/>
    </row>
    <row r="30" spans="1:6" s="197" customFormat="1" ht="14.25" customHeight="1" thickBot="1" x14ac:dyDescent="0.35">
      <c r="A30" s="195" t="s">
        <v>311</v>
      </c>
      <c r="B30" s="183"/>
      <c r="C30" s="183"/>
      <c r="D30" s="192"/>
    </row>
    <row r="31" spans="1:6" s="197" customFormat="1" ht="14.25" customHeight="1" thickBot="1" x14ac:dyDescent="0.35">
      <c r="A31" s="183"/>
      <c r="B31" s="949" t="s">
        <v>875</v>
      </c>
      <c r="C31" s="950"/>
      <c r="D31" s="950"/>
      <c r="E31" s="830"/>
    </row>
    <row r="32" spans="1:6" s="183" customFormat="1" ht="14.25" customHeight="1" thickBot="1" x14ac:dyDescent="0.35">
      <c r="A32" s="562" t="s">
        <v>312</v>
      </c>
      <c r="B32" s="199">
        <v>2025</v>
      </c>
      <c r="C32" s="200">
        <v>2026</v>
      </c>
      <c r="D32" s="201" t="s">
        <v>270</v>
      </c>
      <c r="E32" s="594" t="s">
        <v>272</v>
      </c>
    </row>
    <row r="33" spans="1:5" s="183" customFormat="1" ht="14.25" customHeight="1" x14ac:dyDescent="0.3">
      <c r="A33" s="206" t="s">
        <v>277</v>
      </c>
      <c r="B33" s="207">
        <v>22277504</v>
      </c>
      <c r="C33" s="563">
        <v>40618853</v>
      </c>
      <c r="D33" s="175">
        <f t="shared" ref="D33:D83" si="2">C33/B33-1</f>
        <v>0.82331256679383835</v>
      </c>
      <c r="E33" s="394">
        <f>+C33/$C$84</f>
        <v>0.10212678934795454</v>
      </c>
    </row>
    <row r="34" spans="1:5" s="183" customFormat="1" ht="14.25" customHeight="1" x14ac:dyDescent="0.3">
      <c r="A34" s="206" t="s">
        <v>275</v>
      </c>
      <c r="B34" s="207">
        <v>18971399</v>
      </c>
      <c r="C34" s="563">
        <v>35149382</v>
      </c>
      <c r="D34" s="175">
        <f t="shared" si="2"/>
        <v>0.85275645723333326</v>
      </c>
      <c r="E34" s="394">
        <f t="shared" ref="E34:E83" si="3">+C34/$C$84</f>
        <v>8.8375059020617472E-2</v>
      </c>
    </row>
    <row r="35" spans="1:5" s="183" customFormat="1" ht="14.25" customHeight="1" x14ac:dyDescent="0.3">
      <c r="A35" s="206" t="s">
        <v>274</v>
      </c>
      <c r="B35" s="207">
        <v>32806510</v>
      </c>
      <c r="C35" s="563">
        <v>30823249</v>
      </c>
      <c r="D35" s="175">
        <f t="shared" si="2"/>
        <v>-6.0453275889450042E-2</v>
      </c>
      <c r="E35" s="394">
        <f t="shared" si="3"/>
        <v>7.7497989853198224E-2</v>
      </c>
    </row>
    <row r="36" spans="1:5" s="183" customFormat="1" ht="14.25" customHeight="1" x14ac:dyDescent="0.3">
      <c r="A36" s="206" t="s">
        <v>300</v>
      </c>
      <c r="B36" s="207">
        <v>32891896</v>
      </c>
      <c r="C36" s="563">
        <v>29565349</v>
      </c>
      <c r="D36" s="175">
        <f t="shared" si="2"/>
        <v>-0.10113576304631389</v>
      </c>
      <c r="E36" s="394">
        <f t="shared" si="3"/>
        <v>7.4335288820729581E-2</v>
      </c>
    </row>
    <row r="37" spans="1:5" s="183" customFormat="1" ht="14.25" customHeight="1" x14ac:dyDescent="0.3">
      <c r="A37" s="206" t="s">
        <v>273</v>
      </c>
      <c r="B37" s="207">
        <v>22144800</v>
      </c>
      <c r="C37" s="563">
        <v>21729763</v>
      </c>
      <c r="D37" s="175">
        <f t="shared" si="2"/>
        <v>-1.8741961995592638E-2</v>
      </c>
      <c r="E37" s="394">
        <f t="shared" si="3"/>
        <v>5.4634505028538755E-2</v>
      </c>
    </row>
    <row r="38" spans="1:5" s="183" customFormat="1" ht="14.25" customHeight="1" x14ac:dyDescent="0.3">
      <c r="A38" s="206" t="s">
        <v>276</v>
      </c>
      <c r="B38" s="207">
        <v>28271154</v>
      </c>
      <c r="C38" s="563">
        <v>20219207</v>
      </c>
      <c r="D38" s="175">
        <f t="shared" si="2"/>
        <v>-0.28481140175600894</v>
      </c>
      <c r="E38" s="394">
        <f t="shared" si="3"/>
        <v>5.0836558434372528E-2</v>
      </c>
    </row>
    <row r="39" spans="1:5" s="183" customFormat="1" ht="14.25" customHeight="1" x14ac:dyDescent="0.3">
      <c r="A39" s="206" t="s">
        <v>284</v>
      </c>
      <c r="B39" s="207">
        <v>13115575</v>
      </c>
      <c r="C39" s="563">
        <v>16948239</v>
      </c>
      <c r="D39" s="175">
        <f t="shared" si="2"/>
        <v>0.29222233870798653</v>
      </c>
      <c r="E39" s="394">
        <f t="shared" si="3"/>
        <v>4.2612459642122034E-2</v>
      </c>
    </row>
    <row r="40" spans="1:5" s="183" customFormat="1" ht="14.25" customHeight="1" x14ac:dyDescent="0.3">
      <c r="A40" s="206" t="s">
        <v>289</v>
      </c>
      <c r="B40" s="207">
        <v>25515955</v>
      </c>
      <c r="C40" s="563">
        <v>16350006</v>
      </c>
      <c r="D40" s="175">
        <f t="shared" si="2"/>
        <v>-0.35922421872902666</v>
      </c>
      <c r="E40" s="394">
        <f t="shared" si="3"/>
        <v>4.1108339977000155E-2</v>
      </c>
    </row>
    <row r="41" spans="1:5" s="183" customFormat="1" ht="14.25" customHeight="1" x14ac:dyDescent="0.3">
      <c r="A41" s="206" t="s">
        <v>319</v>
      </c>
      <c r="B41" s="207">
        <v>6005559</v>
      </c>
      <c r="C41" s="563">
        <v>13221901</v>
      </c>
      <c r="D41" s="175">
        <f t="shared" si="2"/>
        <v>1.2016103746545492</v>
      </c>
      <c r="E41" s="394">
        <f t="shared" si="3"/>
        <v>3.3243437430557417E-2</v>
      </c>
    </row>
    <row r="42" spans="1:5" s="183" customFormat="1" ht="14.25" customHeight="1" x14ac:dyDescent="0.3">
      <c r="A42" s="206" t="s">
        <v>280</v>
      </c>
      <c r="B42" s="207">
        <v>2128495</v>
      </c>
      <c r="C42" s="563">
        <v>11453890</v>
      </c>
      <c r="D42" s="175">
        <f t="shared" si="2"/>
        <v>4.3812153657866242</v>
      </c>
      <c r="E42" s="394">
        <f t="shared" si="3"/>
        <v>2.8798179289913552E-2</v>
      </c>
    </row>
    <row r="43" spans="1:5" s="183" customFormat="1" ht="14.25" customHeight="1" x14ac:dyDescent="0.3">
      <c r="A43" s="206" t="s">
        <v>290</v>
      </c>
      <c r="B43" s="207">
        <v>4777892</v>
      </c>
      <c r="C43" s="563">
        <v>7713446</v>
      </c>
      <c r="D43" s="175">
        <f t="shared" si="2"/>
        <v>0.614403590537417</v>
      </c>
      <c r="E43" s="394">
        <f t="shared" si="3"/>
        <v>1.9393690776763749E-2</v>
      </c>
    </row>
    <row r="44" spans="1:5" s="183" customFormat="1" ht="14.25" customHeight="1" x14ac:dyDescent="0.3">
      <c r="A44" s="206" t="s">
        <v>278</v>
      </c>
      <c r="B44" s="207">
        <v>9695958</v>
      </c>
      <c r="C44" s="563">
        <v>7685161</v>
      </c>
      <c r="D44" s="175">
        <f t="shared" si="2"/>
        <v>-0.2073850773693533</v>
      </c>
      <c r="E44" s="394">
        <f t="shared" si="3"/>
        <v>1.9322574631836984E-2</v>
      </c>
    </row>
    <row r="45" spans="1:5" s="183" customFormat="1" ht="14.25" customHeight="1" x14ac:dyDescent="0.3">
      <c r="A45" s="206" t="s">
        <v>288</v>
      </c>
      <c r="B45" s="207">
        <v>6906730</v>
      </c>
      <c r="C45" s="563">
        <v>7244270</v>
      </c>
      <c r="D45" s="175">
        <f t="shared" si="2"/>
        <v>4.8871173478621577E-2</v>
      </c>
      <c r="E45" s="394">
        <f t="shared" si="3"/>
        <v>1.8214055337055102E-2</v>
      </c>
    </row>
    <row r="46" spans="1:5" s="183" customFormat="1" ht="14.25" customHeight="1" x14ac:dyDescent="0.3">
      <c r="A46" s="206" t="s">
        <v>282</v>
      </c>
      <c r="B46" s="207">
        <v>2008040</v>
      </c>
      <c r="C46" s="563">
        <v>6852030</v>
      </c>
      <c r="D46" s="175">
        <f t="shared" si="2"/>
        <v>2.4122975637935498</v>
      </c>
      <c r="E46" s="394">
        <f t="shared" si="3"/>
        <v>1.7227857822963759E-2</v>
      </c>
    </row>
    <row r="47" spans="1:5" s="183" customFormat="1" ht="14.25" customHeight="1" x14ac:dyDescent="0.3">
      <c r="A47" s="206" t="s">
        <v>293</v>
      </c>
      <c r="B47" s="207">
        <v>2421781</v>
      </c>
      <c r="C47" s="563">
        <v>6397742</v>
      </c>
      <c r="D47" s="175">
        <f t="shared" si="2"/>
        <v>1.6417508436972623</v>
      </c>
      <c r="E47" s="394">
        <f t="shared" si="3"/>
        <v>1.6085654844477302E-2</v>
      </c>
    </row>
    <row r="48" spans="1:5" s="183" customFormat="1" ht="14.25" customHeight="1" x14ac:dyDescent="0.3">
      <c r="A48" s="206" t="s">
        <v>765</v>
      </c>
      <c r="B48" s="207">
        <v>342661</v>
      </c>
      <c r="C48" s="563">
        <v>6032298</v>
      </c>
      <c r="D48" s="175" t="s">
        <v>241</v>
      </c>
      <c r="E48" s="394">
        <f t="shared" si="3"/>
        <v>1.5166829726336374E-2</v>
      </c>
    </row>
    <row r="49" spans="1:5" s="183" customFormat="1" ht="14.25" customHeight="1" x14ac:dyDescent="0.3">
      <c r="A49" s="206" t="s">
        <v>860</v>
      </c>
      <c r="B49" s="207">
        <v>2857395</v>
      </c>
      <c r="C49" s="563">
        <v>5833298</v>
      </c>
      <c r="D49" s="175">
        <f t="shared" si="2"/>
        <v>1.041474139907153</v>
      </c>
      <c r="E49" s="394">
        <f t="shared" si="3"/>
        <v>1.4666489869860296E-2</v>
      </c>
    </row>
    <row r="50" spans="1:5" s="183" customFormat="1" ht="14.25" customHeight="1" x14ac:dyDescent="0.3">
      <c r="A50" s="206" t="s">
        <v>301</v>
      </c>
      <c r="B50" s="207">
        <v>3702184</v>
      </c>
      <c r="C50" s="563">
        <v>5607790</v>
      </c>
      <c r="D50" s="175">
        <f t="shared" si="2"/>
        <v>0.51472482188891755</v>
      </c>
      <c r="E50" s="394">
        <f t="shared" si="3"/>
        <v>1.409950172737684E-2</v>
      </c>
    </row>
    <row r="51" spans="1:5" s="183" customFormat="1" ht="14.25" customHeight="1" x14ac:dyDescent="0.3">
      <c r="A51" s="206" t="s">
        <v>279</v>
      </c>
      <c r="B51" s="207">
        <v>25452121</v>
      </c>
      <c r="C51" s="563">
        <v>5477969</v>
      </c>
      <c r="D51" s="175">
        <f t="shared" si="2"/>
        <v>-0.78477357545172755</v>
      </c>
      <c r="E51" s="394">
        <f t="shared" si="3"/>
        <v>1.377309659919804E-2</v>
      </c>
    </row>
    <row r="52" spans="1:5" s="183" customFormat="1" ht="14.25" customHeight="1" x14ac:dyDescent="0.3">
      <c r="A52" s="206" t="s">
        <v>292</v>
      </c>
      <c r="B52" s="207">
        <v>20514766</v>
      </c>
      <c r="C52" s="563">
        <v>4869603</v>
      </c>
      <c r="D52" s="175">
        <f t="shared" si="2"/>
        <v>-0.76262936657430069</v>
      </c>
      <c r="E52" s="394">
        <f t="shared" si="3"/>
        <v>1.224349982972605E-2</v>
      </c>
    </row>
    <row r="53" spans="1:5" s="183" customFormat="1" ht="14.25" customHeight="1" x14ac:dyDescent="0.3">
      <c r="A53" s="206" t="s">
        <v>296</v>
      </c>
      <c r="B53" s="207">
        <v>3587037</v>
      </c>
      <c r="C53" s="563">
        <v>4797988</v>
      </c>
      <c r="D53" s="175">
        <f t="shared" si="2"/>
        <v>0.33759088629417544</v>
      </c>
      <c r="E53" s="394">
        <f t="shared" si="3"/>
        <v>1.206344033816055E-2</v>
      </c>
    </row>
    <row r="54" spans="1:5" s="183" customFormat="1" ht="14.25" customHeight="1" x14ac:dyDescent="0.3">
      <c r="A54" s="206" t="s">
        <v>315</v>
      </c>
      <c r="B54" s="207">
        <v>2139426</v>
      </c>
      <c r="C54" s="563">
        <v>4695926</v>
      </c>
      <c r="D54" s="175">
        <f t="shared" si="2"/>
        <v>1.1949466819604884</v>
      </c>
      <c r="E54" s="394">
        <f t="shared" si="3"/>
        <v>1.1806828848554211E-2</v>
      </c>
    </row>
    <row r="55" spans="1:5" s="183" customFormat="1" ht="14.25" customHeight="1" x14ac:dyDescent="0.3">
      <c r="A55" s="206" t="s">
        <v>281</v>
      </c>
      <c r="B55" s="207">
        <v>5705553</v>
      </c>
      <c r="C55" s="563">
        <v>4686613</v>
      </c>
      <c r="D55" s="175">
        <f t="shared" si="2"/>
        <v>-0.17858742176262321</v>
      </c>
      <c r="E55" s="394">
        <f t="shared" si="3"/>
        <v>1.1783413446125258E-2</v>
      </c>
    </row>
    <row r="56" spans="1:5" s="183" customFormat="1" ht="14.25" customHeight="1" x14ac:dyDescent="0.3">
      <c r="A56" s="206" t="s">
        <v>291</v>
      </c>
      <c r="B56" s="207">
        <v>5665529</v>
      </c>
      <c r="C56" s="563">
        <v>4469256</v>
      </c>
      <c r="D56" s="175">
        <f t="shared" si="2"/>
        <v>-0.21114939134545074</v>
      </c>
      <c r="E56" s="394">
        <f t="shared" si="3"/>
        <v>1.1236919123592237E-2</v>
      </c>
    </row>
    <row r="57" spans="1:5" s="183" customFormat="1" ht="14.25" customHeight="1" x14ac:dyDescent="0.3">
      <c r="A57" s="206" t="s">
        <v>828</v>
      </c>
      <c r="B57" s="207">
        <v>1170659</v>
      </c>
      <c r="C57" s="563">
        <v>3998679</v>
      </c>
      <c r="D57" s="175">
        <f t="shared" si="2"/>
        <v>2.4157504448349179</v>
      </c>
      <c r="E57" s="394">
        <f t="shared" si="3"/>
        <v>1.0053761190723171E-2</v>
      </c>
    </row>
    <row r="58" spans="1:5" s="183" customFormat="1" ht="14.25" customHeight="1" x14ac:dyDescent="0.3">
      <c r="A58" s="206" t="s">
        <v>314</v>
      </c>
      <c r="B58" s="207">
        <v>1994028</v>
      </c>
      <c r="C58" s="563">
        <v>3447853</v>
      </c>
      <c r="D58" s="175">
        <f t="shared" si="2"/>
        <v>0.72908956143043135</v>
      </c>
      <c r="E58" s="394">
        <f t="shared" si="3"/>
        <v>8.668835553621199E-3</v>
      </c>
    </row>
    <row r="59" spans="1:5" s="183" customFormat="1" ht="14.25" customHeight="1" x14ac:dyDescent="0.3">
      <c r="A59" s="206" t="s">
        <v>286</v>
      </c>
      <c r="B59" s="207">
        <v>1453727</v>
      </c>
      <c r="C59" s="563">
        <v>3322148</v>
      </c>
      <c r="D59" s="175">
        <f t="shared" si="2"/>
        <v>1.2852626387210253</v>
      </c>
      <c r="E59" s="394">
        <f t="shared" si="3"/>
        <v>8.3527791633783571E-3</v>
      </c>
    </row>
    <row r="60" spans="1:5" s="183" customFormat="1" ht="14.25" customHeight="1" x14ac:dyDescent="0.3">
      <c r="A60" s="208" t="s">
        <v>316</v>
      </c>
      <c r="B60" s="207">
        <v>3624589</v>
      </c>
      <c r="C60" s="563">
        <v>3241291</v>
      </c>
      <c r="D60" s="175">
        <f t="shared" si="2"/>
        <v>-0.10574936910088284</v>
      </c>
      <c r="E60" s="394">
        <f t="shared" si="3"/>
        <v>8.1494827825990285E-3</v>
      </c>
    </row>
    <row r="61" spans="1:5" s="183" customFormat="1" ht="14.25" customHeight="1" x14ac:dyDescent="0.3">
      <c r="A61" s="206" t="s">
        <v>313</v>
      </c>
      <c r="B61" s="207">
        <v>1337580</v>
      </c>
      <c r="C61" s="563">
        <v>3191188</v>
      </c>
      <c r="D61" s="175">
        <f t="shared" si="2"/>
        <v>1.3857922516784043</v>
      </c>
      <c r="E61" s="394">
        <f t="shared" si="3"/>
        <v>8.0235102809456567E-3</v>
      </c>
    </row>
    <row r="62" spans="1:5" s="183" customFormat="1" ht="14.25" customHeight="1" x14ac:dyDescent="0.3">
      <c r="A62" s="206" t="s">
        <v>318</v>
      </c>
      <c r="B62" s="207">
        <v>2244364</v>
      </c>
      <c r="C62" s="563">
        <v>3011683</v>
      </c>
      <c r="D62" s="175">
        <f t="shared" si="2"/>
        <v>0.34188705575387957</v>
      </c>
      <c r="E62" s="394">
        <f t="shared" si="3"/>
        <v>7.5721861305097843E-3</v>
      </c>
    </row>
    <row r="63" spans="1:5" s="183" customFormat="1" ht="14.25" customHeight="1" x14ac:dyDescent="0.3">
      <c r="A63" s="206" t="s">
        <v>711</v>
      </c>
      <c r="B63" s="207">
        <v>212594</v>
      </c>
      <c r="C63" s="563">
        <v>2721790</v>
      </c>
      <c r="D63" s="175" t="s">
        <v>241</v>
      </c>
      <c r="E63" s="394">
        <f t="shared" si="3"/>
        <v>6.843316673155915E-3</v>
      </c>
    </row>
    <row r="64" spans="1:5" s="183" customFormat="1" ht="14.25" customHeight="1" x14ac:dyDescent="0.3">
      <c r="A64" s="206" t="s">
        <v>864</v>
      </c>
      <c r="B64" s="207">
        <v>0</v>
      </c>
      <c r="C64" s="563">
        <v>2491560</v>
      </c>
      <c r="D64" s="175" t="s">
        <v>241</v>
      </c>
      <c r="E64" s="394">
        <f t="shared" si="3"/>
        <v>6.2644561447313543E-3</v>
      </c>
    </row>
    <row r="65" spans="1:5" s="183" customFormat="1" ht="14.25" customHeight="1" x14ac:dyDescent="0.3">
      <c r="A65" s="206" t="s">
        <v>287</v>
      </c>
      <c r="B65" s="207">
        <v>1877664</v>
      </c>
      <c r="C65" s="563">
        <v>2404036</v>
      </c>
      <c r="D65" s="175">
        <f t="shared" si="2"/>
        <v>0.2803334355880498</v>
      </c>
      <c r="E65" s="394">
        <f t="shared" si="3"/>
        <v>6.0443971216247597E-3</v>
      </c>
    </row>
    <row r="66" spans="1:5" s="183" customFormat="1" ht="14.25" customHeight="1" x14ac:dyDescent="0.3">
      <c r="A66" s="206" t="s">
        <v>899</v>
      </c>
      <c r="B66" s="207">
        <v>1157175</v>
      </c>
      <c r="C66" s="563">
        <v>2369062</v>
      </c>
      <c r="D66" s="175">
        <f t="shared" si="2"/>
        <v>1.047280661956921</v>
      </c>
      <c r="E66" s="394">
        <f t="shared" si="3"/>
        <v>5.9564630204167477E-3</v>
      </c>
    </row>
    <row r="67" spans="1:5" s="183" customFormat="1" ht="14.25" customHeight="1" x14ac:dyDescent="0.3">
      <c r="A67" s="206" t="s">
        <v>900</v>
      </c>
      <c r="B67" s="207">
        <v>239236</v>
      </c>
      <c r="C67" s="563">
        <v>2127147</v>
      </c>
      <c r="D67" s="175">
        <f t="shared" si="2"/>
        <v>7.8914168436188525</v>
      </c>
      <c r="E67" s="394">
        <f t="shared" si="3"/>
        <v>5.3482232396156893E-3</v>
      </c>
    </row>
    <row r="68" spans="1:5" s="183" customFormat="1" ht="14.25" customHeight="1" x14ac:dyDescent="0.3">
      <c r="A68" s="206" t="s">
        <v>587</v>
      </c>
      <c r="B68" s="207">
        <v>903547</v>
      </c>
      <c r="C68" s="563">
        <v>2118168</v>
      </c>
      <c r="D68" s="175">
        <f t="shared" si="2"/>
        <v>1.3442809283855737</v>
      </c>
      <c r="E68" s="394">
        <f t="shared" si="3"/>
        <v>5.3256476035790116E-3</v>
      </c>
    </row>
    <row r="69" spans="1:5" s="183" customFormat="1" ht="14.25" customHeight="1" x14ac:dyDescent="0.3">
      <c r="A69" s="206" t="s">
        <v>285</v>
      </c>
      <c r="B69" s="207">
        <v>2134626</v>
      </c>
      <c r="C69" s="563">
        <v>2117989</v>
      </c>
      <c r="D69" s="175">
        <f t="shared" si="2"/>
        <v>-7.7938711511993386E-3</v>
      </c>
      <c r="E69" s="394">
        <f t="shared" si="3"/>
        <v>5.3251975491352471E-3</v>
      </c>
    </row>
    <row r="70" spans="1:5" s="183" customFormat="1" ht="14.25" customHeight="1" x14ac:dyDescent="0.3">
      <c r="A70" s="206" t="s">
        <v>863</v>
      </c>
      <c r="B70" s="207">
        <v>267230</v>
      </c>
      <c r="C70" s="563">
        <v>1999016</v>
      </c>
      <c r="D70" s="175">
        <f t="shared" si="2"/>
        <v>6.4805074280582273</v>
      </c>
      <c r="E70" s="394">
        <f t="shared" si="3"/>
        <v>5.0260672288109827E-3</v>
      </c>
    </row>
    <row r="71" spans="1:5" s="183" customFormat="1" ht="14.25" customHeight="1" x14ac:dyDescent="0.3">
      <c r="A71" s="206" t="s">
        <v>759</v>
      </c>
      <c r="B71" s="207">
        <v>678532</v>
      </c>
      <c r="C71" s="563">
        <v>1858637</v>
      </c>
      <c r="D71" s="175">
        <f t="shared" si="2"/>
        <v>1.7392031621205781</v>
      </c>
      <c r="E71" s="394">
        <f t="shared" si="3"/>
        <v>4.6731164312619608E-3</v>
      </c>
    </row>
    <row r="72" spans="1:5" s="183" customFormat="1" ht="14.25" customHeight="1" x14ac:dyDescent="0.3">
      <c r="A72" s="206" t="s">
        <v>901</v>
      </c>
      <c r="B72" s="207">
        <v>398632</v>
      </c>
      <c r="C72" s="563">
        <v>1671863</v>
      </c>
      <c r="D72" s="175">
        <f t="shared" si="2"/>
        <v>3.194000983363102</v>
      </c>
      <c r="E72" s="394">
        <f t="shared" si="3"/>
        <v>4.2035160475762156E-3</v>
      </c>
    </row>
    <row r="73" spans="1:5" s="183" customFormat="1" ht="14.25" customHeight="1" x14ac:dyDescent="0.3">
      <c r="A73" s="206" t="s">
        <v>317</v>
      </c>
      <c r="B73" s="207">
        <v>3250000</v>
      </c>
      <c r="C73" s="563">
        <v>1606204</v>
      </c>
      <c r="D73" s="175">
        <f t="shared" si="2"/>
        <v>-0.50578338461538463</v>
      </c>
      <c r="E73" s="394">
        <f t="shared" si="3"/>
        <v>4.0384315519161008E-3</v>
      </c>
    </row>
    <row r="74" spans="1:5" s="183" customFormat="1" ht="14.25" customHeight="1" x14ac:dyDescent="0.3">
      <c r="A74" s="206" t="s">
        <v>902</v>
      </c>
      <c r="B74" s="207">
        <v>0</v>
      </c>
      <c r="C74" s="563">
        <v>1452695</v>
      </c>
      <c r="D74" s="175" t="s">
        <v>241</v>
      </c>
      <c r="E74" s="394">
        <f t="shared" si="3"/>
        <v>3.652468380922199E-3</v>
      </c>
    </row>
    <row r="75" spans="1:5" s="183" customFormat="1" ht="14.25" customHeight="1" x14ac:dyDescent="0.3">
      <c r="A75" s="206" t="s">
        <v>297</v>
      </c>
      <c r="B75" s="207">
        <v>495823</v>
      </c>
      <c r="C75" s="563">
        <v>1394056</v>
      </c>
      <c r="D75" s="175">
        <f t="shared" si="2"/>
        <v>1.8116001072963539</v>
      </c>
      <c r="E75" s="394">
        <f t="shared" si="3"/>
        <v>3.5050340651237026E-3</v>
      </c>
    </row>
    <row r="76" spans="1:5" s="183" customFormat="1" ht="14.25" customHeight="1" x14ac:dyDescent="0.3">
      <c r="A76" s="206" t="s">
        <v>393</v>
      </c>
      <c r="B76" s="207">
        <v>2497358</v>
      </c>
      <c r="C76" s="563">
        <v>1286053</v>
      </c>
      <c r="D76" s="175">
        <f t="shared" si="2"/>
        <v>-0.48503458454895132</v>
      </c>
      <c r="E76" s="394">
        <f t="shared" si="3"/>
        <v>3.2334852936715119E-3</v>
      </c>
    </row>
    <row r="77" spans="1:5" s="183" customFormat="1" ht="14.25" customHeight="1" x14ac:dyDescent="0.3">
      <c r="A77" s="206" t="s">
        <v>298</v>
      </c>
      <c r="B77" s="207">
        <v>1824338</v>
      </c>
      <c r="C77" s="563">
        <v>1158070</v>
      </c>
      <c r="D77" s="175">
        <f t="shared" si="2"/>
        <v>-0.36521083264175824</v>
      </c>
      <c r="E77" s="394">
        <f t="shared" si="3"/>
        <v>2.9117013949208686E-3</v>
      </c>
    </row>
    <row r="78" spans="1:5" s="183" customFormat="1" ht="14.25" customHeight="1" x14ac:dyDescent="0.3">
      <c r="A78" s="206" t="s">
        <v>588</v>
      </c>
      <c r="B78" s="207">
        <v>1156107</v>
      </c>
      <c r="C78" s="563">
        <v>1127212</v>
      </c>
      <c r="D78" s="175">
        <f t="shared" si="2"/>
        <v>-2.4993361341121512E-2</v>
      </c>
      <c r="E78" s="394">
        <f t="shared" si="3"/>
        <v>2.834116031648814E-3</v>
      </c>
    </row>
    <row r="79" spans="1:5" s="183" customFormat="1" ht="14.25" customHeight="1" x14ac:dyDescent="0.3">
      <c r="A79" s="206" t="s">
        <v>793</v>
      </c>
      <c r="B79" s="207">
        <v>553948</v>
      </c>
      <c r="C79" s="563">
        <v>1088260</v>
      </c>
      <c r="D79" s="175">
        <f t="shared" si="2"/>
        <v>0.96455262948868836</v>
      </c>
      <c r="E79" s="394">
        <f t="shared" si="3"/>
        <v>2.7361801618525517E-3</v>
      </c>
    </row>
    <row r="80" spans="1:5" s="183" customFormat="1" ht="14.25" customHeight="1" x14ac:dyDescent="0.3">
      <c r="A80" s="206" t="s">
        <v>394</v>
      </c>
      <c r="B80" s="207">
        <v>1233238</v>
      </c>
      <c r="C80" s="563">
        <v>1047328</v>
      </c>
      <c r="D80" s="175">
        <f t="shared" si="2"/>
        <v>-0.15074949036601204</v>
      </c>
      <c r="E80" s="394">
        <f t="shared" si="3"/>
        <v>2.6332660361978841E-3</v>
      </c>
    </row>
    <row r="81" spans="1:5" s="183" customFormat="1" ht="14.25" customHeight="1" x14ac:dyDescent="0.3">
      <c r="A81" s="206" t="s">
        <v>508</v>
      </c>
      <c r="B81" s="207">
        <v>794984</v>
      </c>
      <c r="C81" s="563">
        <v>1038592</v>
      </c>
      <c r="D81" s="175">
        <f t="shared" si="2"/>
        <v>0.30643132440401311</v>
      </c>
      <c r="E81" s="394">
        <f t="shared" si="3"/>
        <v>2.6113013679256477E-3</v>
      </c>
    </row>
    <row r="82" spans="1:5" s="183" customFormat="1" ht="14.25" customHeight="1" x14ac:dyDescent="0.3">
      <c r="A82" s="206" t="s">
        <v>903</v>
      </c>
      <c r="B82" s="207">
        <v>289496</v>
      </c>
      <c r="C82" s="563">
        <v>1021933</v>
      </c>
      <c r="D82" s="175">
        <f t="shared" si="2"/>
        <v>2.5300418658634318</v>
      </c>
      <c r="E82" s="394">
        <f t="shared" si="3"/>
        <v>2.5694161334078838E-3</v>
      </c>
    </row>
    <row r="83" spans="1:5" s="197" customFormat="1" ht="14.25" customHeight="1" x14ac:dyDescent="0.3">
      <c r="A83" s="564" t="s">
        <v>904</v>
      </c>
      <c r="B83" s="207">
        <v>33684619</v>
      </c>
      <c r="C83" s="563">
        <v>24973916</v>
      </c>
      <c r="D83" s="175">
        <f t="shared" si="2"/>
        <v>-0.25859585943364838</v>
      </c>
      <c r="E83" s="394">
        <f t="shared" si="3"/>
        <v>6.279118365369675E-2</v>
      </c>
    </row>
    <row r="84" spans="1:5" s="6" customFormat="1" ht="14.4" thickBot="1" x14ac:dyDescent="0.35">
      <c r="A84" s="209" t="s">
        <v>320</v>
      </c>
      <c r="B84" s="597">
        <f>SUM(B33:B83)</f>
        <v>365380014</v>
      </c>
      <c r="C84" s="598">
        <f>SUM(C33:C83)</f>
        <v>397729658</v>
      </c>
      <c r="D84" s="565">
        <f>C84/B84-1</f>
        <v>8.8536982758996796E-2</v>
      </c>
      <c r="E84" s="897">
        <f>+C84/$C$84</f>
        <v>1</v>
      </c>
    </row>
    <row r="85" spans="1:5" s="6" customFormat="1" x14ac:dyDescent="0.3">
      <c r="B85" s="210"/>
      <c r="C85" s="210"/>
      <c r="D85" s="10"/>
    </row>
    <row r="86" spans="1:5" s="6" customFormat="1" ht="53.25" customHeight="1" x14ac:dyDescent="0.3">
      <c r="A86" s="920" t="s">
        <v>898</v>
      </c>
      <c r="B86" s="920"/>
      <c r="C86" s="920"/>
      <c r="D86" s="920"/>
      <c r="E86" s="190"/>
    </row>
    <row r="87" spans="1:5" s="6" customFormat="1" ht="14.4" x14ac:dyDescent="0.3">
      <c r="A87"/>
      <c r="B87"/>
      <c r="C87"/>
      <c r="D87"/>
    </row>
    <row r="88" spans="1:5" s="6" customFormat="1" ht="14.4" x14ac:dyDescent="0.3">
      <c r="A88"/>
      <c r="B88"/>
      <c r="C88"/>
      <c r="D88"/>
    </row>
    <row r="89" spans="1:5" s="6" customFormat="1" ht="14.4" x14ac:dyDescent="0.3">
      <c r="A89"/>
      <c r="B89"/>
      <c r="C89"/>
      <c r="D89"/>
    </row>
    <row r="90" spans="1:5" s="6" customFormat="1" ht="14.4" x14ac:dyDescent="0.3">
      <c r="A90"/>
      <c r="B90"/>
      <c r="C90"/>
      <c r="D90"/>
    </row>
    <row r="91" spans="1:5" s="6" customFormat="1" ht="14.4" x14ac:dyDescent="0.3">
      <c r="A91"/>
      <c r="B91"/>
      <c r="C91"/>
      <c r="D91"/>
    </row>
    <row r="92" spans="1:5" s="6" customFormat="1" ht="14.4" x14ac:dyDescent="0.3">
      <c r="A92"/>
      <c r="B92"/>
      <c r="C92"/>
      <c r="D92"/>
    </row>
    <row r="93" spans="1:5" s="6" customFormat="1" ht="14.4" x14ac:dyDescent="0.3">
      <c r="A93"/>
      <c r="B93"/>
      <c r="C93"/>
      <c r="D93"/>
    </row>
    <row r="94" spans="1:5" s="6" customFormat="1" ht="14.4" x14ac:dyDescent="0.3">
      <c r="A94"/>
      <c r="B94"/>
      <c r="C94"/>
      <c r="D94"/>
    </row>
    <row r="95" spans="1:5" s="6" customFormat="1" ht="14.4" x14ac:dyDescent="0.3">
      <c r="A95"/>
      <c r="B95"/>
      <c r="C95"/>
      <c r="D95"/>
    </row>
    <row r="96" spans="1:5" s="6" customFormat="1" ht="14.4" x14ac:dyDescent="0.3">
      <c r="A96"/>
      <c r="B96"/>
      <c r="C96"/>
      <c r="D96"/>
    </row>
    <row r="97" spans="1:4" s="6" customFormat="1" ht="14.4" x14ac:dyDescent="0.3">
      <c r="A97"/>
      <c r="B97"/>
      <c r="C97"/>
      <c r="D97"/>
    </row>
    <row r="98" spans="1:4" s="6" customFormat="1" ht="14.4" x14ac:dyDescent="0.3">
      <c r="A98"/>
      <c r="B98"/>
      <c r="C98"/>
      <c r="D98"/>
    </row>
    <row r="99" spans="1:4" s="6" customFormat="1" ht="14.4" x14ac:dyDescent="0.3">
      <c r="A99"/>
      <c r="B99"/>
      <c r="C99"/>
      <c r="D99"/>
    </row>
    <row r="100" spans="1:4" s="6" customFormat="1" ht="14.4" x14ac:dyDescent="0.3">
      <c r="A100"/>
      <c r="B100"/>
      <c r="C100"/>
      <c r="D100"/>
    </row>
    <row r="101" spans="1:4" s="6" customFormat="1" ht="14.4" x14ac:dyDescent="0.3">
      <c r="A101"/>
      <c r="B101"/>
      <c r="C101"/>
      <c r="D101"/>
    </row>
    <row r="102" spans="1:4" s="6" customFormat="1" ht="14.4" x14ac:dyDescent="0.3">
      <c r="A102"/>
      <c r="B102"/>
      <c r="C102"/>
      <c r="D102"/>
    </row>
    <row r="103" spans="1:4" s="6" customFormat="1" ht="14.4" x14ac:dyDescent="0.3">
      <c r="A103"/>
      <c r="B103"/>
      <c r="C103"/>
      <c r="D103"/>
    </row>
    <row r="104" spans="1:4" s="6" customFormat="1" ht="14.4" x14ac:dyDescent="0.3">
      <c r="A104"/>
      <c r="B104"/>
      <c r="C104"/>
      <c r="D104"/>
    </row>
    <row r="105" spans="1:4" s="6" customFormat="1" ht="14.4" x14ac:dyDescent="0.3">
      <c r="A105"/>
      <c r="B105"/>
      <c r="C105"/>
      <c r="D105"/>
    </row>
    <row r="106" spans="1:4" s="6" customFormat="1" ht="14.4" x14ac:dyDescent="0.3">
      <c r="A106"/>
      <c r="B106"/>
      <c r="C106"/>
      <c r="D106"/>
    </row>
    <row r="107" spans="1:4" s="6" customFormat="1" ht="14.4" x14ac:dyDescent="0.3">
      <c r="A107"/>
      <c r="B107"/>
      <c r="C107"/>
      <c r="D107"/>
    </row>
    <row r="108" spans="1:4" s="6" customFormat="1" ht="14.4" x14ac:dyDescent="0.3">
      <c r="A108"/>
      <c r="B108"/>
      <c r="C108"/>
      <c r="D108"/>
    </row>
    <row r="109" spans="1:4" s="6" customFormat="1" ht="14.4" x14ac:dyDescent="0.3">
      <c r="A109"/>
      <c r="B109"/>
      <c r="C109"/>
      <c r="D109"/>
    </row>
    <row r="110" spans="1:4" s="6" customFormat="1" ht="14.4" x14ac:dyDescent="0.3">
      <c r="A110"/>
      <c r="B110"/>
      <c r="C110"/>
      <c r="D110"/>
    </row>
    <row r="111" spans="1:4" s="6" customFormat="1" ht="14.4" x14ac:dyDescent="0.3">
      <c r="A111"/>
      <c r="B111"/>
      <c r="C111"/>
      <c r="D111"/>
    </row>
    <row r="112" spans="1:4" s="6" customFormat="1" ht="14.4" x14ac:dyDescent="0.3">
      <c r="A112"/>
      <c r="B112"/>
      <c r="C112"/>
      <c r="D112"/>
    </row>
    <row r="113" spans="1:4" s="6" customFormat="1" ht="14.4" x14ac:dyDescent="0.3">
      <c r="A113"/>
      <c r="B113"/>
      <c r="C113"/>
      <c r="D113"/>
    </row>
    <row r="114" spans="1:4" s="6" customFormat="1" x14ac:dyDescent="0.3">
      <c r="D114" s="10"/>
    </row>
    <row r="115" spans="1:4" s="6" customFormat="1" x14ac:dyDescent="0.3">
      <c r="D115" s="10"/>
    </row>
    <row r="116" spans="1:4" s="6" customFormat="1" x14ac:dyDescent="0.3">
      <c r="D116" s="10"/>
    </row>
    <row r="117" spans="1:4" s="6" customFormat="1" x14ac:dyDescent="0.3">
      <c r="D117" s="10"/>
    </row>
    <row r="118" spans="1:4" s="6" customFormat="1" x14ac:dyDescent="0.3">
      <c r="D118" s="10"/>
    </row>
    <row r="119" spans="1:4" s="6" customFormat="1" x14ac:dyDescent="0.3">
      <c r="D119" s="10"/>
    </row>
    <row r="120" spans="1:4" s="6" customFormat="1" x14ac:dyDescent="0.3">
      <c r="D120" s="10"/>
    </row>
    <row r="121" spans="1:4" s="6" customFormat="1" x14ac:dyDescent="0.3">
      <c r="D121" s="10"/>
    </row>
    <row r="122" spans="1:4" s="6" customFormat="1" x14ac:dyDescent="0.3">
      <c r="D122" s="10"/>
    </row>
    <row r="123" spans="1:4" s="6" customFormat="1" x14ac:dyDescent="0.3">
      <c r="D123" s="10"/>
    </row>
    <row r="124" spans="1:4" s="6" customFormat="1" x14ac:dyDescent="0.3">
      <c r="D124" s="10"/>
    </row>
    <row r="125" spans="1:4" s="6" customFormat="1" x14ac:dyDescent="0.3">
      <c r="D125" s="10"/>
    </row>
    <row r="126" spans="1:4" s="6" customFormat="1" x14ac:dyDescent="0.3">
      <c r="D126" s="10"/>
    </row>
    <row r="127" spans="1:4" s="6" customFormat="1" x14ac:dyDescent="0.3">
      <c r="D127" s="10"/>
    </row>
    <row r="128" spans="1:4" s="6" customFormat="1" x14ac:dyDescent="0.3">
      <c r="D128" s="10"/>
    </row>
    <row r="129" spans="4:4" s="6" customFormat="1" x14ac:dyDescent="0.3">
      <c r="D129" s="10"/>
    </row>
    <row r="130" spans="4:4" s="6" customFormat="1" x14ac:dyDescent="0.3">
      <c r="D130" s="10"/>
    </row>
    <row r="131" spans="4:4" s="6" customFormat="1" x14ac:dyDescent="0.3">
      <c r="D131" s="10"/>
    </row>
    <row r="132" spans="4:4" s="6" customFormat="1" x14ac:dyDescent="0.3">
      <c r="D132" s="10"/>
    </row>
    <row r="133" spans="4:4" s="6" customFormat="1" x14ac:dyDescent="0.3">
      <c r="D133" s="10"/>
    </row>
    <row r="134" spans="4:4" s="6" customFormat="1" x14ac:dyDescent="0.3">
      <c r="D134" s="10"/>
    </row>
    <row r="135" spans="4:4" s="6" customFormat="1" x14ac:dyDescent="0.3">
      <c r="D135" s="10"/>
    </row>
    <row r="136" spans="4:4" s="6" customFormat="1" x14ac:dyDescent="0.3">
      <c r="D136" s="10"/>
    </row>
    <row r="137" spans="4:4" s="6" customFormat="1" x14ac:dyDescent="0.3">
      <c r="D137" s="10"/>
    </row>
    <row r="138" spans="4:4" s="6" customFormat="1" x14ac:dyDescent="0.3">
      <c r="D138" s="10"/>
    </row>
    <row r="139" spans="4:4" s="6" customFormat="1" x14ac:dyDescent="0.3">
      <c r="D139" s="10"/>
    </row>
    <row r="140" spans="4:4" s="6" customFormat="1" x14ac:dyDescent="0.3">
      <c r="D140" s="10"/>
    </row>
    <row r="141" spans="4:4" s="6" customFormat="1" x14ac:dyDescent="0.3">
      <c r="D141" s="10"/>
    </row>
    <row r="142" spans="4:4" s="6" customFormat="1" x14ac:dyDescent="0.3">
      <c r="D142" s="10"/>
    </row>
    <row r="143" spans="4:4" s="6" customFormat="1" x14ac:dyDescent="0.3">
      <c r="D143" s="10"/>
    </row>
    <row r="144" spans="4:4" s="6" customFormat="1" x14ac:dyDescent="0.3">
      <c r="D144" s="10"/>
    </row>
    <row r="145" spans="4:4" s="6" customFormat="1" x14ac:dyDescent="0.3">
      <c r="D145" s="10"/>
    </row>
    <row r="146" spans="4:4" s="6" customFormat="1" x14ac:dyDescent="0.3">
      <c r="D146" s="10"/>
    </row>
    <row r="147" spans="4:4" s="6" customFormat="1" x14ac:dyDescent="0.3">
      <c r="D147" s="10"/>
    </row>
    <row r="148" spans="4:4" s="6" customFormat="1" x14ac:dyDescent="0.3">
      <c r="D148" s="10"/>
    </row>
    <row r="149" spans="4:4" s="6" customFormat="1" x14ac:dyDescent="0.3">
      <c r="D149" s="10"/>
    </row>
    <row r="150" spans="4:4" s="6" customFormat="1" x14ac:dyDescent="0.3">
      <c r="D150" s="10"/>
    </row>
    <row r="151" spans="4:4" s="6" customFormat="1" x14ac:dyDescent="0.3">
      <c r="D151" s="10"/>
    </row>
    <row r="152" spans="4:4" s="6" customFormat="1" x14ac:dyDescent="0.3">
      <c r="D152" s="10"/>
    </row>
    <row r="153" spans="4:4" s="6" customFormat="1" x14ac:dyDescent="0.3">
      <c r="D153" s="10"/>
    </row>
    <row r="154" spans="4:4" s="6" customFormat="1" x14ac:dyDescent="0.3">
      <c r="D154" s="10"/>
    </row>
    <row r="155" spans="4:4" s="6" customFormat="1" x14ac:dyDescent="0.3">
      <c r="D155" s="10"/>
    </row>
    <row r="156" spans="4:4" s="6" customFormat="1" x14ac:dyDescent="0.3">
      <c r="D156" s="10"/>
    </row>
    <row r="157" spans="4:4" s="6" customFormat="1" x14ac:dyDescent="0.3">
      <c r="D157" s="10"/>
    </row>
    <row r="158" spans="4:4" s="6" customFormat="1" x14ac:dyDescent="0.3">
      <c r="D158" s="10"/>
    </row>
    <row r="159" spans="4:4" s="6" customFormat="1" x14ac:dyDescent="0.3">
      <c r="D159" s="10"/>
    </row>
    <row r="160" spans="4:4" s="6" customFormat="1" x14ac:dyDescent="0.3">
      <c r="D160" s="10"/>
    </row>
    <row r="161" spans="4:4" s="6" customFormat="1" x14ac:dyDescent="0.3">
      <c r="D161" s="10"/>
    </row>
    <row r="162" spans="4:4" s="6" customFormat="1" x14ac:dyDescent="0.3">
      <c r="D162" s="10"/>
    </row>
    <row r="163" spans="4:4" s="6" customFormat="1" x14ac:dyDescent="0.3">
      <c r="D163" s="10"/>
    </row>
    <row r="164" spans="4:4" s="6" customFormat="1" x14ac:dyDescent="0.3">
      <c r="D164" s="10"/>
    </row>
    <row r="165" spans="4:4" s="6" customFormat="1" x14ac:dyDescent="0.3">
      <c r="D165" s="10"/>
    </row>
    <row r="166" spans="4:4" s="6" customFormat="1" x14ac:dyDescent="0.3">
      <c r="D166" s="10"/>
    </row>
    <row r="167" spans="4:4" s="6" customFormat="1" x14ac:dyDescent="0.3">
      <c r="D167" s="10"/>
    </row>
    <row r="168" spans="4:4" s="6" customFormat="1" x14ac:dyDescent="0.3">
      <c r="D168" s="10"/>
    </row>
    <row r="169" spans="4:4" s="6" customFormat="1" x14ac:dyDescent="0.3">
      <c r="D169" s="10"/>
    </row>
    <row r="170" spans="4:4" s="6" customFormat="1" x14ac:dyDescent="0.3">
      <c r="D170" s="10"/>
    </row>
    <row r="171" spans="4:4" s="6" customFormat="1" x14ac:dyDescent="0.3">
      <c r="D171" s="10"/>
    </row>
    <row r="172" spans="4:4" s="6" customFormat="1" x14ac:dyDescent="0.3">
      <c r="D172" s="10"/>
    </row>
    <row r="173" spans="4:4" s="6" customFormat="1" x14ac:dyDescent="0.3">
      <c r="D173" s="10"/>
    </row>
    <row r="174" spans="4:4" s="6" customFormat="1" x14ac:dyDescent="0.3">
      <c r="D174" s="10"/>
    </row>
    <row r="175" spans="4:4" s="6" customFormat="1" x14ac:dyDescent="0.3">
      <c r="D175" s="10"/>
    </row>
    <row r="176" spans="4:4" s="6" customFormat="1" x14ac:dyDescent="0.3">
      <c r="D176" s="10"/>
    </row>
    <row r="177" spans="4:4" s="6" customFormat="1" x14ac:dyDescent="0.3">
      <c r="D177" s="10"/>
    </row>
    <row r="178" spans="4:4" s="6" customFormat="1" x14ac:dyDescent="0.3">
      <c r="D178" s="10"/>
    </row>
    <row r="179" spans="4:4" s="6" customFormat="1" x14ac:dyDescent="0.3">
      <c r="D179" s="10"/>
    </row>
    <row r="180" spans="4:4" s="6" customFormat="1" x14ac:dyDescent="0.3">
      <c r="D180" s="10"/>
    </row>
    <row r="181" spans="4:4" s="6" customFormat="1" x14ac:dyDescent="0.3">
      <c r="D181" s="10"/>
    </row>
    <row r="182" spans="4:4" s="6" customFormat="1" x14ac:dyDescent="0.3">
      <c r="D182" s="10"/>
    </row>
    <row r="183" spans="4:4" s="6" customFormat="1" x14ac:dyDescent="0.3">
      <c r="D183" s="10"/>
    </row>
    <row r="184" spans="4:4" s="6" customFormat="1" x14ac:dyDescent="0.3">
      <c r="D184" s="10"/>
    </row>
    <row r="185" spans="4:4" s="6" customFormat="1" x14ac:dyDescent="0.3">
      <c r="D185" s="10"/>
    </row>
    <row r="186" spans="4:4" s="6" customFormat="1" x14ac:dyDescent="0.3">
      <c r="D186" s="10"/>
    </row>
    <row r="187" spans="4:4" s="6" customFormat="1" x14ac:dyDescent="0.3">
      <c r="D187" s="10"/>
    </row>
    <row r="188" spans="4:4" s="6" customFormat="1" x14ac:dyDescent="0.3">
      <c r="D188" s="10"/>
    </row>
    <row r="189" spans="4:4" s="6" customFormat="1" x14ac:dyDescent="0.3">
      <c r="D189" s="10"/>
    </row>
    <row r="190" spans="4:4" s="6" customFormat="1" x14ac:dyDescent="0.3">
      <c r="D190" s="10"/>
    </row>
    <row r="191" spans="4:4" s="6" customFormat="1" x14ac:dyDescent="0.3">
      <c r="D191" s="10"/>
    </row>
    <row r="192" spans="4:4" s="6" customFormat="1" x14ac:dyDescent="0.3">
      <c r="D192" s="10"/>
    </row>
    <row r="193" spans="4:4" s="6" customFormat="1" x14ac:dyDescent="0.3">
      <c r="D193" s="10"/>
    </row>
    <row r="194" spans="4:4" s="6" customFormat="1" x14ac:dyDescent="0.3">
      <c r="D194" s="10"/>
    </row>
    <row r="195" spans="4:4" s="6" customFormat="1" x14ac:dyDescent="0.3">
      <c r="D195" s="10"/>
    </row>
    <row r="196" spans="4:4" s="6" customFormat="1" x14ac:dyDescent="0.3">
      <c r="D196" s="10"/>
    </row>
    <row r="197" spans="4:4" s="6" customFormat="1" x14ac:dyDescent="0.3">
      <c r="D197" s="10"/>
    </row>
    <row r="198" spans="4:4" s="6" customFormat="1" x14ac:dyDescent="0.3">
      <c r="D198" s="10"/>
    </row>
    <row r="199" spans="4:4" s="6" customFormat="1" x14ac:dyDescent="0.3">
      <c r="D199" s="10"/>
    </row>
    <row r="200" spans="4:4" s="6" customFormat="1" x14ac:dyDescent="0.3">
      <c r="D200" s="10"/>
    </row>
    <row r="201" spans="4:4" s="6" customFormat="1" x14ac:dyDescent="0.3">
      <c r="D201" s="10"/>
    </row>
    <row r="202" spans="4:4" s="6" customFormat="1" x14ac:dyDescent="0.3">
      <c r="D202" s="10"/>
    </row>
    <row r="203" spans="4:4" s="6" customFormat="1" x14ac:dyDescent="0.3">
      <c r="D203" s="10"/>
    </row>
    <row r="204" spans="4:4" s="6" customFormat="1" x14ac:dyDescent="0.3">
      <c r="D204" s="10"/>
    </row>
    <row r="205" spans="4:4" s="6" customFormat="1" x14ac:dyDescent="0.3">
      <c r="D205" s="10"/>
    </row>
    <row r="206" spans="4:4" s="6" customFormat="1" x14ac:dyDescent="0.3">
      <c r="D206" s="10"/>
    </row>
    <row r="207" spans="4:4" s="6" customFormat="1" x14ac:dyDescent="0.3">
      <c r="D207" s="10"/>
    </row>
    <row r="208" spans="4:4" s="6" customFormat="1" x14ac:dyDescent="0.3">
      <c r="D208" s="10"/>
    </row>
    <row r="209" spans="4:4" s="6" customFormat="1" x14ac:dyDescent="0.3">
      <c r="D209" s="10"/>
    </row>
    <row r="210" spans="4:4" s="6" customFormat="1" x14ac:dyDescent="0.3">
      <c r="D210" s="10"/>
    </row>
    <row r="211" spans="4:4" s="6" customFormat="1" x14ac:dyDescent="0.3">
      <c r="D211" s="10"/>
    </row>
    <row r="212" spans="4:4" s="6" customFormat="1" x14ac:dyDescent="0.3">
      <c r="D212" s="10"/>
    </row>
    <row r="213" spans="4:4" s="6" customFormat="1" x14ac:dyDescent="0.3">
      <c r="D213" s="10"/>
    </row>
    <row r="214" spans="4:4" s="6" customFormat="1" x14ac:dyDescent="0.3">
      <c r="D214" s="10"/>
    </row>
    <row r="215" spans="4:4" s="6" customFormat="1" x14ac:dyDescent="0.3">
      <c r="D215" s="10"/>
    </row>
    <row r="216" spans="4:4" s="6" customFormat="1" x14ac:dyDescent="0.3">
      <c r="D216" s="10"/>
    </row>
    <row r="217" spans="4:4" s="6" customFormat="1" x14ac:dyDescent="0.3">
      <c r="D217" s="10"/>
    </row>
    <row r="218" spans="4:4" s="6" customFormat="1" x14ac:dyDescent="0.3">
      <c r="D218" s="10"/>
    </row>
    <row r="219" spans="4:4" s="6" customFormat="1" x14ac:dyDescent="0.3">
      <c r="D219" s="10"/>
    </row>
    <row r="220" spans="4:4" s="6" customFormat="1" x14ac:dyDescent="0.3">
      <c r="D220" s="10"/>
    </row>
    <row r="221" spans="4:4" s="6" customFormat="1" x14ac:dyDescent="0.3">
      <c r="D221" s="10"/>
    </row>
    <row r="222" spans="4:4" s="6" customFormat="1" x14ac:dyDescent="0.3">
      <c r="D222" s="10"/>
    </row>
    <row r="223" spans="4:4" s="6" customFormat="1" x14ac:dyDescent="0.3">
      <c r="D223" s="10"/>
    </row>
    <row r="224" spans="4:4" s="6" customFormat="1" x14ac:dyDescent="0.3">
      <c r="D224" s="10"/>
    </row>
    <row r="225" spans="4:4" s="6" customFormat="1" x14ac:dyDescent="0.3">
      <c r="D225" s="10"/>
    </row>
    <row r="226" spans="4:4" s="6" customFormat="1" x14ac:dyDescent="0.3">
      <c r="D226" s="10"/>
    </row>
    <row r="227" spans="4:4" s="6" customFormat="1" x14ac:dyDescent="0.3">
      <c r="D227" s="10"/>
    </row>
    <row r="228" spans="4:4" s="6" customFormat="1" x14ac:dyDescent="0.3">
      <c r="D228" s="10"/>
    </row>
    <row r="229" spans="4:4" s="6" customFormat="1" x14ac:dyDescent="0.3">
      <c r="D229" s="10"/>
    </row>
    <row r="230" spans="4:4" s="6" customFormat="1" x14ac:dyDescent="0.3">
      <c r="D230" s="10"/>
    </row>
    <row r="231" spans="4:4" s="6" customFormat="1" x14ac:dyDescent="0.3">
      <c r="D231" s="10"/>
    </row>
    <row r="232" spans="4:4" s="6" customFormat="1" x14ac:dyDescent="0.3">
      <c r="D232" s="10"/>
    </row>
    <row r="233" spans="4:4" s="6" customFormat="1" x14ac:dyDescent="0.3">
      <c r="D233" s="10"/>
    </row>
    <row r="234" spans="4:4" s="6" customFormat="1" x14ac:dyDescent="0.3">
      <c r="D234" s="10"/>
    </row>
    <row r="235" spans="4:4" s="6" customFormat="1" x14ac:dyDescent="0.3">
      <c r="D235" s="10"/>
    </row>
    <row r="236" spans="4:4" s="6" customFormat="1" x14ac:dyDescent="0.3">
      <c r="D236" s="10"/>
    </row>
    <row r="237" spans="4:4" s="6" customFormat="1" x14ac:dyDescent="0.3">
      <c r="D237" s="10"/>
    </row>
    <row r="238" spans="4:4" s="6" customFormat="1" x14ac:dyDescent="0.3">
      <c r="D238" s="10"/>
    </row>
    <row r="239" spans="4:4" s="6" customFormat="1" x14ac:dyDescent="0.3">
      <c r="D239" s="10"/>
    </row>
    <row r="240" spans="4:4" s="6" customFormat="1" x14ac:dyDescent="0.3">
      <c r="D240" s="10"/>
    </row>
    <row r="241" spans="4:4" s="6" customFormat="1" x14ac:dyDescent="0.3">
      <c r="D241" s="10"/>
    </row>
    <row r="242" spans="4:4" s="6" customFormat="1" x14ac:dyDescent="0.3">
      <c r="D242" s="10"/>
    </row>
    <row r="243" spans="4:4" s="6" customFormat="1" x14ac:dyDescent="0.3">
      <c r="D243" s="10"/>
    </row>
    <row r="244" spans="4:4" s="6" customFormat="1" x14ac:dyDescent="0.3">
      <c r="D244" s="10"/>
    </row>
    <row r="245" spans="4:4" s="6" customFormat="1" x14ac:dyDescent="0.3">
      <c r="D245" s="10"/>
    </row>
    <row r="246" spans="4:4" s="6" customFormat="1" x14ac:dyDescent="0.3">
      <c r="D246" s="10"/>
    </row>
    <row r="247" spans="4:4" s="6" customFormat="1" x14ac:dyDescent="0.3">
      <c r="D247" s="10"/>
    </row>
    <row r="248" spans="4:4" s="6" customFormat="1" x14ac:dyDescent="0.3">
      <c r="D248" s="10"/>
    </row>
    <row r="249" spans="4:4" s="6" customFormat="1" x14ac:dyDescent="0.3">
      <c r="D249" s="10"/>
    </row>
    <row r="250" spans="4:4" s="6" customFormat="1" x14ac:dyDescent="0.3">
      <c r="D250" s="10"/>
    </row>
    <row r="251" spans="4:4" s="6" customFormat="1" x14ac:dyDescent="0.3">
      <c r="D251" s="10"/>
    </row>
    <row r="252" spans="4:4" s="6" customFormat="1" x14ac:dyDescent="0.3">
      <c r="D252" s="10"/>
    </row>
    <row r="253" spans="4:4" s="6" customFormat="1" x14ac:dyDescent="0.3">
      <c r="D253" s="10"/>
    </row>
    <row r="254" spans="4:4" s="6" customFormat="1" x14ac:dyDescent="0.3">
      <c r="D254" s="10"/>
    </row>
    <row r="255" spans="4:4" s="6" customFormat="1" x14ac:dyDescent="0.3">
      <c r="D255" s="10"/>
    </row>
    <row r="256" spans="4:4" s="6" customFormat="1" x14ac:dyDescent="0.3">
      <c r="D256" s="10"/>
    </row>
    <row r="257" spans="4:4" s="6" customFormat="1" x14ac:dyDescent="0.3">
      <c r="D257" s="10"/>
    </row>
    <row r="258" spans="4:4" s="6" customFormat="1" x14ac:dyDescent="0.3">
      <c r="D258" s="10"/>
    </row>
    <row r="259" spans="4:4" s="6" customFormat="1" x14ac:dyDescent="0.3">
      <c r="D259" s="10"/>
    </row>
    <row r="260" spans="4:4" s="6" customFormat="1" x14ac:dyDescent="0.3">
      <c r="D260" s="10"/>
    </row>
    <row r="261" spans="4:4" s="6" customFormat="1" x14ac:dyDescent="0.3">
      <c r="D261" s="10"/>
    </row>
    <row r="262" spans="4:4" s="6" customFormat="1" x14ac:dyDescent="0.3">
      <c r="D262" s="10"/>
    </row>
    <row r="263" spans="4:4" s="6" customFormat="1" x14ac:dyDescent="0.3">
      <c r="D263" s="10"/>
    </row>
    <row r="264" spans="4:4" s="6" customFormat="1" x14ac:dyDescent="0.3">
      <c r="D264" s="10"/>
    </row>
    <row r="265" spans="4:4" s="6" customFormat="1" x14ac:dyDescent="0.3">
      <c r="D265" s="10"/>
    </row>
    <row r="266" spans="4:4" s="6" customFormat="1" x14ac:dyDescent="0.3">
      <c r="D266" s="10"/>
    </row>
    <row r="267" spans="4:4" s="6" customFormat="1" x14ac:dyDescent="0.3">
      <c r="D267" s="10"/>
    </row>
    <row r="268" spans="4:4" s="6" customFormat="1" x14ac:dyDescent="0.3">
      <c r="D268" s="10"/>
    </row>
    <row r="269" spans="4:4" s="6" customFormat="1" x14ac:dyDescent="0.3">
      <c r="D269" s="10"/>
    </row>
    <row r="270" spans="4:4" s="6" customFormat="1" x14ac:dyDescent="0.3">
      <c r="D270" s="10"/>
    </row>
    <row r="271" spans="4:4" s="6" customFormat="1" x14ac:dyDescent="0.3">
      <c r="D271" s="10"/>
    </row>
    <row r="272" spans="4:4" s="6" customFormat="1" x14ac:dyDescent="0.3">
      <c r="D272" s="10"/>
    </row>
    <row r="273" spans="4:4" s="6" customFormat="1" x14ac:dyDescent="0.3">
      <c r="D273" s="10"/>
    </row>
    <row r="274" spans="4:4" s="6" customFormat="1" x14ac:dyDescent="0.3">
      <c r="D274" s="10"/>
    </row>
    <row r="275" spans="4:4" s="6" customFormat="1" x14ac:dyDescent="0.3">
      <c r="D275" s="10"/>
    </row>
    <row r="276" spans="4:4" s="6" customFormat="1" x14ac:dyDescent="0.3">
      <c r="D276" s="10"/>
    </row>
    <row r="277" spans="4:4" s="6" customFormat="1" x14ac:dyDescent="0.3">
      <c r="D277" s="10"/>
    </row>
    <row r="278" spans="4:4" s="6" customFormat="1" x14ac:dyDescent="0.3">
      <c r="D278" s="10"/>
    </row>
  </sheetData>
  <mergeCells count="3">
    <mergeCell ref="B5:D5"/>
    <mergeCell ref="B31:D31"/>
    <mergeCell ref="A86:D86"/>
  </mergeCells>
  <printOptions horizontalCentered="1" verticalCentered="1"/>
  <pageMargins left="0" right="0" top="0" bottom="0" header="0.31496062992125984" footer="0.31496062992125984"/>
  <pageSetup paperSize="9" scale="6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8948-63ED-455D-96CE-4E20F3B3AA22}">
  <sheetPr>
    <tabColor rgb="FF002060"/>
    <pageSetUpPr fitToPage="1"/>
  </sheetPr>
  <dimension ref="A1:E255"/>
  <sheetViews>
    <sheetView showGridLines="0" view="pageBreakPreview" zoomScaleNormal="130" zoomScaleSheetLayoutView="100" workbookViewId="0"/>
  </sheetViews>
  <sheetFormatPr baseColWidth="10" defaultColWidth="11.5546875" defaultRowHeight="14.4" x14ac:dyDescent="0.3"/>
  <cols>
    <col min="1" max="1" width="57.109375" style="1" customWidth="1"/>
    <col min="2" max="2" width="13.88671875" style="1" customWidth="1"/>
    <col min="3" max="3" width="14" style="1" customWidth="1"/>
    <col min="4" max="4" width="8.44140625" style="550" customWidth="1"/>
    <col min="5" max="5" width="7.5546875" bestFit="1" customWidth="1"/>
    <col min="6" max="6" width="3" customWidth="1"/>
  </cols>
  <sheetData>
    <row r="1" spans="1:5" s="183" customFormat="1" ht="14.25" customHeight="1" x14ac:dyDescent="0.3">
      <c r="A1" s="191" t="s">
        <v>513</v>
      </c>
      <c r="D1" s="192"/>
    </row>
    <row r="2" spans="1:5" s="183" customFormat="1" ht="14.25" customHeight="1" x14ac:dyDescent="0.3">
      <c r="A2" s="193" t="s">
        <v>304</v>
      </c>
      <c r="D2" s="192"/>
    </row>
    <row r="3" spans="1:5" x14ac:dyDescent="0.3">
      <c r="A3" s="194"/>
      <c r="B3" s="566"/>
      <c r="C3" s="567"/>
      <c r="D3" s="568"/>
    </row>
    <row r="4" spans="1:5" ht="15" thickBot="1" x14ac:dyDescent="0.35">
      <c r="A4" s="195" t="s">
        <v>321</v>
      </c>
      <c r="B4" s="569"/>
      <c r="C4" s="569"/>
      <c r="D4" s="568"/>
    </row>
    <row r="5" spans="1:5" ht="15" thickBot="1" x14ac:dyDescent="0.35">
      <c r="B5" s="949" t="s">
        <v>875</v>
      </c>
      <c r="C5" s="950"/>
      <c r="D5" s="950"/>
      <c r="E5" s="601"/>
    </row>
    <row r="6" spans="1:5" ht="15" thickBot="1" x14ac:dyDescent="0.35">
      <c r="A6" s="570" t="s">
        <v>322</v>
      </c>
      <c r="B6" s="199">
        <v>2025</v>
      </c>
      <c r="C6" s="200">
        <v>2026</v>
      </c>
      <c r="D6" s="211" t="s">
        <v>270</v>
      </c>
      <c r="E6" s="211" t="s">
        <v>272</v>
      </c>
    </row>
    <row r="7" spans="1:5" x14ac:dyDescent="0.3">
      <c r="A7" s="571" t="s">
        <v>305</v>
      </c>
      <c r="B7" s="212">
        <f>SUM(B8:B18)</f>
        <v>78512713</v>
      </c>
      <c r="C7" s="215">
        <f>SUM(C8:C18)</f>
        <v>74718499</v>
      </c>
      <c r="D7" s="172">
        <f t="shared" ref="D7:D17" si="0">C7/B7-1</f>
        <v>-4.8326109938399364E-2</v>
      </c>
      <c r="E7" s="898">
        <f>SUM(E8:E18)</f>
        <v>1</v>
      </c>
    </row>
    <row r="8" spans="1:5" x14ac:dyDescent="0.3">
      <c r="A8" s="572" t="s">
        <v>273</v>
      </c>
      <c r="B8" s="213">
        <v>16133654</v>
      </c>
      <c r="C8" s="214">
        <v>15201887</v>
      </c>
      <c r="D8" s="176">
        <f t="shared" si="0"/>
        <v>-5.7753004991925594E-2</v>
      </c>
      <c r="E8" s="176">
        <f t="shared" ref="E8:E18" si="1">+C8/$C$7</f>
        <v>0.20345546556014193</v>
      </c>
    </row>
    <row r="9" spans="1:5" x14ac:dyDescent="0.3">
      <c r="A9" s="572" t="s">
        <v>275</v>
      </c>
      <c r="B9" s="213">
        <v>6671617</v>
      </c>
      <c r="C9" s="214">
        <v>12540979</v>
      </c>
      <c r="D9" s="176">
        <f t="shared" si="0"/>
        <v>0.87975104086460609</v>
      </c>
      <c r="E9" s="176">
        <f t="shared" si="1"/>
        <v>0.1678430263969837</v>
      </c>
    </row>
    <row r="10" spans="1:5" x14ac:dyDescent="0.3">
      <c r="A10" s="572" t="s">
        <v>274</v>
      </c>
      <c r="B10" s="213">
        <v>10745524</v>
      </c>
      <c r="C10" s="214">
        <v>12249142</v>
      </c>
      <c r="D10" s="176">
        <f t="shared" si="0"/>
        <v>0.13992970468448074</v>
      </c>
      <c r="E10" s="176">
        <f t="shared" si="1"/>
        <v>0.1639372065008961</v>
      </c>
    </row>
    <row r="11" spans="1:5" x14ac:dyDescent="0.3">
      <c r="A11" s="572" t="s">
        <v>278</v>
      </c>
      <c r="B11" s="213">
        <v>8801015</v>
      </c>
      <c r="C11" s="214">
        <v>7685161</v>
      </c>
      <c r="D11" s="176">
        <f t="shared" si="0"/>
        <v>-0.1267869671850349</v>
      </c>
      <c r="E11" s="176">
        <f t="shared" si="1"/>
        <v>0.10285486329161939</v>
      </c>
    </row>
    <row r="12" spans="1:5" x14ac:dyDescent="0.3">
      <c r="A12" s="572" t="s">
        <v>296</v>
      </c>
      <c r="B12" s="213">
        <v>1380858</v>
      </c>
      <c r="C12" s="214">
        <v>2939303</v>
      </c>
      <c r="D12" s="176">
        <f t="shared" si="0"/>
        <v>1.1286062723321297</v>
      </c>
      <c r="E12" s="176">
        <f t="shared" si="1"/>
        <v>3.933835715837921E-2</v>
      </c>
    </row>
    <row r="13" spans="1:5" x14ac:dyDescent="0.3">
      <c r="A13" s="572" t="s">
        <v>281</v>
      </c>
      <c r="B13" s="213">
        <v>3039582</v>
      </c>
      <c r="C13" s="214">
        <v>2760656</v>
      </c>
      <c r="D13" s="176">
        <f t="shared" si="0"/>
        <v>-9.1764591315516397E-2</v>
      </c>
      <c r="E13" s="176">
        <f t="shared" si="1"/>
        <v>3.694742315420442E-2</v>
      </c>
    </row>
    <row r="14" spans="1:5" x14ac:dyDescent="0.3">
      <c r="A14" s="572" t="s">
        <v>280</v>
      </c>
      <c r="B14" s="213">
        <v>600653</v>
      </c>
      <c r="C14" s="214">
        <v>2385849</v>
      </c>
      <c r="D14" s="176">
        <f t="shared" si="0"/>
        <v>2.972092039829985</v>
      </c>
      <c r="E14" s="693">
        <f t="shared" si="1"/>
        <v>3.1931168745774723E-2</v>
      </c>
    </row>
    <row r="15" spans="1:5" x14ac:dyDescent="0.3">
      <c r="A15" s="572" t="s">
        <v>860</v>
      </c>
      <c r="B15" s="213">
        <v>103616</v>
      </c>
      <c r="C15" s="214">
        <v>2365656</v>
      </c>
      <c r="D15" s="176" t="s">
        <v>241</v>
      </c>
      <c r="E15" s="693">
        <f t="shared" si="1"/>
        <v>3.1660914387479866E-2</v>
      </c>
    </row>
    <row r="16" spans="1:5" x14ac:dyDescent="0.3">
      <c r="A16" s="572" t="s">
        <v>290</v>
      </c>
      <c r="B16" s="173">
        <v>1368194</v>
      </c>
      <c r="C16" s="174">
        <v>2205863</v>
      </c>
      <c r="D16" s="176">
        <f t="shared" si="0"/>
        <v>0.61224431623000841</v>
      </c>
      <c r="E16" s="176">
        <f t="shared" si="1"/>
        <v>2.9522314146059065E-2</v>
      </c>
    </row>
    <row r="17" spans="1:5" x14ac:dyDescent="0.3">
      <c r="A17" s="572" t="s">
        <v>315</v>
      </c>
      <c r="B17" s="213">
        <v>328006</v>
      </c>
      <c r="C17" s="214">
        <v>2146423</v>
      </c>
      <c r="D17" s="176">
        <f t="shared" si="0"/>
        <v>5.5438528563501883</v>
      </c>
      <c r="E17" s="176">
        <f t="shared" si="1"/>
        <v>2.8726794953415753E-2</v>
      </c>
    </row>
    <row r="18" spans="1:5" x14ac:dyDescent="0.3">
      <c r="A18" s="322" t="s">
        <v>905</v>
      </c>
      <c r="B18" s="213">
        <v>29339994</v>
      </c>
      <c r="C18" s="214">
        <v>12237580</v>
      </c>
      <c r="D18" s="176">
        <f>C18/B18-1</f>
        <v>-0.58290448184822397</v>
      </c>
      <c r="E18" s="176">
        <f t="shared" si="1"/>
        <v>0.16378246570504582</v>
      </c>
    </row>
    <row r="19" spans="1:5" x14ac:dyDescent="0.3">
      <c r="A19" s="573" t="s">
        <v>306</v>
      </c>
      <c r="B19" s="212">
        <f>SUM(B20:B30)</f>
        <v>59914733</v>
      </c>
      <c r="C19" s="215">
        <f>SUM(C20:C30)</f>
        <v>48234019</v>
      </c>
      <c r="D19" s="172">
        <f>C19/B19-1</f>
        <v>-0.19495562134942668</v>
      </c>
      <c r="E19" s="899">
        <f>SUM(E20:E30)</f>
        <v>1</v>
      </c>
    </row>
    <row r="20" spans="1:5" x14ac:dyDescent="0.3">
      <c r="A20" s="574" t="s">
        <v>275</v>
      </c>
      <c r="B20" s="461">
        <v>5633247</v>
      </c>
      <c r="C20" s="460">
        <v>12575252</v>
      </c>
      <c r="D20" s="176">
        <f t="shared" ref="D20:D53" si="2">C20/B20-1</f>
        <v>1.2323274658469616</v>
      </c>
      <c r="E20" s="176">
        <f t="shared" ref="E20:E30" si="3">+C20/$C$19</f>
        <v>0.26071333595485791</v>
      </c>
    </row>
    <row r="21" spans="1:5" x14ac:dyDescent="0.3">
      <c r="A21" s="574" t="s">
        <v>274</v>
      </c>
      <c r="B21" s="461">
        <v>19174033</v>
      </c>
      <c r="C21" s="460">
        <v>10175331</v>
      </c>
      <c r="D21" s="176">
        <f t="shared" si="2"/>
        <v>-0.46931712279831794</v>
      </c>
      <c r="E21" s="176">
        <f t="shared" si="3"/>
        <v>0.21095756088664311</v>
      </c>
    </row>
    <row r="22" spans="1:5" x14ac:dyDescent="0.3">
      <c r="A22" s="574" t="s">
        <v>273</v>
      </c>
      <c r="B22" s="461">
        <v>3665870</v>
      </c>
      <c r="C22" s="460">
        <v>4381273</v>
      </c>
      <c r="D22" s="176">
        <f t="shared" si="2"/>
        <v>0.19515231036561587</v>
      </c>
      <c r="E22" s="176">
        <f t="shared" si="3"/>
        <v>9.0833670733512797E-2</v>
      </c>
    </row>
    <row r="23" spans="1:5" x14ac:dyDescent="0.3">
      <c r="A23" s="574" t="s">
        <v>282</v>
      </c>
      <c r="B23" s="461">
        <v>53323</v>
      </c>
      <c r="C23" s="460">
        <v>4312585</v>
      </c>
      <c r="D23" s="176" t="s">
        <v>241</v>
      </c>
      <c r="E23" s="176">
        <f t="shared" si="3"/>
        <v>8.9409613575845717E-2</v>
      </c>
    </row>
    <row r="24" spans="1:5" x14ac:dyDescent="0.3">
      <c r="A24" s="574" t="s">
        <v>280</v>
      </c>
      <c r="B24" s="461">
        <v>775501</v>
      </c>
      <c r="C24" s="460">
        <v>3252137</v>
      </c>
      <c r="D24" s="176">
        <f t="shared" si="2"/>
        <v>3.1935948502967761</v>
      </c>
      <c r="E24" s="176">
        <f t="shared" si="3"/>
        <v>6.7424134820695744E-2</v>
      </c>
    </row>
    <row r="25" spans="1:5" x14ac:dyDescent="0.3">
      <c r="A25" s="574" t="s">
        <v>281</v>
      </c>
      <c r="B25" s="461">
        <v>2436878</v>
      </c>
      <c r="C25" s="460">
        <v>1793776</v>
      </c>
      <c r="D25" s="176">
        <f t="shared" si="2"/>
        <v>-0.26390406085163065</v>
      </c>
      <c r="E25" s="176">
        <f t="shared" si="3"/>
        <v>3.7189022129795982E-2</v>
      </c>
    </row>
    <row r="26" spans="1:5" x14ac:dyDescent="0.3">
      <c r="A26" s="574" t="s">
        <v>314</v>
      </c>
      <c r="B26" s="461">
        <v>780109</v>
      </c>
      <c r="C26" s="460">
        <v>1314894</v>
      </c>
      <c r="D26" s="176">
        <f t="shared" si="2"/>
        <v>0.68552599700811045</v>
      </c>
      <c r="E26" s="176">
        <f t="shared" si="3"/>
        <v>2.7260718208034874E-2</v>
      </c>
    </row>
    <row r="27" spans="1:5" x14ac:dyDescent="0.3">
      <c r="A27" s="574" t="s">
        <v>277</v>
      </c>
      <c r="B27" s="461">
        <v>1925528</v>
      </c>
      <c r="C27" s="460">
        <v>1089090</v>
      </c>
      <c r="D27" s="176">
        <f t="shared" si="2"/>
        <v>-0.43439409865761491</v>
      </c>
      <c r="E27" s="176">
        <f t="shared" si="3"/>
        <v>2.2579292013796323E-2</v>
      </c>
    </row>
    <row r="28" spans="1:5" x14ac:dyDescent="0.3">
      <c r="A28" s="574" t="s">
        <v>300</v>
      </c>
      <c r="B28" s="461">
        <v>137687</v>
      </c>
      <c r="C28" s="460">
        <v>949497</v>
      </c>
      <c r="D28" s="176">
        <f t="shared" si="2"/>
        <v>5.8960540937052883</v>
      </c>
      <c r="E28" s="176">
        <f t="shared" si="3"/>
        <v>1.9685214288280642E-2</v>
      </c>
    </row>
    <row r="29" spans="1:5" x14ac:dyDescent="0.3">
      <c r="A29" s="574" t="s">
        <v>285</v>
      </c>
      <c r="B29" s="461">
        <v>157431</v>
      </c>
      <c r="C29" s="460">
        <v>918828</v>
      </c>
      <c r="D29" s="176">
        <f t="shared" si="2"/>
        <v>4.8363854641080852</v>
      </c>
      <c r="E29" s="176">
        <f t="shared" si="3"/>
        <v>1.9049376747975324E-2</v>
      </c>
    </row>
    <row r="30" spans="1:5" x14ac:dyDescent="0.3">
      <c r="A30" s="322" t="s">
        <v>906</v>
      </c>
      <c r="B30" s="461">
        <v>25175126</v>
      </c>
      <c r="C30" s="460">
        <v>7471356</v>
      </c>
      <c r="D30" s="176">
        <f t="shared" si="2"/>
        <v>-0.70322468296683005</v>
      </c>
      <c r="E30" s="176">
        <f t="shared" si="3"/>
        <v>0.15489806064056158</v>
      </c>
    </row>
    <row r="31" spans="1:5" x14ac:dyDescent="0.3">
      <c r="A31" s="573" t="s">
        <v>227</v>
      </c>
      <c r="B31" s="212">
        <f>SUM(B32:B42)</f>
        <v>39420309</v>
      </c>
      <c r="C31" s="215">
        <f>SUM(C32:C42)</f>
        <v>52386113</v>
      </c>
      <c r="D31" s="172">
        <f t="shared" si="2"/>
        <v>0.32891177996600685</v>
      </c>
      <c r="E31" s="899">
        <f>SUM(E32:E42)</f>
        <v>1</v>
      </c>
    </row>
    <row r="32" spans="1:5" x14ac:dyDescent="0.3">
      <c r="A32" s="572" t="s">
        <v>319</v>
      </c>
      <c r="B32" s="213">
        <v>6005559</v>
      </c>
      <c r="C32" s="214">
        <v>13221901</v>
      </c>
      <c r="D32" s="176">
        <f t="shared" si="2"/>
        <v>1.2016103746545492</v>
      </c>
      <c r="E32" s="176">
        <f t="shared" ref="E32:E42" si="4">+C32/$C$31</f>
        <v>0.25239324398815388</v>
      </c>
    </row>
    <row r="33" spans="1:5" x14ac:dyDescent="0.3">
      <c r="A33" s="572" t="s">
        <v>284</v>
      </c>
      <c r="B33" s="213">
        <v>4595787</v>
      </c>
      <c r="C33" s="214">
        <v>4442203</v>
      </c>
      <c r="D33" s="176">
        <f t="shared" si="2"/>
        <v>-3.3418433012670112E-2</v>
      </c>
      <c r="E33" s="176">
        <f t="shared" si="4"/>
        <v>8.4797339325404814E-2</v>
      </c>
    </row>
    <row r="34" spans="1:5" x14ac:dyDescent="0.3">
      <c r="A34" s="572" t="s">
        <v>313</v>
      </c>
      <c r="B34" s="213">
        <v>1337580</v>
      </c>
      <c r="C34" s="214">
        <v>3191188</v>
      </c>
      <c r="D34" s="176">
        <f t="shared" si="2"/>
        <v>1.3857922516784043</v>
      </c>
      <c r="E34" s="176">
        <f t="shared" si="4"/>
        <v>6.0916678433461935E-2</v>
      </c>
    </row>
    <row r="35" spans="1:5" x14ac:dyDescent="0.3">
      <c r="A35" s="572" t="s">
        <v>274</v>
      </c>
      <c r="B35" s="213">
        <v>1157332</v>
      </c>
      <c r="C35" s="214">
        <v>2432571</v>
      </c>
      <c r="D35" s="176">
        <f t="shared" si="2"/>
        <v>1.1018782855740619</v>
      </c>
      <c r="E35" s="176">
        <f t="shared" si="4"/>
        <v>4.6435416958689031E-2</v>
      </c>
    </row>
    <row r="36" spans="1:5" x14ac:dyDescent="0.3">
      <c r="A36" s="572" t="s">
        <v>899</v>
      </c>
      <c r="B36" s="213">
        <v>1037583</v>
      </c>
      <c r="C36" s="214">
        <v>2259376</v>
      </c>
      <c r="D36" s="176">
        <f t="shared" si="2"/>
        <v>1.1775376042205781</v>
      </c>
      <c r="E36" s="176">
        <f t="shared" si="4"/>
        <v>4.3129292681058432E-2</v>
      </c>
    </row>
    <row r="37" spans="1:5" x14ac:dyDescent="0.3">
      <c r="A37" s="572" t="s">
        <v>301</v>
      </c>
      <c r="B37" s="213">
        <v>852419</v>
      </c>
      <c r="C37" s="214">
        <v>1674533</v>
      </c>
      <c r="D37" s="176">
        <f t="shared" si="2"/>
        <v>0.96444823496426046</v>
      </c>
      <c r="E37" s="176">
        <f t="shared" si="4"/>
        <v>3.196520803137274E-2</v>
      </c>
    </row>
    <row r="38" spans="1:5" x14ac:dyDescent="0.3">
      <c r="A38" s="572" t="s">
        <v>280</v>
      </c>
      <c r="B38" s="213">
        <v>695592</v>
      </c>
      <c r="C38" s="214">
        <v>1603305</v>
      </c>
      <c r="D38" s="176">
        <f t="shared" si="2"/>
        <v>1.3049503157023081</v>
      </c>
      <c r="E38" s="176">
        <f t="shared" si="4"/>
        <v>3.0605534714896673E-2</v>
      </c>
    </row>
    <row r="39" spans="1:5" x14ac:dyDescent="0.3">
      <c r="A39" s="572" t="s">
        <v>900</v>
      </c>
      <c r="B39" s="213">
        <v>47289</v>
      </c>
      <c r="C39" s="214">
        <v>1108298</v>
      </c>
      <c r="D39" s="176" t="s">
        <v>241</v>
      </c>
      <c r="E39" s="176">
        <f t="shared" si="4"/>
        <v>2.1156332022572472E-2</v>
      </c>
    </row>
    <row r="40" spans="1:5" x14ac:dyDescent="0.3">
      <c r="A40" s="572" t="s">
        <v>394</v>
      </c>
      <c r="B40" s="213">
        <v>1233238</v>
      </c>
      <c r="C40" s="214">
        <v>1047328</v>
      </c>
      <c r="D40" s="176">
        <f t="shared" si="2"/>
        <v>-0.15074949036601204</v>
      </c>
      <c r="E40" s="693">
        <f t="shared" si="4"/>
        <v>1.9992473959654155E-2</v>
      </c>
    </row>
    <row r="41" spans="1:5" x14ac:dyDescent="0.3">
      <c r="A41" s="572" t="s">
        <v>828</v>
      </c>
      <c r="B41" s="213">
        <v>472069</v>
      </c>
      <c r="C41" s="214">
        <v>1028763</v>
      </c>
      <c r="D41" s="176">
        <f t="shared" si="2"/>
        <v>1.1792640482641308</v>
      </c>
      <c r="E41" s="693">
        <f t="shared" si="4"/>
        <v>1.9638086146990901E-2</v>
      </c>
    </row>
    <row r="42" spans="1:5" x14ac:dyDescent="0.3">
      <c r="A42" s="322" t="s">
        <v>907</v>
      </c>
      <c r="B42" s="213">
        <v>21985861</v>
      </c>
      <c r="C42" s="214">
        <v>20376647</v>
      </c>
      <c r="D42" s="176">
        <f t="shared" si="2"/>
        <v>-7.3193130803474116E-2</v>
      </c>
      <c r="E42" s="176">
        <f t="shared" si="4"/>
        <v>0.38897039373774495</v>
      </c>
    </row>
    <row r="43" spans="1:5" x14ac:dyDescent="0.3">
      <c r="A43" s="573" t="s">
        <v>307</v>
      </c>
      <c r="B43" s="212">
        <f>SUM(B44:B54)</f>
        <v>61330737</v>
      </c>
      <c r="C43" s="215">
        <f>SUM(C44:C54)</f>
        <v>112430995</v>
      </c>
      <c r="D43" s="172">
        <f t="shared" si="2"/>
        <v>0.83319165070525725</v>
      </c>
      <c r="E43" s="899">
        <f>SUM(E44:E54)</f>
        <v>1</v>
      </c>
    </row>
    <row r="44" spans="1:5" x14ac:dyDescent="0.3">
      <c r="A44" s="572" t="s">
        <v>277</v>
      </c>
      <c r="B44" s="213">
        <v>13657929</v>
      </c>
      <c r="C44" s="214">
        <v>30404552</v>
      </c>
      <c r="D44" s="176">
        <f t="shared" si="2"/>
        <v>1.2261465848885287</v>
      </c>
      <c r="E44" s="176">
        <f t="shared" ref="E44:E54" si="5">+C44/$C$43</f>
        <v>0.27042855931320364</v>
      </c>
    </row>
    <row r="45" spans="1:5" x14ac:dyDescent="0.3">
      <c r="A45" s="572" t="s">
        <v>276</v>
      </c>
      <c r="B45" s="213">
        <v>8614869</v>
      </c>
      <c r="C45" s="214">
        <v>12364025</v>
      </c>
      <c r="D45" s="176">
        <f t="shared" si="2"/>
        <v>0.43519593855692995</v>
      </c>
      <c r="E45" s="176">
        <f t="shared" si="5"/>
        <v>0.10996989753581742</v>
      </c>
    </row>
    <row r="46" spans="1:5" x14ac:dyDescent="0.3">
      <c r="A46" s="572" t="s">
        <v>289</v>
      </c>
      <c r="B46" s="213">
        <v>8652311</v>
      </c>
      <c r="C46" s="214">
        <v>8576033</v>
      </c>
      <c r="D46" s="176">
        <f t="shared" si="2"/>
        <v>-8.815910570019958E-3</v>
      </c>
      <c r="E46" s="693">
        <f t="shared" si="5"/>
        <v>7.6278191792218869E-2</v>
      </c>
    </row>
    <row r="47" spans="1:5" x14ac:dyDescent="0.3">
      <c r="A47" s="572" t="s">
        <v>275</v>
      </c>
      <c r="B47" s="213">
        <v>4429199</v>
      </c>
      <c r="C47" s="214">
        <v>8551503</v>
      </c>
      <c r="D47" s="176">
        <f t="shared" si="2"/>
        <v>0.93071094796147125</v>
      </c>
      <c r="E47" s="693">
        <f t="shared" si="5"/>
        <v>7.6060013522071923E-2</v>
      </c>
    </row>
    <row r="48" spans="1:5" x14ac:dyDescent="0.3">
      <c r="A48" s="572" t="s">
        <v>284</v>
      </c>
      <c r="B48" s="213">
        <v>688276</v>
      </c>
      <c r="C48" s="214">
        <v>7615376</v>
      </c>
      <c r="D48" s="176" t="s">
        <v>241</v>
      </c>
      <c r="E48" s="176">
        <f t="shared" si="5"/>
        <v>6.7733777505037646E-2</v>
      </c>
    </row>
    <row r="49" spans="1:5" x14ac:dyDescent="0.3">
      <c r="A49" s="572" t="s">
        <v>300</v>
      </c>
      <c r="B49" s="213">
        <v>3566598</v>
      </c>
      <c r="C49" s="214">
        <v>5217828</v>
      </c>
      <c r="D49" s="176">
        <f t="shared" si="2"/>
        <v>0.46297059550866115</v>
      </c>
      <c r="E49" s="176">
        <f t="shared" si="5"/>
        <v>4.6409159680566733E-2</v>
      </c>
    </row>
    <row r="50" spans="1:5" x14ac:dyDescent="0.3">
      <c r="A50" s="572" t="s">
        <v>279</v>
      </c>
      <c r="B50" s="213">
        <v>2187528</v>
      </c>
      <c r="C50" s="214">
        <v>4814675</v>
      </c>
      <c r="D50" s="176">
        <f t="shared" si="2"/>
        <v>1.2009661133480347</v>
      </c>
      <c r="E50" s="176">
        <f t="shared" si="5"/>
        <v>4.2823378019557684E-2</v>
      </c>
    </row>
    <row r="51" spans="1:5" x14ac:dyDescent="0.3">
      <c r="A51" s="572" t="s">
        <v>274</v>
      </c>
      <c r="B51" s="213">
        <v>1451959</v>
      </c>
      <c r="C51" s="214">
        <v>4277006</v>
      </c>
      <c r="D51" s="176">
        <f t="shared" si="2"/>
        <v>1.9456795956359647</v>
      </c>
      <c r="E51" s="176">
        <f t="shared" si="5"/>
        <v>3.8041164716188805E-2</v>
      </c>
    </row>
    <row r="52" spans="1:5" x14ac:dyDescent="0.3">
      <c r="A52" s="572" t="s">
        <v>280</v>
      </c>
      <c r="B52" s="213">
        <v>56749</v>
      </c>
      <c r="C52" s="214">
        <v>4212599</v>
      </c>
      <c r="D52" s="176" t="s">
        <v>241</v>
      </c>
      <c r="E52" s="176">
        <f t="shared" si="5"/>
        <v>3.746830667112748E-2</v>
      </c>
    </row>
    <row r="53" spans="1:5" x14ac:dyDescent="0.3">
      <c r="A53" s="572" t="s">
        <v>765</v>
      </c>
      <c r="B53" s="213">
        <v>342661</v>
      </c>
      <c r="C53" s="214">
        <v>3611985</v>
      </c>
      <c r="D53" s="176">
        <f t="shared" si="2"/>
        <v>9.5409865727351519</v>
      </c>
      <c r="E53" s="176">
        <f t="shared" si="5"/>
        <v>3.2126238854330164E-2</v>
      </c>
    </row>
    <row r="54" spans="1:5" x14ac:dyDescent="0.3">
      <c r="A54" s="322" t="s">
        <v>908</v>
      </c>
      <c r="B54" s="213">
        <v>17682658</v>
      </c>
      <c r="C54" s="214">
        <v>22785413</v>
      </c>
      <c r="D54" s="176">
        <f>C54/B54-1</f>
        <v>0.28857398022401393</v>
      </c>
      <c r="E54" s="176">
        <f t="shared" si="5"/>
        <v>0.20266131238987967</v>
      </c>
    </row>
    <row r="55" spans="1:5" x14ac:dyDescent="0.3">
      <c r="A55" s="573" t="s">
        <v>308</v>
      </c>
      <c r="B55" s="212">
        <f>SUM(B56:B66)</f>
        <v>69259624</v>
      </c>
      <c r="C55" s="215">
        <f>SUM(C56:C66)</f>
        <v>70274696</v>
      </c>
      <c r="D55" s="172">
        <f>C55/B55-1</f>
        <v>1.4656042602830155E-2</v>
      </c>
      <c r="E55" s="899">
        <f>SUM(E56:E66)</f>
        <v>1</v>
      </c>
    </row>
    <row r="56" spans="1:5" x14ac:dyDescent="0.3">
      <c r="A56" s="572" t="s">
        <v>300</v>
      </c>
      <c r="B56" s="213">
        <v>28213272</v>
      </c>
      <c r="C56" s="214">
        <v>22988346</v>
      </c>
      <c r="D56" s="176">
        <f t="shared" ref="D56:D66" si="6">(C56-B56)/B56</f>
        <v>-0.1851939044858037</v>
      </c>
      <c r="E56" s="176">
        <f t="shared" ref="E56:E66" si="7">+C56/$C$55</f>
        <v>0.32712124432384593</v>
      </c>
    </row>
    <row r="57" spans="1:5" x14ac:dyDescent="0.3">
      <c r="A57" s="572" t="s">
        <v>288</v>
      </c>
      <c r="B57" s="213">
        <v>6516638</v>
      </c>
      <c r="C57" s="214">
        <v>7121237</v>
      </c>
      <c r="D57" s="176">
        <f t="shared" si="6"/>
        <v>9.2777748280631817E-2</v>
      </c>
      <c r="E57" s="176">
        <f t="shared" si="7"/>
        <v>0.10133429819461617</v>
      </c>
    </row>
    <row r="58" spans="1:5" x14ac:dyDescent="0.3">
      <c r="A58" s="572" t="s">
        <v>290</v>
      </c>
      <c r="B58" s="213">
        <v>2770922</v>
      </c>
      <c r="C58" s="214">
        <v>4562797</v>
      </c>
      <c r="D58" s="176">
        <f t="shared" si="6"/>
        <v>0.64667103585016106</v>
      </c>
      <c r="E58" s="176">
        <f t="shared" si="7"/>
        <v>6.4928021887138435E-2</v>
      </c>
    </row>
    <row r="59" spans="1:5" x14ac:dyDescent="0.3">
      <c r="A59" s="572" t="s">
        <v>289</v>
      </c>
      <c r="B59" s="213">
        <v>315987</v>
      </c>
      <c r="C59" s="214">
        <v>4387704</v>
      </c>
      <c r="D59" s="176" t="s">
        <v>241</v>
      </c>
      <c r="E59" s="176">
        <f t="shared" si="7"/>
        <v>6.2436470731940273E-2</v>
      </c>
    </row>
    <row r="60" spans="1:5" x14ac:dyDescent="0.3">
      <c r="A60" s="572" t="s">
        <v>284</v>
      </c>
      <c r="B60" s="213">
        <v>6071632</v>
      </c>
      <c r="C60" s="214">
        <v>4113415</v>
      </c>
      <c r="D60" s="176">
        <f t="shared" si="6"/>
        <v>-0.32251905253809848</v>
      </c>
      <c r="E60" s="176">
        <f t="shared" si="7"/>
        <v>5.8533373093495843E-2</v>
      </c>
    </row>
    <row r="61" spans="1:5" x14ac:dyDescent="0.3">
      <c r="A61" s="572" t="s">
        <v>860</v>
      </c>
      <c r="B61" s="213">
        <v>2688978</v>
      </c>
      <c r="C61" s="214">
        <v>3284700</v>
      </c>
      <c r="D61" s="176">
        <f t="shared" si="6"/>
        <v>0.22154216211512329</v>
      </c>
      <c r="E61" s="176">
        <f t="shared" si="7"/>
        <v>4.6740863880791461E-2</v>
      </c>
    </row>
    <row r="62" spans="1:5" x14ac:dyDescent="0.3">
      <c r="A62" s="572" t="s">
        <v>293</v>
      </c>
      <c r="B62" s="213">
        <v>1700092</v>
      </c>
      <c r="C62" s="214">
        <v>2902684</v>
      </c>
      <c r="D62" s="176">
        <f t="shared" si="6"/>
        <v>0.70736877768967799</v>
      </c>
      <c r="E62" s="693">
        <f t="shared" si="7"/>
        <v>4.1304824712439882E-2</v>
      </c>
    </row>
    <row r="63" spans="1:5" x14ac:dyDescent="0.3">
      <c r="A63" s="572" t="s">
        <v>291</v>
      </c>
      <c r="B63" s="213">
        <v>3789565</v>
      </c>
      <c r="C63" s="214">
        <v>2863061</v>
      </c>
      <c r="D63" s="176">
        <f t="shared" si="6"/>
        <v>-0.24448821962415213</v>
      </c>
      <c r="E63" s="693">
        <f t="shared" si="7"/>
        <v>4.0740994454106214E-2</v>
      </c>
    </row>
    <row r="64" spans="1:5" x14ac:dyDescent="0.3">
      <c r="A64" s="572" t="s">
        <v>292</v>
      </c>
      <c r="B64" s="213">
        <v>2432342</v>
      </c>
      <c r="C64" s="214">
        <v>2590064</v>
      </c>
      <c r="D64" s="176">
        <f t="shared" si="6"/>
        <v>6.4843677410495723E-2</v>
      </c>
      <c r="E64" s="176">
        <f t="shared" si="7"/>
        <v>3.685628181159261E-2</v>
      </c>
    </row>
    <row r="65" spans="1:5" x14ac:dyDescent="0.3">
      <c r="A65" s="572" t="s">
        <v>316</v>
      </c>
      <c r="B65" s="213">
        <v>2829244</v>
      </c>
      <c r="C65" s="214">
        <v>2482513</v>
      </c>
      <c r="D65" s="176">
        <f t="shared" si="6"/>
        <v>-0.1225525263992784</v>
      </c>
      <c r="E65" s="176">
        <f t="shared" si="7"/>
        <v>3.5325844739335477E-2</v>
      </c>
    </row>
    <row r="66" spans="1:5" x14ac:dyDescent="0.3">
      <c r="A66" s="322" t="s">
        <v>909</v>
      </c>
      <c r="B66" s="213">
        <v>11930952</v>
      </c>
      <c r="C66" s="214">
        <v>12978175</v>
      </c>
      <c r="D66" s="176">
        <f t="shared" si="6"/>
        <v>8.7773632816559824E-2</v>
      </c>
      <c r="E66" s="176">
        <f t="shared" si="7"/>
        <v>0.18467778217069769</v>
      </c>
    </row>
    <row r="67" spans="1:5" x14ac:dyDescent="0.3">
      <c r="A67" s="573" t="s">
        <v>247</v>
      </c>
      <c r="B67" s="212">
        <f>SUM(B68:B78)</f>
        <v>56941898</v>
      </c>
      <c r="C67" s="215">
        <f>SUM(C68:C78)</f>
        <v>39685336</v>
      </c>
      <c r="D67" s="172">
        <f>C67/B67-1</f>
        <v>-0.30305561644608336</v>
      </c>
      <c r="E67" s="899">
        <f>SUM(E68:E78)</f>
        <v>0.99999999999999989</v>
      </c>
    </row>
    <row r="68" spans="1:5" x14ac:dyDescent="0.3">
      <c r="A68" s="572" t="s">
        <v>277</v>
      </c>
      <c r="B68" s="213">
        <v>5080926</v>
      </c>
      <c r="C68" s="214">
        <v>8427330</v>
      </c>
      <c r="D68" s="176">
        <f t="shared" ref="D68:D76" si="8">C68/B68-1</f>
        <v>0.658620889184373</v>
      </c>
      <c r="E68" s="176">
        <f t="shared" ref="E68:E78" si="9">+C68/$C$67</f>
        <v>0.21235375202568527</v>
      </c>
    </row>
    <row r="69" spans="1:5" x14ac:dyDescent="0.3">
      <c r="A69" s="572" t="s">
        <v>276</v>
      </c>
      <c r="B69" s="213">
        <v>4775916</v>
      </c>
      <c r="C69" s="214">
        <v>6854674</v>
      </c>
      <c r="D69" s="176">
        <f t="shared" si="8"/>
        <v>0.43525849282106299</v>
      </c>
      <c r="E69" s="176">
        <f t="shared" si="9"/>
        <v>0.1727256133096618</v>
      </c>
    </row>
    <row r="70" spans="1:5" x14ac:dyDescent="0.3">
      <c r="A70" s="572" t="s">
        <v>711</v>
      </c>
      <c r="B70" s="213">
        <v>212594</v>
      </c>
      <c r="C70" s="214">
        <v>2670915</v>
      </c>
      <c r="D70" s="176" t="s">
        <v>241</v>
      </c>
      <c r="E70" s="176">
        <f t="shared" si="9"/>
        <v>6.7302315394280651E-2</v>
      </c>
    </row>
    <row r="71" spans="1:5" x14ac:dyDescent="0.3">
      <c r="A71" s="572" t="s">
        <v>318</v>
      </c>
      <c r="B71" s="213">
        <v>1422855</v>
      </c>
      <c r="C71" s="214">
        <v>2152959</v>
      </c>
      <c r="D71" s="176">
        <f t="shared" si="8"/>
        <v>0.51312607398505117</v>
      </c>
      <c r="E71" s="176">
        <f t="shared" si="9"/>
        <v>5.4250743901979308E-2</v>
      </c>
    </row>
    <row r="72" spans="1:5" x14ac:dyDescent="0.3">
      <c r="A72" s="572" t="s">
        <v>289</v>
      </c>
      <c r="B72" s="213">
        <v>7655242</v>
      </c>
      <c r="C72" s="214">
        <v>1852458</v>
      </c>
      <c r="D72" s="176">
        <f t="shared" si="8"/>
        <v>-0.75801444291375764</v>
      </c>
      <c r="E72" s="176">
        <f t="shared" si="9"/>
        <v>4.6678652286073624E-2</v>
      </c>
    </row>
    <row r="73" spans="1:5" x14ac:dyDescent="0.3">
      <c r="A73" s="572" t="s">
        <v>274</v>
      </c>
      <c r="B73" s="213">
        <v>277662</v>
      </c>
      <c r="C73" s="214">
        <v>1689199</v>
      </c>
      <c r="D73" s="176">
        <f t="shared" si="8"/>
        <v>5.0836520661811839</v>
      </c>
      <c r="E73" s="176">
        <f t="shared" si="9"/>
        <v>4.256481537664189E-2</v>
      </c>
    </row>
    <row r="74" spans="1:5" x14ac:dyDescent="0.3">
      <c r="A74" s="572" t="s">
        <v>291</v>
      </c>
      <c r="B74" s="213">
        <v>1592837</v>
      </c>
      <c r="C74" s="214">
        <v>1606195</v>
      </c>
      <c r="D74" s="176">
        <f t="shared" si="8"/>
        <v>8.3862943917047961E-3</v>
      </c>
      <c r="E74" s="693">
        <f t="shared" si="9"/>
        <v>4.047326196255463E-2</v>
      </c>
    </row>
    <row r="75" spans="1:5" x14ac:dyDescent="0.3">
      <c r="A75" s="572" t="s">
        <v>301</v>
      </c>
      <c r="B75" s="213">
        <v>863950</v>
      </c>
      <c r="C75" s="214">
        <v>1599154</v>
      </c>
      <c r="D75" s="176">
        <f t="shared" si="8"/>
        <v>0.85097980207187907</v>
      </c>
      <c r="E75" s="693">
        <f t="shared" si="9"/>
        <v>4.0295841264894418E-2</v>
      </c>
    </row>
    <row r="76" spans="1:5" x14ac:dyDescent="0.3">
      <c r="A76" s="572" t="s">
        <v>273</v>
      </c>
      <c r="B76" s="213">
        <v>961415</v>
      </c>
      <c r="C76" s="214">
        <v>1547142</v>
      </c>
      <c r="D76" s="176">
        <f t="shared" si="8"/>
        <v>0.60923430568484993</v>
      </c>
      <c r="E76" s="176">
        <f t="shared" si="9"/>
        <v>3.8985231219914582E-2</v>
      </c>
    </row>
    <row r="77" spans="1:5" x14ac:dyDescent="0.3">
      <c r="A77" s="572" t="s">
        <v>765</v>
      </c>
      <c r="B77" s="213">
        <v>0</v>
      </c>
      <c r="C77" s="214">
        <v>1508030</v>
      </c>
      <c r="D77" s="176" t="s">
        <v>241</v>
      </c>
      <c r="E77" s="176">
        <f t="shared" si="9"/>
        <v>3.7999678269071475E-2</v>
      </c>
    </row>
    <row r="78" spans="1:5" x14ac:dyDescent="0.3">
      <c r="A78" s="322" t="s">
        <v>910</v>
      </c>
      <c r="B78" s="213">
        <v>34098501</v>
      </c>
      <c r="C78" s="214">
        <v>9777280</v>
      </c>
      <c r="D78" s="176">
        <f>C78/B78-1</f>
        <v>-0.71326364170671308</v>
      </c>
      <c r="E78" s="176">
        <f t="shared" si="9"/>
        <v>0.24637009498924237</v>
      </c>
    </row>
    <row r="79" spans="1:5" s="1" customFormat="1" ht="16.5" customHeight="1" thickBot="1" x14ac:dyDescent="0.35">
      <c r="A79" s="575" t="s">
        <v>0</v>
      </c>
      <c r="B79" s="576">
        <f>+B67+B55+B43+B31+B19+B7</f>
        <v>365380014</v>
      </c>
      <c r="C79" s="577">
        <f>+C67+C55+C43+C31+C19+C7</f>
        <v>397729658</v>
      </c>
      <c r="D79" s="216">
        <f>C79/B79-1</f>
        <v>8.8536982758996796E-2</v>
      </c>
      <c r="E79" s="900">
        <f>+C79/$C$79</f>
        <v>1</v>
      </c>
    </row>
    <row r="80" spans="1:5" s="1" customFormat="1" x14ac:dyDescent="0.3">
      <c r="B80" s="566"/>
      <c r="C80" s="566"/>
      <c r="D80" s="568"/>
    </row>
    <row r="81" spans="1:5" s="1" customFormat="1" ht="62.25" customHeight="1" x14ac:dyDescent="0.3">
      <c r="A81" s="920" t="s">
        <v>898</v>
      </c>
      <c r="B81" s="920"/>
      <c r="C81" s="920"/>
      <c r="D81" s="920"/>
      <c r="E81" s="581"/>
    </row>
    <row r="82" spans="1:5" s="1" customFormat="1" x14ac:dyDescent="0.3">
      <c r="B82" s="578"/>
      <c r="C82" s="578"/>
      <c r="D82" s="550"/>
    </row>
    <row r="83" spans="1:5" s="1" customFormat="1" x14ac:dyDescent="0.3">
      <c r="D83" s="550"/>
    </row>
    <row r="84" spans="1:5" s="1" customFormat="1" x14ac:dyDescent="0.3">
      <c r="D84" s="550"/>
    </row>
    <row r="85" spans="1:5" s="1" customFormat="1" x14ac:dyDescent="0.3">
      <c r="D85" s="550"/>
    </row>
    <row r="86" spans="1:5" s="1" customFormat="1" x14ac:dyDescent="0.3">
      <c r="D86" s="550"/>
    </row>
    <row r="87" spans="1:5" s="1" customFormat="1" x14ac:dyDescent="0.3">
      <c r="D87" s="550"/>
    </row>
    <row r="88" spans="1:5" s="1" customFormat="1" x14ac:dyDescent="0.3">
      <c r="D88" s="550"/>
    </row>
    <row r="89" spans="1:5" s="1" customFormat="1" x14ac:dyDescent="0.3">
      <c r="D89" s="550"/>
    </row>
    <row r="90" spans="1:5" s="1" customFormat="1" x14ac:dyDescent="0.3">
      <c r="D90" s="550"/>
    </row>
    <row r="91" spans="1:5" s="1" customFormat="1" x14ac:dyDescent="0.3">
      <c r="D91" s="550"/>
    </row>
    <row r="92" spans="1:5" s="1" customFormat="1" x14ac:dyDescent="0.3">
      <c r="D92" s="550"/>
    </row>
    <row r="93" spans="1:5" s="1" customFormat="1" x14ac:dyDescent="0.3">
      <c r="D93" s="550"/>
    </row>
    <row r="94" spans="1:5" s="1" customFormat="1" x14ac:dyDescent="0.3">
      <c r="D94" s="550"/>
    </row>
    <row r="95" spans="1:5" s="1" customFormat="1" x14ac:dyDescent="0.3">
      <c r="D95" s="550"/>
    </row>
    <row r="96" spans="1:5" s="1" customFormat="1" x14ac:dyDescent="0.3">
      <c r="D96" s="550"/>
    </row>
    <row r="97" spans="4:4" s="1" customFormat="1" x14ac:dyDescent="0.3">
      <c r="D97" s="550"/>
    </row>
    <row r="98" spans="4:4" s="1" customFormat="1" x14ac:dyDescent="0.3">
      <c r="D98" s="550"/>
    </row>
    <row r="99" spans="4:4" s="1" customFormat="1" x14ac:dyDescent="0.3">
      <c r="D99" s="550"/>
    </row>
    <row r="100" spans="4:4" s="1" customFormat="1" x14ac:dyDescent="0.3">
      <c r="D100" s="550"/>
    </row>
    <row r="101" spans="4:4" s="1" customFormat="1" x14ac:dyDescent="0.3">
      <c r="D101" s="550"/>
    </row>
    <row r="102" spans="4:4" s="1" customFormat="1" x14ac:dyDescent="0.3">
      <c r="D102" s="550"/>
    </row>
    <row r="103" spans="4:4" s="1" customFormat="1" x14ac:dyDescent="0.3">
      <c r="D103" s="550"/>
    </row>
    <row r="104" spans="4:4" s="1" customFormat="1" x14ac:dyDescent="0.3">
      <c r="D104" s="550"/>
    </row>
    <row r="105" spans="4:4" s="1" customFormat="1" x14ac:dyDescent="0.3">
      <c r="D105" s="550"/>
    </row>
    <row r="106" spans="4:4" s="1" customFormat="1" x14ac:dyDescent="0.3">
      <c r="D106" s="550"/>
    </row>
    <row r="107" spans="4:4" s="1" customFormat="1" x14ac:dyDescent="0.3">
      <c r="D107" s="550"/>
    </row>
    <row r="108" spans="4:4" s="1" customFormat="1" x14ac:dyDescent="0.3">
      <c r="D108" s="550"/>
    </row>
    <row r="109" spans="4:4" s="1" customFormat="1" x14ac:dyDescent="0.3">
      <c r="D109" s="550"/>
    </row>
    <row r="110" spans="4:4" s="1" customFormat="1" x14ac:dyDescent="0.3">
      <c r="D110" s="550"/>
    </row>
    <row r="111" spans="4:4" s="1" customFormat="1" x14ac:dyDescent="0.3">
      <c r="D111" s="550"/>
    </row>
    <row r="112" spans="4:4" s="1" customFormat="1" x14ac:dyDescent="0.3">
      <c r="D112" s="550"/>
    </row>
    <row r="113" spans="4:4" s="1" customFormat="1" x14ac:dyDescent="0.3">
      <c r="D113" s="550"/>
    </row>
    <row r="114" spans="4:4" s="1" customFormat="1" x14ac:dyDescent="0.3">
      <c r="D114" s="550"/>
    </row>
    <row r="115" spans="4:4" s="1" customFormat="1" x14ac:dyDescent="0.3">
      <c r="D115" s="550"/>
    </row>
    <row r="116" spans="4:4" s="1" customFormat="1" x14ac:dyDescent="0.3">
      <c r="D116" s="550"/>
    </row>
    <row r="117" spans="4:4" s="1" customFormat="1" x14ac:dyDescent="0.3">
      <c r="D117" s="550"/>
    </row>
    <row r="118" spans="4:4" s="1" customFormat="1" x14ac:dyDescent="0.3">
      <c r="D118" s="550"/>
    </row>
    <row r="119" spans="4:4" s="1" customFormat="1" x14ac:dyDescent="0.3">
      <c r="D119" s="550"/>
    </row>
    <row r="120" spans="4:4" s="1" customFormat="1" x14ac:dyDescent="0.3">
      <c r="D120" s="550"/>
    </row>
    <row r="121" spans="4:4" s="1" customFormat="1" x14ac:dyDescent="0.3">
      <c r="D121" s="550"/>
    </row>
    <row r="122" spans="4:4" s="1" customFormat="1" x14ac:dyDescent="0.3">
      <c r="D122" s="550"/>
    </row>
    <row r="123" spans="4:4" s="1" customFormat="1" x14ac:dyDescent="0.3">
      <c r="D123" s="550"/>
    </row>
    <row r="124" spans="4:4" s="1" customFormat="1" x14ac:dyDescent="0.3">
      <c r="D124" s="550"/>
    </row>
    <row r="125" spans="4:4" s="1" customFormat="1" x14ac:dyDescent="0.3">
      <c r="D125" s="550"/>
    </row>
    <row r="126" spans="4:4" s="1" customFormat="1" x14ac:dyDescent="0.3">
      <c r="D126" s="550"/>
    </row>
    <row r="127" spans="4:4" s="1" customFormat="1" x14ac:dyDescent="0.3">
      <c r="D127" s="550"/>
    </row>
    <row r="128" spans="4:4" s="1" customFormat="1" x14ac:dyDescent="0.3">
      <c r="D128" s="550"/>
    </row>
    <row r="129" spans="4:4" s="1" customFormat="1" x14ac:dyDescent="0.3">
      <c r="D129" s="550"/>
    </row>
    <row r="130" spans="4:4" s="1" customFormat="1" x14ac:dyDescent="0.3">
      <c r="D130" s="550"/>
    </row>
    <row r="131" spans="4:4" s="1" customFormat="1" x14ac:dyDescent="0.3">
      <c r="D131" s="550"/>
    </row>
    <row r="132" spans="4:4" s="1" customFormat="1" x14ac:dyDescent="0.3">
      <c r="D132" s="550"/>
    </row>
    <row r="133" spans="4:4" s="1" customFormat="1" x14ac:dyDescent="0.3">
      <c r="D133" s="550"/>
    </row>
    <row r="134" spans="4:4" s="1" customFormat="1" x14ac:dyDescent="0.3">
      <c r="D134" s="550"/>
    </row>
    <row r="135" spans="4:4" s="1" customFormat="1" x14ac:dyDescent="0.3">
      <c r="D135" s="550"/>
    </row>
    <row r="136" spans="4:4" s="1" customFormat="1" x14ac:dyDescent="0.3">
      <c r="D136" s="550"/>
    </row>
    <row r="137" spans="4:4" s="1" customFormat="1" x14ac:dyDescent="0.3">
      <c r="D137" s="550"/>
    </row>
    <row r="138" spans="4:4" s="1" customFormat="1" x14ac:dyDescent="0.3">
      <c r="D138" s="550"/>
    </row>
    <row r="139" spans="4:4" s="1" customFormat="1" x14ac:dyDescent="0.3">
      <c r="D139" s="550"/>
    </row>
    <row r="140" spans="4:4" s="1" customFormat="1" x14ac:dyDescent="0.3">
      <c r="D140" s="550"/>
    </row>
    <row r="141" spans="4:4" s="1" customFormat="1" x14ac:dyDescent="0.3">
      <c r="D141" s="550"/>
    </row>
    <row r="142" spans="4:4" s="1" customFormat="1" x14ac:dyDescent="0.3">
      <c r="D142" s="550"/>
    </row>
    <row r="143" spans="4:4" s="1" customFormat="1" x14ac:dyDescent="0.3">
      <c r="D143" s="550"/>
    </row>
    <row r="144" spans="4:4" s="1" customFormat="1" x14ac:dyDescent="0.3">
      <c r="D144" s="550"/>
    </row>
    <row r="145" spans="4:4" s="1" customFormat="1" x14ac:dyDescent="0.3">
      <c r="D145" s="550"/>
    </row>
    <row r="146" spans="4:4" s="1" customFormat="1" x14ac:dyDescent="0.3">
      <c r="D146" s="550"/>
    </row>
    <row r="147" spans="4:4" s="1" customFormat="1" x14ac:dyDescent="0.3">
      <c r="D147" s="550"/>
    </row>
    <row r="148" spans="4:4" s="1" customFormat="1" x14ac:dyDescent="0.3">
      <c r="D148" s="550"/>
    </row>
    <row r="149" spans="4:4" s="1" customFormat="1" x14ac:dyDescent="0.3">
      <c r="D149" s="550"/>
    </row>
    <row r="150" spans="4:4" s="1" customFormat="1" x14ac:dyDescent="0.3">
      <c r="D150" s="550"/>
    </row>
    <row r="151" spans="4:4" s="1" customFormat="1" x14ac:dyDescent="0.3">
      <c r="D151" s="550"/>
    </row>
    <row r="152" spans="4:4" s="1" customFormat="1" x14ac:dyDescent="0.3">
      <c r="D152" s="550"/>
    </row>
    <row r="153" spans="4:4" s="1" customFormat="1" x14ac:dyDescent="0.3">
      <c r="D153" s="550"/>
    </row>
    <row r="154" spans="4:4" s="1" customFormat="1" x14ac:dyDescent="0.3">
      <c r="D154" s="550"/>
    </row>
    <row r="155" spans="4:4" s="1" customFormat="1" x14ac:dyDescent="0.3">
      <c r="D155" s="550"/>
    </row>
    <row r="156" spans="4:4" s="1" customFormat="1" x14ac:dyDescent="0.3">
      <c r="D156" s="550"/>
    </row>
    <row r="157" spans="4:4" s="1" customFormat="1" x14ac:dyDescent="0.3">
      <c r="D157" s="550"/>
    </row>
    <row r="158" spans="4:4" s="1" customFormat="1" x14ac:dyDescent="0.3">
      <c r="D158" s="550"/>
    </row>
    <row r="159" spans="4:4" s="1" customFormat="1" x14ac:dyDescent="0.3">
      <c r="D159" s="550"/>
    </row>
    <row r="160" spans="4:4" s="1" customFormat="1" x14ac:dyDescent="0.3">
      <c r="D160" s="550"/>
    </row>
    <row r="161" spans="4:4" s="1" customFormat="1" x14ac:dyDescent="0.3">
      <c r="D161" s="550"/>
    </row>
    <row r="162" spans="4:4" s="1" customFormat="1" x14ac:dyDescent="0.3">
      <c r="D162" s="550"/>
    </row>
    <row r="163" spans="4:4" s="1" customFormat="1" x14ac:dyDescent="0.3">
      <c r="D163" s="550"/>
    </row>
    <row r="164" spans="4:4" s="1" customFormat="1" x14ac:dyDescent="0.3">
      <c r="D164" s="550"/>
    </row>
    <row r="165" spans="4:4" s="1" customFormat="1" x14ac:dyDescent="0.3">
      <c r="D165" s="550"/>
    </row>
    <row r="166" spans="4:4" s="1" customFormat="1" x14ac:dyDescent="0.3">
      <c r="D166" s="550"/>
    </row>
    <row r="167" spans="4:4" s="1" customFormat="1" x14ac:dyDescent="0.3">
      <c r="D167" s="550"/>
    </row>
    <row r="168" spans="4:4" s="1" customFormat="1" x14ac:dyDescent="0.3">
      <c r="D168" s="550"/>
    </row>
    <row r="169" spans="4:4" s="1" customFormat="1" x14ac:dyDescent="0.3">
      <c r="D169" s="550"/>
    </row>
    <row r="170" spans="4:4" s="1" customFormat="1" x14ac:dyDescent="0.3">
      <c r="D170" s="550"/>
    </row>
    <row r="171" spans="4:4" s="1" customFormat="1" x14ac:dyDescent="0.3">
      <c r="D171" s="550"/>
    </row>
    <row r="172" spans="4:4" s="1" customFormat="1" x14ac:dyDescent="0.3">
      <c r="D172" s="550"/>
    </row>
    <row r="173" spans="4:4" s="1" customFormat="1" x14ac:dyDescent="0.3">
      <c r="D173" s="550"/>
    </row>
    <row r="174" spans="4:4" s="1" customFormat="1" x14ac:dyDescent="0.3">
      <c r="D174" s="550"/>
    </row>
    <row r="175" spans="4:4" s="1" customFormat="1" x14ac:dyDescent="0.3">
      <c r="D175" s="550"/>
    </row>
    <row r="176" spans="4:4" s="1" customFormat="1" x14ac:dyDescent="0.3">
      <c r="D176" s="550"/>
    </row>
    <row r="177" spans="4:4" s="1" customFormat="1" x14ac:dyDescent="0.3">
      <c r="D177" s="550"/>
    </row>
    <row r="178" spans="4:4" s="1" customFormat="1" x14ac:dyDescent="0.3">
      <c r="D178" s="550"/>
    </row>
    <row r="179" spans="4:4" s="1" customFormat="1" x14ac:dyDescent="0.3">
      <c r="D179" s="550"/>
    </row>
    <row r="180" spans="4:4" s="1" customFormat="1" x14ac:dyDescent="0.3">
      <c r="D180" s="550"/>
    </row>
    <row r="181" spans="4:4" s="1" customFormat="1" x14ac:dyDescent="0.3">
      <c r="D181" s="550"/>
    </row>
    <row r="182" spans="4:4" s="1" customFormat="1" x14ac:dyDescent="0.3">
      <c r="D182" s="550"/>
    </row>
    <row r="183" spans="4:4" s="1" customFormat="1" x14ac:dyDescent="0.3">
      <c r="D183" s="550"/>
    </row>
    <row r="184" spans="4:4" s="1" customFormat="1" x14ac:dyDescent="0.3">
      <c r="D184" s="550"/>
    </row>
    <row r="185" spans="4:4" s="1" customFormat="1" x14ac:dyDescent="0.3">
      <c r="D185" s="550"/>
    </row>
    <row r="186" spans="4:4" s="1" customFormat="1" x14ac:dyDescent="0.3">
      <c r="D186" s="550"/>
    </row>
    <row r="187" spans="4:4" s="1" customFormat="1" x14ac:dyDescent="0.3">
      <c r="D187" s="550"/>
    </row>
    <row r="188" spans="4:4" s="1" customFormat="1" x14ac:dyDescent="0.3">
      <c r="D188" s="550"/>
    </row>
    <row r="189" spans="4:4" s="1" customFormat="1" x14ac:dyDescent="0.3">
      <c r="D189" s="550"/>
    </row>
    <row r="190" spans="4:4" s="1" customFormat="1" x14ac:dyDescent="0.3">
      <c r="D190" s="550"/>
    </row>
    <row r="191" spans="4:4" s="1" customFormat="1" x14ac:dyDescent="0.3">
      <c r="D191" s="550"/>
    </row>
    <row r="192" spans="4:4" s="1" customFormat="1" x14ac:dyDescent="0.3">
      <c r="D192" s="550"/>
    </row>
    <row r="193" spans="4:4" s="1" customFormat="1" x14ac:dyDescent="0.3">
      <c r="D193" s="550"/>
    </row>
    <row r="194" spans="4:4" s="1" customFormat="1" x14ac:dyDescent="0.3">
      <c r="D194" s="550"/>
    </row>
    <row r="195" spans="4:4" s="1" customFormat="1" x14ac:dyDescent="0.3">
      <c r="D195" s="550"/>
    </row>
    <row r="196" spans="4:4" s="1" customFormat="1" x14ac:dyDescent="0.3">
      <c r="D196" s="550"/>
    </row>
    <row r="197" spans="4:4" s="1" customFormat="1" x14ac:dyDescent="0.3">
      <c r="D197" s="550"/>
    </row>
    <row r="198" spans="4:4" s="1" customFormat="1" x14ac:dyDescent="0.3">
      <c r="D198" s="550"/>
    </row>
    <row r="199" spans="4:4" s="1" customFormat="1" x14ac:dyDescent="0.3">
      <c r="D199" s="550"/>
    </row>
    <row r="200" spans="4:4" s="1" customFormat="1" x14ac:dyDescent="0.3">
      <c r="D200" s="550"/>
    </row>
    <row r="201" spans="4:4" s="1" customFormat="1" x14ac:dyDescent="0.3">
      <c r="D201" s="550"/>
    </row>
    <row r="202" spans="4:4" s="1" customFormat="1" x14ac:dyDescent="0.3">
      <c r="D202" s="550"/>
    </row>
    <row r="203" spans="4:4" s="1" customFormat="1" x14ac:dyDescent="0.3">
      <c r="D203" s="550"/>
    </row>
    <row r="204" spans="4:4" s="1" customFormat="1" x14ac:dyDescent="0.3">
      <c r="D204" s="550"/>
    </row>
    <row r="205" spans="4:4" s="1" customFormat="1" x14ac:dyDescent="0.3">
      <c r="D205" s="550"/>
    </row>
    <row r="206" spans="4:4" s="1" customFormat="1" x14ac:dyDescent="0.3">
      <c r="D206" s="550"/>
    </row>
    <row r="207" spans="4:4" s="1" customFormat="1" x14ac:dyDescent="0.3">
      <c r="D207" s="550"/>
    </row>
    <row r="208" spans="4:4" s="1" customFormat="1" x14ac:dyDescent="0.3">
      <c r="D208" s="550"/>
    </row>
    <row r="209" spans="4:4" s="1" customFormat="1" x14ac:dyDescent="0.3">
      <c r="D209" s="550"/>
    </row>
    <row r="210" spans="4:4" s="1" customFormat="1" x14ac:dyDescent="0.3">
      <c r="D210" s="550"/>
    </row>
    <row r="211" spans="4:4" s="1" customFormat="1" x14ac:dyDescent="0.3">
      <c r="D211" s="550"/>
    </row>
    <row r="212" spans="4:4" s="1" customFormat="1" x14ac:dyDescent="0.3">
      <c r="D212" s="550"/>
    </row>
    <row r="213" spans="4:4" s="1" customFormat="1" x14ac:dyDescent="0.3">
      <c r="D213" s="550"/>
    </row>
    <row r="214" spans="4:4" s="1" customFormat="1" x14ac:dyDescent="0.3">
      <c r="D214" s="550"/>
    </row>
    <row r="215" spans="4:4" s="1" customFormat="1" x14ac:dyDescent="0.3">
      <c r="D215" s="550"/>
    </row>
    <row r="216" spans="4:4" s="1" customFormat="1" x14ac:dyDescent="0.3">
      <c r="D216" s="550"/>
    </row>
    <row r="217" spans="4:4" s="1" customFormat="1" x14ac:dyDescent="0.3">
      <c r="D217" s="550"/>
    </row>
    <row r="218" spans="4:4" s="1" customFormat="1" x14ac:dyDescent="0.3">
      <c r="D218" s="550"/>
    </row>
    <row r="219" spans="4:4" s="1" customFormat="1" x14ac:dyDescent="0.3">
      <c r="D219" s="550"/>
    </row>
    <row r="220" spans="4:4" s="1" customFormat="1" x14ac:dyDescent="0.3">
      <c r="D220" s="550"/>
    </row>
    <row r="221" spans="4:4" s="1" customFormat="1" x14ac:dyDescent="0.3">
      <c r="D221" s="550"/>
    </row>
    <row r="222" spans="4:4" s="1" customFormat="1" x14ac:dyDescent="0.3">
      <c r="D222" s="550"/>
    </row>
    <row r="223" spans="4:4" s="1" customFormat="1" x14ac:dyDescent="0.3">
      <c r="D223" s="550"/>
    </row>
    <row r="224" spans="4:4" s="1" customFormat="1" x14ac:dyDescent="0.3">
      <c r="D224" s="550"/>
    </row>
    <row r="225" spans="4:4" s="1" customFormat="1" x14ac:dyDescent="0.3">
      <c r="D225" s="550"/>
    </row>
    <row r="226" spans="4:4" s="1" customFormat="1" x14ac:dyDescent="0.3">
      <c r="D226" s="550"/>
    </row>
    <row r="227" spans="4:4" s="1" customFormat="1" x14ac:dyDescent="0.3">
      <c r="D227" s="550"/>
    </row>
    <row r="228" spans="4:4" s="1" customFormat="1" x14ac:dyDescent="0.3">
      <c r="D228" s="550"/>
    </row>
    <row r="229" spans="4:4" s="1" customFormat="1" x14ac:dyDescent="0.3">
      <c r="D229" s="550"/>
    </row>
    <row r="230" spans="4:4" s="1" customFormat="1" x14ac:dyDescent="0.3">
      <c r="D230" s="550"/>
    </row>
    <row r="231" spans="4:4" s="1" customFormat="1" x14ac:dyDescent="0.3">
      <c r="D231" s="550"/>
    </row>
    <row r="232" spans="4:4" s="1" customFormat="1" x14ac:dyDescent="0.3">
      <c r="D232" s="550"/>
    </row>
    <row r="233" spans="4:4" s="1" customFormat="1" x14ac:dyDescent="0.3">
      <c r="D233" s="550"/>
    </row>
    <row r="234" spans="4:4" s="1" customFormat="1" x14ac:dyDescent="0.3">
      <c r="D234" s="550"/>
    </row>
    <row r="235" spans="4:4" s="1" customFormat="1" x14ac:dyDescent="0.3">
      <c r="D235" s="550"/>
    </row>
    <row r="236" spans="4:4" s="1" customFormat="1" x14ac:dyDescent="0.3">
      <c r="D236" s="550"/>
    </row>
    <row r="237" spans="4:4" s="1" customFormat="1" x14ac:dyDescent="0.3">
      <c r="D237" s="550"/>
    </row>
    <row r="238" spans="4:4" s="1" customFormat="1" x14ac:dyDescent="0.3">
      <c r="D238" s="550"/>
    </row>
    <row r="239" spans="4:4" s="1" customFormat="1" x14ac:dyDescent="0.3">
      <c r="D239" s="550"/>
    </row>
    <row r="240" spans="4:4" s="1" customFormat="1" x14ac:dyDescent="0.3">
      <c r="D240" s="550"/>
    </row>
    <row r="241" spans="4:4" s="1" customFormat="1" x14ac:dyDescent="0.3">
      <c r="D241" s="550"/>
    </row>
    <row r="242" spans="4:4" s="1" customFormat="1" x14ac:dyDescent="0.3">
      <c r="D242" s="550"/>
    </row>
    <row r="243" spans="4:4" s="1" customFormat="1" x14ac:dyDescent="0.3">
      <c r="D243" s="550"/>
    </row>
    <row r="244" spans="4:4" s="1" customFormat="1" x14ac:dyDescent="0.3">
      <c r="D244" s="550"/>
    </row>
    <row r="245" spans="4:4" s="1" customFormat="1" x14ac:dyDescent="0.3">
      <c r="D245" s="550"/>
    </row>
    <row r="246" spans="4:4" s="1" customFormat="1" x14ac:dyDescent="0.3">
      <c r="D246" s="550"/>
    </row>
    <row r="247" spans="4:4" s="1" customFormat="1" x14ac:dyDescent="0.3">
      <c r="D247" s="550"/>
    </row>
    <row r="248" spans="4:4" s="1" customFormat="1" x14ac:dyDescent="0.3">
      <c r="D248" s="550"/>
    </row>
    <row r="249" spans="4:4" s="1" customFormat="1" x14ac:dyDescent="0.3">
      <c r="D249" s="550"/>
    </row>
    <row r="250" spans="4:4" s="1" customFormat="1" x14ac:dyDescent="0.3">
      <c r="D250" s="550"/>
    </row>
    <row r="251" spans="4:4" s="1" customFormat="1" x14ac:dyDescent="0.3">
      <c r="D251" s="550"/>
    </row>
    <row r="252" spans="4:4" s="1" customFormat="1" x14ac:dyDescent="0.3">
      <c r="D252" s="550"/>
    </row>
    <row r="253" spans="4:4" s="1" customFormat="1" x14ac:dyDescent="0.3">
      <c r="D253" s="550"/>
    </row>
    <row r="254" spans="4:4" s="1" customFormat="1" x14ac:dyDescent="0.3">
      <c r="D254" s="550"/>
    </row>
    <row r="255" spans="4:4" s="1" customFormat="1" x14ac:dyDescent="0.3">
      <c r="D255" s="550"/>
    </row>
  </sheetData>
  <mergeCells count="2">
    <mergeCell ref="B5:D5"/>
    <mergeCell ref="A81:D81"/>
  </mergeCells>
  <printOptions horizontalCentered="1" verticalCentered="1"/>
  <pageMargins left="0" right="0" top="0" bottom="0" header="0.31496062992125984" footer="0.31496062992125984"/>
  <pageSetup paperSize="9" scale="6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4DD6A-686E-4D96-91EF-23908A190A40}">
  <sheetPr>
    <tabColor rgb="FF002060"/>
  </sheetPr>
  <dimension ref="A1:P69"/>
  <sheetViews>
    <sheetView showGridLines="0" view="pageBreakPreview" zoomScaleNormal="100" zoomScaleSheetLayoutView="100" workbookViewId="0"/>
  </sheetViews>
  <sheetFormatPr baseColWidth="10" defaultColWidth="11.44140625" defaultRowHeight="13.8" x14ac:dyDescent="0.3"/>
  <cols>
    <col min="1" max="1" width="9.6640625" style="6" customWidth="1"/>
    <col min="2" max="2" width="11.5546875" style="6" customWidth="1"/>
    <col min="3" max="3" width="14.5546875" style="6" customWidth="1"/>
    <col min="4" max="8" width="14" style="6" customWidth="1"/>
    <col min="9" max="9" width="19.109375" style="6" customWidth="1"/>
    <col min="10" max="10" width="10.44140625" style="6" customWidth="1"/>
    <col min="11" max="11" width="14" style="17" customWidth="1"/>
    <col min="12" max="14" width="14" style="6" customWidth="1"/>
    <col min="15" max="15" width="3.6640625" style="6" customWidth="1"/>
    <col min="16" max="16384" width="11.44140625" style="6"/>
  </cols>
  <sheetData>
    <row r="1" spans="1:16" x14ac:dyDescent="0.3">
      <c r="A1" s="104" t="s">
        <v>355</v>
      </c>
      <c r="B1" s="255"/>
      <c r="C1" s="255"/>
      <c r="D1" s="256"/>
      <c r="E1" s="257"/>
      <c r="F1" s="257"/>
      <c r="G1" s="183"/>
      <c r="H1" s="183"/>
    </row>
    <row r="2" spans="1:16" ht="15.6" x14ac:dyDescent="0.3">
      <c r="A2" s="951" t="s">
        <v>356</v>
      </c>
      <c r="B2" s="951"/>
      <c r="C2" s="951"/>
      <c r="D2" s="951"/>
      <c r="E2" s="257"/>
      <c r="F2" s="257"/>
      <c r="G2" s="183"/>
      <c r="H2" s="183"/>
    </row>
    <row r="3" spans="1:16" x14ac:dyDescent="0.3">
      <c r="A3" s="258"/>
      <c r="B3" s="258"/>
      <c r="C3" s="258"/>
      <c r="D3" s="258"/>
      <c r="E3" s="257"/>
      <c r="F3" s="257"/>
      <c r="G3" s="183"/>
      <c r="H3" s="183"/>
    </row>
    <row r="4" spans="1:16" ht="15" customHeight="1" x14ac:dyDescent="0.3">
      <c r="A4" s="952" t="s">
        <v>357</v>
      </c>
      <c r="B4" s="952"/>
      <c r="C4" s="952"/>
      <c r="D4" s="952"/>
      <c r="F4" s="195" t="s">
        <v>911</v>
      </c>
      <c r="G4" s="195"/>
      <c r="H4" s="195"/>
      <c r="J4" s="259"/>
      <c r="L4"/>
      <c r="M4"/>
      <c r="N4"/>
      <c r="O4"/>
    </row>
    <row r="5" spans="1:16" ht="14.4" x14ac:dyDescent="0.3">
      <c r="A5" s="284" t="s">
        <v>205</v>
      </c>
      <c r="B5" s="260" t="s">
        <v>358</v>
      </c>
      <c r="C5" s="260" t="s">
        <v>359</v>
      </c>
      <c r="D5" s="260" t="s">
        <v>0</v>
      </c>
      <c r="F5" s="76" t="s">
        <v>180</v>
      </c>
      <c r="G5" s="320" t="s">
        <v>388</v>
      </c>
      <c r="H5" s="320" t="s">
        <v>389</v>
      </c>
      <c r="I5" s="77" t="s">
        <v>390</v>
      </c>
      <c r="J5" s="77" t="s">
        <v>509</v>
      </c>
      <c r="K5" s="261"/>
      <c r="L5"/>
      <c r="M5"/>
      <c r="N5"/>
      <c r="O5"/>
    </row>
    <row r="6" spans="1:16" ht="14.4" x14ac:dyDescent="0.3">
      <c r="A6" s="206">
        <v>2015</v>
      </c>
      <c r="B6" s="515">
        <v>74023</v>
      </c>
      <c r="C6" s="515">
        <v>109334</v>
      </c>
      <c r="D6" s="516">
        <f t="shared" ref="D6:D15" si="0">+B6+C6</f>
        <v>183357</v>
      </c>
      <c r="E6" s="17"/>
      <c r="F6" s="6" t="s">
        <v>245</v>
      </c>
      <c r="G6" s="17">
        <v>42590</v>
      </c>
      <c r="H6" s="17">
        <v>3406</v>
      </c>
      <c r="I6" s="17">
        <v>45996</v>
      </c>
      <c r="J6" s="262">
        <f t="shared" ref="J6:J29" si="1">I6/$I$31</f>
        <v>0.16884036957231952</v>
      </c>
      <c r="K6" s="520"/>
      <c r="N6"/>
      <c r="O6"/>
    </row>
    <row r="7" spans="1:16" ht="14.4" x14ac:dyDescent="0.3">
      <c r="A7" s="206">
        <v>2016</v>
      </c>
      <c r="B7" s="515">
        <v>75038</v>
      </c>
      <c r="C7" s="515">
        <v>97626</v>
      </c>
      <c r="D7" s="516">
        <f t="shared" si="0"/>
        <v>172664</v>
      </c>
      <c r="E7" s="17"/>
      <c r="F7" s="6" t="s">
        <v>249</v>
      </c>
      <c r="G7" s="17">
        <v>21019</v>
      </c>
      <c r="H7" s="17">
        <v>2903</v>
      </c>
      <c r="I7" s="17">
        <v>23922</v>
      </c>
      <c r="J7" s="262">
        <f t="shared" si="1"/>
        <v>8.781196888662117E-2</v>
      </c>
      <c r="K7" s="520"/>
      <c r="N7"/>
      <c r="O7"/>
    </row>
    <row r="8" spans="1:16" ht="14.4" x14ac:dyDescent="0.3">
      <c r="A8" s="206">
        <v>2017</v>
      </c>
      <c r="B8" s="515">
        <v>80588</v>
      </c>
      <c r="C8" s="515">
        <v>102104</v>
      </c>
      <c r="D8" s="516">
        <f t="shared" si="0"/>
        <v>182692</v>
      </c>
      <c r="E8" s="17"/>
      <c r="F8" s="6" t="s">
        <v>258</v>
      </c>
      <c r="G8" s="17">
        <v>22614</v>
      </c>
      <c r="H8" s="17">
        <v>1215</v>
      </c>
      <c r="I8" s="17">
        <v>23829</v>
      </c>
      <c r="J8" s="262">
        <f t="shared" si="1"/>
        <v>8.7470588019366941E-2</v>
      </c>
      <c r="K8" s="520"/>
      <c r="L8"/>
      <c r="M8"/>
      <c r="N8"/>
      <c r="O8"/>
      <c r="P8"/>
    </row>
    <row r="9" spans="1:16" ht="14.4" x14ac:dyDescent="0.3">
      <c r="A9" s="7">
        <v>2018</v>
      </c>
      <c r="B9" s="515">
        <v>86808</v>
      </c>
      <c r="C9" s="515">
        <v>109061</v>
      </c>
      <c r="D9" s="516">
        <f t="shared" si="0"/>
        <v>195869</v>
      </c>
      <c r="E9" s="17"/>
      <c r="F9" s="6" t="s">
        <v>251</v>
      </c>
      <c r="G9" s="17">
        <v>20537</v>
      </c>
      <c r="H9" s="17">
        <v>1630</v>
      </c>
      <c r="I9" s="17">
        <v>22167</v>
      </c>
      <c r="J9" s="262">
        <f t="shared" si="1"/>
        <v>8.1369781552952575E-2</v>
      </c>
      <c r="K9" s="520"/>
      <c r="L9"/>
      <c r="M9"/>
      <c r="N9"/>
      <c r="O9"/>
      <c r="P9"/>
    </row>
    <row r="10" spans="1:16" ht="14.4" x14ac:dyDescent="0.3">
      <c r="A10" s="7">
        <v>2019</v>
      </c>
      <c r="B10" s="515">
        <v>83216</v>
      </c>
      <c r="C10" s="515">
        <v>98328</v>
      </c>
      <c r="D10" s="516">
        <f t="shared" si="0"/>
        <v>181544</v>
      </c>
      <c r="E10" s="17"/>
      <c r="F10" s="6" t="s">
        <v>255</v>
      </c>
      <c r="G10" s="17">
        <v>20795</v>
      </c>
      <c r="H10" s="17">
        <v>1082</v>
      </c>
      <c r="I10" s="17">
        <v>21877</v>
      </c>
      <c r="J10" s="262">
        <f t="shared" si="1"/>
        <v>8.0305260569041526E-2</v>
      </c>
      <c r="K10" s="520"/>
      <c r="L10"/>
      <c r="M10"/>
      <c r="N10"/>
      <c r="O10"/>
      <c r="P10"/>
    </row>
    <row r="11" spans="1:16" ht="14.4" x14ac:dyDescent="0.3">
      <c r="A11" s="263">
        <v>2020</v>
      </c>
      <c r="B11" s="515">
        <v>62178.25</v>
      </c>
      <c r="C11" s="515">
        <v>115970.91666666667</v>
      </c>
      <c r="D11" s="516">
        <f t="shared" si="0"/>
        <v>178149.16666666669</v>
      </c>
      <c r="E11" s="17"/>
      <c r="F11" s="6" t="s">
        <v>246</v>
      </c>
      <c r="G11" s="17">
        <v>19090</v>
      </c>
      <c r="H11" s="17">
        <v>2008</v>
      </c>
      <c r="I11" s="17">
        <v>21098</v>
      </c>
      <c r="J11" s="262">
        <f t="shared" si="1"/>
        <v>7.7445736960535638E-2</v>
      </c>
      <c r="K11" s="520"/>
      <c r="L11"/>
      <c r="M11"/>
      <c r="N11"/>
      <c r="O11"/>
      <c r="P11"/>
    </row>
    <row r="12" spans="1:16" ht="14.4" x14ac:dyDescent="0.3">
      <c r="A12" s="263">
        <v>2021</v>
      </c>
      <c r="B12" s="515">
        <v>64650.833333333336</v>
      </c>
      <c r="C12" s="515">
        <v>152669.83333333334</v>
      </c>
      <c r="D12" s="516">
        <f t="shared" si="0"/>
        <v>217320.66666666669</v>
      </c>
      <c r="E12" s="17"/>
      <c r="F12" s="6" t="s">
        <v>243</v>
      </c>
      <c r="G12" s="17">
        <v>15787</v>
      </c>
      <c r="H12" s="17">
        <v>1594</v>
      </c>
      <c r="I12" s="17">
        <v>17381</v>
      </c>
      <c r="J12" s="262">
        <f t="shared" si="1"/>
        <v>6.3801514556406758E-2</v>
      </c>
      <c r="K12" s="520"/>
      <c r="L12"/>
      <c r="M12"/>
      <c r="N12"/>
      <c r="O12"/>
      <c r="P12"/>
    </row>
    <row r="13" spans="1:16" ht="14.4" x14ac:dyDescent="0.3">
      <c r="A13" s="7">
        <v>2022</v>
      </c>
      <c r="B13" s="515">
        <v>69021.083333333328</v>
      </c>
      <c r="C13" s="515">
        <v>163168.5</v>
      </c>
      <c r="D13" s="516">
        <f t="shared" si="0"/>
        <v>232189.58333333331</v>
      </c>
      <c r="E13" s="17"/>
      <c r="F13" s="6" t="s">
        <v>244</v>
      </c>
      <c r="G13" s="17">
        <v>15395</v>
      </c>
      <c r="H13" s="17">
        <v>1126</v>
      </c>
      <c r="I13" s="17">
        <v>16521</v>
      </c>
      <c r="J13" s="262">
        <f t="shared" si="1"/>
        <v>6.0644659224808481E-2</v>
      </c>
      <c r="K13" s="520"/>
      <c r="L13"/>
      <c r="M13"/>
      <c r="N13"/>
      <c r="O13"/>
      <c r="P13"/>
    </row>
    <row r="14" spans="1:16" ht="14.4" x14ac:dyDescent="0.3">
      <c r="A14" s="7">
        <v>2023</v>
      </c>
      <c r="B14" s="515">
        <v>70795.166666666672</v>
      </c>
      <c r="C14" s="515">
        <v>155441.66666666666</v>
      </c>
      <c r="D14" s="516">
        <f t="shared" si="0"/>
        <v>226236.83333333331</v>
      </c>
      <c r="E14" s="185"/>
      <c r="F14" s="6" t="s">
        <v>302</v>
      </c>
      <c r="G14" s="17">
        <v>14622</v>
      </c>
      <c r="H14" s="17">
        <v>1765</v>
      </c>
      <c r="I14" s="17">
        <v>16387</v>
      </c>
      <c r="J14" s="262">
        <f t="shared" si="1"/>
        <v>6.0152777115001305E-2</v>
      </c>
      <c r="K14" s="520"/>
      <c r="L14"/>
      <c r="M14"/>
      <c r="N14"/>
      <c r="O14"/>
      <c r="P14"/>
    </row>
    <row r="15" spans="1:16" ht="14.4" x14ac:dyDescent="0.3">
      <c r="A15" s="7">
        <v>2024</v>
      </c>
      <c r="B15" s="515">
        <v>73295</v>
      </c>
      <c r="C15" s="515">
        <v>166358.58333333334</v>
      </c>
      <c r="D15" s="516">
        <f t="shared" si="0"/>
        <v>239653.58333333334</v>
      </c>
      <c r="E15" s="185"/>
      <c r="F15" s="6" t="s">
        <v>264</v>
      </c>
      <c r="G15" s="17">
        <v>13488</v>
      </c>
      <c r="H15" s="17">
        <v>1114</v>
      </c>
      <c r="I15" s="17">
        <v>14602</v>
      </c>
      <c r="J15" s="262">
        <f t="shared" si="1"/>
        <v>5.3600466920928118E-2</v>
      </c>
      <c r="K15" s="520"/>
      <c r="L15" s="515"/>
      <c r="M15"/>
      <c r="N15"/>
      <c r="O15"/>
      <c r="P15"/>
    </row>
    <row r="16" spans="1:16" ht="14.4" x14ac:dyDescent="0.3">
      <c r="A16" s="7">
        <v>2025</v>
      </c>
      <c r="B16" s="515">
        <v>75577.666666666672</v>
      </c>
      <c r="C16" s="515">
        <v>188476.25</v>
      </c>
      <c r="D16" s="516">
        <f>+B16+C16</f>
        <v>264053.91666666669</v>
      </c>
      <c r="E16" s="264"/>
      <c r="F16" s="6" t="s">
        <v>263</v>
      </c>
      <c r="G16" s="17">
        <v>9920</v>
      </c>
      <c r="H16" s="17">
        <v>1256</v>
      </c>
      <c r="I16" s="17">
        <v>11176</v>
      </c>
      <c r="J16" s="262">
        <f t="shared" si="1"/>
        <v>4.1024436262723778E-2</v>
      </c>
      <c r="K16" s="520"/>
      <c r="L16" s="515"/>
      <c r="M16"/>
      <c r="N16"/>
      <c r="O16"/>
      <c r="P16"/>
    </row>
    <row r="17" spans="1:16" ht="14.4" x14ac:dyDescent="0.3">
      <c r="A17" s="187" t="s">
        <v>912</v>
      </c>
      <c r="B17" s="517">
        <f>AVERAGE(B18:B27)</f>
        <v>76707</v>
      </c>
      <c r="C17" s="517">
        <f>AVERAGE(C18:C27)</f>
        <v>195716</v>
      </c>
      <c r="D17" s="518">
        <f>+B17+C17</f>
        <v>272423</v>
      </c>
      <c r="E17" s="264"/>
      <c r="F17" s="6" t="s">
        <v>259</v>
      </c>
      <c r="G17" s="17">
        <v>7615</v>
      </c>
      <c r="H17" s="17">
        <v>279</v>
      </c>
      <c r="I17" s="17">
        <v>7894</v>
      </c>
      <c r="J17" s="262">
        <f t="shared" si="1"/>
        <v>2.8976995334461481E-2</v>
      </c>
      <c r="K17" s="520"/>
      <c r="L17" s="515"/>
      <c r="M17"/>
      <c r="N17"/>
      <c r="O17"/>
      <c r="P17"/>
    </row>
    <row r="18" spans="1:16" ht="14.4" x14ac:dyDescent="0.3">
      <c r="A18" s="265" t="s">
        <v>206</v>
      </c>
      <c r="B18" s="515">
        <v>76707</v>
      </c>
      <c r="C18" s="515">
        <v>195716</v>
      </c>
      <c r="D18" s="516">
        <f t="shared" ref="D18" si="2">+B18+C18</f>
        <v>272423</v>
      </c>
      <c r="E18" s="264"/>
      <c r="F18" s="6" t="s">
        <v>256</v>
      </c>
      <c r="G18" s="17">
        <v>6800</v>
      </c>
      <c r="H18" s="17">
        <v>709</v>
      </c>
      <c r="I18" s="17">
        <v>7509</v>
      </c>
      <c r="J18" s="262">
        <f t="shared" si="1"/>
        <v>2.7563751959269224E-2</v>
      </c>
      <c r="K18" s="515"/>
      <c r="L18"/>
      <c r="M18"/>
      <c r="N18"/>
      <c r="O18"/>
      <c r="P18"/>
    </row>
    <row r="19" spans="1:16" ht="14.4" x14ac:dyDescent="0.3">
      <c r="E19" s="264"/>
      <c r="F19" s="6" t="s">
        <v>262</v>
      </c>
      <c r="G19" s="17">
        <v>6012</v>
      </c>
      <c r="H19" s="17">
        <v>446</v>
      </c>
      <c r="I19" s="17">
        <v>6458</v>
      </c>
      <c r="J19" s="262">
        <f t="shared" si="1"/>
        <v>2.370578108309504E-2</v>
      </c>
      <c r="K19" s="515"/>
      <c r="L19"/>
      <c r="M19"/>
      <c r="N19"/>
      <c r="O19"/>
      <c r="P19"/>
    </row>
    <row r="20" spans="1:16" ht="14.4" x14ac:dyDescent="0.3">
      <c r="A20" s="265"/>
      <c r="B20" s="515"/>
      <c r="C20" s="515"/>
      <c r="D20" s="516"/>
      <c r="E20" s="264"/>
      <c r="F20" s="6" t="s">
        <v>254</v>
      </c>
      <c r="G20" s="17">
        <v>5825</v>
      </c>
      <c r="H20" s="17">
        <v>475</v>
      </c>
      <c r="I20" s="17">
        <v>6300</v>
      </c>
      <c r="J20" s="262">
        <f t="shared" si="1"/>
        <v>2.3125800684964191E-2</v>
      </c>
      <c r="K20" s="520"/>
      <c r="L20"/>
      <c r="M20"/>
      <c r="N20"/>
      <c r="O20"/>
      <c r="P20"/>
    </row>
    <row r="21" spans="1:16" ht="14.4" x14ac:dyDescent="0.3">
      <c r="A21" s="265"/>
      <c r="B21" s="515"/>
      <c r="C21" s="515"/>
      <c r="D21" s="516"/>
      <c r="E21" s="267"/>
      <c r="F21" s="6" t="s">
        <v>261</v>
      </c>
      <c r="G21" s="17">
        <v>3064</v>
      </c>
      <c r="H21" s="17">
        <v>370</v>
      </c>
      <c r="I21" s="17">
        <v>3434</v>
      </c>
      <c r="J21" s="262">
        <f t="shared" si="1"/>
        <v>1.2605396754312227E-2</v>
      </c>
      <c r="K21" s="520"/>
      <c r="L21"/>
      <c r="M21"/>
      <c r="N21"/>
      <c r="O21"/>
      <c r="P21"/>
    </row>
    <row r="22" spans="1:16" ht="14.4" x14ac:dyDescent="0.3">
      <c r="A22" s="265"/>
      <c r="B22" s="515"/>
      <c r="C22" s="515"/>
      <c r="D22" s="516"/>
      <c r="E22" s="267"/>
      <c r="F22" s="6" t="s">
        <v>248</v>
      </c>
      <c r="G22" s="17">
        <v>2802</v>
      </c>
      <c r="H22" s="17">
        <v>268</v>
      </c>
      <c r="I22" s="17">
        <v>3070</v>
      </c>
      <c r="J22" s="262">
        <f t="shared" si="1"/>
        <v>1.1269239381403185E-2</v>
      </c>
      <c r="K22" s="520"/>
      <c r="L22"/>
      <c r="M22"/>
      <c r="N22"/>
      <c r="O22"/>
      <c r="P22"/>
    </row>
    <row r="23" spans="1:16" ht="14.4" x14ac:dyDescent="0.3">
      <c r="A23" s="265"/>
      <c r="B23" s="515"/>
      <c r="C23" s="515"/>
      <c r="D23" s="516"/>
      <c r="E23" s="264"/>
      <c r="F23" s="6" t="s">
        <v>250</v>
      </c>
      <c r="G23" s="17">
        <v>1299</v>
      </c>
      <c r="H23" s="17">
        <v>158</v>
      </c>
      <c r="I23" s="17">
        <v>1457</v>
      </c>
      <c r="J23" s="262">
        <f t="shared" si="1"/>
        <v>5.3483002536496554E-3</v>
      </c>
      <c r="K23" s="520"/>
      <c r="M23" s="266"/>
    </row>
    <row r="24" spans="1:16" ht="14.4" x14ac:dyDescent="0.3">
      <c r="A24" s="265"/>
      <c r="B24" s="515"/>
      <c r="C24" s="515"/>
      <c r="D24" s="516"/>
      <c r="E24" s="264"/>
      <c r="F24" s="6" t="s">
        <v>303</v>
      </c>
      <c r="G24" s="17">
        <v>1077</v>
      </c>
      <c r="H24" s="17">
        <v>161</v>
      </c>
      <c r="I24" s="17">
        <v>1238</v>
      </c>
      <c r="J24" s="262">
        <f t="shared" si="1"/>
        <v>4.5444033726961377E-3</v>
      </c>
      <c r="K24" s="6"/>
      <c r="M24" s="515"/>
    </row>
    <row r="25" spans="1:16" ht="14.4" x14ac:dyDescent="0.3">
      <c r="A25" s="265"/>
      <c r="B25" s="515"/>
      <c r="C25" s="515"/>
      <c r="D25" s="516"/>
      <c r="E25" s="264"/>
      <c r="F25" s="6" t="s">
        <v>257</v>
      </c>
      <c r="G25" s="17">
        <v>55</v>
      </c>
      <c r="H25" s="17">
        <v>16</v>
      </c>
      <c r="I25" s="17">
        <v>71</v>
      </c>
      <c r="J25" s="262">
        <f t="shared" si="1"/>
        <v>2.6062410295753295E-4</v>
      </c>
      <c r="K25" s="520"/>
      <c r="M25" s="266"/>
    </row>
    <row r="26" spans="1:16" ht="14.4" x14ac:dyDescent="0.3">
      <c r="A26" s="265"/>
      <c r="B26" s="515"/>
      <c r="C26" s="515"/>
      <c r="D26" s="516"/>
      <c r="E26" s="267"/>
      <c r="F26" s="6" t="s">
        <v>252</v>
      </c>
      <c r="G26" s="17">
        <v>8</v>
      </c>
      <c r="H26" s="17">
        <v>8</v>
      </c>
      <c r="I26" s="17">
        <v>16</v>
      </c>
      <c r="J26" s="268">
        <f t="shared" si="1"/>
        <v>5.8732192215782075E-5</v>
      </c>
      <c r="K26" s="520"/>
      <c r="M26" s="266"/>
      <c r="O26" s="17"/>
    </row>
    <row r="27" spans="1:16" ht="14.4" x14ac:dyDescent="0.3">
      <c r="A27" s="265"/>
      <c r="B27" s="515"/>
      <c r="C27" s="515"/>
      <c r="D27" s="516"/>
      <c r="E27" s="264"/>
      <c r="F27" s="6" t="s">
        <v>253</v>
      </c>
      <c r="G27" s="17">
        <v>8</v>
      </c>
      <c r="H27" s="17">
        <v>0</v>
      </c>
      <c r="I27" s="17">
        <v>8</v>
      </c>
      <c r="J27" s="269">
        <f t="shared" si="1"/>
        <v>2.9366096107891037E-5</v>
      </c>
      <c r="K27" s="520"/>
      <c r="M27" s="266"/>
      <c r="O27" s="17"/>
    </row>
    <row r="28" spans="1:16" ht="14.4" x14ac:dyDescent="0.3">
      <c r="A28" s="194" t="s">
        <v>913</v>
      </c>
      <c r="B28" s="258"/>
      <c r="C28" s="258"/>
      <c r="D28" s="258"/>
      <c r="E28" s="267"/>
      <c r="F28" s="6" t="s">
        <v>516</v>
      </c>
      <c r="G28" s="17">
        <v>6</v>
      </c>
      <c r="H28" s="17">
        <v>0</v>
      </c>
      <c r="I28" s="17">
        <v>6</v>
      </c>
      <c r="J28" s="269">
        <f t="shared" si="1"/>
        <v>2.2024572080918276E-5</v>
      </c>
      <c r="K28" s="520"/>
      <c r="M28" s="266"/>
      <c r="O28" s="17"/>
    </row>
    <row r="29" spans="1:16" ht="14.4" x14ac:dyDescent="0.3">
      <c r="A29" s="270">
        <v>45658</v>
      </c>
      <c r="B29" s="515">
        <v>73396</v>
      </c>
      <c r="C29" s="515">
        <v>173702</v>
      </c>
      <c r="D29" s="516">
        <f>+B29+C29</f>
        <v>247098</v>
      </c>
      <c r="E29" s="267"/>
      <c r="F29" s="6" t="s">
        <v>260</v>
      </c>
      <c r="G29" s="17">
        <v>6</v>
      </c>
      <c r="H29" s="17">
        <v>0</v>
      </c>
      <c r="I29" s="17">
        <v>6</v>
      </c>
      <c r="J29" s="269">
        <f t="shared" si="1"/>
        <v>2.2024572080918276E-5</v>
      </c>
      <c r="K29" s="266"/>
      <c r="M29" s="266"/>
      <c r="O29" s="17"/>
    </row>
    <row r="30" spans="1:16" ht="14.4" x14ac:dyDescent="0.3">
      <c r="A30" s="270">
        <v>46023</v>
      </c>
      <c r="B30" s="515">
        <v>76707</v>
      </c>
      <c r="C30" s="515">
        <v>195716</v>
      </c>
      <c r="D30" s="516">
        <f>+B30+C30</f>
        <v>272423</v>
      </c>
      <c r="E30" s="267"/>
      <c r="G30" s="17"/>
      <c r="H30" s="17"/>
      <c r="I30" s="17"/>
      <c r="J30" s="269"/>
      <c r="K30" s="266"/>
      <c r="M30" s="266"/>
      <c r="O30" s="17"/>
    </row>
    <row r="31" spans="1:16" ht="14.4" x14ac:dyDescent="0.3">
      <c r="A31" s="271" t="s">
        <v>266</v>
      </c>
      <c r="B31" s="527">
        <f>+B30/B29-1</f>
        <v>4.5111450215270521E-2</v>
      </c>
      <c r="C31" s="527">
        <f>+C30/C29-1</f>
        <v>0.12673429206341891</v>
      </c>
      <c r="D31" s="528">
        <f>+D30/D29-1</f>
        <v>0.10248970044273942</v>
      </c>
      <c r="E31" s="264"/>
      <c r="F31" s="272" t="s">
        <v>0</v>
      </c>
      <c r="G31" s="273">
        <f>+SUM(G6:G30)</f>
        <v>250434</v>
      </c>
      <c r="H31" s="273">
        <f>+SUM(H6:H30)</f>
        <v>21989</v>
      </c>
      <c r="I31" s="273">
        <f>+SUM(I6:I30)</f>
        <v>272423</v>
      </c>
      <c r="J31" s="274">
        <f>SUM(J6:J30)</f>
        <v>1.0000000000000002</v>
      </c>
      <c r="K31" s="266"/>
      <c r="L31" s="515"/>
    </row>
    <row r="32" spans="1:16" ht="14.4" x14ac:dyDescent="0.3">
      <c r="E32" s="10"/>
      <c r="G32" s="10"/>
      <c r="H32" s="10"/>
      <c r="K32" s="529"/>
      <c r="L32" s="266"/>
      <c r="M32"/>
    </row>
    <row r="33" spans="1:14" ht="12.75" customHeight="1" x14ac:dyDescent="0.3">
      <c r="E33" s="275"/>
      <c r="I33" s="259"/>
    </row>
    <row r="34" spans="1:14" ht="52.5" customHeight="1" x14ac:dyDescent="0.3">
      <c r="A34" s="953" t="s">
        <v>914</v>
      </c>
      <c r="B34" s="953"/>
      <c r="C34" s="953"/>
      <c r="D34" s="953"/>
      <c r="E34" s="953"/>
      <c r="F34" s="953"/>
      <c r="G34" s="953"/>
      <c r="H34" s="953"/>
      <c r="I34" s="953"/>
      <c r="J34" s="190"/>
      <c r="K34" s="10"/>
    </row>
    <row r="36" spans="1:14" ht="12.75" customHeight="1" x14ac:dyDescent="0.3">
      <c r="A36" s="954" t="s">
        <v>360</v>
      </c>
      <c r="B36" s="954"/>
      <c r="C36" s="954"/>
      <c r="D36" s="954"/>
      <c r="E36" s="954"/>
      <c r="F36" s="954"/>
      <c r="G36" s="954"/>
      <c r="H36" s="954"/>
      <c r="I36" s="954"/>
      <c r="J36" s="954"/>
    </row>
    <row r="37" spans="1:14" x14ac:dyDescent="0.3">
      <c r="A37" s="955"/>
      <c r="B37" s="955"/>
      <c r="C37" s="955"/>
      <c r="D37" s="955"/>
      <c r="E37" s="955"/>
      <c r="F37" s="955"/>
      <c r="G37" s="955"/>
      <c r="H37" s="955"/>
      <c r="I37" s="955"/>
      <c r="J37" s="955"/>
    </row>
    <row r="38" spans="1:14" ht="22.5" customHeight="1" x14ac:dyDescent="0.3">
      <c r="A38" s="260" t="s">
        <v>361</v>
      </c>
      <c r="B38" s="260" t="s">
        <v>362</v>
      </c>
      <c r="C38" s="260" t="s">
        <v>363</v>
      </c>
      <c r="D38" s="260" t="s">
        <v>364</v>
      </c>
      <c r="E38" s="260" t="s">
        <v>365</v>
      </c>
      <c r="F38" s="260" t="s">
        <v>366</v>
      </c>
      <c r="G38" s="260" t="s">
        <v>367</v>
      </c>
      <c r="H38" s="260" t="s">
        <v>368</v>
      </c>
      <c r="I38" s="260" t="s">
        <v>369</v>
      </c>
      <c r="J38" s="260" t="s">
        <v>854</v>
      </c>
      <c r="K38" s="276" t="s">
        <v>336</v>
      </c>
      <c r="L38" s="260" t="s">
        <v>337</v>
      </c>
      <c r="M38" s="260" t="s">
        <v>338</v>
      </c>
      <c r="N38" s="260" t="s">
        <v>0</v>
      </c>
    </row>
    <row r="39" spans="1:14" x14ac:dyDescent="0.3">
      <c r="A39" s="277">
        <v>2000</v>
      </c>
      <c r="B39" s="278">
        <v>6</v>
      </c>
      <c r="C39" s="278">
        <v>4</v>
      </c>
      <c r="D39" s="278">
        <v>2</v>
      </c>
      <c r="E39" s="278">
        <v>3</v>
      </c>
      <c r="F39" s="278">
        <v>3</v>
      </c>
      <c r="G39" s="278">
        <v>6</v>
      </c>
      <c r="H39" s="278">
        <v>8</v>
      </c>
      <c r="I39" s="278">
        <v>0</v>
      </c>
      <c r="J39" s="279">
        <v>0</v>
      </c>
      <c r="K39" s="279">
        <v>7</v>
      </c>
      <c r="L39" s="279">
        <v>8</v>
      </c>
      <c r="M39" s="279">
        <v>7</v>
      </c>
      <c r="N39" s="280">
        <f>SUM(B39:M39)</f>
        <v>54</v>
      </c>
    </row>
    <row r="40" spans="1:14" x14ac:dyDescent="0.3">
      <c r="A40" s="277">
        <v>2001</v>
      </c>
      <c r="B40" s="278">
        <v>2</v>
      </c>
      <c r="C40" s="278">
        <v>9</v>
      </c>
      <c r="D40" s="278">
        <v>5</v>
      </c>
      <c r="E40" s="278">
        <v>5</v>
      </c>
      <c r="F40" s="278">
        <v>8</v>
      </c>
      <c r="G40" s="278">
        <v>3</v>
      </c>
      <c r="H40" s="278">
        <v>8</v>
      </c>
      <c r="I40" s="278">
        <v>8</v>
      </c>
      <c r="J40" s="279">
        <v>4</v>
      </c>
      <c r="K40" s="279">
        <v>5</v>
      </c>
      <c r="L40" s="279">
        <v>4</v>
      </c>
      <c r="M40" s="279">
        <v>5</v>
      </c>
      <c r="N40" s="280">
        <f t="shared" ref="N40:N64" si="3">SUM(B40:M40)</f>
        <v>66</v>
      </c>
    </row>
    <row r="41" spans="1:14" x14ac:dyDescent="0.3">
      <c r="A41" s="277">
        <v>2002</v>
      </c>
      <c r="B41" s="278">
        <v>18</v>
      </c>
      <c r="C41" s="278">
        <v>2</v>
      </c>
      <c r="D41" s="278">
        <v>4</v>
      </c>
      <c r="E41" s="278">
        <v>5</v>
      </c>
      <c r="F41" s="278">
        <v>5</v>
      </c>
      <c r="G41" s="278">
        <v>4</v>
      </c>
      <c r="H41" s="278">
        <v>4</v>
      </c>
      <c r="I41" s="278">
        <v>4</v>
      </c>
      <c r="J41" s="279">
        <v>4</v>
      </c>
      <c r="K41" s="279">
        <v>7</v>
      </c>
      <c r="L41" s="279">
        <v>8</v>
      </c>
      <c r="M41" s="279">
        <v>1</v>
      </c>
      <c r="N41" s="280">
        <f t="shared" si="3"/>
        <v>66</v>
      </c>
    </row>
    <row r="42" spans="1:14" x14ac:dyDescent="0.3">
      <c r="A42" s="277">
        <v>2003</v>
      </c>
      <c r="B42" s="278">
        <v>4</v>
      </c>
      <c r="C42" s="278">
        <v>8</v>
      </c>
      <c r="D42" s="278">
        <v>5</v>
      </c>
      <c r="E42" s="278">
        <v>6</v>
      </c>
      <c r="F42" s="278">
        <v>5</v>
      </c>
      <c r="G42" s="278">
        <v>3</v>
      </c>
      <c r="H42" s="278">
        <v>4</v>
      </c>
      <c r="I42" s="278">
        <v>5</v>
      </c>
      <c r="J42" s="279">
        <v>3</v>
      </c>
      <c r="K42" s="279">
        <v>3</v>
      </c>
      <c r="L42" s="279">
        <v>4</v>
      </c>
      <c r="M42" s="279">
        <v>3</v>
      </c>
      <c r="N42" s="280">
        <f t="shared" si="3"/>
        <v>53</v>
      </c>
    </row>
    <row r="43" spans="1:14" x14ac:dyDescent="0.3">
      <c r="A43" s="277">
        <v>2004</v>
      </c>
      <c r="B43" s="278">
        <v>2</v>
      </c>
      <c r="C43" s="278">
        <v>9</v>
      </c>
      <c r="D43" s="278">
        <v>8</v>
      </c>
      <c r="E43" s="278">
        <v>5</v>
      </c>
      <c r="F43" s="278">
        <v>2</v>
      </c>
      <c r="G43" s="278">
        <v>9</v>
      </c>
      <c r="H43" s="278">
        <v>1</v>
      </c>
      <c r="I43" s="278">
        <v>3</v>
      </c>
      <c r="J43" s="279">
        <v>4</v>
      </c>
      <c r="K43" s="279">
        <v>7</v>
      </c>
      <c r="L43" s="279">
        <v>5</v>
      </c>
      <c r="M43" s="279">
        <v>1</v>
      </c>
      <c r="N43" s="280">
        <f t="shared" si="3"/>
        <v>56</v>
      </c>
    </row>
    <row r="44" spans="1:14" x14ac:dyDescent="0.3">
      <c r="A44" s="277">
        <v>2005</v>
      </c>
      <c r="B44" s="278">
        <v>3</v>
      </c>
      <c r="C44" s="278">
        <v>8</v>
      </c>
      <c r="D44" s="278">
        <v>6</v>
      </c>
      <c r="E44" s="278">
        <v>6</v>
      </c>
      <c r="F44" s="278">
        <v>6</v>
      </c>
      <c r="G44" s="278">
        <v>3</v>
      </c>
      <c r="H44" s="278">
        <v>5</v>
      </c>
      <c r="I44" s="278">
        <v>3</v>
      </c>
      <c r="J44" s="279">
        <v>7</v>
      </c>
      <c r="K44" s="279">
        <v>5</v>
      </c>
      <c r="L44" s="279">
        <v>8</v>
      </c>
      <c r="M44" s="279">
        <v>9</v>
      </c>
      <c r="N44" s="280">
        <f t="shared" si="3"/>
        <v>69</v>
      </c>
    </row>
    <row r="45" spans="1:14" x14ac:dyDescent="0.3">
      <c r="A45" s="277">
        <v>2006</v>
      </c>
      <c r="B45" s="278">
        <v>6</v>
      </c>
      <c r="C45" s="278">
        <v>7</v>
      </c>
      <c r="D45" s="278">
        <v>6</v>
      </c>
      <c r="E45" s="278">
        <v>3</v>
      </c>
      <c r="F45" s="278">
        <v>6</v>
      </c>
      <c r="G45" s="278">
        <v>5</v>
      </c>
      <c r="H45" s="278">
        <v>6</v>
      </c>
      <c r="I45" s="278">
        <v>5</v>
      </c>
      <c r="J45" s="279">
        <v>4</v>
      </c>
      <c r="K45" s="279">
        <v>9</v>
      </c>
      <c r="L45" s="279">
        <v>4</v>
      </c>
      <c r="M45" s="279">
        <v>4</v>
      </c>
      <c r="N45" s="280">
        <f t="shared" si="3"/>
        <v>65</v>
      </c>
    </row>
    <row r="46" spans="1:14" x14ac:dyDescent="0.3">
      <c r="A46" s="277">
        <v>2007</v>
      </c>
      <c r="B46" s="278">
        <v>5</v>
      </c>
      <c r="C46" s="278">
        <v>6</v>
      </c>
      <c r="D46" s="278">
        <v>7</v>
      </c>
      <c r="E46" s="278">
        <v>3</v>
      </c>
      <c r="F46" s="278">
        <v>7</v>
      </c>
      <c r="G46" s="278">
        <v>6</v>
      </c>
      <c r="H46" s="278">
        <v>4</v>
      </c>
      <c r="I46" s="278">
        <v>6</v>
      </c>
      <c r="J46" s="279">
        <v>5</v>
      </c>
      <c r="K46" s="279">
        <v>6</v>
      </c>
      <c r="L46" s="279">
        <v>5</v>
      </c>
      <c r="M46" s="279">
        <v>2</v>
      </c>
      <c r="N46" s="280">
        <f t="shared" si="3"/>
        <v>62</v>
      </c>
    </row>
    <row r="47" spans="1:14" x14ac:dyDescent="0.3">
      <c r="A47" s="277">
        <v>2008</v>
      </c>
      <c r="B47" s="278">
        <v>13</v>
      </c>
      <c r="C47" s="278">
        <v>4</v>
      </c>
      <c r="D47" s="278">
        <v>7</v>
      </c>
      <c r="E47" s="278">
        <v>6</v>
      </c>
      <c r="F47" s="278">
        <v>3</v>
      </c>
      <c r="G47" s="278">
        <v>5</v>
      </c>
      <c r="H47" s="278">
        <v>6</v>
      </c>
      <c r="I47" s="278">
        <v>6</v>
      </c>
      <c r="J47" s="279">
        <v>5</v>
      </c>
      <c r="K47" s="279">
        <v>3</v>
      </c>
      <c r="L47" s="279">
        <v>3</v>
      </c>
      <c r="M47" s="279">
        <v>3</v>
      </c>
      <c r="N47" s="280">
        <f t="shared" si="3"/>
        <v>64</v>
      </c>
    </row>
    <row r="48" spans="1:14" x14ac:dyDescent="0.3">
      <c r="A48" s="277">
        <v>2009</v>
      </c>
      <c r="B48" s="278">
        <v>4</v>
      </c>
      <c r="C48" s="278">
        <v>14</v>
      </c>
      <c r="D48" s="278">
        <v>6</v>
      </c>
      <c r="E48" s="278">
        <v>2</v>
      </c>
      <c r="F48" s="278">
        <v>3</v>
      </c>
      <c r="G48" s="278">
        <v>9</v>
      </c>
      <c r="H48" s="278">
        <v>5</v>
      </c>
      <c r="I48" s="278">
        <v>4</v>
      </c>
      <c r="J48" s="279">
        <v>2</v>
      </c>
      <c r="K48" s="279">
        <v>1</v>
      </c>
      <c r="L48" s="279">
        <v>4</v>
      </c>
      <c r="M48" s="279">
        <v>2</v>
      </c>
      <c r="N48" s="280">
        <f t="shared" si="3"/>
        <v>56</v>
      </c>
    </row>
    <row r="49" spans="1:15" x14ac:dyDescent="0.3">
      <c r="A49" s="277">
        <v>2010</v>
      </c>
      <c r="B49" s="278">
        <v>5</v>
      </c>
      <c r="C49" s="278">
        <v>13</v>
      </c>
      <c r="D49" s="278">
        <v>1</v>
      </c>
      <c r="E49" s="278">
        <v>6</v>
      </c>
      <c r="F49" s="278">
        <v>5</v>
      </c>
      <c r="G49" s="278">
        <v>9</v>
      </c>
      <c r="H49" s="278">
        <v>6</v>
      </c>
      <c r="I49" s="278">
        <v>4</v>
      </c>
      <c r="J49" s="279">
        <v>3</v>
      </c>
      <c r="K49" s="279">
        <v>4</v>
      </c>
      <c r="L49" s="279">
        <v>4</v>
      </c>
      <c r="M49" s="279">
        <v>6</v>
      </c>
      <c r="N49" s="280">
        <f t="shared" si="3"/>
        <v>66</v>
      </c>
    </row>
    <row r="50" spans="1:15" x14ac:dyDescent="0.3">
      <c r="A50" s="277">
        <v>2011</v>
      </c>
      <c r="B50" s="278">
        <v>4</v>
      </c>
      <c r="C50" s="278">
        <v>8</v>
      </c>
      <c r="D50" s="278">
        <v>3</v>
      </c>
      <c r="E50" s="278">
        <v>5</v>
      </c>
      <c r="F50" s="278">
        <v>6</v>
      </c>
      <c r="G50" s="278">
        <v>5</v>
      </c>
      <c r="H50" s="278">
        <v>4</v>
      </c>
      <c r="I50" s="278">
        <v>5</v>
      </c>
      <c r="J50" s="279">
        <v>4</v>
      </c>
      <c r="K50" s="279">
        <v>5</v>
      </c>
      <c r="L50" s="279">
        <v>1</v>
      </c>
      <c r="M50" s="279">
        <v>3</v>
      </c>
      <c r="N50" s="280">
        <f t="shared" si="3"/>
        <v>53</v>
      </c>
    </row>
    <row r="51" spans="1:15" x14ac:dyDescent="0.3">
      <c r="A51" s="277">
        <v>2012</v>
      </c>
      <c r="B51" s="278">
        <v>2</v>
      </c>
      <c r="C51" s="278">
        <v>6</v>
      </c>
      <c r="D51" s="278">
        <v>9</v>
      </c>
      <c r="E51" s="278">
        <v>2</v>
      </c>
      <c r="F51" s="278">
        <v>4</v>
      </c>
      <c r="G51" s="278">
        <v>2</v>
      </c>
      <c r="H51" s="278">
        <v>5</v>
      </c>
      <c r="I51" s="278">
        <v>5</v>
      </c>
      <c r="J51" s="279">
        <v>4</v>
      </c>
      <c r="K51" s="279">
        <v>7</v>
      </c>
      <c r="L51" s="279">
        <v>4</v>
      </c>
      <c r="M51" s="279">
        <v>4</v>
      </c>
      <c r="N51" s="280">
        <f t="shared" si="3"/>
        <v>54</v>
      </c>
      <c r="O51" s="281"/>
    </row>
    <row r="52" spans="1:15" x14ac:dyDescent="0.3">
      <c r="A52" s="277">
        <v>2013</v>
      </c>
      <c r="B52" s="278">
        <v>4</v>
      </c>
      <c r="C52" s="278">
        <v>6</v>
      </c>
      <c r="D52" s="278">
        <v>5</v>
      </c>
      <c r="E52" s="278">
        <v>6</v>
      </c>
      <c r="F52" s="278">
        <v>1</v>
      </c>
      <c r="G52" s="278">
        <v>4</v>
      </c>
      <c r="H52" s="278">
        <v>4</v>
      </c>
      <c r="I52" s="278">
        <v>4</v>
      </c>
      <c r="J52" s="279">
        <v>5</v>
      </c>
      <c r="K52" s="279">
        <v>2</v>
      </c>
      <c r="L52" s="279">
        <v>4</v>
      </c>
      <c r="M52" s="279">
        <v>2</v>
      </c>
      <c r="N52" s="280">
        <f t="shared" si="3"/>
        <v>47</v>
      </c>
      <c r="O52" s="281"/>
    </row>
    <row r="53" spans="1:15" x14ac:dyDescent="0.3">
      <c r="A53" s="277">
        <v>2014</v>
      </c>
      <c r="B53" s="278">
        <v>6</v>
      </c>
      <c r="C53" s="278">
        <v>1</v>
      </c>
      <c r="D53" s="278">
        <v>1</v>
      </c>
      <c r="E53" s="278">
        <v>1</v>
      </c>
      <c r="F53" s="278">
        <v>1</v>
      </c>
      <c r="G53" s="278">
        <v>3</v>
      </c>
      <c r="H53" s="278">
        <v>7</v>
      </c>
      <c r="I53" s="278">
        <v>2</v>
      </c>
      <c r="J53" s="279">
        <v>2</v>
      </c>
      <c r="K53" s="279">
        <v>0</v>
      </c>
      <c r="L53" s="279">
        <v>1</v>
      </c>
      <c r="M53" s="279">
        <v>7</v>
      </c>
      <c r="N53" s="280">
        <f t="shared" si="3"/>
        <v>32</v>
      </c>
      <c r="O53" s="281"/>
    </row>
    <row r="54" spans="1:15" x14ac:dyDescent="0.3">
      <c r="A54" s="277">
        <v>2015</v>
      </c>
      <c r="B54" s="278">
        <v>5</v>
      </c>
      <c r="C54" s="278">
        <v>2</v>
      </c>
      <c r="D54" s="278">
        <v>7</v>
      </c>
      <c r="E54" s="278">
        <v>2</v>
      </c>
      <c r="F54" s="278">
        <v>0</v>
      </c>
      <c r="G54" s="278">
        <v>2</v>
      </c>
      <c r="H54" s="278">
        <v>1</v>
      </c>
      <c r="I54" s="278">
        <v>2</v>
      </c>
      <c r="J54" s="279">
        <v>2</v>
      </c>
      <c r="K54" s="279">
        <v>3</v>
      </c>
      <c r="L54" s="279">
        <v>3</v>
      </c>
      <c r="M54" s="279">
        <v>0</v>
      </c>
      <c r="N54" s="280">
        <f t="shared" si="3"/>
        <v>29</v>
      </c>
      <c r="O54" s="281"/>
    </row>
    <row r="55" spans="1:15" x14ac:dyDescent="0.3">
      <c r="A55" s="277">
        <v>2016</v>
      </c>
      <c r="B55" s="278">
        <v>4</v>
      </c>
      <c r="C55" s="278">
        <v>3</v>
      </c>
      <c r="D55" s="278">
        <v>3</v>
      </c>
      <c r="E55" s="278">
        <v>1</v>
      </c>
      <c r="F55" s="278">
        <v>6</v>
      </c>
      <c r="G55" s="278">
        <v>2</v>
      </c>
      <c r="H55" s="278">
        <v>2</v>
      </c>
      <c r="I55" s="278">
        <v>3</v>
      </c>
      <c r="J55" s="279">
        <v>4</v>
      </c>
      <c r="K55" s="279">
        <v>1</v>
      </c>
      <c r="L55" s="279">
        <v>2</v>
      </c>
      <c r="M55" s="279">
        <v>3</v>
      </c>
      <c r="N55" s="280">
        <f t="shared" si="3"/>
        <v>34</v>
      </c>
      <c r="O55" s="281"/>
    </row>
    <row r="56" spans="1:15" x14ac:dyDescent="0.3">
      <c r="A56" s="277">
        <v>2017</v>
      </c>
      <c r="B56" s="278">
        <v>5</v>
      </c>
      <c r="C56" s="278">
        <v>5</v>
      </c>
      <c r="D56" s="278">
        <v>3</v>
      </c>
      <c r="E56" s="278">
        <v>2</v>
      </c>
      <c r="F56" s="278">
        <v>6</v>
      </c>
      <c r="G56" s="278">
        <v>1</v>
      </c>
      <c r="H56" s="278">
        <v>3</v>
      </c>
      <c r="I56" s="278">
        <v>4</v>
      </c>
      <c r="J56" s="279">
        <v>2</v>
      </c>
      <c r="K56" s="279">
        <v>8</v>
      </c>
      <c r="L56" s="279">
        <v>0</v>
      </c>
      <c r="M56" s="279">
        <v>2</v>
      </c>
      <c r="N56" s="280">
        <f t="shared" si="3"/>
        <v>41</v>
      </c>
      <c r="O56" s="281"/>
    </row>
    <row r="57" spans="1:15" x14ac:dyDescent="0.3">
      <c r="A57" s="277">
        <v>2018</v>
      </c>
      <c r="B57" s="278">
        <v>2</v>
      </c>
      <c r="C57" s="278">
        <v>1</v>
      </c>
      <c r="D57" s="278">
        <v>2</v>
      </c>
      <c r="E57" s="278">
        <v>5</v>
      </c>
      <c r="F57" s="278">
        <v>3</v>
      </c>
      <c r="G57" s="278">
        <v>2</v>
      </c>
      <c r="H57" s="278">
        <v>1</v>
      </c>
      <c r="I57" s="278">
        <v>3</v>
      </c>
      <c r="J57" s="279">
        <v>2</v>
      </c>
      <c r="K57" s="279">
        <v>2</v>
      </c>
      <c r="L57" s="279">
        <v>3</v>
      </c>
      <c r="M57" s="279">
        <v>1</v>
      </c>
      <c r="N57" s="280">
        <f t="shared" si="3"/>
        <v>27</v>
      </c>
      <c r="O57" s="281"/>
    </row>
    <row r="58" spans="1:15" x14ac:dyDescent="0.3">
      <c r="A58" s="277">
        <v>2019</v>
      </c>
      <c r="B58" s="278">
        <v>4</v>
      </c>
      <c r="C58" s="278">
        <v>2</v>
      </c>
      <c r="D58" s="278">
        <v>1</v>
      </c>
      <c r="E58" s="278">
        <v>4</v>
      </c>
      <c r="F58" s="278">
        <v>4</v>
      </c>
      <c r="G58" s="278">
        <v>3</v>
      </c>
      <c r="H58" s="278">
        <v>3</v>
      </c>
      <c r="I58" s="278">
        <v>3</v>
      </c>
      <c r="J58" s="279">
        <v>3</v>
      </c>
      <c r="K58" s="279">
        <v>1</v>
      </c>
      <c r="L58" s="279">
        <v>6</v>
      </c>
      <c r="M58" s="279">
        <v>6</v>
      </c>
      <c r="N58" s="280">
        <f t="shared" si="3"/>
        <v>40</v>
      </c>
      <c r="O58" s="281"/>
    </row>
    <row r="59" spans="1:15" x14ac:dyDescent="0.3">
      <c r="A59" s="277">
        <v>2020</v>
      </c>
      <c r="B59" s="278">
        <v>2</v>
      </c>
      <c r="C59" s="278">
        <v>5</v>
      </c>
      <c r="D59" s="278">
        <v>3</v>
      </c>
      <c r="E59" s="278">
        <v>0</v>
      </c>
      <c r="F59" s="278">
        <v>2</v>
      </c>
      <c r="G59" s="278">
        <v>1</v>
      </c>
      <c r="H59" s="278">
        <v>1</v>
      </c>
      <c r="I59" s="278">
        <v>0</v>
      </c>
      <c r="J59" s="279">
        <v>0</v>
      </c>
      <c r="K59" s="279">
        <v>0</v>
      </c>
      <c r="L59" s="279">
        <v>1</v>
      </c>
      <c r="M59" s="279">
        <v>5</v>
      </c>
      <c r="N59" s="280">
        <f t="shared" si="3"/>
        <v>20</v>
      </c>
    </row>
    <row r="60" spans="1:15" x14ac:dyDescent="0.3">
      <c r="A60" s="277">
        <v>2021</v>
      </c>
      <c r="B60" s="278">
        <v>1</v>
      </c>
      <c r="C60" s="278">
        <v>1</v>
      </c>
      <c r="D60" s="278">
        <v>1</v>
      </c>
      <c r="E60" s="278">
        <v>0</v>
      </c>
      <c r="F60" s="278">
        <v>1</v>
      </c>
      <c r="G60" s="278">
        <v>28</v>
      </c>
      <c r="H60" s="278">
        <v>2</v>
      </c>
      <c r="I60" s="278">
        <v>19</v>
      </c>
      <c r="J60" s="279">
        <v>2</v>
      </c>
      <c r="K60" s="279">
        <v>2</v>
      </c>
      <c r="L60" s="279">
        <v>5</v>
      </c>
      <c r="M60" s="279">
        <v>1</v>
      </c>
      <c r="N60" s="280">
        <f t="shared" si="3"/>
        <v>63</v>
      </c>
    </row>
    <row r="61" spans="1:15" x14ac:dyDescent="0.3">
      <c r="A61" s="277">
        <v>2022</v>
      </c>
      <c r="B61" s="278">
        <v>2</v>
      </c>
      <c r="C61" s="278">
        <v>3</v>
      </c>
      <c r="D61" s="278">
        <v>5</v>
      </c>
      <c r="E61" s="278">
        <v>3</v>
      </c>
      <c r="F61" s="278">
        <v>2</v>
      </c>
      <c r="G61" s="278">
        <v>0</v>
      </c>
      <c r="H61" s="278">
        <v>1</v>
      </c>
      <c r="I61" s="278">
        <v>5</v>
      </c>
      <c r="J61" s="279">
        <v>8</v>
      </c>
      <c r="K61" s="279">
        <v>4</v>
      </c>
      <c r="L61" s="279">
        <v>2</v>
      </c>
      <c r="M61" s="279">
        <v>4</v>
      </c>
      <c r="N61" s="280">
        <f t="shared" si="3"/>
        <v>39</v>
      </c>
    </row>
    <row r="62" spans="1:15" x14ac:dyDescent="0.3">
      <c r="A62" s="277">
        <v>2023</v>
      </c>
      <c r="B62" s="278">
        <v>2</v>
      </c>
      <c r="C62" s="278">
        <v>1</v>
      </c>
      <c r="D62" s="278">
        <v>1</v>
      </c>
      <c r="E62" s="278">
        <v>1</v>
      </c>
      <c r="F62" s="278">
        <v>27</v>
      </c>
      <c r="G62" s="278">
        <v>3</v>
      </c>
      <c r="H62" s="278">
        <v>1</v>
      </c>
      <c r="I62" s="278">
        <v>6</v>
      </c>
      <c r="J62" s="279">
        <v>3</v>
      </c>
      <c r="K62" s="279">
        <v>2</v>
      </c>
      <c r="L62" s="279">
        <v>1</v>
      </c>
      <c r="M62" s="279">
        <v>3</v>
      </c>
      <c r="N62" s="280">
        <f t="shared" si="3"/>
        <v>51</v>
      </c>
    </row>
    <row r="63" spans="1:15" x14ac:dyDescent="0.3">
      <c r="A63" s="277">
        <v>2024</v>
      </c>
      <c r="B63" s="278">
        <v>3</v>
      </c>
      <c r="C63" s="278">
        <v>3</v>
      </c>
      <c r="D63" s="278">
        <v>2</v>
      </c>
      <c r="E63" s="278">
        <v>1</v>
      </c>
      <c r="F63" s="278">
        <v>1</v>
      </c>
      <c r="G63" s="278">
        <v>2</v>
      </c>
      <c r="H63" s="278">
        <v>2</v>
      </c>
      <c r="I63" s="278">
        <v>3</v>
      </c>
      <c r="J63" s="279">
        <v>2</v>
      </c>
      <c r="K63" s="279">
        <v>1</v>
      </c>
      <c r="L63" s="279">
        <v>2</v>
      </c>
      <c r="M63" s="279">
        <v>0</v>
      </c>
      <c r="N63" s="280">
        <f t="shared" si="3"/>
        <v>22</v>
      </c>
    </row>
    <row r="64" spans="1:15" x14ac:dyDescent="0.3">
      <c r="A64" s="277">
        <v>2025</v>
      </c>
      <c r="B64" s="278">
        <v>1</v>
      </c>
      <c r="C64" s="278">
        <v>0</v>
      </c>
      <c r="D64" s="278">
        <v>1</v>
      </c>
      <c r="E64" s="278">
        <v>2</v>
      </c>
      <c r="F64" s="278">
        <v>3</v>
      </c>
      <c r="G64" s="278">
        <v>1</v>
      </c>
      <c r="H64" s="278">
        <v>4</v>
      </c>
      <c r="I64" s="278">
        <v>0</v>
      </c>
      <c r="J64" s="279">
        <v>1</v>
      </c>
      <c r="K64" s="279">
        <v>2</v>
      </c>
      <c r="L64" s="279">
        <v>7</v>
      </c>
      <c r="M64" s="279">
        <v>4</v>
      </c>
      <c r="N64" s="280">
        <f t="shared" si="3"/>
        <v>26</v>
      </c>
    </row>
    <row r="65" spans="1:14" x14ac:dyDescent="0.3">
      <c r="A65" s="282" t="s">
        <v>912</v>
      </c>
      <c r="B65" s="283">
        <v>4</v>
      </c>
      <c r="C65" s="283"/>
      <c r="D65" s="283"/>
      <c r="E65" s="283"/>
      <c r="F65" s="283"/>
      <c r="G65" s="283"/>
      <c r="H65" s="283"/>
      <c r="I65" s="283"/>
      <c r="J65" s="283"/>
      <c r="K65" s="283"/>
      <c r="L65" s="283"/>
      <c r="M65" s="283"/>
      <c r="N65" s="283">
        <f>+SUM(B65:M65)</f>
        <v>4</v>
      </c>
    </row>
    <row r="66" spans="1:14" ht="9" customHeight="1" x14ac:dyDescent="0.3">
      <c r="A66" s="548"/>
      <c r="B66" s="549"/>
      <c r="C66" s="549"/>
      <c r="D66" s="549"/>
      <c r="E66" s="549"/>
      <c r="F66" s="549"/>
      <c r="G66" s="549"/>
      <c r="H66" s="549"/>
      <c r="I66" s="549"/>
      <c r="J66" s="549"/>
      <c r="K66" s="549"/>
      <c r="L66" s="549"/>
      <c r="M66" s="549"/>
      <c r="N66" s="549"/>
    </row>
    <row r="67" spans="1:14" ht="31.5" customHeight="1" x14ac:dyDescent="0.3">
      <c r="A67" s="956" t="s">
        <v>915</v>
      </c>
      <c r="B67" s="956"/>
      <c r="C67" s="956"/>
      <c r="D67" s="956"/>
      <c r="E67" s="956"/>
      <c r="F67" s="956"/>
      <c r="G67" s="956"/>
      <c r="H67" s="956"/>
      <c r="I67" s="956"/>
      <c r="J67" s="956"/>
      <c r="K67" s="956"/>
      <c r="L67" s="956"/>
      <c r="M67" s="956"/>
      <c r="N67" s="956"/>
    </row>
    <row r="68" spans="1:14" x14ac:dyDescent="0.3">
      <c r="A68" s="197"/>
      <c r="B68" s="197"/>
      <c r="C68" s="197"/>
      <c r="D68" s="197"/>
      <c r="E68" s="197"/>
      <c r="F68" s="197"/>
      <c r="G68" s="197"/>
      <c r="H68" s="197"/>
      <c r="I68" s="197"/>
      <c r="J68" s="197"/>
      <c r="K68" s="197"/>
      <c r="L68" s="197"/>
      <c r="M68" s="197"/>
      <c r="N68" s="197"/>
    </row>
    <row r="69" spans="1:14" ht="13.5" customHeight="1" x14ac:dyDescent="0.3">
      <c r="A69" s="197"/>
      <c r="B69" s="197"/>
      <c r="C69" s="197"/>
      <c r="D69" s="197"/>
      <c r="E69" s="197"/>
      <c r="F69" s="197"/>
      <c r="G69" s="197"/>
      <c r="H69" s="197"/>
      <c r="I69" s="197"/>
      <c r="J69" s="197"/>
      <c r="K69" s="197"/>
      <c r="L69" s="197"/>
      <c r="M69" s="197"/>
      <c r="N69" s="197"/>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EE7BA-EC32-4797-B190-08B11FD3F46D}">
  <sheetPr>
    <tabColor rgb="FF002060"/>
  </sheetPr>
  <dimension ref="A1:P23"/>
  <sheetViews>
    <sheetView showGridLines="0" view="pageBreakPreview" zoomScaleNormal="100" zoomScaleSheetLayoutView="100" workbookViewId="0"/>
  </sheetViews>
  <sheetFormatPr baseColWidth="10" defaultColWidth="11.44140625" defaultRowHeight="14.4" x14ac:dyDescent="0.3"/>
  <cols>
    <col min="1" max="1" width="16.5546875" style="1" customWidth="1"/>
    <col min="2" max="14" width="10" style="1" customWidth="1"/>
    <col min="15" max="15" width="3.44140625" style="1" customWidth="1"/>
    <col min="16" max="16384" width="11.44140625" style="1"/>
  </cols>
  <sheetData>
    <row r="1" spans="1:16" ht="13.5" customHeight="1" x14ac:dyDescent="0.3">
      <c r="A1" s="104" t="s">
        <v>370</v>
      </c>
    </row>
    <row r="2" spans="1:16" ht="15" customHeight="1" x14ac:dyDescent="0.3">
      <c r="A2" s="543" t="s">
        <v>515</v>
      </c>
    </row>
    <row r="3" spans="1:16" x14ac:dyDescent="0.3">
      <c r="A3" s="258"/>
    </row>
    <row r="4" spans="1:16" x14ac:dyDescent="0.3">
      <c r="A4" s="258" t="s">
        <v>371</v>
      </c>
    </row>
    <row r="6" spans="1:16" x14ac:dyDescent="0.3">
      <c r="A6" s="284" t="s">
        <v>372</v>
      </c>
      <c r="B6" s="285">
        <v>45658</v>
      </c>
      <c r="C6" s="285">
        <v>45689</v>
      </c>
      <c r="D6" s="285">
        <v>45717</v>
      </c>
      <c r="E6" s="285">
        <v>45748</v>
      </c>
      <c r="F6" s="285">
        <v>45778</v>
      </c>
      <c r="G6" s="285">
        <v>45809</v>
      </c>
      <c r="H6" s="285">
        <v>45839</v>
      </c>
      <c r="I6" s="285">
        <v>45870</v>
      </c>
      <c r="J6" s="285">
        <v>45901</v>
      </c>
      <c r="K6" s="285">
        <v>45931</v>
      </c>
      <c r="L6" s="285">
        <v>45962</v>
      </c>
      <c r="M6" s="285">
        <v>45992</v>
      </c>
      <c r="N6" s="285">
        <v>46023</v>
      </c>
    </row>
    <row r="7" spans="1:16" x14ac:dyDescent="0.3">
      <c r="A7" s="286" t="s">
        <v>373</v>
      </c>
      <c r="B7" s="287">
        <v>228018</v>
      </c>
      <c r="C7" s="287">
        <v>219261</v>
      </c>
      <c r="D7" s="287">
        <v>228450</v>
      </c>
      <c r="E7" s="287">
        <v>236831</v>
      </c>
      <c r="F7" s="287">
        <v>238716</v>
      </c>
      <c r="G7" s="287">
        <v>239104</v>
      </c>
      <c r="H7" s="287">
        <v>243813</v>
      </c>
      <c r="I7" s="287">
        <v>251216</v>
      </c>
      <c r="J7" s="287">
        <v>256714</v>
      </c>
      <c r="K7" s="287">
        <v>258996</v>
      </c>
      <c r="L7" s="287">
        <v>263383</v>
      </c>
      <c r="M7" s="287">
        <v>254964</v>
      </c>
      <c r="N7" s="287">
        <v>250434</v>
      </c>
      <c r="P7" s="550"/>
    </row>
    <row r="8" spans="1:16" x14ac:dyDescent="0.3">
      <c r="A8" s="288" t="s">
        <v>374</v>
      </c>
      <c r="B8" s="287">
        <v>19080</v>
      </c>
      <c r="C8" s="287">
        <v>18781</v>
      </c>
      <c r="D8" s="287">
        <v>19868</v>
      </c>
      <c r="E8" s="287">
        <v>19780</v>
      </c>
      <c r="F8" s="287">
        <v>19641</v>
      </c>
      <c r="G8" s="287">
        <v>20330</v>
      </c>
      <c r="H8" s="287">
        <v>20674</v>
      </c>
      <c r="I8" s="287">
        <v>21006</v>
      </c>
      <c r="J8" s="287">
        <v>21672</v>
      </c>
      <c r="K8" s="287">
        <v>22948</v>
      </c>
      <c r="L8" s="287">
        <v>23600</v>
      </c>
      <c r="M8" s="287">
        <v>21801</v>
      </c>
      <c r="N8" s="287">
        <v>21989</v>
      </c>
      <c r="P8" s="550"/>
    </row>
    <row r="9" spans="1:16" x14ac:dyDescent="0.3">
      <c r="A9" s="289" t="s">
        <v>375</v>
      </c>
      <c r="B9" s="290">
        <f t="shared" ref="B9:N9" si="0">B7+B8</f>
        <v>247098</v>
      </c>
      <c r="C9" s="290">
        <f t="shared" si="0"/>
        <v>238042</v>
      </c>
      <c r="D9" s="290">
        <f t="shared" si="0"/>
        <v>248318</v>
      </c>
      <c r="E9" s="290">
        <f t="shared" si="0"/>
        <v>256611</v>
      </c>
      <c r="F9" s="290">
        <f t="shared" si="0"/>
        <v>258357</v>
      </c>
      <c r="G9" s="290">
        <f t="shared" si="0"/>
        <v>259434</v>
      </c>
      <c r="H9" s="290">
        <f t="shared" si="0"/>
        <v>264487</v>
      </c>
      <c r="I9" s="290">
        <f t="shared" si="0"/>
        <v>272222</v>
      </c>
      <c r="J9" s="290">
        <f t="shared" si="0"/>
        <v>278386</v>
      </c>
      <c r="K9" s="290">
        <f t="shared" si="0"/>
        <v>281944</v>
      </c>
      <c r="L9" s="290">
        <f t="shared" si="0"/>
        <v>286983</v>
      </c>
      <c r="M9" s="290">
        <f t="shared" si="0"/>
        <v>276765</v>
      </c>
      <c r="N9" s="290">
        <f t="shared" si="0"/>
        <v>272423</v>
      </c>
    </row>
    <row r="10" spans="1:16" x14ac:dyDescent="0.3">
      <c r="A10" s="9"/>
    </row>
    <row r="11" spans="1:16" x14ac:dyDescent="0.3">
      <c r="A11" s="194" t="s">
        <v>376</v>
      </c>
    </row>
    <row r="13" spans="1:16" x14ac:dyDescent="0.3">
      <c r="A13" s="284" t="s">
        <v>377</v>
      </c>
      <c r="B13" s="285">
        <v>45658</v>
      </c>
      <c r="C13" s="285">
        <v>45689</v>
      </c>
      <c r="D13" s="285">
        <v>45717</v>
      </c>
      <c r="E13" s="285">
        <v>45748</v>
      </c>
      <c r="F13" s="285">
        <v>45778</v>
      </c>
      <c r="G13" s="285">
        <v>45809</v>
      </c>
      <c r="H13" s="285">
        <v>45839</v>
      </c>
      <c r="I13" s="285">
        <v>45870</v>
      </c>
      <c r="J13" s="285">
        <v>45901</v>
      </c>
      <c r="K13" s="285">
        <v>45931</v>
      </c>
      <c r="L13" s="285">
        <v>45962</v>
      </c>
      <c r="M13" s="285">
        <v>45992</v>
      </c>
      <c r="N13" s="285">
        <v>46023</v>
      </c>
    </row>
    <row r="14" spans="1:16" x14ac:dyDescent="0.3">
      <c r="A14" s="288" t="s">
        <v>378</v>
      </c>
      <c r="B14" s="291">
        <f t="shared" ref="B14:N14" si="1">+B15+B16</f>
        <v>73396</v>
      </c>
      <c r="C14" s="291">
        <f t="shared" si="1"/>
        <v>72533</v>
      </c>
      <c r="D14" s="291">
        <f t="shared" si="1"/>
        <v>74951</v>
      </c>
      <c r="E14" s="291">
        <f t="shared" si="1"/>
        <v>75943</v>
      </c>
      <c r="F14" s="291">
        <f t="shared" si="1"/>
        <v>75368</v>
      </c>
      <c r="G14" s="291">
        <f t="shared" si="1"/>
        <v>77417</v>
      </c>
      <c r="H14" s="291">
        <f t="shared" si="1"/>
        <v>75571</v>
      </c>
      <c r="I14" s="291">
        <f t="shared" si="1"/>
        <v>76632</v>
      </c>
      <c r="J14" s="291">
        <f t="shared" si="1"/>
        <v>76459</v>
      </c>
      <c r="K14" s="291">
        <f>+K15+K16</f>
        <v>77062</v>
      </c>
      <c r="L14" s="291">
        <f t="shared" si="1"/>
        <v>76736</v>
      </c>
      <c r="M14" s="291">
        <f t="shared" si="1"/>
        <v>74864</v>
      </c>
      <c r="N14" s="291">
        <f t="shared" si="1"/>
        <v>76707</v>
      </c>
    </row>
    <row r="15" spans="1:16" x14ac:dyDescent="0.3">
      <c r="A15" s="292" t="s">
        <v>373</v>
      </c>
      <c r="B15" s="293">
        <v>67032</v>
      </c>
      <c r="C15" s="293">
        <v>65580</v>
      </c>
      <c r="D15" s="293">
        <v>67483</v>
      </c>
      <c r="E15" s="293">
        <v>69388</v>
      </c>
      <c r="F15" s="293">
        <v>68881</v>
      </c>
      <c r="G15" s="293">
        <v>70467</v>
      </c>
      <c r="H15" s="293">
        <v>68727</v>
      </c>
      <c r="I15" s="293">
        <v>69997</v>
      </c>
      <c r="J15" s="293">
        <v>69787</v>
      </c>
      <c r="K15" s="293">
        <v>69563</v>
      </c>
      <c r="L15" s="293">
        <v>68858</v>
      </c>
      <c r="M15" s="293">
        <v>68396</v>
      </c>
      <c r="N15" s="293">
        <v>69891</v>
      </c>
    </row>
    <row r="16" spans="1:16" customFormat="1" x14ac:dyDescent="0.3">
      <c r="A16" s="294" t="s">
        <v>374</v>
      </c>
      <c r="B16" s="295">
        <v>6364</v>
      </c>
      <c r="C16" s="295">
        <v>6953</v>
      </c>
      <c r="D16" s="295">
        <v>7468</v>
      </c>
      <c r="E16" s="295">
        <v>6555</v>
      </c>
      <c r="F16" s="295">
        <v>6487</v>
      </c>
      <c r="G16" s="295">
        <v>6950</v>
      </c>
      <c r="H16" s="295">
        <v>6844</v>
      </c>
      <c r="I16" s="295">
        <v>6635</v>
      </c>
      <c r="J16" s="295">
        <v>6672</v>
      </c>
      <c r="K16" s="295">
        <v>7499</v>
      </c>
      <c r="L16" s="295">
        <v>7878</v>
      </c>
      <c r="M16" s="295">
        <v>6468</v>
      </c>
      <c r="N16" s="295">
        <v>6816</v>
      </c>
    </row>
    <row r="17" spans="1:14" customFormat="1" x14ac:dyDescent="0.3">
      <c r="A17" s="296" t="s">
        <v>379</v>
      </c>
      <c r="B17" s="297">
        <f t="shared" ref="B17:N17" si="2">+B18+B19</f>
        <v>173702</v>
      </c>
      <c r="C17" s="297">
        <f t="shared" si="2"/>
        <v>165509</v>
      </c>
      <c r="D17" s="297">
        <f t="shared" si="2"/>
        <v>173367</v>
      </c>
      <c r="E17" s="297">
        <f t="shared" si="2"/>
        <v>180668</v>
      </c>
      <c r="F17" s="297">
        <f t="shared" si="2"/>
        <v>182989</v>
      </c>
      <c r="G17" s="297">
        <f t="shared" si="2"/>
        <v>182017</v>
      </c>
      <c r="H17" s="297">
        <f t="shared" si="2"/>
        <v>188916</v>
      </c>
      <c r="I17" s="297">
        <f t="shared" si="2"/>
        <v>195590</v>
      </c>
      <c r="J17" s="297">
        <f t="shared" si="2"/>
        <v>201927</v>
      </c>
      <c r="K17" s="297">
        <f t="shared" si="2"/>
        <v>204882</v>
      </c>
      <c r="L17" s="297">
        <f t="shared" si="2"/>
        <v>210247</v>
      </c>
      <c r="M17" s="297">
        <f t="shared" si="2"/>
        <v>201901</v>
      </c>
      <c r="N17" s="297">
        <f t="shared" si="2"/>
        <v>195716</v>
      </c>
    </row>
    <row r="18" spans="1:14" customFormat="1" x14ac:dyDescent="0.3">
      <c r="A18" s="294" t="s">
        <v>380</v>
      </c>
      <c r="B18" s="295">
        <v>160986</v>
      </c>
      <c r="C18" s="295">
        <v>153681</v>
      </c>
      <c r="D18" s="295">
        <v>160967</v>
      </c>
      <c r="E18" s="295">
        <v>167443</v>
      </c>
      <c r="F18" s="295">
        <v>169835</v>
      </c>
      <c r="G18" s="295">
        <v>168637</v>
      </c>
      <c r="H18" s="295">
        <v>175086</v>
      </c>
      <c r="I18" s="295">
        <v>181219</v>
      </c>
      <c r="J18" s="295">
        <v>186927</v>
      </c>
      <c r="K18" s="295">
        <v>189433</v>
      </c>
      <c r="L18" s="295">
        <v>194525</v>
      </c>
      <c r="M18" s="295">
        <v>186568</v>
      </c>
      <c r="N18" s="295">
        <v>180543</v>
      </c>
    </row>
    <row r="19" spans="1:14" customFormat="1" x14ac:dyDescent="0.3">
      <c r="A19" s="294" t="s">
        <v>374</v>
      </c>
      <c r="B19" s="295">
        <v>12716</v>
      </c>
      <c r="C19" s="295">
        <v>11828</v>
      </c>
      <c r="D19" s="295">
        <v>12400</v>
      </c>
      <c r="E19" s="295">
        <v>13225</v>
      </c>
      <c r="F19" s="295">
        <v>13154</v>
      </c>
      <c r="G19" s="295">
        <v>13380</v>
      </c>
      <c r="H19" s="295">
        <v>13830</v>
      </c>
      <c r="I19" s="295">
        <v>14371</v>
      </c>
      <c r="J19" s="295">
        <v>15000</v>
      </c>
      <c r="K19" s="295">
        <v>15449</v>
      </c>
      <c r="L19" s="295">
        <v>15722</v>
      </c>
      <c r="M19" s="295">
        <v>15333</v>
      </c>
      <c r="N19" s="295">
        <v>15173</v>
      </c>
    </row>
    <row r="20" spans="1:14" x14ac:dyDescent="0.3">
      <c r="A20" s="289" t="s">
        <v>0</v>
      </c>
      <c r="B20" s="298">
        <f t="shared" ref="B20:J20" si="3">+B17+B14</f>
        <v>247098</v>
      </c>
      <c r="C20" s="298">
        <f t="shared" si="3"/>
        <v>238042</v>
      </c>
      <c r="D20" s="298">
        <f t="shared" si="3"/>
        <v>248318</v>
      </c>
      <c r="E20" s="298">
        <f>+E17+E14</f>
        <v>256611</v>
      </c>
      <c r="F20" s="298">
        <f t="shared" si="3"/>
        <v>258357</v>
      </c>
      <c r="G20" s="298">
        <f t="shared" si="3"/>
        <v>259434</v>
      </c>
      <c r="H20" s="298">
        <f t="shared" si="3"/>
        <v>264487</v>
      </c>
      <c r="I20" s="298">
        <f t="shared" si="3"/>
        <v>272222</v>
      </c>
      <c r="J20" s="298">
        <f t="shared" si="3"/>
        <v>278386</v>
      </c>
      <c r="K20" s="298">
        <f>+K17+K14</f>
        <v>281944</v>
      </c>
      <c r="L20" s="298">
        <f>+L17+L14</f>
        <v>286983</v>
      </c>
      <c r="M20" s="298">
        <f>+M17+M14</f>
        <v>276765</v>
      </c>
      <c r="N20" s="298">
        <f>+N17+N14</f>
        <v>272423</v>
      </c>
    </row>
    <row r="21" spans="1:14" x14ac:dyDescent="0.3">
      <c r="A21" s="52"/>
    </row>
    <row r="23" spans="1:14" ht="46.5" customHeight="1" x14ac:dyDescent="0.3">
      <c r="A23" s="957" t="s">
        <v>916</v>
      </c>
      <c r="B23" s="953"/>
      <c r="C23" s="953"/>
      <c r="D23" s="953"/>
      <c r="E23" s="953"/>
      <c r="F23" s="953"/>
      <c r="G23" s="953"/>
      <c r="H23" s="953"/>
      <c r="I23" s="953"/>
      <c r="J23" s="953"/>
      <c r="K23" s="953"/>
      <c r="L23" s="953"/>
      <c r="M23" s="953"/>
      <c r="N23" s="953"/>
    </row>
  </sheetData>
  <mergeCells count="1">
    <mergeCell ref="A23:N23"/>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82C2-6013-4610-94C1-F0FF8BDAD4AC}">
  <sheetPr>
    <tabColor rgb="FF002060"/>
  </sheetPr>
  <dimension ref="A1:M42"/>
  <sheetViews>
    <sheetView showGridLines="0" view="pageBreakPreview" zoomScaleNormal="85" zoomScaleSheetLayoutView="100" workbookViewId="0"/>
  </sheetViews>
  <sheetFormatPr baseColWidth="10" defaultColWidth="11.5546875" defaultRowHeight="12" x14ac:dyDescent="0.25"/>
  <cols>
    <col min="1" max="1" width="17" style="3" customWidth="1"/>
    <col min="2" max="4" width="15.6640625" style="2" customWidth="1"/>
    <col min="5" max="11" width="15.6640625" style="3" customWidth="1"/>
    <col min="12" max="12" width="2.33203125" style="3" customWidth="1"/>
    <col min="13" max="13" width="12.33203125" style="3" bestFit="1" customWidth="1"/>
    <col min="14" max="16384" width="11.5546875" style="3"/>
  </cols>
  <sheetData>
    <row r="1" spans="1:12" ht="13.8" x14ac:dyDescent="0.3">
      <c r="A1" s="104" t="s">
        <v>472</v>
      </c>
      <c r="B1" s="416"/>
      <c r="C1" s="416"/>
      <c r="D1" s="416"/>
    </row>
    <row r="2" spans="1:12" ht="36.75" customHeight="1" x14ac:dyDescent="0.25">
      <c r="A2" s="958" t="s">
        <v>473</v>
      </c>
      <c r="B2" s="958"/>
      <c r="C2" s="958"/>
      <c r="D2" s="958"/>
      <c r="E2" s="958"/>
      <c r="F2" s="958"/>
      <c r="G2" s="958"/>
    </row>
    <row r="4" spans="1:12" ht="14.4" x14ac:dyDescent="0.3">
      <c r="A4" s="417" t="s">
        <v>474</v>
      </c>
      <c r="B4" s="418">
        <v>2017</v>
      </c>
      <c r="C4" s="419">
        <v>2018</v>
      </c>
      <c r="D4" s="419">
        <v>2019</v>
      </c>
      <c r="E4" s="419">
        <v>2020</v>
      </c>
      <c r="F4" s="419">
        <v>2021</v>
      </c>
      <c r="G4" s="419">
        <v>2022</v>
      </c>
      <c r="H4" s="419">
        <v>2023</v>
      </c>
      <c r="I4" s="419">
        <v>2024</v>
      </c>
      <c r="J4" s="419">
        <v>2025</v>
      </c>
      <c r="K4" s="419" t="s">
        <v>923</v>
      </c>
      <c r="L4"/>
    </row>
    <row r="5" spans="1:12" ht="13.8" x14ac:dyDescent="0.3">
      <c r="A5" s="420" t="s">
        <v>475</v>
      </c>
      <c r="B5" s="421">
        <v>763697136.64720368</v>
      </c>
      <c r="C5" s="421">
        <v>1538755561.3522799</v>
      </c>
      <c r="D5" s="421">
        <v>1338540643.0920179</v>
      </c>
      <c r="E5" s="421">
        <v>924550904.85911989</v>
      </c>
      <c r="F5" s="421">
        <v>1489606410.7062762</v>
      </c>
      <c r="G5" s="421">
        <v>2906989969.7614036</v>
      </c>
      <c r="H5" s="421">
        <v>1784596247.9300802</v>
      </c>
      <c r="I5" s="421">
        <v>1583684885.1000242</v>
      </c>
      <c r="J5" s="421">
        <v>1790962183.5215564</v>
      </c>
      <c r="K5" s="421">
        <v>620605576.96544993</v>
      </c>
      <c r="L5" s="422"/>
    </row>
    <row r="6" spans="1:12" ht="13.8" x14ac:dyDescent="0.3">
      <c r="A6" s="420" t="s">
        <v>476</v>
      </c>
      <c r="B6" s="421">
        <v>541508149.34888995</v>
      </c>
      <c r="C6" s="421">
        <v>869495869.71600986</v>
      </c>
      <c r="D6" s="421">
        <v>1043065611.4294121</v>
      </c>
      <c r="E6" s="421">
        <v>757768870.09938431</v>
      </c>
      <c r="F6" s="421">
        <v>1507199425.1820052</v>
      </c>
      <c r="G6" s="421">
        <v>1499971451.1666107</v>
      </c>
      <c r="H6" s="421">
        <v>1132020267.8957071</v>
      </c>
      <c r="I6" s="421">
        <v>1208374834.3011656</v>
      </c>
      <c r="J6" s="421">
        <v>1285342716.2762067</v>
      </c>
      <c r="K6" s="421">
        <v>376136521.68994999</v>
      </c>
      <c r="L6" s="422"/>
    </row>
    <row r="7" spans="1:12" ht="13.8" x14ac:dyDescent="0.3">
      <c r="A7" s="420" t="s">
        <v>480</v>
      </c>
      <c r="B7" s="421">
        <v>131188255.46103016</v>
      </c>
      <c r="C7" s="421">
        <v>219552890.38589999</v>
      </c>
      <c r="D7" s="421">
        <v>260149008.08051157</v>
      </c>
      <c r="E7" s="421">
        <v>242404829.68301129</v>
      </c>
      <c r="F7" s="421">
        <v>423283448.74851519</v>
      </c>
      <c r="G7" s="421">
        <v>778302577.6300832</v>
      </c>
      <c r="H7" s="421">
        <v>621250274.8130492</v>
      </c>
      <c r="I7" s="421">
        <v>1034031267.4078258</v>
      </c>
      <c r="J7" s="421">
        <v>1025642311.5120202</v>
      </c>
      <c r="K7" s="421">
        <v>334375939.10249996</v>
      </c>
      <c r="L7" s="422"/>
    </row>
    <row r="8" spans="1:12" ht="13.8" x14ac:dyDescent="0.3">
      <c r="A8" s="420" t="s">
        <v>478</v>
      </c>
      <c r="B8" s="421">
        <v>136356979.96212474</v>
      </c>
      <c r="C8" s="421">
        <v>224550867.73710001</v>
      </c>
      <c r="D8" s="421">
        <v>296051121.90858167</v>
      </c>
      <c r="E8" s="421">
        <v>432277170.22909284</v>
      </c>
      <c r="F8" s="421">
        <v>639750145.24869096</v>
      </c>
      <c r="G8" s="421">
        <v>1151952606.045912</v>
      </c>
      <c r="H8" s="421">
        <v>600758562.91867125</v>
      </c>
      <c r="I8" s="421">
        <v>746953645.11537814</v>
      </c>
      <c r="J8" s="421">
        <v>978261661.48353922</v>
      </c>
      <c r="K8" s="421">
        <v>311517499.78170002</v>
      </c>
      <c r="L8" s="422"/>
    </row>
    <row r="9" spans="1:12" ht="13.8" x14ac:dyDescent="0.3">
      <c r="A9" s="420" t="s">
        <v>477</v>
      </c>
      <c r="B9" s="421">
        <v>122883926.66806822</v>
      </c>
      <c r="C9" s="421">
        <v>186469358.70390001</v>
      </c>
      <c r="D9" s="421">
        <v>135952129.10717773</v>
      </c>
      <c r="E9" s="421">
        <v>235587330.43529028</v>
      </c>
      <c r="F9" s="421">
        <v>540923654.37573445</v>
      </c>
      <c r="G9" s="421">
        <v>1301959152.1800368</v>
      </c>
      <c r="H9" s="421">
        <v>960328375.16385508</v>
      </c>
      <c r="I9" s="421">
        <v>872924720.24443448</v>
      </c>
      <c r="J9" s="421">
        <v>882824389.78905451</v>
      </c>
      <c r="K9" s="421">
        <v>273404762.89075005</v>
      </c>
      <c r="L9" s="422"/>
    </row>
    <row r="10" spans="1:12" ht="13.8" x14ac:dyDescent="0.3">
      <c r="A10" s="420" t="s">
        <v>483</v>
      </c>
      <c r="B10" s="421">
        <v>272167011.57288229</v>
      </c>
      <c r="C10" s="421">
        <v>193163162.79499999</v>
      </c>
      <c r="D10" s="421">
        <v>191195008.66329765</v>
      </c>
      <c r="E10" s="421">
        <v>297926625.58165723</v>
      </c>
      <c r="F10" s="421">
        <v>400987625.63317901</v>
      </c>
      <c r="G10" s="421">
        <v>391837893.9307729</v>
      </c>
      <c r="H10" s="421">
        <v>241533678.82649976</v>
      </c>
      <c r="I10" s="421">
        <v>228397759.27171227</v>
      </c>
      <c r="J10" s="421">
        <v>576439666.74130726</v>
      </c>
      <c r="K10" s="421">
        <v>228335605.4425</v>
      </c>
      <c r="L10" s="422"/>
    </row>
    <row r="11" spans="1:12" ht="13.8" x14ac:dyDescent="0.3">
      <c r="A11" s="420" t="s">
        <v>482</v>
      </c>
      <c r="B11" s="421">
        <v>327055932.94078314</v>
      </c>
      <c r="C11" s="421">
        <v>287545986.22107995</v>
      </c>
      <c r="D11" s="421">
        <v>232075398.83061412</v>
      </c>
      <c r="E11" s="421">
        <v>257573602.17469963</v>
      </c>
      <c r="F11" s="421">
        <v>405850821.23998946</v>
      </c>
      <c r="G11" s="421">
        <v>589157681.24090171</v>
      </c>
      <c r="H11" s="421">
        <v>496137660.46374714</v>
      </c>
      <c r="I11" s="421">
        <v>494038226.17757148</v>
      </c>
      <c r="J11" s="421">
        <v>893648826.04918838</v>
      </c>
      <c r="K11" s="421">
        <v>209404206.1417</v>
      </c>
      <c r="L11" s="422"/>
    </row>
    <row r="12" spans="1:12" ht="13.8" x14ac:dyDescent="0.3">
      <c r="A12" s="420" t="s">
        <v>479</v>
      </c>
      <c r="B12" s="421">
        <v>227611902.56232706</v>
      </c>
      <c r="C12" s="421">
        <v>387901922.66031998</v>
      </c>
      <c r="D12" s="421">
        <v>374260532.63893145</v>
      </c>
      <c r="E12" s="421">
        <v>347787885.8782028</v>
      </c>
      <c r="F12" s="421">
        <v>484875977.29469717</v>
      </c>
      <c r="G12" s="421">
        <v>711528223.09067392</v>
      </c>
      <c r="H12" s="421">
        <v>424626437.3789655</v>
      </c>
      <c r="I12" s="421">
        <v>574726626.26898849</v>
      </c>
      <c r="J12" s="421">
        <v>592674380.55228913</v>
      </c>
      <c r="K12" s="421">
        <v>192180135.72455001</v>
      </c>
      <c r="L12" s="422"/>
    </row>
    <row r="13" spans="1:12" ht="13.8" x14ac:dyDescent="0.3">
      <c r="A13" s="420" t="s">
        <v>485</v>
      </c>
      <c r="B13" s="421">
        <v>138327589.57797658</v>
      </c>
      <c r="C13" s="421">
        <v>135513641.22571999</v>
      </c>
      <c r="D13" s="421">
        <v>103743810.59465368</v>
      </c>
      <c r="E13" s="421">
        <v>138747973.8251988</v>
      </c>
      <c r="F13" s="421">
        <v>142075284.55517718</v>
      </c>
      <c r="G13" s="421">
        <v>434380541.21987325</v>
      </c>
      <c r="H13" s="421">
        <v>276628005.73058379</v>
      </c>
      <c r="I13" s="421">
        <v>263344294.2395083</v>
      </c>
      <c r="J13" s="421">
        <v>422328284.47662169</v>
      </c>
      <c r="K13" s="421">
        <v>126538100.4858</v>
      </c>
      <c r="L13" s="422"/>
    </row>
    <row r="14" spans="1:12" ht="13.8" x14ac:dyDescent="0.3">
      <c r="A14" s="420" t="s">
        <v>481</v>
      </c>
      <c r="B14" s="421">
        <v>324950628.46263272</v>
      </c>
      <c r="C14" s="421">
        <v>315586867.16687</v>
      </c>
      <c r="D14" s="421">
        <v>277660674.51767063</v>
      </c>
      <c r="E14" s="421">
        <v>245695348.41946793</v>
      </c>
      <c r="F14" s="421">
        <v>292913965.19033945</v>
      </c>
      <c r="G14" s="421">
        <v>379096117.19090271</v>
      </c>
      <c r="H14" s="421">
        <v>302901950.26407653</v>
      </c>
      <c r="I14" s="421">
        <v>311608839.28559732</v>
      </c>
      <c r="J14" s="421">
        <v>481677364.2200284</v>
      </c>
      <c r="K14" s="421">
        <v>117565621.33595</v>
      </c>
      <c r="L14" s="422"/>
    </row>
    <row r="15" spans="1:12" ht="13.8" x14ac:dyDescent="0.3">
      <c r="A15" s="420" t="s">
        <v>484</v>
      </c>
      <c r="B15" s="421">
        <v>104478499.19148935</v>
      </c>
      <c r="C15" s="421">
        <v>187976278.78904</v>
      </c>
      <c r="D15" s="421">
        <v>144971943.18128914</v>
      </c>
      <c r="E15" s="421">
        <v>64317113.420949295</v>
      </c>
      <c r="F15" s="421">
        <v>99569605.013584509</v>
      </c>
      <c r="G15" s="421">
        <v>364425078.26493734</v>
      </c>
      <c r="H15" s="421">
        <v>253202218.27251732</v>
      </c>
      <c r="I15" s="421">
        <v>175671378.72881177</v>
      </c>
      <c r="J15" s="421">
        <v>308105816.0740332</v>
      </c>
      <c r="K15" s="421">
        <v>90613559.075000003</v>
      </c>
      <c r="L15" s="422"/>
    </row>
    <row r="16" spans="1:12" ht="13.8" x14ac:dyDescent="0.3">
      <c r="A16" s="420" t="s">
        <v>488</v>
      </c>
      <c r="B16" s="421">
        <v>82028454.668843776</v>
      </c>
      <c r="C16" s="421">
        <v>112715529.84332</v>
      </c>
      <c r="D16" s="421">
        <v>104096132.55902585</v>
      </c>
      <c r="E16" s="421">
        <v>59561652.249217242</v>
      </c>
      <c r="F16" s="421">
        <v>62930067.91201254</v>
      </c>
      <c r="G16" s="421">
        <v>127616459.91505076</v>
      </c>
      <c r="H16" s="421">
        <v>100419878.43757316</v>
      </c>
      <c r="I16" s="421">
        <v>110466790.63696405</v>
      </c>
      <c r="J16" s="421">
        <v>195262742.05054075</v>
      </c>
      <c r="K16" s="421">
        <v>37522398.878849998</v>
      </c>
      <c r="L16" s="422"/>
    </row>
    <row r="17" spans="1:13" ht="13.8" x14ac:dyDescent="0.3">
      <c r="A17" s="420" t="s">
        <v>486</v>
      </c>
      <c r="B17" s="421">
        <v>133154121.32013087</v>
      </c>
      <c r="C17" s="421">
        <v>164027493.34915999</v>
      </c>
      <c r="D17" s="421">
        <v>154141789.48205101</v>
      </c>
      <c r="E17" s="421">
        <v>115837950.53552753</v>
      </c>
      <c r="F17" s="421">
        <v>178531635.40426666</v>
      </c>
      <c r="G17" s="421">
        <v>231308289.86436662</v>
      </c>
      <c r="H17" s="421">
        <v>157360594.96352369</v>
      </c>
      <c r="I17" s="421">
        <v>140836701.23690817</v>
      </c>
      <c r="J17" s="421">
        <v>233179044.0575245</v>
      </c>
      <c r="K17" s="421">
        <v>35619332.544100001</v>
      </c>
      <c r="L17" s="422"/>
    </row>
    <row r="18" spans="1:13" ht="13.8" x14ac:dyDescent="0.3">
      <c r="A18" s="420" t="s">
        <v>487</v>
      </c>
      <c r="B18" s="421">
        <v>40902318.071357079</v>
      </c>
      <c r="C18" s="421">
        <v>65415326.179779999</v>
      </c>
      <c r="D18" s="421">
        <v>46811127.651361644</v>
      </c>
      <c r="E18" s="421">
        <v>80390266.921754465</v>
      </c>
      <c r="F18" s="421">
        <v>111945525.5520362</v>
      </c>
      <c r="G18" s="421">
        <v>165071381.3721655</v>
      </c>
      <c r="H18" s="421">
        <v>108518643.34688735</v>
      </c>
      <c r="I18" s="421">
        <v>88279382.849282295</v>
      </c>
      <c r="J18" s="421">
        <v>131547721.0870277</v>
      </c>
      <c r="K18" s="421">
        <v>32233321.406400003</v>
      </c>
      <c r="L18" s="422"/>
    </row>
    <row r="19" spans="1:13" ht="13.8" x14ac:dyDescent="0.3">
      <c r="A19" s="420" t="s">
        <v>489</v>
      </c>
      <c r="B19" s="421">
        <v>13929045.176468935</v>
      </c>
      <c r="C19" s="421">
        <v>9639181.864599999</v>
      </c>
      <c r="D19" s="421">
        <v>9614887.3789981753</v>
      </c>
      <c r="E19" s="421">
        <v>16251306.838739339</v>
      </c>
      <c r="F19" s="421">
        <v>16309201.577606764</v>
      </c>
      <c r="G19" s="421">
        <v>39401246.590282783</v>
      </c>
      <c r="H19" s="421">
        <v>155265130.28780186</v>
      </c>
      <c r="I19" s="421">
        <v>165346911.84009668</v>
      </c>
      <c r="J19" s="421">
        <v>147121931.28097549</v>
      </c>
      <c r="K19" s="421">
        <v>29598134.313949998</v>
      </c>
      <c r="L19" s="422"/>
    </row>
    <row r="20" spans="1:13" ht="13.8" x14ac:dyDescent="0.3">
      <c r="A20" s="420" t="s">
        <v>490</v>
      </c>
      <c r="B20" s="421">
        <v>15854103.314053014</v>
      </c>
      <c r="C20" s="421">
        <v>18399498.831899997</v>
      </c>
      <c r="D20" s="421">
        <v>18128058.36859753</v>
      </c>
      <c r="E20" s="421">
        <v>18306277.375074893</v>
      </c>
      <c r="F20" s="421">
        <v>18017005.49448806</v>
      </c>
      <c r="G20" s="421">
        <v>23584638.910057444</v>
      </c>
      <c r="H20" s="421">
        <v>24223192.298022892</v>
      </c>
      <c r="I20" s="421">
        <v>40005909.303507052</v>
      </c>
      <c r="J20" s="421">
        <v>68423253.237228647</v>
      </c>
      <c r="K20" s="421">
        <v>4720353.8013500003</v>
      </c>
      <c r="L20" s="422"/>
      <c r="M20" s="423"/>
    </row>
    <row r="21" spans="1:13" ht="13.8" x14ac:dyDescent="0.3">
      <c r="A21" s="420" t="s">
        <v>491</v>
      </c>
      <c r="B21" s="421">
        <v>6547623.2617000006</v>
      </c>
      <c r="C21" s="421">
        <v>6231787.3898499999</v>
      </c>
      <c r="D21" s="421">
        <v>6008574.417040281</v>
      </c>
      <c r="E21" s="421">
        <v>7885246.3756776359</v>
      </c>
      <c r="F21" s="421">
        <v>7656701.8052467592</v>
      </c>
      <c r="G21" s="421">
        <v>9002161.7391905803</v>
      </c>
      <c r="H21" s="421">
        <v>7737160.4530204516</v>
      </c>
      <c r="I21" s="421">
        <v>8758022.0222891849</v>
      </c>
      <c r="J21" s="421">
        <v>7910774.914418174</v>
      </c>
      <c r="K21" s="421">
        <v>2056386.419</v>
      </c>
      <c r="L21" s="422"/>
    </row>
    <row r="22" spans="1:13" ht="13.8" x14ac:dyDescent="0.3">
      <c r="A22" s="420" t="s">
        <v>493</v>
      </c>
      <c r="B22" s="421">
        <v>11316086.427496459</v>
      </c>
      <c r="C22" s="421">
        <v>23651260.214620002</v>
      </c>
      <c r="D22" s="421">
        <v>15465473.703236479</v>
      </c>
      <c r="E22" s="421">
        <v>9080756.4072104357</v>
      </c>
      <c r="F22" s="421">
        <v>7019351.0208925996</v>
      </c>
      <c r="G22" s="421">
        <v>7277520.4297423838</v>
      </c>
      <c r="H22" s="421">
        <v>7442495.8230020683</v>
      </c>
      <c r="I22" s="421">
        <v>11056657.670265798</v>
      </c>
      <c r="J22" s="421">
        <v>14720796.140863162</v>
      </c>
      <c r="K22" s="421">
        <v>1205505.0066499999</v>
      </c>
      <c r="L22" s="422"/>
    </row>
    <row r="23" spans="1:13" ht="13.8" x14ac:dyDescent="0.3">
      <c r="A23" s="420" t="s">
        <v>492</v>
      </c>
      <c r="B23" s="421">
        <v>2459545.6821000003</v>
      </c>
      <c r="C23" s="421">
        <v>2294806.98325</v>
      </c>
      <c r="D23" s="421">
        <v>2818617.4189774888</v>
      </c>
      <c r="E23" s="421">
        <v>2574450.5375817707</v>
      </c>
      <c r="F23" s="421">
        <v>3050984.6852615234</v>
      </c>
      <c r="G23" s="421">
        <v>3428563.6587596955</v>
      </c>
      <c r="H23" s="421">
        <v>3241107.332970473</v>
      </c>
      <c r="I23" s="421">
        <v>2972047.8200155683</v>
      </c>
      <c r="J23" s="421">
        <v>3346975.4114854727</v>
      </c>
      <c r="K23" s="421">
        <v>345308.20379999996</v>
      </c>
      <c r="L23" s="422"/>
    </row>
    <row r="24" spans="1:13" ht="13.8" x14ac:dyDescent="0.3">
      <c r="A24" s="420" t="s">
        <v>495</v>
      </c>
      <c r="B24" s="421">
        <v>1953421.1561500002</v>
      </c>
      <c r="C24" s="421">
        <v>1974469.6207799998</v>
      </c>
      <c r="D24" s="421">
        <v>3326573.2081514923</v>
      </c>
      <c r="E24" s="421">
        <v>3236894.3039723476</v>
      </c>
      <c r="F24" s="421">
        <v>4304223.9769679606</v>
      </c>
      <c r="G24" s="421">
        <v>2660652.1127726398</v>
      </c>
      <c r="H24" s="421">
        <v>1562014.4240889621</v>
      </c>
      <c r="I24" s="421">
        <v>2476848.6427423134</v>
      </c>
      <c r="J24" s="421">
        <v>2819352.5902994694</v>
      </c>
      <c r="K24" s="421">
        <v>111647.3125</v>
      </c>
      <c r="L24" s="422"/>
    </row>
    <row r="25" spans="1:13" ht="12" customHeight="1" x14ac:dyDescent="0.3">
      <c r="A25" s="420" t="s">
        <v>496</v>
      </c>
      <c r="B25" s="421">
        <v>138607.74124999999</v>
      </c>
      <c r="C25" s="421">
        <v>51698.7</v>
      </c>
      <c r="D25" s="421">
        <v>796532.59656573122</v>
      </c>
      <c r="E25" s="421">
        <v>269871.92775999999</v>
      </c>
      <c r="F25" s="421">
        <v>310226.00983628561</v>
      </c>
      <c r="G25" s="421">
        <v>121680.14303237597</v>
      </c>
      <c r="H25" s="421">
        <v>187009.38300606937</v>
      </c>
      <c r="I25" s="421">
        <v>311415.66533782915</v>
      </c>
      <c r="J25" s="421">
        <v>462162.1812490524</v>
      </c>
      <c r="K25" s="421">
        <v>80313.667499999996</v>
      </c>
      <c r="L25" s="422"/>
      <c r="M25" s="423"/>
    </row>
    <row r="26" spans="1:13" ht="13.8" x14ac:dyDescent="0.3">
      <c r="A26" s="420" t="s">
        <v>494</v>
      </c>
      <c r="B26" s="421">
        <v>2926337.6958999997</v>
      </c>
      <c r="C26" s="421">
        <v>2482483.5123299998</v>
      </c>
      <c r="D26" s="421">
        <v>2314067.4608615283</v>
      </c>
      <c r="E26" s="421">
        <v>2725409.8561216169</v>
      </c>
      <c r="F26" s="421">
        <v>5179396.3332794718</v>
      </c>
      <c r="G26" s="421">
        <v>5127761.8147025798</v>
      </c>
      <c r="H26" s="421">
        <v>5353007.8559589926</v>
      </c>
      <c r="I26" s="421">
        <v>5255449.2869282132</v>
      </c>
      <c r="J26" s="421">
        <v>2731366.8022781801</v>
      </c>
      <c r="K26" s="421">
        <v>67890.568749999991</v>
      </c>
      <c r="L26" s="422"/>
    </row>
    <row r="27" spans="1:13" ht="13.8" x14ac:dyDescent="0.3">
      <c r="A27" s="420" t="s">
        <v>497</v>
      </c>
      <c r="B27" s="421">
        <v>130993.5</v>
      </c>
      <c r="C27" s="421">
        <v>70696.3</v>
      </c>
      <c r="D27" s="421">
        <v>85879.494999999995</v>
      </c>
      <c r="E27" s="421">
        <v>127894.05298755187</v>
      </c>
      <c r="F27" s="421">
        <v>162967.48003844672</v>
      </c>
      <c r="G27" s="421">
        <v>181533.05207262436</v>
      </c>
      <c r="H27" s="421">
        <v>116385.79927355776</v>
      </c>
      <c r="I27" s="421">
        <v>133134.14986679205</v>
      </c>
      <c r="J27" s="421">
        <v>113310.2947217746</v>
      </c>
      <c r="K27" s="421">
        <v>16850.625</v>
      </c>
      <c r="L27" s="422"/>
    </row>
    <row r="28" spans="1:13" ht="13.8" x14ac:dyDescent="0.3">
      <c r="A28" s="420" t="s">
        <v>498</v>
      </c>
      <c r="B28" s="421">
        <v>11714.80695</v>
      </c>
      <c r="C28" s="421">
        <v>4561.6499999999996</v>
      </c>
      <c r="D28" s="421">
        <v>98514.900000000009</v>
      </c>
      <c r="E28" s="421">
        <v>152382.32651863317</v>
      </c>
      <c r="F28" s="421">
        <v>437429.05606000003</v>
      </c>
      <c r="G28" s="421">
        <v>348567.93099999998</v>
      </c>
      <c r="H28" s="421">
        <v>285994.08658</v>
      </c>
      <c r="I28" s="421">
        <v>409447.94500000001</v>
      </c>
      <c r="J28" s="421">
        <v>417675.74439999997</v>
      </c>
      <c r="K28" s="421">
        <v>7063.125</v>
      </c>
      <c r="L28" s="422"/>
    </row>
    <row r="29" spans="1:13" ht="13.8" x14ac:dyDescent="0.3">
      <c r="A29" s="420" t="s">
        <v>499</v>
      </c>
      <c r="B29" s="421">
        <v>24902.6855</v>
      </c>
      <c r="C29" s="421">
        <v>31659.407620000002</v>
      </c>
      <c r="D29" s="421">
        <v>46212.574770132938</v>
      </c>
      <c r="E29" s="421">
        <v>66382.008094191769</v>
      </c>
      <c r="F29" s="421">
        <v>59627.639649930774</v>
      </c>
      <c r="G29" s="421">
        <v>180435.3183192843</v>
      </c>
      <c r="H29" s="421">
        <v>253444.2975235428</v>
      </c>
      <c r="I29" s="421">
        <v>20048.527828970004</v>
      </c>
      <c r="J29" s="421">
        <v>10381.06864955136</v>
      </c>
      <c r="K29" s="421">
        <v>6180.7921500000002</v>
      </c>
      <c r="L29" s="422"/>
    </row>
    <row r="30" spans="1:13" ht="13.8" x14ac:dyDescent="0.3">
      <c r="A30" s="424"/>
      <c r="B30" s="424"/>
      <c r="C30" s="424"/>
      <c r="D30" s="424"/>
      <c r="E30" s="424"/>
      <c r="F30" s="424"/>
      <c r="G30" s="424"/>
      <c r="H30" s="424"/>
      <c r="I30" s="424"/>
      <c r="J30" s="137"/>
      <c r="K30" s="137"/>
      <c r="L30" s="422"/>
    </row>
    <row r="31" spans="1:13" ht="13.8" x14ac:dyDescent="0.3">
      <c r="A31" s="425" t="s">
        <v>0</v>
      </c>
      <c r="B31" s="135">
        <f>SUM(B5:B29)</f>
        <v>3401603287.9033079</v>
      </c>
      <c r="C31" s="135">
        <f t="shared" ref="C31:H31" si="0">SUM(C5:C29)</f>
        <v>4953502860.6004276</v>
      </c>
      <c r="D31" s="135">
        <f t="shared" si="0"/>
        <v>4761418323.2587938</v>
      </c>
      <c r="E31" s="135">
        <f t="shared" si="0"/>
        <v>4261104396.3223124</v>
      </c>
      <c r="F31" s="135">
        <f t="shared" si="0"/>
        <v>6842950707.135829</v>
      </c>
      <c r="G31" s="135">
        <f t="shared" si="0"/>
        <v>11124912184.573622</v>
      </c>
      <c r="H31" s="135">
        <f t="shared" si="0"/>
        <v>7665949738.4469872</v>
      </c>
      <c r="I31" s="135">
        <f>SUM(I5:I29)</f>
        <v>8070085243.7380514</v>
      </c>
      <c r="J31" s="132">
        <f>SUM(J5:J29)</f>
        <v>10045975087.557508</v>
      </c>
      <c r="K31" s="132">
        <f>SUM(K5:K29)</f>
        <v>3024268215.3008494</v>
      </c>
      <c r="L31" s="422"/>
    </row>
    <row r="32" spans="1:13" ht="13.8" x14ac:dyDescent="0.3">
      <c r="A32" s="426"/>
      <c r="B32" s="427"/>
      <c r="C32" s="427"/>
      <c r="D32" s="427"/>
      <c r="E32" s="428"/>
      <c r="F32" s="428"/>
      <c r="G32" s="428"/>
      <c r="H32" s="428"/>
      <c r="I32" s="428"/>
      <c r="J32" s="428"/>
      <c r="K32" s="428"/>
    </row>
    <row r="33" spans="1:12" ht="89.4" customHeight="1" x14ac:dyDescent="0.3">
      <c r="A33" s="937" t="s">
        <v>924</v>
      </c>
      <c r="B33" s="937"/>
      <c r="C33" s="937"/>
      <c r="D33" s="937"/>
      <c r="E33" s="937"/>
      <c r="F33" s="937"/>
      <c r="G33" s="937"/>
      <c r="H33" s="937"/>
      <c r="I33" s="937"/>
      <c r="J33" s="937"/>
      <c r="K33" s="937"/>
      <c r="L33" s="137"/>
    </row>
    <row r="34" spans="1:12" ht="13.8" x14ac:dyDescent="0.3">
      <c r="B34" s="429"/>
      <c r="C34" s="429"/>
      <c r="D34" s="429"/>
      <c r="E34" s="119"/>
      <c r="I34" s="135"/>
      <c r="J34" s="135"/>
      <c r="K34" s="135"/>
      <c r="L34" s="135"/>
    </row>
    <row r="35" spans="1:12" ht="13.8" x14ac:dyDescent="0.3">
      <c r="B35" s="429"/>
      <c r="C35" s="429"/>
      <c r="D35" s="429"/>
      <c r="E35" s="119"/>
    </row>
    <row r="36" spans="1:12" ht="13.8" x14ac:dyDescent="0.3">
      <c r="B36" s="429"/>
      <c r="C36" s="429"/>
      <c r="D36" s="429"/>
      <c r="E36" s="262"/>
    </row>
    <row r="37" spans="1:12" ht="13.8" x14ac:dyDescent="0.3">
      <c r="B37" s="429"/>
      <c r="C37" s="429"/>
      <c r="D37" s="429"/>
      <c r="E37" s="119"/>
    </row>
    <row r="38" spans="1:12" ht="13.8" x14ac:dyDescent="0.3">
      <c r="B38" s="429"/>
      <c r="C38" s="429"/>
      <c r="D38" s="429"/>
      <c r="E38" s="119"/>
    </row>
    <row r="39" spans="1:12" ht="13.8" x14ac:dyDescent="0.3">
      <c r="B39" s="429"/>
      <c r="C39" s="429"/>
      <c r="D39" s="429"/>
      <c r="E39" s="119"/>
    </row>
    <row r="40" spans="1:12" ht="13.8" x14ac:dyDescent="0.3">
      <c r="B40" s="429"/>
      <c r="C40" s="429"/>
      <c r="D40" s="429"/>
      <c r="E40" s="119"/>
    </row>
    <row r="41" spans="1:12" ht="13.8" x14ac:dyDescent="0.3">
      <c r="B41" s="429"/>
      <c r="C41" s="429"/>
      <c r="D41" s="429"/>
      <c r="E41" s="119"/>
    </row>
    <row r="42" spans="1:12" ht="13.8" x14ac:dyDescent="0.3">
      <c r="B42" s="429"/>
      <c r="C42" s="429"/>
      <c r="D42" s="429"/>
      <c r="E42" s="119"/>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6E1FB-5969-4531-881A-03112A5DC9C2}">
  <sheetPr>
    <tabColor rgb="FF002060"/>
  </sheetPr>
  <dimension ref="A1:N91"/>
  <sheetViews>
    <sheetView showGridLines="0" view="pageBreakPreview" zoomScaleNormal="100" zoomScaleSheetLayoutView="100" workbookViewId="0"/>
  </sheetViews>
  <sheetFormatPr baseColWidth="10" defaultColWidth="11.5546875" defaultRowHeight="12" x14ac:dyDescent="0.25"/>
  <cols>
    <col min="1" max="1" width="20.6640625" style="3" customWidth="1"/>
    <col min="2" max="2" width="15.6640625" style="451" customWidth="1"/>
    <col min="3" max="3" width="15.6640625" style="3" customWidth="1"/>
    <col min="4" max="5" width="15.6640625" style="430" customWidth="1"/>
    <col min="6" max="11" width="15.6640625" style="3" customWidth="1"/>
    <col min="12" max="12" width="3" style="3" customWidth="1"/>
    <col min="13" max="13" width="12.33203125" style="3" bestFit="1" customWidth="1"/>
    <col min="14" max="16384" width="11.5546875" style="3"/>
  </cols>
  <sheetData>
    <row r="1" spans="1:13" ht="13.8" x14ac:dyDescent="0.3">
      <c r="A1" s="104" t="s">
        <v>500</v>
      </c>
      <c r="B1" s="119"/>
    </row>
    <row r="2" spans="1:13" ht="31.5" customHeight="1" x14ac:dyDescent="0.3">
      <c r="A2" s="959" t="s">
        <v>501</v>
      </c>
      <c r="B2" s="959"/>
      <c r="C2" s="959"/>
      <c r="D2" s="959"/>
      <c r="E2" s="959"/>
      <c r="F2" s="959"/>
      <c r="G2" s="959"/>
      <c r="H2" s="431"/>
    </row>
    <row r="3" spans="1:13" ht="13.8" x14ac:dyDescent="0.3">
      <c r="A3" s="137"/>
      <c r="B3" s="119"/>
      <c r="D3" s="432"/>
      <c r="E3" s="432"/>
      <c r="G3" s="124"/>
      <c r="H3" s="124"/>
      <c r="I3" s="433"/>
      <c r="J3" s="433"/>
      <c r="K3" s="433"/>
    </row>
    <row r="4" spans="1:13" ht="14.4" thickBot="1" x14ac:dyDescent="0.35">
      <c r="A4" s="417" t="s">
        <v>474</v>
      </c>
      <c r="B4" s="418">
        <v>2017</v>
      </c>
      <c r="C4" s="418">
        <v>2018</v>
      </c>
      <c r="D4" s="418">
        <v>2019</v>
      </c>
      <c r="E4" s="418">
        <v>2020</v>
      </c>
      <c r="F4" s="418">
        <v>2021</v>
      </c>
      <c r="G4" s="418">
        <v>2022</v>
      </c>
      <c r="H4" s="418">
        <v>2023</v>
      </c>
      <c r="I4" s="418">
        <v>2024</v>
      </c>
      <c r="J4" s="418">
        <v>2025</v>
      </c>
      <c r="K4" s="418" t="s">
        <v>923</v>
      </c>
      <c r="L4" s="433"/>
    </row>
    <row r="5" spans="1:13" ht="14.4" thickBot="1" x14ac:dyDescent="0.35">
      <c r="A5" s="434" t="s">
        <v>502</v>
      </c>
      <c r="B5" s="435">
        <f t="shared" ref="B5:K5" si="0">SUM(B6:B30)</f>
        <v>1890777102.5600004</v>
      </c>
      <c r="C5" s="435">
        <f t="shared" si="0"/>
        <v>3185578835.4300003</v>
      </c>
      <c r="D5" s="435">
        <f t="shared" si="0"/>
        <v>2927116454.2500005</v>
      </c>
      <c r="E5" s="435">
        <f t="shared" si="0"/>
        <v>2648430124.3700008</v>
      </c>
      <c r="F5" s="435">
        <f t="shared" si="0"/>
        <v>2981711958.4000001</v>
      </c>
      <c r="G5" s="435">
        <f t="shared" si="0"/>
        <v>7875150511.4099979</v>
      </c>
      <c r="H5" s="435">
        <f t="shared" si="0"/>
        <v>5253597349.9700003</v>
      </c>
      <c r="I5" s="435">
        <f t="shared" si="0"/>
        <v>5579381144.249999</v>
      </c>
      <c r="J5" s="435">
        <f t="shared" si="0"/>
        <v>6992633407.2599993</v>
      </c>
      <c r="K5" s="435">
        <f t="shared" si="0"/>
        <v>2212053314.8200002</v>
      </c>
      <c r="L5" s="421"/>
    </row>
    <row r="6" spans="1:13" ht="13.8" x14ac:dyDescent="0.3">
      <c r="A6" s="420" t="s">
        <v>475</v>
      </c>
      <c r="B6" s="421">
        <v>494474963.68000001</v>
      </c>
      <c r="C6" s="421">
        <v>1085384780.1799998</v>
      </c>
      <c r="D6" s="421">
        <v>1031284773.38</v>
      </c>
      <c r="E6" s="421">
        <v>762972221.68000007</v>
      </c>
      <c r="F6" s="421">
        <v>848977061.24000001</v>
      </c>
      <c r="G6" s="421">
        <v>2086366169.0300002</v>
      </c>
      <c r="H6" s="421">
        <v>1405742153.3800001</v>
      </c>
      <c r="I6" s="421">
        <v>1225744176.8799999</v>
      </c>
      <c r="J6" s="421">
        <v>1346249640.04</v>
      </c>
      <c r="K6" s="421">
        <v>477425718.5</v>
      </c>
      <c r="L6" s="436"/>
      <c r="M6" s="423"/>
    </row>
    <row r="7" spans="1:13" ht="13.8" x14ac:dyDescent="0.3">
      <c r="A7" s="420" t="s">
        <v>476</v>
      </c>
      <c r="B7" s="421">
        <v>258608519.87</v>
      </c>
      <c r="C7" s="421">
        <v>531759344.56</v>
      </c>
      <c r="D7" s="421">
        <v>409620300.06999999</v>
      </c>
      <c r="E7" s="421">
        <v>248719168.84999999</v>
      </c>
      <c r="F7" s="421">
        <v>215808290.16999999</v>
      </c>
      <c r="G7" s="421">
        <v>1118649480.3899999</v>
      </c>
      <c r="H7" s="421">
        <v>858603333.44000006</v>
      </c>
      <c r="I7" s="421">
        <v>954970474.49000001</v>
      </c>
      <c r="J7" s="421">
        <v>1035984771.22</v>
      </c>
      <c r="K7" s="421">
        <v>313647119.5</v>
      </c>
      <c r="L7" s="436"/>
      <c r="M7" s="423"/>
    </row>
    <row r="8" spans="1:13" ht="13.8" x14ac:dyDescent="0.3">
      <c r="A8" s="420" t="s">
        <v>478</v>
      </c>
      <c r="B8" s="421">
        <v>94715680.090000004</v>
      </c>
      <c r="C8" s="421">
        <v>166692977.56</v>
      </c>
      <c r="D8" s="421">
        <v>219003987.89000002</v>
      </c>
      <c r="E8" s="421">
        <v>341034251.15999997</v>
      </c>
      <c r="F8" s="421">
        <v>387924184.31999999</v>
      </c>
      <c r="G8" s="421">
        <v>840677621.75999999</v>
      </c>
      <c r="H8" s="421">
        <v>437310674.51999998</v>
      </c>
      <c r="I8" s="421">
        <v>526678580.03999996</v>
      </c>
      <c r="J8" s="421">
        <v>716678093</v>
      </c>
      <c r="K8" s="421">
        <v>237022025.5</v>
      </c>
      <c r="L8" s="436"/>
      <c r="M8" s="423"/>
    </row>
    <row r="9" spans="1:13" s="124" customFormat="1" ht="13.8" x14ac:dyDescent="0.3">
      <c r="A9" s="420" t="s">
        <v>477</v>
      </c>
      <c r="B9" s="421">
        <v>93245662.599999994</v>
      </c>
      <c r="C9" s="421">
        <v>166903539.21000001</v>
      </c>
      <c r="D9" s="421">
        <v>99776063.209999993</v>
      </c>
      <c r="E9" s="421">
        <v>177605902.91</v>
      </c>
      <c r="F9" s="421">
        <v>260483616.35999998</v>
      </c>
      <c r="G9" s="421">
        <v>827667762.97000003</v>
      </c>
      <c r="H9" s="421">
        <v>707485634.02999997</v>
      </c>
      <c r="I9" s="421">
        <v>644009684.25</v>
      </c>
      <c r="J9" s="421">
        <v>671547777.43000007</v>
      </c>
      <c r="K9" s="421">
        <v>225118155</v>
      </c>
      <c r="L9" s="436"/>
      <c r="M9" s="530"/>
    </row>
    <row r="10" spans="1:13" ht="13.8" x14ac:dyDescent="0.3">
      <c r="A10" s="420" t="s">
        <v>480</v>
      </c>
      <c r="B10" s="421">
        <v>87391273.040000007</v>
      </c>
      <c r="C10" s="421">
        <v>162314150.38</v>
      </c>
      <c r="D10" s="421">
        <v>193952100.26999998</v>
      </c>
      <c r="E10" s="421">
        <v>179542675.66</v>
      </c>
      <c r="F10" s="421">
        <v>244039268.53999999</v>
      </c>
      <c r="G10" s="421">
        <v>573944871.75</v>
      </c>
      <c r="H10" s="421">
        <v>282174535.94999999</v>
      </c>
      <c r="I10" s="421">
        <v>662778565.46000004</v>
      </c>
      <c r="J10" s="421">
        <v>643520344.02999997</v>
      </c>
      <c r="K10" s="421">
        <v>220267188</v>
      </c>
      <c r="L10" s="436"/>
      <c r="M10" s="423"/>
    </row>
    <row r="11" spans="1:13" ht="13.8" x14ac:dyDescent="0.3">
      <c r="A11" s="420" t="s">
        <v>479</v>
      </c>
      <c r="B11" s="421">
        <v>81305449.939999998</v>
      </c>
      <c r="C11" s="421">
        <v>211561342.28</v>
      </c>
      <c r="D11" s="421">
        <v>227958678.31</v>
      </c>
      <c r="E11" s="421">
        <v>221747391.53</v>
      </c>
      <c r="F11" s="421">
        <v>239167040.05000001</v>
      </c>
      <c r="G11" s="421">
        <v>519763813.03999996</v>
      </c>
      <c r="H11" s="421">
        <v>232575250.80000001</v>
      </c>
      <c r="I11" s="421">
        <v>369214305.48000002</v>
      </c>
      <c r="J11" s="421">
        <v>398520376.25999999</v>
      </c>
      <c r="K11" s="421">
        <v>148709494</v>
      </c>
      <c r="L11" s="436"/>
      <c r="M11" s="423"/>
    </row>
    <row r="12" spans="1:13" ht="13.8" x14ac:dyDescent="0.3">
      <c r="A12" s="420" t="s">
        <v>482</v>
      </c>
      <c r="B12" s="421">
        <v>16469485.630000001</v>
      </c>
      <c r="C12" s="421">
        <v>11708222.23</v>
      </c>
      <c r="D12" s="421">
        <v>12646510.309999999</v>
      </c>
      <c r="E12" s="421">
        <v>17097515.369999997</v>
      </c>
      <c r="F12" s="421">
        <v>5899825.0999999996</v>
      </c>
      <c r="G12" s="421">
        <v>316473680.74000001</v>
      </c>
      <c r="H12" s="421">
        <v>119689152</v>
      </c>
      <c r="I12" s="421">
        <v>158176840.80000001</v>
      </c>
      <c r="J12" s="421">
        <v>393862069.22999996</v>
      </c>
      <c r="K12" s="421">
        <v>129502559.5</v>
      </c>
      <c r="L12" s="436"/>
      <c r="M12" s="423"/>
    </row>
    <row r="13" spans="1:13" ht="13.8" x14ac:dyDescent="0.3">
      <c r="A13" s="420" t="s">
        <v>483</v>
      </c>
      <c r="B13" s="421">
        <v>213290981.33000001</v>
      </c>
      <c r="C13" s="421">
        <v>137435110.44999999</v>
      </c>
      <c r="D13" s="421">
        <v>129640244.66</v>
      </c>
      <c r="E13" s="421">
        <v>219039733.00999999</v>
      </c>
      <c r="F13" s="421">
        <v>274907427.99000001</v>
      </c>
      <c r="G13" s="421">
        <v>299908188.65999997</v>
      </c>
      <c r="H13" s="421">
        <v>168617298.00999999</v>
      </c>
      <c r="I13" s="421">
        <v>145622747.08000001</v>
      </c>
      <c r="J13" s="421">
        <v>349077826.5</v>
      </c>
      <c r="K13" s="421">
        <v>108267911</v>
      </c>
      <c r="L13" s="436"/>
      <c r="M13" s="423"/>
    </row>
    <row r="14" spans="1:13" ht="13.8" x14ac:dyDescent="0.3">
      <c r="A14" s="420" t="s">
        <v>485</v>
      </c>
      <c r="B14" s="421">
        <v>91418285.570000008</v>
      </c>
      <c r="C14" s="421">
        <v>91765736.769999996</v>
      </c>
      <c r="D14" s="421">
        <v>67626909.479999989</v>
      </c>
      <c r="E14" s="421">
        <v>104601597.10000001</v>
      </c>
      <c r="F14" s="421">
        <v>78994142.25</v>
      </c>
      <c r="G14" s="421">
        <v>293937779.37</v>
      </c>
      <c r="H14" s="421">
        <v>220979712.68000001</v>
      </c>
      <c r="I14" s="421">
        <v>187059281.72</v>
      </c>
      <c r="J14" s="421">
        <v>302475655.88</v>
      </c>
      <c r="K14" s="421">
        <v>96333689.5</v>
      </c>
      <c r="L14" s="436"/>
      <c r="M14" s="423"/>
    </row>
    <row r="15" spans="1:13" ht="13.8" x14ac:dyDescent="0.3">
      <c r="A15" s="420" t="s">
        <v>481</v>
      </c>
      <c r="B15" s="421">
        <v>254956497.04999998</v>
      </c>
      <c r="C15" s="421">
        <v>259096897.83000001</v>
      </c>
      <c r="D15" s="421">
        <v>223779154.97999999</v>
      </c>
      <c r="E15" s="421">
        <v>173015567.05000001</v>
      </c>
      <c r="F15" s="421">
        <v>208172795.79999998</v>
      </c>
      <c r="G15" s="421">
        <v>300867695.25999999</v>
      </c>
      <c r="H15" s="421">
        <v>227526375.13</v>
      </c>
      <c r="I15" s="421">
        <v>222786909.44999999</v>
      </c>
      <c r="J15" s="421">
        <v>359485809.40999997</v>
      </c>
      <c r="K15" s="421">
        <v>90172288</v>
      </c>
      <c r="L15" s="436"/>
      <c r="M15" s="423"/>
    </row>
    <row r="16" spans="1:13" ht="13.8" x14ac:dyDescent="0.3">
      <c r="A16" s="420" t="s">
        <v>484</v>
      </c>
      <c r="B16" s="421">
        <v>62385858.5</v>
      </c>
      <c r="C16" s="421">
        <v>138938998.34999999</v>
      </c>
      <c r="D16" s="421">
        <v>106827611.59</v>
      </c>
      <c r="E16" s="421">
        <v>34468898.82</v>
      </c>
      <c r="F16" s="421">
        <v>53934215.049999997</v>
      </c>
      <c r="G16" s="421">
        <v>306762241.19</v>
      </c>
      <c r="H16" s="421">
        <v>209960498.38</v>
      </c>
      <c r="I16" s="421">
        <v>133376360.53999999</v>
      </c>
      <c r="J16" s="421">
        <v>248667379.19999999</v>
      </c>
      <c r="K16" s="421">
        <v>78995991.5</v>
      </c>
      <c r="L16" s="436"/>
      <c r="M16" s="423"/>
    </row>
    <row r="17" spans="1:13" ht="13.8" x14ac:dyDescent="0.3">
      <c r="A17" s="420" t="s">
        <v>489</v>
      </c>
      <c r="B17" s="421">
        <v>5204824.2</v>
      </c>
      <c r="C17" s="421">
        <v>697580.33000000007</v>
      </c>
      <c r="D17" s="421">
        <v>818638.28</v>
      </c>
      <c r="E17" s="421">
        <v>6200096.8000000007</v>
      </c>
      <c r="F17" s="421">
        <v>5767676.9800000004</v>
      </c>
      <c r="G17" s="421">
        <v>30381196.900000002</v>
      </c>
      <c r="H17" s="421">
        <v>144050915.21000001</v>
      </c>
      <c r="I17" s="421">
        <v>155764108.38999999</v>
      </c>
      <c r="J17" s="421">
        <v>136214575.09</v>
      </c>
      <c r="K17" s="421">
        <v>29065482.5</v>
      </c>
      <c r="L17" s="436"/>
      <c r="M17" s="423"/>
    </row>
    <row r="18" spans="1:13" ht="13.8" x14ac:dyDescent="0.3">
      <c r="A18" s="420" t="s">
        <v>486</v>
      </c>
      <c r="B18" s="421">
        <v>75575204.480000004</v>
      </c>
      <c r="C18" s="421">
        <v>101580341.20999999</v>
      </c>
      <c r="D18" s="421">
        <v>105260682.23999999</v>
      </c>
      <c r="E18" s="421">
        <v>71001110.250000015</v>
      </c>
      <c r="F18" s="421">
        <v>64887353.600000001</v>
      </c>
      <c r="G18" s="421">
        <v>156343275.24000001</v>
      </c>
      <c r="H18" s="421">
        <v>97063111.160000011</v>
      </c>
      <c r="I18" s="421">
        <v>61952658.939999998</v>
      </c>
      <c r="J18" s="421">
        <v>139226672.66999999</v>
      </c>
      <c r="K18" s="421">
        <v>20511497</v>
      </c>
      <c r="L18" s="436"/>
      <c r="M18" s="423"/>
    </row>
    <row r="19" spans="1:13" ht="13.8" x14ac:dyDescent="0.3">
      <c r="A19" s="420" t="s">
        <v>487</v>
      </c>
      <c r="B19" s="421">
        <v>10813574.67</v>
      </c>
      <c r="C19" s="421">
        <v>32699667.59</v>
      </c>
      <c r="D19" s="421">
        <v>20710318.760000002</v>
      </c>
      <c r="E19" s="421">
        <v>54078141.359999999</v>
      </c>
      <c r="F19" s="421">
        <v>71708375.75</v>
      </c>
      <c r="G19" s="421">
        <v>122562005.59999999</v>
      </c>
      <c r="H19" s="421">
        <v>76054465.530000001</v>
      </c>
      <c r="I19" s="421">
        <v>51744513.920000002</v>
      </c>
      <c r="J19" s="421">
        <v>82250532.299999997</v>
      </c>
      <c r="K19" s="421">
        <v>19503631.82</v>
      </c>
      <c r="L19" s="436"/>
      <c r="M19" s="423"/>
    </row>
    <row r="20" spans="1:13" ht="13.8" x14ac:dyDescent="0.3">
      <c r="A20" s="420" t="s">
        <v>488</v>
      </c>
      <c r="B20" s="421">
        <v>44307510.899999999</v>
      </c>
      <c r="C20" s="421">
        <v>69258149.189999998</v>
      </c>
      <c r="D20" s="421">
        <v>65758505.040000007</v>
      </c>
      <c r="E20" s="421">
        <v>28264960.719999999</v>
      </c>
      <c r="F20" s="421">
        <v>13171974</v>
      </c>
      <c r="G20" s="421">
        <v>69778242.989999995</v>
      </c>
      <c r="H20" s="421">
        <v>54159557.520000003</v>
      </c>
      <c r="I20" s="421">
        <v>55804370.649999999</v>
      </c>
      <c r="J20" s="421">
        <v>118613135.38</v>
      </c>
      <c r="K20" s="421">
        <v>16784403.5</v>
      </c>
      <c r="L20" s="436"/>
      <c r="M20" s="423"/>
    </row>
    <row r="21" spans="1:13" ht="13.8" x14ac:dyDescent="0.3">
      <c r="A21" s="420" t="s">
        <v>490</v>
      </c>
      <c r="B21" s="421">
        <v>980189.5</v>
      </c>
      <c r="C21" s="421">
        <v>2789100.56</v>
      </c>
      <c r="D21" s="421">
        <v>2264132.0499999998</v>
      </c>
      <c r="E21" s="421">
        <v>3445190.3499999996</v>
      </c>
      <c r="F21" s="421">
        <v>2202516.15</v>
      </c>
      <c r="G21" s="421">
        <v>4975895.87</v>
      </c>
      <c r="H21" s="421">
        <v>5854078.3899999997</v>
      </c>
      <c r="I21" s="421">
        <v>17189252.609999999</v>
      </c>
      <c r="J21" s="421">
        <v>39963858.700000003</v>
      </c>
      <c r="K21" s="421">
        <v>417137</v>
      </c>
      <c r="L21" s="436"/>
      <c r="M21" s="423"/>
    </row>
    <row r="22" spans="1:13" ht="13.8" x14ac:dyDescent="0.3">
      <c r="A22" s="420" t="s">
        <v>492</v>
      </c>
      <c r="B22" s="421">
        <v>1055998.03</v>
      </c>
      <c r="C22" s="421">
        <v>1077439.94</v>
      </c>
      <c r="D22" s="421">
        <v>1062264.6599999999</v>
      </c>
      <c r="E22" s="421">
        <v>999648.52</v>
      </c>
      <c r="F22" s="421">
        <v>657888.72</v>
      </c>
      <c r="G22" s="421">
        <v>1438632.1600000001</v>
      </c>
      <c r="H22" s="421">
        <v>1471791.25</v>
      </c>
      <c r="I22" s="421">
        <v>1366103.3399999999</v>
      </c>
      <c r="J22" s="421">
        <v>1820647.62</v>
      </c>
      <c r="K22" s="421">
        <v>237671</v>
      </c>
      <c r="L22" s="436"/>
      <c r="M22" s="423"/>
    </row>
    <row r="23" spans="1:13" ht="13.8" x14ac:dyDescent="0.3">
      <c r="A23" s="420" t="s">
        <v>491</v>
      </c>
      <c r="B23" s="421">
        <v>884570.42999999993</v>
      </c>
      <c r="C23" s="421">
        <v>1462575.0499999998</v>
      </c>
      <c r="D23" s="421">
        <v>1546136.0499999998</v>
      </c>
      <c r="E23" s="421">
        <v>2197856.73</v>
      </c>
      <c r="F23" s="421">
        <v>3792919.78</v>
      </c>
      <c r="G23" s="421">
        <v>4454728.49</v>
      </c>
      <c r="H23" s="421">
        <v>4016114.62</v>
      </c>
      <c r="I23" s="421">
        <v>5118104.57</v>
      </c>
      <c r="J23" s="421">
        <v>5835103.9300000006</v>
      </c>
      <c r="K23" s="421">
        <v>71352</v>
      </c>
      <c r="L23" s="436"/>
      <c r="M23" s="423"/>
    </row>
    <row r="24" spans="1:13" ht="13.8" x14ac:dyDescent="0.3">
      <c r="A24" s="420" t="s">
        <v>493</v>
      </c>
      <c r="B24" s="421">
        <v>3631134.7199999997</v>
      </c>
      <c r="C24" s="421">
        <v>12422326.800000001</v>
      </c>
      <c r="D24" s="421">
        <v>7546069.5999999996</v>
      </c>
      <c r="E24" s="421">
        <v>2381333.91</v>
      </c>
      <c r="F24" s="421">
        <v>1161645</v>
      </c>
      <c r="G24" s="421">
        <v>4263.3999999999996</v>
      </c>
      <c r="H24" s="421">
        <v>3831.15</v>
      </c>
      <c r="I24" s="421">
        <v>6851.03</v>
      </c>
      <c r="J24" s="421">
        <v>2613084.08</v>
      </c>
      <c r="K24" s="421">
        <v>0</v>
      </c>
      <c r="L24" s="436"/>
      <c r="M24" s="423"/>
    </row>
    <row r="25" spans="1:13" ht="13.8" x14ac:dyDescent="0.3">
      <c r="A25" s="420" t="s">
        <v>494</v>
      </c>
      <c r="B25" s="421">
        <v>6720.92</v>
      </c>
      <c r="C25" s="421">
        <v>5439.07</v>
      </c>
      <c r="D25" s="421">
        <v>2607.8199999999997</v>
      </c>
      <c r="E25" s="421">
        <v>1950.37</v>
      </c>
      <c r="F25" s="421">
        <v>10425.67</v>
      </c>
      <c r="G25" s="421">
        <v>20996.690000000002</v>
      </c>
      <c r="H25" s="421">
        <v>15132.73</v>
      </c>
      <c r="I25" s="421">
        <v>12134.76</v>
      </c>
      <c r="J25" s="421">
        <v>12308.73</v>
      </c>
      <c r="K25" s="421">
        <v>0</v>
      </c>
      <c r="L25" s="436"/>
      <c r="M25" s="423"/>
    </row>
    <row r="26" spans="1:13" ht="13.8" x14ac:dyDescent="0.3">
      <c r="A26" s="420" t="s">
        <v>496</v>
      </c>
      <c r="B26" s="421">
        <v>0</v>
      </c>
      <c r="C26" s="421">
        <v>0</v>
      </c>
      <c r="D26" s="421">
        <v>0</v>
      </c>
      <c r="E26" s="421">
        <v>554.11</v>
      </c>
      <c r="F26" s="421">
        <v>534.77</v>
      </c>
      <c r="G26" s="421">
        <v>496.5</v>
      </c>
      <c r="H26" s="421">
        <v>449.83000000000004</v>
      </c>
      <c r="I26" s="421">
        <v>2265.3199999999997</v>
      </c>
      <c r="J26" s="421">
        <v>9253.75</v>
      </c>
      <c r="K26" s="421">
        <v>0</v>
      </c>
      <c r="L26" s="436"/>
      <c r="M26" s="423"/>
    </row>
    <row r="27" spans="1:13" ht="13.8" x14ac:dyDescent="0.3">
      <c r="A27" s="420" t="s">
        <v>498</v>
      </c>
      <c r="B27" s="421">
        <v>0</v>
      </c>
      <c r="C27" s="421">
        <v>0</v>
      </c>
      <c r="D27" s="421">
        <v>0</v>
      </c>
      <c r="E27" s="421">
        <v>204.17</v>
      </c>
      <c r="F27" s="421">
        <v>0</v>
      </c>
      <c r="G27" s="421">
        <v>323.17</v>
      </c>
      <c r="H27" s="421">
        <v>343.12</v>
      </c>
      <c r="I27" s="421">
        <v>646.11</v>
      </c>
      <c r="J27" s="421">
        <v>2230.25</v>
      </c>
      <c r="K27" s="421">
        <v>0</v>
      </c>
      <c r="L27" s="436"/>
      <c r="M27" s="423"/>
    </row>
    <row r="28" spans="1:13" ht="13.8" x14ac:dyDescent="0.3">
      <c r="A28" s="420" t="s">
        <v>497</v>
      </c>
      <c r="B28" s="421">
        <v>46461.25</v>
      </c>
      <c r="C28" s="421">
        <v>22714.5</v>
      </c>
      <c r="D28" s="421">
        <v>26256.42</v>
      </c>
      <c r="E28" s="421">
        <v>1116.05</v>
      </c>
      <c r="F28" s="421">
        <v>2371</v>
      </c>
      <c r="G28" s="421">
        <v>4407.67</v>
      </c>
      <c r="H28" s="421">
        <v>19.829999999999998</v>
      </c>
      <c r="I28" s="421">
        <v>684.75</v>
      </c>
      <c r="J28" s="421">
        <v>962.4</v>
      </c>
      <c r="K28" s="421">
        <v>0</v>
      </c>
      <c r="L28" s="436"/>
      <c r="M28" s="423"/>
    </row>
    <row r="29" spans="1:13" ht="13.8" x14ac:dyDescent="0.3">
      <c r="A29" s="420" t="s">
        <v>495</v>
      </c>
      <c r="B29" s="421">
        <v>0</v>
      </c>
      <c r="C29" s="421">
        <v>0</v>
      </c>
      <c r="D29" s="421">
        <v>6.9499999999999993</v>
      </c>
      <c r="E29" s="421">
        <v>2053.8000000000002</v>
      </c>
      <c r="F29" s="421">
        <v>66.23</v>
      </c>
      <c r="G29" s="421">
        <v>445.46000000000004</v>
      </c>
      <c r="H29" s="421">
        <v>561.71</v>
      </c>
      <c r="I29" s="421">
        <v>442.12</v>
      </c>
      <c r="J29" s="421">
        <v>742.05000000000007</v>
      </c>
      <c r="K29" s="421">
        <v>0</v>
      </c>
      <c r="L29" s="436"/>
      <c r="M29" s="423"/>
    </row>
    <row r="30" spans="1:13" ht="14.4" thickBot="1" x14ac:dyDescent="0.35">
      <c r="A30" s="420" t="s">
        <v>499</v>
      </c>
      <c r="B30" s="421">
        <v>8256.16</v>
      </c>
      <c r="C30" s="421">
        <v>2401.39</v>
      </c>
      <c r="D30" s="421">
        <v>4502.2299999999996</v>
      </c>
      <c r="E30" s="421">
        <v>10984.09</v>
      </c>
      <c r="F30" s="421">
        <v>40343.879999999997</v>
      </c>
      <c r="G30" s="421">
        <v>166297.10999999999</v>
      </c>
      <c r="H30" s="421">
        <v>242359.6</v>
      </c>
      <c r="I30" s="421">
        <v>1081.55</v>
      </c>
      <c r="J30" s="421">
        <v>558.11</v>
      </c>
      <c r="K30" s="421">
        <v>0</v>
      </c>
      <c r="L30" s="436"/>
      <c r="M30" s="423"/>
    </row>
    <row r="31" spans="1:13" ht="14.4" thickBot="1" x14ac:dyDescent="0.35">
      <c r="A31" s="437" t="s">
        <v>506</v>
      </c>
      <c r="B31" s="435">
        <v>1294129001.8199999</v>
      </c>
      <c r="C31" s="435">
        <v>1551829060.0399992</v>
      </c>
      <c r="D31" s="435">
        <v>1595669572.1800001</v>
      </c>
      <c r="E31" s="435">
        <v>1347757603.0999999</v>
      </c>
      <c r="F31" s="435">
        <v>3567002137.6800003</v>
      </c>
      <c r="G31" s="435">
        <v>2953700136.9900002</v>
      </c>
      <c r="H31" s="435">
        <f>SUM(H32:H56)</f>
        <v>2130246987.0900002</v>
      </c>
      <c r="I31" s="435">
        <f>SUM(I32:I56)</f>
        <v>2186965544.849999</v>
      </c>
      <c r="J31" s="435">
        <f>SUM(J32:J56)</f>
        <v>2687211130.6400003</v>
      </c>
      <c r="K31" s="435">
        <f>SUM(K32:K56)</f>
        <v>786346988.29999995</v>
      </c>
      <c r="L31" s="433"/>
    </row>
    <row r="32" spans="1:13" ht="13.8" x14ac:dyDescent="0.3">
      <c r="A32" s="137" t="s">
        <v>475</v>
      </c>
      <c r="B32" s="443">
        <v>253105686.56999993</v>
      </c>
      <c r="C32" s="443">
        <v>436969243.44</v>
      </c>
      <c r="D32" s="443">
        <v>289108548.65000015</v>
      </c>
      <c r="E32" s="439">
        <v>141873742.14999998</v>
      </c>
      <c r="F32" s="421">
        <v>619563981.90999985</v>
      </c>
      <c r="G32" s="421">
        <v>798463349.86999965</v>
      </c>
      <c r="H32" s="421">
        <v>356204712.31</v>
      </c>
      <c r="I32" s="421">
        <v>331287142.3499999</v>
      </c>
      <c r="J32" s="421">
        <v>412274524.63999999</v>
      </c>
      <c r="K32" s="421">
        <v>142052466.77000001</v>
      </c>
      <c r="L32" s="433"/>
      <c r="M32" s="423"/>
    </row>
    <row r="33" spans="1:14" ht="14.4" x14ac:dyDescent="0.3">
      <c r="A33" s="137" t="s">
        <v>480</v>
      </c>
      <c r="B33" s="443">
        <v>37020008.899999991</v>
      </c>
      <c r="C33" s="443">
        <v>51038111.769999996</v>
      </c>
      <c r="D33" s="443">
        <v>58885164.350000001</v>
      </c>
      <c r="E33" s="439">
        <v>53879644.410000004</v>
      </c>
      <c r="F33" s="421">
        <v>164896294.55999997</v>
      </c>
      <c r="G33" s="421">
        <v>192432520.05000001</v>
      </c>
      <c r="H33" s="421">
        <v>325576214.03999996</v>
      </c>
      <c r="I33" s="421">
        <v>359482800.31999999</v>
      </c>
      <c r="J33" s="421">
        <v>370341818.48000002</v>
      </c>
      <c r="K33" s="421">
        <v>112864538.33</v>
      </c>
      <c r="L33" s="440"/>
      <c r="M33" s="421"/>
      <c r="N33" s="421"/>
    </row>
    <row r="34" spans="1:14" ht="14.4" x14ac:dyDescent="0.3">
      <c r="A34" s="137" t="s">
        <v>483</v>
      </c>
      <c r="B34" s="443">
        <v>43408346.93</v>
      </c>
      <c r="C34" s="443">
        <v>40466660.560000002</v>
      </c>
      <c r="D34" s="443">
        <v>44445044.389999993</v>
      </c>
      <c r="E34" s="439">
        <v>64230825.640000008</v>
      </c>
      <c r="F34" s="421">
        <v>109079291.27</v>
      </c>
      <c r="G34" s="421">
        <v>72829337.920000002</v>
      </c>
      <c r="H34" s="421">
        <v>57746406.000000007</v>
      </c>
      <c r="I34" s="421">
        <v>67294789.370000005</v>
      </c>
      <c r="J34" s="421">
        <v>211354188.57000002</v>
      </c>
      <c r="K34" s="421">
        <v>108642016.36999999</v>
      </c>
      <c r="L34" s="441"/>
      <c r="M34" s="421"/>
      <c r="N34" s="421"/>
    </row>
    <row r="35" spans="1:14" s="124" customFormat="1" ht="14.4" x14ac:dyDescent="0.3">
      <c r="A35" s="137" t="s">
        <v>482</v>
      </c>
      <c r="B35" s="443">
        <v>299021879.33999974</v>
      </c>
      <c r="C35" s="443">
        <v>262400716.7299999</v>
      </c>
      <c r="D35" s="443">
        <v>205180204.41</v>
      </c>
      <c r="E35" s="439">
        <v>224292334.49999985</v>
      </c>
      <c r="F35" s="421">
        <v>381879177.25999993</v>
      </c>
      <c r="G35" s="421">
        <v>255627741.18999994</v>
      </c>
      <c r="H35" s="421">
        <v>356088789.54000002</v>
      </c>
      <c r="I35" s="421">
        <v>317357742.94</v>
      </c>
      <c r="J35" s="421">
        <v>474361141.80000007</v>
      </c>
      <c r="K35" s="421">
        <v>79078549.449999988</v>
      </c>
      <c r="L35" s="441"/>
    </row>
    <row r="36" spans="1:14" ht="14.4" x14ac:dyDescent="0.3">
      <c r="A36" s="137" t="s">
        <v>478</v>
      </c>
      <c r="B36" s="443">
        <v>34847381.639999993</v>
      </c>
      <c r="C36" s="443">
        <v>50731251.229999997</v>
      </c>
      <c r="D36" s="443">
        <v>70440473.929999992</v>
      </c>
      <c r="E36" s="439">
        <v>85386663.370000005</v>
      </c>
      <c r="F36" s="421">
        <v>246399825.99999994</v>
      </c>
      <c r="G36" s="421">
        <v>303369010.94</v>
      </c>
      <c r="H36" s="421">
        <v>155604803.37</v>
      </c>
      <c r="I36" s="421">
        <v>212009650.88</v>
      </c>
      <c r="J36" s="421">
        <v>252373569.77999997</v>
      </c>
      <c r="K36" s="421">
        <v>74243181.5</v>
      </c>
      <c r="L36" s="441"/>
    </row>
    <row r="37" spans="1:14" ht="14.4" x14ac:dyDescent="0.3">
      <c r="A37" s="137" t="s">
        <v>476</v>
      </c>
      <c r="B37" s="443">
        <v>254940364.47000003</v>
      </c>
      <c r="C37" s="443">
        <v>308562000.86999989</v>
      </c>
      <c r="D37" s="443">
        <v>589779087.00000012</v>
      </c>
      <c r="E37" s="439">
        <v>456368326.80999982</v>
      </c>
      <c r="F37" s="421">
        <v>1239119452.05</v>
      </c>
      <c r="G37" s="421">
        <v>324726355.44</v>
      </c>
      <c r="H37" s="421">
        <v>217137729.47</v>
      </c>
      <c r="I37" s="421">
        <v>197474783.64000002</v>
      </c>
      <c r="J37" s="421">
        <v>193112655.03</v>
      </c>
      <c r="K37" s="421">
        <v>61109389.719999991</v>
      </c>
      <c r="L37" s="441"/>
    </row>
    <row r="38" spans="1:14" ht="13.8" x14ac:dyDescent="0.3">
      <c r="A38" s="531" t="s">
        <v>477</v>
      </c>
      <c r="B38" s="439">
        <v>21840925.919999998</v>
      </c>
      <c r="C38" s="439">
        <v>13181073.239999998</v>
      </c>
      <c r="D38" s="439">
        <v>29300948.289999999</v>
      </c>
      <c r="E38" s="439">
        <v>51528132.049999997</v>
      </c>
      <c r="F38" s="421">
        <v>272944531.11000001</v>
      </c>
      <c r="G38" s="421">
        <v>467162152.86000001</v>
      </c>
      <c r="H38" s="421">
        <v>246166941.66000003</v>
      </c>
      <c r="I38" s="421">
        <v>220533003.36000001</v>
      </c>
      <c r="J38" s="421">
        <v>202851631.75</v>
      </c>
      <c r="K38" s="421">
        <v>48083768.600000001</v>
      </c>
    </row>
    <row r="39" spans="1:14" ht="14.4" x14ac:dyDescent="0.3">
      <c r="A39" s="137" t="s">
        <v>479</v>
      </c>
      <c r="B39" s="443">
        <v>133946565.97000001</v>
      </c>
      <c r="C39" s="443">
        <v>162616331.24999997</v>
      </c>
      <c r="D39" s="443">
        <v>133465439.31</v>
      </c>
      <c r="E39" s="439">
        <v>112395727.99999997</v>
      </c>
      <c r="F39" s="421">
        <v>230283167.26999998</v>
      </c>
      <c r="G39" s="421">
        <v>177704433.04999992</v>
      </c>
      <c r="H39" s="421">
        <v>179604903.08999997</v>
      </c>
      <c r="I39" s="421">
        <v>187131815.28999999</v>
      </c>
      <c r="J39" s="421">
        <v>171580365.03999999</v>
      </c>
      <c r="K39" s="421">
        <v>42733920.090000011</v>
      </c>
      <c r="L39" s="440"/>
      <c r="M39" s="433"/>
      <c r="N39" s="433"/>
    </row>
    <row r="40" spans="1:14" ht="14.4" x14ac:dyDescent="0.3">
      <c r="A40" s="137" t="s">
        <v>485</v>
      </c>
      <c r="B40" s="456">
        <v>31707595.720000006</v>
      </c>
      <c r="C40" s="456">
        <v>27546842.109999999</v>
      </c>
      <c r="D40" s="456">
        <v>22901802.579999991</v>
      </c>
      <c r="E40" s="442">
        <v>15431745.90000001</v>
      </c>
      <c r="F40" s="421">
        <v>41371817.509999998</v>
      </c>
      <c r="G40" s="421">
        <v>115716249.10999998</v>
      </c>
      <c r="H40" s="421">
        <v>32854811.379999999</v>
      </c>
      <c r="I40" s="421">
        <v>57396038.609999999</v>
      </c>
      <c r="J40" s="421">
        <v>94083505.999999985</v>
      </c>
      <c r="K40" s="421">
        <v>29085397.719999991</v>
      </c>
      <c r="L40" s="440"/>
      <c r="M40" s="433"/>
      <c r="N40" s="433"/>
    </row>
    <row r="41" spans="1:14" ht="13.8" x14ac:dyDescent="0.3">
      <c r="A41" s="137" t="s">
        <v>481</v>
      </c>
      <c r="B41" s="443">
        <v>52505431.340000011</v>
      </c>
      <c r="C41" s="443">
        <v>40977897.549999982</v>
      </c>
      <c r="D41" s="443">
        <v>38349044.249999993</v>
      </c>
      <c r="E41" s="439">
        <v>54018026.13000001</v>
      </c>
      <c r="F41" s="421">
        <v>65012466.039999999</v>
      </c>
      <c r="G41" s="421">
        <v>61343585.300000004</v>
      </c>
      <c r="H41" s="421">
        <v>58411229.120000005</v>
      </c>
      <c r="I41" s="421">
        <v>67265890.799999997</v>
      </c>
      <c r="J41" s="421">
        <v>92052510.129999995</v>
      </c>
      <c r="K41" s="421">
        <v>26778016.740000006</v>
      </c>
      <c r="L41" s="433"/>
      <c r="M41" s="433"/>
      <c r="N41" s="433"/>
    </row>
    <row r="42" spans="1:14" ht="14.4" x14ac:dyDescent="0.3">
      <c r="A42" s="137" t="s">
        <v>488</v>
      </c>
      <c r="B42" s="456">
        <v>30808610.84</v>
      </c>
      <c r="C42" s="456">
        <v>36817070.799999997</v>
      </c>
      <c r="D42" s="456">
        <v>29286302.299999993</v>
      </c>
      <c r="E42" s="442">
        <v>21470516.940000001</v>
      </c>
      <c r="F42" s="421">
        <v>37032536.200000003</v>
      </c>
      <c r="G42" s="421">
        <v>47922625.470000006</v>
      </c>
      <c r="H42" s="421">
        <v>38638399.759999998</v>
      </c>
      <c r="I42" s="421">
        <v>47256438.25</v>
      </c>
      <c r="J42" s="421">
        <v>63809881.949999996</v>
      </c>
      <c r="K42" s="421">
        <v>20607491.41</v>
      </c>
      <c r="L42" s="440"/>
      <c r="M42" s="433"/>
      <c r="N42" s="433"/>
    </row>
    <row r="43" spans="1:14" ht="14.4" x14ac:dyDescent="0.3">
      <c r="A43" s="137" t="s">
        <v>486</v>
      </c>
      <c r="B43" s="456">
        <v>41945982.120000012</v>
      </c>
      <c r="C43" s="456">
        <v>47533281.609999992</v>
      </c>
      <c r="D43" s="456">
        <v>32984802.900000006</v>
      </c>
      <c r="E43" s="442">
        <v>28541574.749999993</v>
      </c>
      <c r="F43" s="421">
        <v>92244634.230000019</v>
      </c>
      <c r="G43" s="421">
        <v>57562651.850000046</v>
      </c>
      <c r="H43" s="421">
        <v>43288333.449999966</v>
      </c>
      <c r="I43" s="421">
        <v>53302998.330000013</v>
      </c>
      <c r="J43" s="421">
        <v>53755346.409999974</v>
      </c>
      <c r="K43" s="421">
        <v>14369858.719999995</v>
      </c>
      <c r="L43" s="440"/>
      <c r="M43" s="433"/>
      <c r="N43" s="433"/>
    </row>
    <row r="44" spans="1:14" ht="14.4" x14ac:dyDescent="0.3">
      <c r="A44" s="137" t="s">
        <v>484</v>
      </c>
      <c r="B44" s="443">
        <v>30075847.449999992</v>
      </c>
      <c r="C44" s="443">
        <v>37912818.020000003</v>
      </c>
      <c r="D44" s="443">
        <v>27545624.259999998</v>
      </c>
      <c r="E44" s="439">
        <v>18080641.159999993</v>
      </c>
      <c r="F44" s="421">
        <v>32102053.259999998</v>
      </c>
      <c r="G44" s="421">
        <v>44296491.939999983</v>
      </c>
      <c r="H44" s="421">
        <v>32119949.209999997</v>
      </c>
      <c r="I44" s="421">
        <v>30898164.200000003</v>
      </c>
      <c r="J44" s="421">
        <v>42780700.579999991</v>
      </c>
      <c r="K44" s="421">
        <v>11270377.159999998</v>
      </c>
      <c r="L44" s="440"/>
      <c r="M44" s="433"/>
      <c r="N44" s="433"/>
    </row>
    <row r="45" spans="1:14" ht="14.4" x14ac:dyDescent="0.3">
      <c r="A45" s="137" t="s">
        <v>487</v>
      </c>
      <c r="B45" s="443">
        <v>18670393.109999992</v>
      </c>
      <c r="C45" s="443">
        <v>20897868.690000005</v>
      </c>
      <c r="D45" s="443">
        <v>14951917.119999999</v>
      </c>
      <c r="E45" s="439">
        <v>14050203.010000002</v>
      </c>
      <c r="F45" s="421">
        <v>26887617.290000007</v>
      </c>
      <c r="G45" s="421">
        <v>25050601.439999998</v>
      </c>
      <c r="H45" s="421">
        <v>18726605.330000002</v>
      </c>
      <c r="I45" s="421">
        <v>22080482.780000005</v>
      </c>
      <c r="J45" s="421">
        <v>33466667.82</v>
      </c>
      <c r="K45" s="421">
        <v>10144231.029999999</v>
      </c>
      <c r="L45" s="440"/>
      <c r="M45" s="433"/>
      <c r="N45" s="433"/>
    </row>
    <row r="46" spans="1:14" ht="14.4" x14ac:dyDescent="0.3">
      <c r="A46" s="137" t="s">
        <v>490</v>
      </c>
      <c r="B46" s="443">
        <v>4942204.2699999996</v>
      </c>
      <c r="C46" s="443">
        <v>5145003.5899999989</v>
      </c>
      <c r="D46" s="443">
        <v>4912752.0900000008</v>
      </c>
      <c r="E46" s="439">
        <v>3472204.84</v>
      </c>
      <c r="F46" s="421">
        <v>4532646.41</v>
      </c>
      <c r="G46" s="421">
        <v>5391846.2000000002</v>
      </c>
      <c r="H46" s="421">
        <v>6012225.6300000008</v>
      </c>
      <c r="I46" s="421">
        <v>8996058.7400000021</v>
      </c>
      <c r="J46" s="421">
        <v>12358484.789999999</v>
      </c>
      <c r="K46" s="421">
        <v>3933636.37</v>
      </c>
      <c r="L46" s="440"/>
      <c r="M46" s="433"/>
      <c r="N46" s="433"/>
    </row>
    <row r="47" spans="1:14" ht="13.8" x14ac:dyDescent="0.3">
      <c r="A47" s="137" t="s">
        <v>493</v>
      </c>
      <c r="B47" s="443">
        <v>4617777.3600000031</v>
      </c>
      <c r="C47" s="443">
        <v>8015600.6800000006</v>
      </c>
      <c r="D47" s="443">
        <v>2870467.6599999988</v>
      </c>
      <c r="E47" s="439">
        <v>1864809.4</v>
      </c>
      <c r="F47" s="421">
        <v>0</v>
      </c>
      <c r="G47" s="421">
        <v>125412.68000000004</v>
      </c>
      <c r="H47" s="421">
        <v>2106458.58</v>
      </c>
      <c r="I47" s="421">
        <v>3257053.23</v>
      </c>
      <c r="J47" s="421">
        <v>4145652.59</v>
      </c>
      <c r="K47" s="421">
        <v>1068975.22</v>
      </c>
      <c r="L47" s="433"/>
      <c r="M47" s="433"/>
      <c r="N47" s="433"/>
    </row>
    <row r="48" spans="1:14" ht="13.8" x14ac:dyDescent="0.3">
      <c r="A48" s="137" t="s">
        <v>489</v>
      </c>
      <c r="B48" s="443">
        <v>456410.10999999993</v>
      </c>
      <c r="C48" s="443">
        <v>768670.29</v>
      </c>
      <c r="D48" s="443">
        <v>1024823.6399999997</v>
      </c>
      <c r="E48" s="439">
        <v>746932.99</v>
      </c>
      <c r="F48" s="421">
        <v>966898.81999999983</v>
      </c>
      <c r="G48" s="421">
        <v>1364664.8199999998</v>
      </c>
      <c r="H48" s="421">
        <v>1359913.4499999997</v>
      </c>
      <c r="I48" s="421">
        <v>1276476.58</v>
      </c>
      <c r="J48" s="421">
        <v>1282698.9199999997</v>
      </c>
      <c r="K48" s="421">
        <v>195822.56</v>
      </c>
      <c r="L48" s="433"/>
      <c r="M48" s="433"/>
      <c r="N48" s="433"/>
    </row>
    <row r="49" spans="1:14" ht="14.4" x14ac:dyDescent="0.3">
      <c r="A49" s="137" t="s">
        <v>492</v>
      </c>
      <c r="B49" s="443">
        <v>267523.19000000006</v>
      </c>
      <c r="C49" s="443">
        <v>248601.83</v>
      </c>
      <c r="D49" s="443">
        <v>236628.35999999984</v>
      </c>
      <c r="E49" s="439">
        <v>125551.05</v>
      </c>
      <c r="F49" s="421">
        <v>384904.28000000009</v>
      </c>
      <c r="G49" s="421">
        <v>442206.84000000032</v>
      </c>
      <c r="H49" s="421">
        <v>429659.93000000005</v>
      </c>
      <c r="I49" s="421">
        <v>465643.66000000003</v>
      </c>
      <c r="J49" s="421">
        <v>435133.73</v>
      </c>
      <c r="K49" s="421">
        <v>85350.54</v>
      </c>
      <c r="L49" s="440"/>
      <c r="M49" s="433"/>
      <c r="N49" s="433"/>
    </row>
    <row r="50" spans="1:14" ht="14.4" x14ac:dyDescent="0.3">
      <c r="A50" s="137" t="s">
        <v>494</v>
      </c>
      <c r="B50" s="443">
        <v>0</v>
      </c>
      <c r="C50" s="443">
        <v>0</v>
      </c>
      <c r="D50" s="443">
        <v>0</v>
      </c>
      <c r="E50" s="443">
        <v>0</v>
      </c>
      <c r="F50" s="421">
        <v>2300842.2099999995</v>
      </c>
      <c r="G50" s="421">
        <v>2168900.0199999996</v>
      </c>
      <c r="H50" s="421">
        <v>2168901.77</v>
      </c>
      <c r="I50" s="421">
        <v>2198571.52</v>
      </c>
      <c r="J50" s="421">
        <v>790652.63000000012</v>
      </c>
      <c r="K50" s="421">
        <v>0</v>
      </c>
      <c r="L50" s="440"/>
      <c r="M50" s="433"/>
      <c r="N50" s="433"/>
    </row>
    <row r="51" spans="1:14" ht="14.4" x14ac:dyDescent="0.3">
      <c r="A51" s="137" t="s">
        <v>495</v>
      </c>
      <c r="B51" s="443">
        <v>66.569999999999993</v>
      </c>
      <c r="C51" s="443">
        <v>15.779999999999998</v>
      </c>
      <c r="D51" s="443">
        <v>496.69000000000028</v>
      </c>
      <c r="E51" s="439">
        <v>0</v>
      </c>
      <c r="F51" s="421">
        <v>0</v>
      </c>
      <c r="G51" s="421">
        <v>0</v>
      </c>
      <c r="H51" s="421">
        <v>0</v>
      </c>
      <c r="I51" s="421">
        <v>0</v>
      </c>
      <c r="J51" s="421">
        <v>0</v>
      </c>
      <c r="K51" s="421">
        <v>0</v>
      </c>
      <c r="L51" s="440"/>
      <c r="M51" s="433"/>
      <c r="N51" s="433"/>
    </row>
    <row r="52" spans="1:14" ht="14.4" x14ac:dyDescent="0.3">
      <c r="A52" s="137" t="s">
        <v>499</v>
      </c>
      <c r="B52" s="443">
        <v>0</v>
      </c>
      <c r="C52" s="443">
        <v>0</v>
      </c>
      <c r="D52" s="443">
        <v>0</v>
      </c>
      <c r="E52" s="439">
        <v>0</v>
      </c>
      <c r="F52" s="421">
        <v>0</v>
      </c>
      <c r="G52" s="421">
        <v>0</v>
      </c>
      <c r="H52" s="421">
        <v>0</v>
      </c>
      <c r="I52" s="421">
        <v>0</v>
      </c>
      <c r="J52" s="421">
        <v>0</v>
      </c>
      <c r="K52" s="421">
        <v>0</v>
      </c>
      <c r="L52" s="440"/>
      <c r="M52" s="433"/>
      <c r="N52" s="433"/>
    </row>
    <row r="53" spans="1:14" ht="14.4" x14ac:dyDescent="0.3">
      <c r="A53" s="137" t="s">
        <v>496</v>
      </c>
      <c r="B53" s="443">
        <v>0</v>
      </c>
      <c r="C53" s="443">
        <v>0</v>
      </c>
      <c r="D53" s="443">
        <v>0</v>
      </c>
      <c r="E53" s="443">
        <v>0</v>
      </c>
      <c r="F53" s="421">
        <v>0</v>
      </c>
      <c r="G53" s="421">
        <v>0</v>
      </c>
      <c r="H53" s="421">
        <v>0</v>
      </c>
      <c r="I53" s="421">
        <v>0</v>
      </c>
      <c r="J53" s="421">
        <v>0</v>
      </c>
      <c r="K53" s="421">
        <v>0</v>
      </c>
      <c r="L53" s="440"/>
      <c r="M53" s="433"/>
      <c r="N53" s="433"/>
    </row>
    <row r="54" spans="1:14" ht="14.4" x14ac:dyDescent="0.3">
      <c r="A54" s="137" t="s">
        <v>491</v>
      </c>
      <c r="B54" s="443">
        <v>0</v>
      </c>
      <c r="C54" s="443">
        <v>0</v>
      </c>
      <c r="D54" s="443">
        <v>0</v>
      </c>
      <c r="E54" s="443">
        <v>0</v>
      </c>
      <c r="F54" s="421">
        <v>0</v>
      </c>
      <c r="G54" s="421">
        <v>0</v>
      </c>
      <c r="H54" s="421">
        <v>0</v>
      </c>
      <c r="I54" s="421">
        <v>0</v>
      </c>
      <c r="J54" s="421">
        <v>0</v>
      </c>
      <c r="K54" s="421">
        <v>0</v>
      </c>
      <c r="L54" s="440"/>
      <c r="M54" s="433"/>
      <c r="N54" s="433"/>
    </row>
    <row r="55" spans="1:14" ht="13.8" x14ac:dyDescent="0.3">
      <c r="A55" s="137" t="s">
        <v>497</v>
      </c>
      <c r="B55" s="443">
        <v>0</v>
      </c>
      <c r="C55" s="443">
        <v>0</v>
      </c>
      <c r="D55" s="443">
        <v>0</v>
      </c>
      <c r="E55" s="443">
        <v>0</v>
      </c>
      <c r="F55" s="421">
        <v>0</v>
      </c>
      <c r="G55" s="421">
        <v>0</v>
      </c>
      <c r="H55" s="421">
        <v>0</v>
      </c>
      <c r="I55" s="421">
        <v>0</v>
      </c>
      <c r="J55" s="421">
        <v>0</v>
      </c>
      <c r="K55" s="421">
        <v>0</v>
      </c>
      <c r="L55" s="433"/>
      <c r="M55" s="433"/>
      <c r="N55" s="433"/>
    </row>
    <row r="56" spans="1:14" ht="14.4" thickBot="1" x14ac:dyDescent="0.35">
      <c r="A56" s="137" t="s">
        <v>498</v>
      </c>
      <c r="B56" s="443">
        <v>0</v>
      </c>
      <c r="C56" s="443">
        <v>0</v>
      </c>
      <c r="D56" s="443">
        <v>0</v>
      </c>
      <c r="E56" s="439">
        <v>0</v>
      </c>
      <c r="F56" s="421">
        <v>0</v>
      </c>
      <c r="G56" s="421">
        <v>0</v>
      </c>
      <c r="H56" s="421">
        <v>0</v>
      </c>
      <c r="I56" s="421">
        <v>0</v>
      </c>
      <c r="J56" s="421">
        <v>0</v>
      </c>
      <c r="K56" s="421">
        <v>0</v>
      </c>
      <c r="L56" s="433"/>
      <c r="M56" s="433"/>
      <c r="N56" s="433"/>
    </row>
    <row r="57" spans="1:14" ht="28.2" thickBot="1" x14ac:dyDescent="0.35">
      <c r="A57" s="444" t="s">
        <v>503</v>
      </c>
      <c r="B57" s="438">
        <f t="shared" ref="B57:K57" si="1">SUM(B58:B82)</f>
        <v>216697183.52330825</v>
      </c>
      <c r="C57" s="438">
        <f t="shared" si="1"/>
        <v>216094965.13043001</v>
      </c>
      <c r="D57" s="438">
        <f t="shared" si="1"/>
        <v>238632296.82879466</v>
      </c>
      <c r="E57" s="438">
        <f t="shared" si="1"/>
        <v>264916668.85231239</v>
      </c>
      <c r="F57" s="438">
        <f t="shared" si="1"/>
        <v>294236611.05583215</v>
      </c>
      <c r="G57" s="438">
        <f t="shared" si="1"/>
        <v>296061536.17362422</v>
      </c>
      <c r="H57" s="438">
        <f t="shared" si="1"/>
        <v>282105401.38698596</v>
      </c>
      <c r="I57" s="438">
        <f t="shared" si="1"/>
        <v>303738554.63805085</v>
      </c>
      <c r="J57" s="438">
        <f t="shared" si="1"/>
        <v>366130549.65750742</v>
      </c>
      <c r="K57" s="438">
        <f t="shared" si="1"/>
        <v>25867912.180850007</v>
      </c>
      <c r="L57" s="433"/>
      <c r="M57" s="433"/>
      <c r="N57" s="433"/>
    </row>
    <row r="58" spans="1:14" ht="14.4" x14ac:dyDescent="0.3">
      <c r="A58" s="137" t="s">
        <v>483</v>
      </c>
      <c r="B58" s="119">
        <v>15467683.312882299</v>
      </c>
      <c r="C58" s="119">
        <v>15261391.785</v>
      </c>
      <c r="D58" s="119">
        <v>17109719.613297656</v>
      </c>
      <c r="E58" s="119">
        <v>14656066.931657255</v>
      </c>
      <c r="F58" s="421">
        <v>17000906.373179011</v>
      </c>
      <c r="G58" s="421">
        <v>19100367.350772895</v>
      </c>
      <c r="H58" s="421">
        <v>15169974.816499777</v>
      </c>
      <c r="I58" s="421">
        <v>15480222.821712269</v>
      </c>
      <c r="J58" s="421">
        <v>16007651.671307195</v>
      </c>
      <c r="K58" s="421">
        <v>11425678.072500002</v>
      </c>
      <c r="L58" s="445"/>
      <c r="M58" s="433"/>
      <c r="N58" s="433"/>
    </row>
    <row r="59" spans="1:14" ht="14.4" x14ac:dyDescent="0.3">
      <c r="A59" s="137" t="s">
        <v>487</v>
      </c>
      <c r="B59" s="119">
        <v>11418350.291357087</v>
      </c>
      <c r="C59" s="119">
        <v>11817789.89978</v>
      </c>
      <c r="D59" s="119">
        <v>11148891.77136164</v>
      </c>
      <c r="E59" s="119">
        <v>12261922.551754456</v>
      </c>
      <c r="F59" s="421">
        <v>13349532.512036189</v>
      </c>
      <c r="G59" s="421">
        <v>17458774.332165495</v>
      </c>
      <c r="H59" s="421">
        <v>13737572.486887349</v>
      </c>
      <c r="I59" s="421">
        <v>14454386.149282297</v>
      </c>
      <c r="J59" s="421">
        <v>15830520.9670277</v>
      </c>
      <c r="K59" s="421">
        <v>2585458.5564000001</v>
      </c>
      <c r="L59" s="445"/>
      <c r="M59" s="433"/>
      <c r="N59" s="433"/>
    </row>
    <row r="60" spans="1:14" ht="14.4" x14ac:dyDescent="0.3">
      <c r="A60" s="137" t="s">
        <v>491</v>
      </c>
      <c r="B60" s="119">
        <v>5663052.8317000009</v>
      </c>
      <c r="C60" s="119">
        <v>4769212.3398500001</v>
      </c>
      <c r="D60" s="119">
        <v>4462438.3670402812</v>
      </c>
      <c r="E60" s="119">
        <v>5687389.6456776354</v>
      </c>
      <c r="F60" s="421">
        <v>3863782.0252467599</v>
      </c>
      <c r="G60" s="421">
        <v>4547433.2491905801</v>
      </c>
      <c r="H60" s="421">
        <v>3721045.833020451</v>
      </c>
      <c r="I60" s="421">
        <v>3639917.452289185</v>
      </c>
      <c r="J60" s="421">
        <v>2075670.9844181738</v>
      </c>
      <c r="K60" s="421">
        <v>1985034.419</v>
      </c>
      <c r="L60" s="445"/>
      <c r="M60" s="433"/>
      <c r="N60" s="433"/>
    </row>
    <row r="61" spans="1:14" ht="14.4" x14ac:dyDescent="0.3">
      <c r="A61" s="137" t="s">
        <v>476</v>
      </c>
      <c r="B61" s="119">
        <v>27959265.008889921</v>
      </c>
      <c r="C61" s="119">
        <v>29174524.286010001</v>
      </c>
      <c r="D61" s="119">
        <v>43666224.359411955</v>
      </c>
      <c r="E61" s="119">
        <v>52681374.439384423</v>
      </c>
      <c r="F61" s="421">
        <v>52271682.962005191</v>
      </c>
      <c r="G61" s="421">
        <v>56595615.336610854</v>
      </c>
      <c r="H61" s="421">
        <v>56279204.985707022</v>
      </c>
      <c r="I61" s="421">
        <v>55929576.171165451</v>
      </c>
      <c r="J61" s="421">
        <v>56245290.026206836</v>
      </c>
      <c r="K61" s="421">
        <v>1380012.4699500003</v>
      </c>
      <c r="L61" s="445"/>
      <c r="M61" s="433"/>
      <c r="N61" s="433"/>
    </row>
    <row r="62" spans="1:14" ht="14.4" x14ac:dyDescent="0.3">
      <c r="A62" s="137" t="s">
        <v>480</v>
      </c>
      <c r="B62" s="119">
        <v>6776973.5210301504</v>
      </c>
      <c r="C62" s="119">
        <v>6200628.2359000007</v>
      </c>
      <c r="D62" s="119">
        <v>7311743.4605115829</v>
      </c>
      <c r="E62" s="119">
        <v>8982509.613011308</v>
      </c>
      <c r="F62" s="421">
        <v>14347885.648515208</v>
      </c>
      <c r="G62" s="421">
        <v>11925185.83008326</v>
      </c>
      <c r="H62" s="421">
        <v>13499524.82304921</v>
      </c>
      <c r="I62" s="421">
        <v>11769901.62782583</v>
      </c>
      <c r="J62" s="421">
        <v>11780149.002020219</v>
      </c>
      <c r="K62" s="421">
        <v>1244212.7725</v>
      </c>
      <c r="L62" s="445"/>
      <c r="M62" s="433"/>
      <c r="N62" s="433"/>
    </row>
    <row r="63" spans="1:14" ht="14.4" x14ac:dyDescent="0.3">
      <c r="A63" s="137" t="s">
        <v>475</v>
      </c>
      <c r="B63" s="119">
        <v>16116486.397203699</v>
      </c>
      <c r="C63" s="119">
        <v>16401537.732279997</v>
      </c>
      <c r="D63" s="119">
        <v>18147321.062017605</v>
      </c>
      <c r="E63" s="119">
        <v>19704941.029119894</v>
      </c>
      <c r="F63" s="421">
        <v>21065367.556276254</v>
      </c>
      <c r="G63" s="421">
        <v>22160450.861404005</v>
      </c>
      <c r="H63" s="421">
        <v>22649382.240080178</v>
      </c>
      <c r="I63" s="421">
        <v>26653565.870024364</v>
      </c>
      <c r="J63" s="421">
        <v>32438018.841556557</v>
      </c>
      <c r="K63" s="421">
        <v>1127391.69545</v>
      </c>
      <c r="L63" s="445"/>
      <c r="M63" s="433"/>
      <c r="N63" s="433"/>
    </row>
    <row r="64" spans="1:14" ht="14.4" x14ac:dyDescent="0.3">
      <c r="A64" s="137" t="s">
        <v>485</v>
      </c>
      <c r="B64" s="119">
        <v>15201708.287976569</v>
      </c>
      <c r="C64" s="119">
        <v>16201062.345720001</v>
      </c>
      <c r="D64" s="119">
        <v>13215098.534653703</v>
      </c>
      <c r="E64" s="119">
        <v>18714630.825198788</v>
      </c>
      <c r="F64" s="421">
        <v>21709324.795177195</v>
      </c>
      <c r="G64" s="421">
        <v>24726512.739873204</v>
      </c>
      <c r="H64" s="421">
        <v>22793481.670583814</v>
      </c>
      <c r="I64" s="421">
        <v>18888973.909508314</v>
      </c>
      <c r="J64" s="421">
        <v>25769122.596621677</v>
      </c>
      <c r="K64" s="421">
        <v>1119013.2657999999</v>
      </c>
      <c r="L64" s="445"/>
      <c r="M64" s="433"/>
      <c r="N64" s="433"/>
    </row>
    <row r="65" spans="1:14" ht="14.4" x14ac:dyDescent="0.3">
      <c r="A65" s="137" t="s">
        <v>482</v>
      </c>
      <c r="B65" s="119">
        <v>11564567.970783424</v>
      </c>
      <c r="C65" s="119">
        <v>13437047.261079999</v>
      </c>
      <c r="D65" s="119">
        <v>14248684.110614132</v>
      </c>
      <c r="E65" s="119">
        <v>16183752.304699775</v>
      </c>
      <c r="F65" s="421">
        <v>18071818.87998952</v>
      </c>
      <c r="G65" s="421">
        <v>17056259.310901817</v>
      </c>
      <c r="H65" s="421">
        <v>20359718.923747145</v>
      </c>
      <c r="I65" s="421">
        <v>18503642.437571492</v>
      </c>
      <c r="J65" s="421">
        <v>25425615.019188378</v>
      </c>
      <c r="K65" s="421">
        <v>823097.19169999997</v>
      </c>
      <c r="L65" s="445"/>
      <c r="M65" s="433"/>
      <c r="N65" s="433"/>
    </row>
    <row r="66" spans="1:14" ht="14.4" x14ac:dyDescent="0.3">
      <c r="A66" s="137" t="s">
        <v>486</v>
      </c>
      <c r="B66" s="119">
        <v>15632934.720130851</v>
      </c>
      <c r="C66" s="119">
        <v>14913870.52916</v>
      </c>
      <c r="D66" s="119">
        <v>15896304.342051039</v>
      </c>
      <c r="E66" s="119">
        <v>16295265.535527522</v>
      </c>
      <c r="F66" s="421">
        <v>21399647.574266635</v>
      </c>
      <c r="G66" s="421">
        <v>17402362.774366558</v>
      </c>
      <c r="H66" s="421">
        <v>17009150.353523698</v>
      </c>
      <c r="I66" s="421">
        <v>25581043.966908168</v>
      </c>
      <c r="J66" s="421">
        <v>40197024.977524534</v>
      </c>
      <c r="K66" s="421">
        <v>737976.82410000009</v>
      </c>
      <c r="L66" s="445"/>
      <c r="M66" s="433"/>
      <c r="N66" s="433"/>
    </row>
    <row r="67" spans="1:14" ht="14.4" x14ac:dyDescent="0.3">
      <c r="A67" s="137" t="s">
        <v>479</v>
      </c>
      <c r="B67" s="119">
        <v>12359886.652327029</v>
      </c>
      <c r="C67" s="119">
        <v>13724249.13032</v>
      </c>
      <c r="D67" s="119">
        <v>12836415.018931437</v>
      </c>
      <c r="E67" s="119">
        <v>13644766.348202845</v>
      </c>
      <c r="F67" s="421">
        <v>15425769.97469715</v>
      </c>
      <c r="G67" s="421">
        <v>14059977.000674061</v>
      </c>
      <c r="H67" s="421">
        <v>12446283.488965496</v>
      </c>
      <c r="I67" s="421">
        <v>18380505.498988483</v>
      </c>
      <c r="J67" s="421">
        <v>22573639.252289146</v>
      </c>
      <c r="K67" s="421">
        <v>736721.63454999996</v>
      </c>
      <c r="L67" s="445"/>
      <c r="M67" s="433"/>
      <c r="N67" s="433"/>
    </row>
    <row r="68" spans="1:14" ht="14.4" x14ac:dyDescent="0.3">
      <c r="A68" s="137" t="s">
        <v>481</v>
      </c>
      <c r="B68" s="119">
        <v>17488700.072632734</v>
      </c>
      <c r="C68" s="119">
        <v>15512071.786870001</v>
      </c>
      <c r="D68" s="119">
        <v>15532475.287670655</v>
      </c>
      <c r="E68" s="119">
        <v>18661755.239467923</v>
      </c>
      <c r="F68" s="421">
        <v>19728703.35033948</v>
      </c>
      <c r="G68" s="421">
        <v>16884836.630902734</v>
      </c>
      <c r="H68" s="421">
        <v>16964346.014076527</v>
      </c>
      <c r="I68" s="421">
        <v>21556039.035597317</v>
      </c>
      <c r="J68" s="421">
        <v>30139044.680028453</v>
      </c>
      <c r="K68" s="421">
        <v>615316.59594999987</v>
      </c>
      <c r="L68" s="445"/>
      <c r="M68" s="433"/>
      <c r="N68" s="433"/>
    </row>
    <row r="69" spans="1:14" ht="14.4" x14ac:dyDescent="0.3">
      <c r="A69" s="137" t="s">
        <v>490</v>
      </c>
      <c r="B69" s="119">
        <v>9931709.5440530144</v>
      </c>
      <c r="C69" s="119">
        <v>10465394.681899998</v>
      </c>
      <c r="D69" s="119">
        <v>10951174.228597527</v>
      </c>
      <c r="E69" s="119">
        <v>11388882.185074896</v>
      </c>
      <c r="F69" s="421">
        <v>11281842.934488062</v>
      </c>
      <c r="G69" s="421">
        <v>13216896.840057444</v>
      </c>
      <c r="H69" s="421">
        <v>12356888.278022893</v>
      </c>
      <c r="I69" s="421">
        <v>13820597.953507053</v>
      </c>
      <c r="J69" s="421">
        <v>16100909.747228639</v>
      </c>
      <c r="K69" s="421">
        <v>369580.43135000003</v>
      </c>
      <c r="L69" s="445"/>
      <c r="M69" s="433"/>
      <c r="N69" s="433"/>
    </row>
    <row r="70" spans="1:14" ht="14.4" x14ac:dyDescent="0.3">
      <c r="A70" s="137" t="s">
        <v>484</v>
      </c>
      <c r="B70" s="119">
        <v>12016793.241489362</v>
      </c>
      <c r="C70" s="119">
        <v>11124462.41904</v>
      </c>
      <c r="D70" s="119">
        <v>10598707.331289152</v>
      </c>
      <c r="E70" s="119">
        <v>11767573.440949306</v>
      </c>
      <c r="F70" s="421">
        <v>13533336.703584502</v>
      </c>
      <c r="G70" s="421">
        <v>13366345.134937322</v>
      </c>
      <c r="H70" s="421">
        <v>11121770.682517318</v>
      </c>
      <c r="I70" s="421">
        <v>11396853.988811752</v>
      </c>
      <c r="J70" s="421">
        <v>16657736.294033242</v>
      </c>
      <c r="K70" s="421">
        <v>347190.41500000004</v>
      </c>
      <c r="L70" s="445"/>
      <c r="M70" s="433"/>
      <c r="N70" s="433"/>
    </row>
    <row r="71" spans="1:14" ht="14.4" x14ac:dyDescent="0.3">
      <c r="A71" s="137" t="s">
        <v>489</v>
      </c>
      <c r="B71" s="119">
        <v>8267810.8664689353</v>
      </c>
      <c r="C71" s="119">
        <v>8172931.2445999999</v>
      </c>
      <c r="D71" s="119">
        <v>7771425.4589981763</v>
      </c>
      <c r="E71" s="119">
        <v>9304277.0487393383</v>
      </c>
      <c r="F71" s="421">
        <v>9574625.7776067629</v>
      </c>
      <c r="G71" s="421">
        <v>7655384.8702827776</v>
      </c>
      <c r="H71" s="421">
        <v>9854301.6278018672</v>
      </c>
      <c r="I71" s="421">
        <v>8306326.8700966723</v>
      </c>
      <c r="J71" s="421">
        <v>9624657.2709755078</v>
      </c>
      <c r="K71" s="421">
        <v>336829.25394999998</v>
      </c>
      <c r="L71" s="445"/>
      <c r="M71" s="433"/>
      <c r="N71" s="433"/>
    </row>
    <row r="72" spans="1:14" s="124" customFormat="1" ht="14.4" x14ac:dyDescent="0.3">
      <c r="A72" s="137" t="s">
        <v>478</v>
      </c>
      <c r="B72" s="119">
        <v>6793918.232124758</v>
      </c>
      <c r="C72" s="119">
        <v>7126638.9470999995</v>
      </c>
      <c r="D72" s="119">
        <v>6606660.0885816664</v>
      </c>
      <c r="E72" s="119">
        <v>5856255.6990928901</v>
      </c>
      <c r="F72" s="421">
        <v>5426134.9286909755</v>
      </c>
      <c r="G72" s="421">
        <v>7905973.3459119704</v>
      </c>
      <c r="H72" s="421">
        <v>7843085.0286713019</v>
      </c>
      <c r="I72" s="421">
        <v>8265414.1953781489</v>
      </c>
      <c r="J72" s="421">
        <v>9209998.703539269</v>
      </c>
      <c r="K72" s="421">
        <v>252292.78169999999</v>
      </c>
      <c r="L72" s="532"/>
      <c r="M72" s="533"/>
      <c r="N72" s="533"/>
    </row>
    <row r="73" spans="1:14" ht="14.4" x14ac:dyDescent="0.3">
      <c r="A73" s="137" t="s">
        <v>477</v>
      </c>
      <c r="B73" s="119">
        <v>7797338.1480682166</v>
      </c>
      <c r="C73" s="119">
        <v>6384746.2539000008</v>
      </c>
      <c r="D73" s="119">
        <v>6875117.6071777344</v>
      </c>
      <c r="E73" s="119">
        <v>6453295.475290304</v>
      </c>
      <c r="F73" s="421">
        <v>7495506.9057344627</v>
      </c>
      <c r="G73" s="421">
        <v>7129236.3500367738</v>
      </c>
      <c r="H73" s="421">
        <v>6675799.4738550298</v>
      </c>
      <c r="I73" s="421">
        <v>8382032.634434511</v>
      </c>
      <c r="J73" s="421">
        <v>8424980.6090543997</v>
      </c>
      <c r="K73" s="421">
        <v>202839.29075000001</v>
      </c>
      <c r="L73" s="445"/>
      <c r="M73" s="433"/>
      <c r="N73" s="433"/>
    </row>
    <row r="74" spans="1:14" ht="14.4" x14ac:dyDescent="0.3">
      <c r="A74" s="137" t="s">
        <v>493</v>
      </c>
      <c r="B74" s="119">
        <v>3067174.3474964569</v>
      </c>
      <c r="C74" s="119">
        <v>3213332.7346199998</v>
      </c>
      <c r="D74" s="119">
        <v>5048936.4432364823</v>
      </c>
      <c r="E74" s="119">
        <v>4834613.0972104361</v>
      </c>
      <c r="F74" s="421">
        <v>5857706.0208925996</v>
      </c>
      <c r="G74" s="421">
        <v>7147844.3497423837</v>
      </c>
      <c r="H74" s="421">
        <v>5332206.0930020679</v>
      </c>
      <c r="I74" s="421">
        <v>7792753.4102657968</v>
      </c>
      <c r="J74" s="421">
        <v>7962059.4708631607</v>
      </c>
      <c r="K74" s="421">
        <v>136529.78664999999</v>
      </c>
      <c r="L74" s="445"/>
      <c r="M74" s="433"/>
      <c r="N74" s="433"/>
    </row>
    <row r="75" spans="1:14" ht="14.4" x14ac:dyDescent="0.3">
      <c r="A75" s="137" t="s">
        <v>488</v>
      </c>
      <c r="B75" s="119">
        <v>6912332.9288437767</v>
      </c>
      <c r="C75" s="119">
        <v>6640309.8533200007</v>
      </c>
      <c r="D75" s="119">
        <v>9051325.219025854</v>
      </c>
      <c r="E75" s="119">
        <v>9826174.5892172437</v>
      </c>
      <c r="F75" s="421">
        <v>12725557.712012535</v>
      </c>
      <c r="G75" s="421">
        <v>9915591.4550507572</v>
      </c>
      <c r="H75" s="421">
        <v>7621921.1575731682</v>
      </c>
      <c r="I75" s="421">
        <v>7405981.7369640442</v>
      </c>
      <c r="J75" s="421">
        <v>12839724.720540753</v>
      </c>
      <c r="K75" s="421">
        <v>130503.96885000002</v>
      </c>
      <c r="L75" s="445"/>
      <c r="M75" s="433"/>
      <c r="N75" s="433"/>
    </row>
    <row r="76" spans="1:14" ht="14.4" x14ac:dyDescent="0.3">
      <c r="A76" s="137" t="s">
        <v>495</v>
      </c>
      <c r="B76" s="119">
        <v>1953354.5861500001</v>
      </c>
      <c r="C76" s="119">
        <v>1974453.8407799997</v>
      </c>
      <c r="D76" s="119">
        <v>3326069.5681514922</v>
      </c>
      <c r="E76" s="119">
        <v>3234840.5039723478</v>
      </c>
      <c r="F76" s="421">
        <v>4304157.7469679601</v>
      </c>
      <c r="G76" s="421">
        <v>2660206.6527726399</v>
      </c>
      <c r="H76" s="421">
        <v>1561452.7140889622</v>
      </c>
      <c r="I76" s="421">
        <v>2476406.5227423133</v>
      </c>
      <c r="J76" s="421">
        <v>2818610.5402994696</v>
      </c>
      <c r="K76" s="421">
        <v>111647.3125</v>
      </c>
      <c r="L76" s="445"/>
      <c r="M76" s="433"/>
      <c r="N76" s="433"/>
    </row>
    <row r="77" spans="1:14" ht="14.4" x14ac:dyDescent="0.3">
      <c r="A77" s="137" t="s">
        <v>496</v>
      </c>
      <c r="B77" s="119">
        <v>138607.74124999999</v>
      </c>
      <c r="C77" s="119">
        <v>51698.7</v>
      </c>
      <c r="D77" s="119">
        <v>796532.59656573122</v>
      </c>
      <c r="E77" s="119">
        <v>269317.81776000001</v>
      </c>
      <c r="F77" s="421">
        <v>309691.23983628559</v>
      </c>
      <c r="G77" s="421">
        <v>121183.64303237597</v>
      </c>
      <c r="H77" s="421">
        <v>186559.55300606939</v>
      </c>
      <c r="I77" s="421">
        <v>309150.34533782915</v>
      </c>
      <c r="J77" s="421">
        <v>452908.4312490524</v>
      </c>
      <c r="K77" s="421">
        <v>80313.667499999996</v>
      </c>
      <c r="L77" s="445"/>
      <c r="M77" s="433"/>
      <c r="N77" s="433"/>
    </row>
    <row r="78" spans="1:14" ht="14.4" x14ac:dyDescent="0.3">
      <c r="A78" s="137" t="s">
        <v>494</v>
      </c>
      <c r="B78" s="119">
        <v>2919616.7758999998</v>
      </c>
      <c r="C78" s="119">
        <v>2477044.44233</v>
      </c>
      <c r="D78" s="119">
        <v>2311459.6408615285</v>
      </c>
      <c r="E78" s="119">
        <v>2723459.4861216168</v>
      </c>
      <c r="F78" s="421">
        <v>2868128.453279472</v>
      </c>
      <c r="G78" s="421">
        <v>2937865.1047025807</v>
      </c>
      <c r="H78" s="421">
        <v>3168973.3559589921</v>
      </c>
      <c r="I78" s="421">
        <v>3044743.0069282134</v>
      </c>
      <c r="J78" s="421">
        <v>1928405.44227818</v>
      </c>
      <c r="K78" s="421">
        <v>67890.568749999991</v>
      </c>
      <c r="L78" s="445"/>
      <c r="M78" s="433"/>
      <c r="N78" s="433"/>
    </row>
    <row r="79" spans="1:14" ht="14.4" x14ac:dyDescent="0.3">
      <c r="A79" s="137" t="s">
        <v>492</v>
      </c>
      <c r="B79" s="119">
        <v>1136024.4621000001</v>
      </c>
      <c r="C79" s="119">
        <v>968765.21325000003</v>
      </c>
      <c r="D79" s="119">
        <v>1519724.398977489</v>
      </c>
      <c r="E79" s="119">
        <v>1449250.9675817706</v>
      </c>
      <c r="F79" s="421">
        <v>2008191.6852615231</v>
      </c>
      <c r="G79" s="421">
        <v>1547724.658759695</v>
      </c>
      <c r="H79" s="421">
        <v>1339656.1529704728</v>
      </c>
      <c r="I79" s="421">
        <v>1140300.8200155681</v>
      </c>
      <c r="J79" s="421">
        <v>1091194.0614854728</v>
      </c>
      <c r="K79" s="421">
        <v>22286.663800000002</v>
      </c>
      <c r="L79" s="445"/>
    </row>
    <row r="80" spans="1:14" ht="14.4" x14ac:dyDescent="0.3">
      <c r="A80" s="137" t="s">
        <v>497</v>
      </c>
      <c r="B80" s="119">
        <v>84532.25</v>
      </c>
      <c r="C80" s="119">
        <v>47981.8</v>
      </c>
      <c r="D80" s="119">
        <v>59623.075000000004</v>
      </c>
      <c r="E80" s="119">
        <v>126778.00298755187</v>
      </c>
      <c r="F80" s="421">
        <v>160596.48003844672</v>
      </c>
      <c r="G80" s="421">
        <v>177125.38207262434</v>
      </c>
      <c r="H80" s="421">
        <v>116365.96927355776</v>
      </c>
      <c r="I80" s="421">
        <v>132449.39986679205</v>
      </c>
      <c r="J80" s="421">
        <v>112347.8947217746</v>
      </c>
      <c r="K80" s="421">
        <v>16850.625</v>
      </c>
      <c r="L80" s="445"/>
    </row>
    <row r="81" spans="1:12" ht="14.4" x14ac:dyDescent="0.3">
      <c r="A81" s="531" t="s">
        <v>498</v>
      </c>
      <c r="B81" s="421">
        <v>11714.80695</v>
      </c>
      <c r="C81" s="421">
        <v>4561.6499999999996</v>
      </c>
      <c r="D81" s="421">
        <v>98514.900000000009</v>
      </c>
      <c r="E81" s="421">
        <v>152178.15651863316</v>
      </c>
      <c r="F81" s="421">
        <v>437429.05606000003</v>
      </c>
      <c r="G81" s="421">
        <v>348244.761</v>
      </c>
      <c r="H81" s="421">
        <v>285650.96658000001</v>
      </c>
      <c r="I81" s="421">
        <v>408801.83500000002</v>
      </c>
      <c r="J81" s="421">
        <v>415445.49439999997</v>
      </c>
      <c r="K81" s="421">
        <v>7063.125</v>
      </c>
      <c r="L81" s="445"/>
    </row>
    <row r="82" spans="1:12" ht="14.4" x14ac:dyDescent="0.3">
      <c r="A82" s="137" t="s">
        <v>499</v>
      </c>
      <c r="B82" s="119">
        <v>16646.5255</v>
      </c>
      <c r="C82" s="119">
        <v>29258.017620000002</v>
      </c>
      <c r="D82" s="119">
        <v>41710.344770132935</v>
      </c>
      <c r="E82" s="119">
        <v>55397.918094191773</v>
      </c>
      <c r="F82" s="421">
        <v>19283.75964993078</v>
      </c>
      <c r="G82" s="421">
        <v>14138.208319284309</v>
      </c>
      <c r="H82" s="421">
        <v>11084.697523542804</v>
      </c>
      <c r="I82" s="421">
        <v>18966.977828970004</v>
      </c>
      <c r="J82" s="421">
        <v>9822.9586495513595</v>
      </c>
      <c r="K82" s="421">
        <v>6180.7921500000002</v>
      </c>
      <c r="L82" s="445"/>
    </row>
    <row r="83" spans="1:12" ht="13.8" x14ac:dyDescent="0.3">
      <c r="A83" s="137"/>
      <c r="B83" s="119"/>
      <c r="C83" s="119"/>
      <c r="D83" s="119"/>
      <c r="E83" s="119"/>
      <c r="I83" s="551"/>
      <c r="J83" s="551"/>
      <c r="K83" s="551"/>
    </row>
    <row r="84" spans="1:12" ht="84.75" customHeight="1" x14ac:dyDescent="0.25">
      <c r="A84" s="960" t="s">
        <v>925</v>
      </c>
      <c r="B84" s="960"/>
      <c r="C84" s="960"/>
      <c r="D84" s="960"/>
      <c r="E84" s="960"/>
      <c r="F84" s="960"/>
      <c r="G84" s="960"/>
      <c r="H84" s="960"/>
      <c r="I84" s="961"/>
      <c r="J84" s="552"/>
      <c r="K84" s="552"/>
    </row>
    <row r="85" spans="1:12" ht="13.8" x14ac:dyDescent="0.25">
      <c r="A85" s="446" t="s">
        <v>504</v>
      </c>
      <c r="B85" s="446"/>
      <c r="C85" s="446"/>
      <c r="D85" s="446"/>
      <c r="E85" s="446"/>
      <c r="F85" s="446"/>
      <c r="G85" s="446"/>
      <c r="H85" s="446"/>
      <c r="I85" s="433"/>
      <c r="J85" s="433"/>
      <c r="K85" s="433"/>
    </row>
    <row r="86" spans="1:12" ht="16.5" customHeight="1" x14ac:dyDescent="0.3">
      <c r="A86" s="447" t="s">
        <v>505</v>
      </c>
      <c r="B86" s="448"/>
      <c r="C86" s="448"/>
      <c r="D86" s="449"/>
      <c r="E86" s="449"/>
      <c r="F86" s="450"/>
      <c r="G86" s="450"/>
      <c r="H86" s="450"/>
      <c r="I86" s="450"/>
      <c r="J86" s="450"/>
      <c r="K86" s="450"/>
    </row>
    <row r="91" spans="1:12" ht="10.5" customHeight="1" x14ac:dyDescent="0.25"/>
  </sheetData>
  <mergeCells count="2">
    <mergeCell ref="A2:G2"/>
    <mergeCell ref="A84:I84"/>
  </mergeCells>
  <conditionalFormatting sqref="M4:M30 I46:K46">
    <cfRule type="cellIs" dxfId="0" priority="1"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E61B-DA89-4416-B2A7-8B078B2B55A9}">
  <sheetPr>
    <tabColor rgb="FF002060"/>
  </sheetPr>
  <dimension ref="A1:N63"/>
  <sheetViews>
    <sheetView showGridLines="0" view="pageBreakPreview" zoomScaleNormal="100" zoomScaleSheetLayoutView="100" workbookViewId="0"/>
  </sheetViews>
  <sheetFormatPr baseColWidth="10" defaultColWidth="11.44140625" defaultRowHeight="14.4" x14ac:dyDescent="0.3"/>
  <cols>
    <col min="2" max="14" width="10.5546875" customWidth="1"/>
    <col min="15" max="15" width="3" customWidth="1"/>
  </cols>
  <sheetData>
    <row r="1" spans="1:14" x14ac:dyDescent="0.3">
      <c r="A1" s="104" t="s">
        <v>323</v>
      </c>
      <c r="B1" s="217"/>
      <c r="C1" s="217"/>
      <c r="D1" s="217"/>
      <c r="E1" s="217"/>
      <c r="F1" s="217"/>
      <c r="G1" s="217"/>
      <c r="H1" s="217"/>
      <c r="I1" s="217"/>
      <c r="J1" s="217"/>
      <c r="K1" s="217"/>
      <c r="L1" s="217"/>
      <c r="M1" s="217"/>
      <c r="N1" s="217"/>
    </row>
    <row r="2" spans="1:14" ht="15.6" x14ac:dyDescent="0.3">
      <c r="A2" s="218" t="s">
        <v>324</v>
      </c>
      <c r="B2" s="217"/>
      <c r="C2" s="217"/>
      <c r="D2" s="217"/>
      <c r="E2" s="217"/>
      <c r="F2" s="217"/>
      <c r="G2" s="217"/>
      <c r="H2" s="217"/>
      <c r="I2" s="217"/>
      <c r="J2" s="217"/>
      <c r="K2" s="217"/>
      <c r="L2" s="217"/>
      <c r="M2" s="217"/>
      <c r="N2" s="217"/>
    </row>
    <row r="3" spans="1:14" ht="15.6" x14ac:dyDescent="0.3">
      <c r="A3" s="218" t="s">
        <v>325</v>
      </c>
      <c r="B3" s="217"/>
      <c r="C3" s="217"/>
      <c r="D3" s="217"/>
      <c r="E3" s="217"/>
      <c r="F3" s="217"/>
      <c r="G3" s="217"/>
      <c r="H3" s="217"/>
      <c r="I3" s="217"/>
      <c r="J3" s="217"/>
      <c r="K3" s="217"/>
      <c r="L3" s="217"/>
      <c r="M3" s="217"/>
      <c r="N3" s="217"/>
    </row>
    <row r="4" spans="1:14" ht="15" thickBot="1" x14ac:dyDescent="0.35">
      <c r="A4" s="57" t="s">
        <v>326</v>
      </c>
      <c r="B4" s="219" t="s">
        <v>327</v>
      </c>
      <c r="C4" s="219" t="s">
        <v>328</v>
      </c>
      <c r="D4" s="219" t="s">
        <v>329</v>
      </c>
      <c r="E4" s="219" t="s">
        <v>330</v>
      </c>
      <c r="F4" s="219" t="s">
        <v>331</v>
      </c>
      <c r="G4" s="219" t="s">
        <v>332</v>
      </c>
      <c r="H4" s="219" t="s">
        <v>333</v>
      </c>
      <c r="I4" s="219" t="s">
        <v>334</v>
      </c>
      <c r="J4" s="219" t="s">
        <v>335</v>
      </c>
      <c r="K4" s="219" t="s">
        <v>336</v>
      </c>
      <c r="L4" s="219" t="s">
        <v>337</v>
      </c>
      <c r="M4" s="219" t="s">
        <v>338</v>
      </c>
      <c r="N4" s="219" t="s">
        <v>0</v>
      </c>
    </row>
    <row r="5" spans="1:14" ht="15" thickBot="1" x14ac:dyDescent="0.35">
      <c r="A5" s="220" t="s">
        <v>339</v>
      </c>
      <c r="B5" s="221"/>
      <c r="C5" s="221"/>
      <c r="D5" s="221"/>
      <c r="E5" s="221"/>
      <c r="F5" s="221"/>
      <c r="G5" s="221"/>
      <c r="H5" s="221"/>
      <c r="I5" s="221"/>
      <c r="J5" s="221"/>
      <c r="K5" s="221"/>
      <c r="L5" s="221"/>
      <c r="M5" s="221"/>
      <c r="N5" s="222"/>
    </row>
    <row r="6" spans="1:14" x14ac:dyDescent="0.3">
      <c r="A6" s="223">
        <v>2009</v>
      </c>
      <c r="B6" s="224">
        <v>353</v>
      </c>
      <c r="C6" s="224">
        <v>717</v>
      </c>
      <c r="D6" s="224">
        <v>601</v>
      </c>
      <c r="E6" s="224">
        <v>338</v>
      </c>
      <c r="F6" s="224">
        <v>507</v>
      </c>
      <c r="G6" s="224">
        <v>281</v>
      </c>
      <c r="H6" s="224">
        <v>304</v>
      </c>
      <c r="I6" s="224">
        <v>586</v>
      </c>
      <c r="J6" s="224">
        <v>415</v>
      </c>
      <c r="K6" s="224">
        <v>439</v>
      </c>
      <c r="L6" s="224">
        <v>404</v>
      </c>
      <c r="M6" s="224">
        <v>290</v>
      </c>
      <c r="N6" s="224">
        <f>SUM(B6:M6)</f>
        <v>5235</v>
      </c>
    </row>
    <row r="7" spans="1:14" x14ac:dyDescent="0.3">
      <c r="A7" s="223">
        <v>2010</v>
      </c>
      <c r="B7" s="224">
        <v>514</v>
      </c>
      <c r="C7" s="224">
        <v>1556</v>
      </c>
      <c r="D7" s="224">
        <v>512</v>
      </c>
      <c r="E7" s="224">
        <v>467</v>
      </c>
      <c r="F7" s="224">
        <v>697</v>
      </c>
      <c r="G7" s="224">
        <v>476</v>
      </c>
      <c r="H7" s="224">
        <v>686</v>
      </c>
      <c r="I7" s="224">
        <v>686</v>
      </c>
      <c r="J7" s="224">
        <v>526</v>
      </c>
      <c r="K7" s="224">
        <v>859</v>
      </c>
      <c r="L7" s="224">
        <v>949</v>
      </c>
      <c r="M7" s="224">
        <v>1710</v>
      </c>
      <c r="N7" s="224">
        <f t="shared" ref="N7:N19" si="0">SUM(B7:M7)</f>
        <v>9638</v>
      </c>
    </row>
    <row r="8" spans="1:14" x14ac:dyDescent="0.3">
      <c r="A8" s="223">
        <v>2011</v>
      </c>
      <c r="B8" s="224">
        <v>1388</v>
      </c>
      <c r="C8" s="224">
        <v>1930</v>
      </c>
      <c r="D8" s="224">
        <v>961</v>
      </c>
      <c r="E8" s="224">
        <v>782</v>
      </c>
      <c r="F8" s="224">
        <v>898</v>
      </c>
      <c r="G8" s="224">
        <v>494</v>
      </c>
      <c r="H8" s="224">
        <v>545</v>
      </c>
      <c r="I8" s="224">
        <v>600</v>
      </c>
      <c r="J8" s="224">
        <v>691</v>
      </c>
      <c r="K8" s="224">
        <v>451</v>
      </c>
      <c r="L8" s="224">
        <v>739</v>
      </c>
      <c r="M8" s="224">
        <v>463</v>
      </c>
      <c r="N8" s="224">
        <f t="shared" si="0"/>
        <v>9942</v>
      </c>
    </row>
    <row r="9" spans="1:14" x14ac:dyDescent="0.3">
      <c r="A9" s="223">
        <v>2012</v>
      </c>
      <c r="B9" s="224">
        <v>1391</v>
      </c>
      <c r="C9" s="224">
        <v>462</v>
      </c>
      <c r="D9" s="224">
        <v>474</v>
      </c>
      <c r="E9" s="224">
        <v>345</v>
      </c>
      <c r="F9" s="224">
        <v>1279</v>
      </c>
      <c r="G9" s="224">
        <v>523</v>
      </c>
      <c r="H9" s="224">
        <v>450</v>
      </c>
      <c r="I9" s="224">
        <v>611</v>
      </c>
      <c r="J9" s="224">
        <v>384</v>
      </c>
      <c r="K9" s="224">
        <v>371</v>
      </c>
      <c r="L9" s="224">
        <v>739</v>
      </c>
      <c r="M9" s="224">
        <v>218</v>
      </c>
      <c r="N9" s="224">
        <f t="shared" si="0"/>
        <v>7247</v>
      </c>
    </row>
    <row r="10" spans="1:14" x14ac:dyDescent="0.3">
      <c r="A10" s="223">
        <v>2013</v>
      </c>
      <c r="B10" s="224">
        <v>1121</v>
      </c>
      <c r="C10" s="224">
        <v>319</v>
      </c>
      <c r="D10" s="224">
        <v>318</v>
      </c>
      <c r="E10" s="224">
        <v>418</v>
      </c>
      <c r="F10" s="224">
        <v>1035</v>
      </c>
      <c r="G10" s="224">
        <v>376</v>
      </c>
      <c r="H10" s="224">
        <v>360</v>
      </c>
      <c r="I10" s="224">
        <v>451</v>
      </c>
      <c r="J10" s="224">
        <v>310</v>
      </c>
      <c r="K10" s="224">
        <v>271</v>
      </c>
      <c r="L10" s="224">
        <v>650</v>
      </c>
      <c r="M10" s="224">
        <v>168</v>
      </c>
      <c r="N10" s="224">
        <f t="shared" si="0"/>
        <v>5797</v>
      </c>
    </row>
    <row r="11" spans="1:14" x14ac:dyDescent="0.3">
      <c r="A11" s="223">
        <v>2014</v>
      </c>
      <c r="B11" s="224">
        <v>2039</v>
      </c>
      <c r="C11" s="224">
        <v>358</v>
      </c>
      <c r="D11" s="224">
        <v>236</v>
      </c>
      <c r="E11" s="224">
        <v>250</v>
      </c>
      <c r="F11" s="224">
        <v>670</v>
      </c>
      <c r="G11" s="224">
        <v>477</v>
      </c>
      <c r="H11" s="224">
        <v>206</v>
      </c>
      <c r="I11" s="224">
        <v>389</v>
      </c>
      <c r="J11" s="224">
        <v>403</v>
      </c>
      <c r="K11" s="224">
        <v>288</v>
      </c>
      <c r="L11" s="224">
        <v>402</v>
      </c>
      <c r="M11" s="224">
        <v>372</v>
      </c>
      <c r="N11" s="224">
        <f t="shared" si="0"/>
        <v>6090</v>
      </c>
    </row>
    <row r="12" spans="1:14" x14ac:dyDescent="0.3">
      <c r="A12" s="223">
        <v>2015</v>
      </c>
      <c r="B12" s="224">
        <v>2176</v>
      </c>
      <c r="C12" s="224">
        <v>325</v>
      </c>
      <c r="D12" s="224">
        <v>232</v>
      </c>
      <c r="E12" s="224">
        <v>246</v>
      </c>
      <c r="F12" s="224">
        <v>771</v>
      </c>
      <c r="G12" s="224">
        <v>353</v>
      </c>
      <c r="H12" s="224">
        <v>214</v>
      </c>
      <c r="I12" s="224">
        <v>571</v>
      </c>
      <c r="J12" s="224">
        <v>192</v>
      </c>
      <c r="K12" s="224">
        <v>184</v>
      </c>
      <c r="L12" s="224">
        <v>392</v>
      </c>
      <c r="M12" s="224">
        <v>140</v>
      </c>
      <c r="N12" s="224">
        <f t="shared" si="0"/>
        <v>5796</v>
      </c>
    </row>
    <row r="13" spans="1:14" x14ac:dyDescent="0.3">
      <c r="A13" s="223">
        <v>2016</v>
      </c>
      <c r="B13" s="224">
        <v>1917</v>
      </c>
      <c r="C13" s="224">
        <v>223</v>
      </c>
      <c r="D13" s="224">
        <v>205</v>
      </c>
      <c r="E13" s="224">
        <v>271</v>
      </c>
      <c r="F13" s="224">
        <v>0</v>
      </c>
      <c r="G13" s="224">
        <v>0</v>
      </c>
      <c r="H13" s="224">
        <v>879</v>
      </c>
      <c r="I13" s="224">
        <v>292</v>
      </c>
      <c r="J13" s="224">
        <v>330</v>
      </c>
      <c r="K13" s="224">
        <v>307</v>
      </c>
      <c r="L13" s="224">
        <v>582</v>
      </c>
      <c r="M13" s="224">
        <v>300</v>
      </c>
      <c r="N13" s="224">
        <f t="shared" si="0"/>
        <v>5306</v>
      </c>
    </row>
    <row r="14" spans="1:14" x14ac:dyDescent="0.3">
      <c r="A14" s="223">
        <v>2017</v>
      </c>
      <c r="B14" s="224">
        <v>2287</v>
      </c>
      <c r="C14" s="224">
        <v>70</v>
      </c>
      <c r="D14" s="224">
        <v>83</v>
      </c>
      <c r="E14" s="224">
        <v>55</v>
      </c>
      <c r="F14" s="224">
        <v>130</v>
      </c>
      <c r="G14" s="224">
        <v>34</v>
      </c>
      <c r="H14" s="224">
        <v>53</v>
      </c>
      <c r="I14" s="224">
        <v>98</v>
      </c>
      <c r="J14" s="224">
        <v>62</v>
      </c>
      <c r="K14" s="224">
        <v>1661</v>
      </c>
      <c r="L14" s="224">
        <v>895</v>
      </c>
      <c r="M14" s="224">
        <v>403</v>
      </c>
      <c r="N14" s="224">
        <f t="shared" si="0"/>
        <v>5831</v>
      </c>
    </row>
    <row r="15" spans="1:14" x14ac:dyDescent="0.3">
      <c r="A15" s="223">
        <v>2018</v>
      </c>
      <c r="B15" s="224">
        <v>699</v>
      </c>
      <c r="C15" s="224">
        <v>372</v>
      </c>
      <c r="D15" s="224">
        <v>349</v>
      </c>
      <c r="E15" s="224">
        <v>596</v>
      </c>
      <c r="F15" s="224">
        <v>1556</v>
      </c>
      <c r="G15" s="224">
        <v>403</v>
      </c>
      <c r="H15" s="224">
        <v>525</v>
      </c>
      <c r="I15" s="224">
        <v>876</v>
      </c>
      <c r="J15" s="224">
        <v>445</v>
      </c>
      <c r="K15" s="224">
        <v>328</v>
      </c>
      <c r="L15" s="224">
        <v>558</v>
      </c>
      <c r="M15" s="224">
        <v>237</v>
      </c>
      <c r="N15" s="224">
        <f t="shared" si="0"/>
        <v>6944</v>
      </c>
    </row>
    <row r="16" spans="1:14" x14ac:dyDescent="0.3">
      <c r="A16" s="223">
        <v>2019</v>
      </c>
      <c r="B16" s="224">
        <v>362</v>
      </c>
      <c r="C16" s="224">
        <v>586</v>
      </c>
      <c r="D16" s="224">
        <v>328</v>
      </c>
      <c r="E16" s="224">
        <v>388</v>
      </c>
      <c r="F16" s="224">
        <v>1488</v>
      </c>
      <c r="G16" s="224">
        <v>278</v>
      </c>
      <c r="H16" s="224">
        <v>403</v>
      </c>
      <c r="I16" s="224">
        <v>456</v>
      </c>
      <c r="J16" s="224">
        <v>340</v>
      </c>
      <c r="K16" s="224">
        <v>329</v>
      </c>
      <c r="L16" s="224">
        <v>1068</v>
      </c>
      <c r="M16" s="224">
        <v>272</v>
      </c>
      <c r="N16" s="224">
        <f t="shared" si="0"/>
        <v>6298</v>
      </c>
    </row>
    <row r="17" spans="1:14" x14ac:dyDescent="0.3">
      <c r="A17" s="223">
        <v>2020</v>
      </c>
      <c r="B17" s="224">
        <v>535</v>
      </c>
      <c r="C17" s="224">
        <v>287</v>
      </c>
      <c r="D17" s="224">
        <v>153</v>
      </c>
      <c r="E17" s="224">
        <v>0</v>
      </c>
      <c r="F17" s="224">
        <v>0</v>
      </c>
      <c r="G17" s="224">
        <v>0</v>
      </c>
      <c r="H17" s="224">
        <v>754</v>
      </c>
      <c r="I17" s="224">
        <v>374</v>
      </c>
      <c r="J17" s="224">
        <v>463</v>
      </c>
      <c r="K17" s="224">
        <v>560</v>
      </c>
      <c r="L17" s="224">
        <v>1979</v>
      </c>
      <c r="M17" s="224">
        <v>381</v>
      </c>
      <c r="N17" s="224">
        <f t="shared" si="0"/>
        <v>5486</v>
      </c>
    </row>
    <row r="18" spans="1:14" x14ac:dyDescent="0.3">
      <c r="A18" s="223">
        <v>2021</v>
      </c>
      <c r="B18" s="224">
        <v>371</v>
      </c>
      <c r="C18" s="224">
        <v>268</v>
      </c>
      <c r="D18" s="224">
        <v>627</v>
      </c>
      <c r="E18" s="224">
        <v>257</v>
      </c>
      <c r="F18" s="224">
        <v>651</v>
      </c>
      <c r="G18" s="224">
        <v>342</v>
      </c>
      <c r="H18" s="224">
        <v>410</v>
      </c>
      <c r="I18" s="224">
        <v>741</v>
      </c>
      <c r="J18" s="224">
        <v>437</v>
      </c>
      <c r="K18" s="224">
        <v>423</v>
      </c>
      <c r="L18" s="224">
        <v>1123</v>
      </c>
      <c r="M18" s="224">
        <v>319</v>
      </c>
      <c r="N18" s="224">
        <f t="shared" si="0"/>
        <v>5969</v>
      </c>
    </row>
    <row r="19" spans="1:14" x14ac:dyDescent="0.3">
      <c r="A19" s="223">
        <v>2022</v>
      </c>
      <c r="B19" s="224">
        <v>528</v>
      </c>
      <c r="C19" s="224">
        <v>322</v>
      </c>
      <c r="D19" s="224">
        <v>420</v>
      </c>
      <c r="E19" s="224">
        <v>447</v>
      </c>
      <c r="F19" s="224">
        <v>1449</v>
      </c>
      <c r="G19" s="224">
        <v>529</v>
      </c>
      <c r="H19" s="224">
        <v>499</v>
      </c>
      <c r="I19" s="224">
        <v>855</v>
      </c>
      <c r="J19" s="224">
        <v>446</v>
      </c>
      <c r="K19" s="224">
        <v>355</v>
      </c>
      <c r="L19" s="224">
        <v>712</v>
      </c>
      <c r="M19" s="224">
        <v>264</v>
      </c>
      <c r="N19" s="224">
        <f t="shared" si="0"/>
        <v>6826</v>
      </c>
    </row>
    <row r="20" spans="1:14" x14ac:dyDescent="0.3">
      <c r="A20" s="223">
        <v>2023</v>
      </c>
      <c r="B20" s="224">
        <v>386</v>
      </c>
      <c r="C20" s="224">
        <v>331</v>
      </c>
      <c r="D20" s="224">
        <v>419</v>
      </c>
      <c r="E20" s="224">
        <v>336</v>
      </c>
      <c r="F20" s="224">
        <v>1294</v>
      </c>
      <c r="G20" s="224">
        <v>354</v>
      </c>
      <c r="H20" s="224">
        <v>601</v>
      </c>
      <c r="I20" s="224">
        <v>1043</v>
      </c>
      <c r="J20" s="224">
        <v>532</v>
      </c>
      <c r="K20" s="224">
        <v>445</v>
      </c>
      <c r="L20" s="224">
        <v>798</v>
      </c>
      <c r="M20" s="224">
        <v>294</v>
      </c>
      <c r="N20" s="224">
        <f>SUM(B20:M20)</f>
        <v>6833</v>
      </c>
    </row>
    <row r="21" spans="1:14" x14ac:dyDescent="0.3">
      <c r="A21" s="223">
        <v>2024</v>
      </c>
      <c r="B21" s="224">
        <v>875</v>
      </c>
      <c r="C21" s="224">
        <v>386</v>
      </c>
      <c r="D21" s="224">
        <v>379</v>
      </c>
      <c r="E21" s="224">
        <v>499</v>
      </c>
      <c r="F21" s="224">
        <v>1215</v>
      </c>
      <c r="G21" s="224">
        <v>412</v>
      </c>
      <c r="H21" s="224">
        <v>478</v>
      </c>
      <c r="I21" s="224">
        <v>1145</v>
      </c>
      <c r="J21" s="224">
        <v>569</v>
      </c>
      <c r="K21" s="224">
        <v>608</v>
      </c>
      <c r="L21" s="224">
        <v>810</v>
      </c>
      <c r="M21" s="224">
        <v>325</v>
      </c>
      <c r="N21" s="224">
        <f t="shared" ref="N21:N23" si="1">SUM(B21:M21)</f>
        <v>7701</v>
      </c>
    </row>
    <row r="22" spans="1:14" x14ac:dyDescent="0.3">
      <c r="A22" s="223">
        <v>2025</v>
      </c>
      <c r="B22" s="224">
        <v>922</v>
      </c>
      <c r="C22" s="224">
        <v>408</v>
      </c>
      <c r="D22" s="224">
        <v>641</v>
      </c>
      <c r="E22" s="224">
        <v>446</v>
      </c>
      <c r="F22" s="224">
        <v>1743</v>
      </c>
      <c r="G22" s="224">
        <v>789</v>
      </c>
      <c r="H22" s="224">
        <v>605</v>
      </c>
      <c r="I22" s="224">
        <v>1789</v>
      </c>
      <c r="J22" s="224">
        <v>606</v>
      </c>
      <c r="K22" s="224">
        <v>873</v>
      </c>
      <c r="L22" s="224">
        <v>1735</v>
      </c>
      <c r="M22" s="224">
        <v>432</v>
      </c>
      <c r="N22" s="224">
        <f t="shared" si="1"/>
        <v>10989</v>
      </c>
    </row>
    <row r="23" spans="1:14" ht="15" thickBot="1" x14ac:dyDescent="0.35">
      <c r="A23" s="223">
        <v>2026</v>
      </c>
      <c r="B23" s="224">
        <v>1495</v>
      </c>
      <c r="C23" s="224"/>
      <c r="D23" s="224"/>
      <c r="E23" s="224"/>
      <c r="F23" s="224"/>
      <c r="G23" s="224"/>
      <c r="H23" s="224"/>
      <c r="I23" s="224"/>
      <c r="J23" s="224"/>
      <c r="K23" s="224"/>
      <c r="L23" s="224"/>
      <c r="M23" s="224"/>
      <c r="N23" s="224">
        <f t="shared" si="1"/>
        <v>1495</v>
      </c>
    </row>
    <row r="24" spans="1:14" ht="15" thickBot="1" x14ac:dyDescent="0.35">
      <c r="A24" s="225" t="s">
        <v>340</v>
      </c>
      <c r="B24" s="226"/>
      <c r="C24" s="226"/>
      <c r="D24" s="226"/>
      <c r="E24" s="226"/>
      <c r="F24" s="226"/>
      <c r="G24" s="226"/>
      <c r="H24" s="226"/>
      <c r="I24" s="226"/>
      <c r="J24" s="226"/>
      <c r="K24" s="226"/>
      <c r="L24" s="226"/>
      <c r="M24" s="226"/>
      <c r="N24" s="227"/>
    </row>
    <row r="25" spans="1:14" x14ac:dyDescent="0.3">
      <c r="A25" s="223">
        <v>2009</v>
      </c>
      <c r="B25" s="228">
        <v>137</v>
      </c>
      <c r="C25" s="228">
        <v>418</v>
      </c>
      <c r="D25" s="228">
        <v>429</v>
      </c>
      <c r="E25" s="228">
        <v>93</v>
      </c>
      <c r="F25" s="228">
        <v>208</v>
      </c>
      <c r="G25" s="228">
        <v>423</v>
      </c>
      <c r="H25" s="228">
        <v>487</v>
      </c>
      <c r="I25" s="228">
        <v>121</v>
      </c>
      <c r="J25" s="228">
        <v>281</v>
      </c>
      <c r="K25" s="228">
        <v>332</v>
      </c>
      <c r="L25" s="228">
        <v>443</v>
      </c>
      <c r="M25" s="228">
        <v>490</v>
      </c>
      <c r="N25" s="224">
        <f t="shared" ref="N25:N38" si="2">SUM(B25:M25)</f>
        <v>3862</v>
      </c>
    </row>
    <row r="26" spans="1:14" x14ac:dyDescent="0.3">
      <c r="A26" s="223">
        <v>2010</v>
      </c>
      <c r="B26" s="228">
        <v>215</v>
      </c>
      <c r="C26" s="228">
        <v>261</v>
      </c>
      <c r="D26" s="228">
        <v>195</v>
      </c>
      <c r="E26" s="228">
        <v>236</v>
      </c>
      <c r="F26" s="228">
        <v>251</v>
      </c>
      <c r="G26" s="228">
        <v>244</v>
      </c>
      <c r="H26" s="228">
        <v>352</v>
      </c>
      <c r="I26" s="228">
        <v>216</v>
      </c>
      <c r="J26" s="228">
        <v>450</v>
      </c>
      <c r="K26" s="228">
        <v>301</v>
      </c>
      <c r="L26" s="228">
        <v>582</v>
      </c>
      <c r="M26" s="228">
        <v>688</v>
      </c>
      <c r="N26" s="224">
        <f t="shared" si="2"/>
        <v>3991</v>
      </c>
    </row>
    <row r="27" spans="1:14" ht="12.75" customHeight="1" x14ac:dyDescent="0.3">
      <c r="A27" s="223">
        <v>2011</v>
      </c>
      <c r="B27" s="228">
        <v>242</v>
      </c>
      <c r="C27" s="228">
        <v>292</v>
      </c>
      <c r="D27" s="228">
        <v>623</v>
      </c>
      <c r="E27" s="228">
        <v>481</v>
      </c>
      <c r="F27" s="228">
        <v>550</v>
      </c>
      <c r="G27" s="228">
        <v>332</v>
      </c>
      <c r="H27" s="228">
        <v>491</v>
      </c>
      <c r="I27" s="228">
        <v>455</v>
      </c>
      <c r="J27" s="228">
        <v>300</v>
      </c>
      <c r="K27" s="228">
        <v>179</v>
      </c>
      <c r="L27" s="228">
        <v>135</v>
      </c>
      <c r="M27" s="228">
        <v>175</v>
      </c>
      <c r="N27" s="224">
        <f t="shared" si="2"/>
        <v>4255</v>
      </c>
    </row>
    <row r="28" spans="1:14" x14ac:dyDescent="0.3">
      <c r="A28" s="223">
        <v>2012</v>
      </c>
      <c r="B28" s="553">
        <v>0</v>
      </c>
      <c r="C28" s="553">
        <v>0</v>
      </c>
      <c r="D28" s="553">
        <v>507</v>
      </c>
      <c r="E28" s="553">
        <v>1002</v>
      </c>
      <c r="F28" s="553">
        <v>517</v>
      </c>
      <c r="G28" s="553">
        <v>318</v>
      </c>
      <c r="H28" s="553">
        <v>347</v>
      </c>
      <c r="I28" s="553">
        <v>346</v>
      </c>
      <c r="J28" s="553">
        <v>196</v>
      </c>
      <c r="K28" s="553">
        <v>444</v>
      </c>
      <c r="L28" s="553">
        <v>336</v>
      </c>
      <c r="M28" s="553">
        <v>363</v>
      </c>
      <c r="N28" s="553">
        <f t="shared" si="2"/>
        <v>4376</v>
      </c>
    </row>
    <row r="29" spans="1:14" x14ac:dyDescent="0.3">
      <c r="A29" s="223">
        <v>2013</v>
      </c>
      <c r="B29" s="553">
        <v>125</v>
      </c>
      <c r="C29" s="553">
        <v>331</v>
      </c>
      <c r="D29" s="553">
        <v>330</v>
      </c>
      <c r="E29" s="553">
        <v>339</v>
      </c>
      <c r="F29" s="553">
        <v>326</v>
      </c>
      <c r="G29" s="553">
        <v>223</v>
      </c>
      <c r="H29" s="553">
        <v>420</v>
      </c>
      <c r="I29" s="553">
        <v>266</v>
      </c>
      <c r="J29" s="553">
        <v>390</v>
      </c>
      <c r="K29" s="553">
        <v>304</v>
      </c>
      <c r="L29" s="553">
        <v>317</v>
      </c>
      <c r="M29" s="553">
        <v>351</v>
      </c>
      <c r="N29" s="553">
        <f t="shared" si="2"/>
        <v>3722</v>
      </c>
    </row>
    <row r="30" spans="1:14" x14ac:dyDescent="0.3">
      <c r="A30" s="223">
        <v>2014</v>
      </c>
      <c r="B30" s="553">
        <v>220</v>
      </c>
      <c r="C30" s="553">
        <v>284</v>
      </c>
      <c r="D30" s="553">
        <v>253</v>
      </c>
      <c r="E30" s="553">
        <v>237</v>
      </c>
      <c r="F30" s="553">
        <v>357</v>
      </c>
      <c r="G30" s="553">
        <v>275</v>
      </c>
      <c r="H30" s="553">
        <v>278</v>
      </c>
      <c r="I30" s="553">
        <v>88</v>
      </c>
      <c r="J30" s="553">
        <v>244</v>
      </c>
      <c r="K30" s="553">
        <v>245</v>
      </c>
      <c r="L30" s="553">
        <v>145</v>
      </c>
      <c r="M30" s="553">
        <v>342</v>
      </c>
      <c r="N30" s="553">
        <f t="shared" si="2"/>
        <v>2968</v>
      </c>
    </row>
    <row r="31" spans="1:14" x14ac:dyDescent="0.3">
      <c r="A31" s="223">
        <v>2015</v>
      </c>
      <c r="B31" s="553">
        <v>225</v>
      </c>
      <c r="C31" s="553">
        <v>112</v>
      </c>
      <c r="D31" s="553">
        <v>155</v>
      </c>
      <c r="E31" s="553">
        <v>388</v>
      </c>
      <c r="F31" s="553">
        <v>364</v>
      </c>
      <c r="G31" s="553">
        <v>208</v>
      </c>
      <c r="H31" s="553">
        <v>393</v>
      </c>
      <c r="I31" s="553">
        <v>166</v>
      </c>
      <c r="J31" s="553">
        <v>474</v>
      </c>
      <c r="K31" s="553">
        <v>0</v>
      </c>
      <c r="L31" s="553">
        <v>0</v>
      </c>
      <c r="M31" s="553">
        <v>0</v>
      </c>
      <c r="N31" s="553">
        <f t="shared" si="2"/>
        <v>2485</v>
      </c>
    </row>
    <row r="32" spans="1:14" x14ac:dyDescent="0.3">
      <c r="A32" s="223">
        <v>2016</v>
      </c>
      <c r="B32" s="553">
        <v>0</v>
      </c>
      <c r="C32" s="553">
        <v>0</v>
      </c>
      <c r="D32" s="553">
        <v>0</v>
      </c>
      <c r="E32" s="553">
        <v>74</v>
      </c>
      <c r="F32" s="553">
        <v>0</v>
      </c>
      <c r="G32" s="553">
        <v>0</v>
      </c>
      <c r="H32" s="553">
        <v>0</v>
      </c>
      <c r="I32" s="553">
        <v>0</v>
      </c>
      <c r="J32" s="553">
        <v>0</v>
      </c>
      <c r="K32" s="553">
        <v>908</v>
      </c>
      <c r="L32" s="553">
        <v>179</v>
      </c>
      <c r="M32" s="553">
        <v>285</v>
      </c>
      <c r="N32" s="553">
        <f t="shared" si="2"/>
        <v>1446</v>
      </c>
    </row>
    <row r="33" spans="1:14" x14ac:dyDescent="0.3">
      <c r="A33" s="223">
        <v>2017</v>
      </c>
      <c r="B33" s="553">
        <v>0</v>
      </c>
      <c r="C33" s="553">
        <v>61</v>
      </c>
      <c r="D33" s="553">
        <v>247</v>
      </c>
      <c r="E33" s="553">
        <v>81</v>
      </c>
      <c r="F33" s="553">
        <v>110</v>
      </c>
      <c r="G33" s="553">
        <v>213</v>
      </c>
      <c r="H33" s="553">
        <v>108</v>
      </c>
      <c r="I33" s="553">
        <v>148</v>
      </c>
      <c r="J33" s="553">
        <v>325</v>
      </c>
      <c r="K33" s="553">
        <v>217</v>
      </c>
      <c r="L33" s="553">
        <v>130</v>
      </c>
      <c r="M33" s="553">
        <v>490</v>
      </c>
      <c r="N33" s="553">
        <f t="shared" si="2"/>
        <v>2130</v>
      </c>
    </row>
    <row r="34" spans="1:14" x14ac:dyDescent="0.3">
      <c r="A34" s="223">
        <v>2018</v>
      </c>
      <c r="B34" s="553">
        <v>134</v>
      </c>
      <c r="C34" s="553">
        <v>202</v>
      </c>
      <c r="D34" s="553">
        <v>178</v>
      </c>
      <c r="E34" s="553">
        <v>150</v>
      </c>
      <c r="F34" s="553">
        <v>119</v>
      </c>
      <c r="G34" s="553">
        <v>129</v>
      </c>
      <c r="H34" s="553">
        <v>22</v>
      </c>
      <c r="I34" s="553">
        <v>261</v>
      </c>
      <c r="J34" s="553">
        <v>177</v>
      </c>
      <c r="K34" s="553">
        <v>204</v>
      </c>
      <c r="L34" s="553">
        <v>519</v>
      </c>
      <c r="M34" s="553">
        <v>241</v>
      </c>
      <c r="N34" s="553">
        <f t="shared" si="2"/>
        <v>2336</v>
      </c>
    </row>
    <row r="35" spans="1:14" x14ac:dyDescent="0.3">
      <c r="A35" s="223">
        <v>2019</v>
      </c>
      <c r="B35" s="554">
        <v>199</v>
      </c>
      <c r="C35" s="554">
        <v>314</v>
      </c>
      <c r="D35" s="554">
        <v>164</v>
      </c>
      <c r="E35" s="554">
        <v>319</v>
      </c>
      <c r="F35" s="554">
        <v>249</v>
      </c>
      <c r="G35" s="554">
        <v>206</v>
      </c>
      <c r="H35" s="554">
        <v>301</v>
      </c>
      <c r="I35" s="554">
        <v>316</v>
      </c>
      <c r="J35" s="554">
        <v>104</v>
      </c>
      <c r="K35" s="554">
        <v>302</v>
      </c>
      <c r="L35" s="554">
        <v>147</v>
      </c>
      <c r="M35" s="554">
        <v>433</v>
      </c>
      <c r="N35" s="553">
        <f t="shared" si="2"/>
        <v>3054</v>
      </c>
    </row>
    <row r="36" spans="1:14" x14ac:dyDescent="0.3">
      <c r="A36" s="223">
        <v>2020</v>
      </c>
      <c r="B36" s="554">
        <v>241</v>
      </c>
      <c r="C36" s="554">
        <v>187</v>
      </c>
      <c r="D36" s="554">
        <v>157</v>
      </c>
      <c r="E36" s="554">
        <v>0</v>
      </c>
      <c r="F36" s="554">
        <v>0</v>
      </c>
      <c r="G36" s="554">
        <v>0</v>
      </c>
      <c r="H36" s="554">
        <v>102</v>
      </c>
      <c r="I36" s="554">
        <v>297</v>
      </c>
      <c r="J36" s="554">
        <v>169</v>
      </c>
      <c r="K36" s="554">
        <v>213</v>
      </c>
      <c r="L36" s="554">
        <v>350</v>
      </c>
      <c r="M36" s="554">
        <v>179</v>
      </c>
      <c r="N36" s="553">
        <f t="shared" si="2"/>
        <v>1895</v>
      </c>
    </row>
    <row r="37" spans="1:14" x14ac:dyDescent="0.3">
      <c r="A37" s="223">
        <v>2021</v>
      </c>
      <c r="B37" s="554">
        <v>219</v>
      </c>
      <c r="C37" s="554">
        <v>203</v>
      </c>
      <c r="D37" s="554">
        <v>219</v>
      </c>
      <c r="E37" s="554">
        <v>210</v>
      </c>
      <c r="F37" s="554">
        <v>233</v>
      </c>
      <c r="G37" s="554">
        <v>339</v>
      </c>
      <c r="H37" s="554">
        <v>326</v>
      </c>
      <c r="I37" s="554">
        <v>316</v>
      </c>
      <c r="J37" s="554">
        <v>219</v>
      </c>
      <c r="K37" s="554">
        <v>279</v>
      </c>
      <c r="L37" s="554">
        <v>324</v>
      </c>
      <c r="M37" s="554">
        <v>259</v>
      </c>
      <c r="N37" s="553">
        <f t="shared" si="2"/>
        <v>3146</v>
      </c>
    </row>
    <row r="38" spans="1:14" x14ac:dyDescent="0.3">
      <c r="A38" s="223">
        <v>2022</v>
      </c>
      <c r="B38" s="229">
        <v>301</v>
      </c>
      <c r="C38" s="229">
        <v>274</v>
      </c>
      <c r="D38" s="230">
        <v>337</v>
      </c>
      <c r="E38" s="230">
        <v>286</v>
      </c>
      <c r="F38" s="230">
        <v>319</v>
      </c>
      <c r="G38" s="230">
        <v>238</v>
      </c>
      <c r="H38" s="230">
        <v>356</v>
      </c>
      <c r="I38" s="230">
        <v>317</v>
      </c>
      <c r="J38" s="230">
        <v>335</v>
      </c>
      <c r="K38" s="230">
        <v>350</v>
      </c>
      <c r="L38" s="230">
        <v>321</v>
      </c>
      <c r="M38" s="230">
        <v>305</v>
      </c>
      <c r="N38" s="224">
        <f t="shared" si="2"/>
        <v>3739</v>
      </c>
    </row>
    <row r="39" spans="1:14" x14ac:dyDescent="0.3">
      <c r="A39" s="223">
        <v>2023</v>
      </c>
      <c r="B39" s="229">
        <v>350</v>
      </c>
      <c r="C39" s="229">
        <v>362</v>
      </c>
      <c r="D39" s="230">
        <v>505</v>
      </c>
      <c r="E39" s="230">
        <v>373</v>
      </c>
      <c r="F39" s="230">
        <v>491</v>
      </c>
      <c r="G39" s="230">
        <v>343</v>
      </c>
      <c r="H39" s="230">
        <v>439</v>
      </c>
      <c r="I39" s="230">
        <v>468</v>
      </c>
      <c r="J39" s="224">
        <v>347</v>
      </c>
      <c r="K39" s="224">
        <v>292</v>
      </c>
      <c r="L39" s="224">
        <v>360</v>
      </c>
      <c r="M39" s="224">
        <v>366</v>
      </c>
      <c r="N39" s="224">
        <f>SUM(B39:M39)</f>
        <v>4696</v>
      </c>
    </row>
    <row r="40" spans="1:14" x14ac:dyDescent="0.3">
      <c r="A40" s="223">
        <v>2024</v>
      </c>
      <c r="B40" s="229">
        <v>416</v>
      </c>
      <c r="C40" s="229">
        <v>340</v>
      </c>
      <c r="D40" s="230">
        <v>325</v>
      </c>
      <c r="E40" s="230">
        <v>419</v>
      </c>
      <c r="F40" s="230">
        <v>314</v>
      </c>
      <c r="G40" s="230">
        <v>317</v>
      </c>
      <c r="H40" s="230">
        <v>232</v>
      </c>
      <c r="I40" s="230">
        <v>404</v>
      </c>
      <c r="J40" s="224">
        <v>313</v>
      </c>
      <c r="K40" s="224">
        <v>358</v>
      </c>
      <c r="L40" s="224">
        <v>213</v>
      </c>
      <c r="M40" s="224">
        <v>352</v>
      </c>
      <c r="N40" s="224">
        <f>SUM(B40:M40)</f>
        <v>4003</v>
      </c>
    </row>
    <row r="41" spans="1:14" x14ac:dyDescent="0.3">
      <c r="A41" s="223">
        <v>2025</v>
      </c>
      <c r="B41" s="229">
        <v>336</v>
      </c>
      <c r="C41" s="229">
        <v>446</v>
      </c>
      <c r="D41" s="230">
        <v>474</v>
      </c>
      <c r="E41" s="230">
        <v>415</v>
      </c>
      <c r="F41" s="230">
        <v>413</v>
      </c>
      <c r="G41" s="230">
        <v>387</v>
      </c>
      <c r="H41" s="230">
        <v>463</v>
      </c>
      <c r="I41" s="230">
        <v>419</v>
      </c>
      <c r="J41" s="224">
        <v>433</v>
      </c>
      <c r="K41" s="224">
        <v>444</v>
      </c>
      <c r="L41" s="224">
        <v>446</v>
      </c>
      <c r="M41" s="224">
        <v>413</v>
      </c>
      <c r="N41" s="224">
        <f>SUM(B41:M41)</f>
        <v>5089</v>
      </c>
    </row>
    <row r="42" spans="1:14" ht="15" thickBot="1" x14ac:dyDescent="0.35">
      <c r="A42" s="223">
        <v>2026</v>
      </c>
      <c r="B42" s="229">
        <v>288</v>
      </c>
      <c r="C42" s="229"/>
      <c r="D42" s="230"/>
      <c r="E42" s="230"/>
      <c r="F42" s="230"/>
      <c r="G42" s="230"/>
      <c r="H42" s="230"/>
      <c r="I42" s="230"/>
      <c r="J42" s="224"/>
      <c r="K42" s="224"/>
      <c r="L42" s="224"/>
      <c r="M42" s="224"/>
      <c r="N42" s="224">
        <f>SUM(B42:M42)</f>
        <v>288</v>
      </c>
    </row>
    <row r="43" spans="1:14" ht="15" thickBot="1" x14ac:dyDescent="0.35">
      <c r="A43" s="225" t="s">
        <v>341</v>
      </c>
      <c r="B43" s="226"/>
      <c r="C43" s="226"/>
      <c r="D43" s="226"/>
      <c r="E43" s="226"/>
      <c r="F43" s="226"/>
      <c r="G43" s="226"/>
      <c r="H43" s="226"/>
      <c r="I43" s="226"/>
      <c r="J43" s="226"/>
      <c r="K43" s="226"/>
      <c r="L43" s="226"/>
      <c r="M43" s="226"/>
      <c r="N43" s="227"/>
    </row>
    <row r="44" spans="1:14" x14ac:dyDescent="0.3">
      <c r="A44" s="223">
        <v>2009</v>
      </c>
      <c r="B44" s="228">
        <v>79054</v>
      </c>
      <c r="C44" s="224">
        <v>233271</v>
      </c>
      <c r="D44" s="224">
        <v>245697</v>
      </c>
      <c r="E44" s="224">
        <v>49862</v>
      </c>
      <c r="F44" s="228">
        <v>128089</v>
      </c>
      <c r="G44" s="224">
        <v>262520</v>
      </c>
      <c r="H44" s="224">
        <v>287412</v>
      </c>
      <c r="I44" s="224">
        <v>58346</v>
      </c>
      <c r="J44" s="228">
        <v>184683</v>
      </c>
      <c r="K44" s="224">
        <v>187909</v>
      </c>
      <c r="L44" s="224">
        <v>239235</v>
      </c>
      <c r="M44" s="224">
        <v>252290</v>
      </c>
      <c r="N44" s="224">
        <f t="shared" ref="N44:N61" si="3">SUM(B44:M44)</f>
        <v>2208368</v>
      </c>
    </row>
    <row r="45" spans="1:14" x14ac:dyDescent="0.3">
      <c r="A45" s="223">
        <v>2010</v>
      </c>
      <c r="B45" s="228">
        <v>105549</v>
      </c>
      <c r="C45" s="224">
        <v>186481</v>
      </c>
      <c r="D45" s="224">
        <v>113138</v>
      </c>
      <c r="E45" s="224">
        <v>126981</v>
      </c>
      <c r="F45" s="228">
        <v>144408</v>
      </c>
      <c r="G45" s="224">
        <v>153551</v>
      </c>
      <c r="H45" s="224">
        <v>236173</v>
      </c>
      <c r="I45" s="224">
        <v>117965</v>
      </c>
      <c r="J45" s="228">
        <v>274273</v>
      </c>
      <c r="K45" s="224">
        <v>201597</v>
      </c>
      <c r="L45" s="224">
        <v>391211</v>
      </c>
      <c r="M45" s="224">
        <v>445154</v>
      </c>
      <c r="N45" s="224">
        <f t="shared" si="3"/>
        <v>2496481</v>
      </c>
    </row>
    <row r="46" spans="1:14" x14ac:dyDescent="0.3">
      <c r="A46" s="223">
        <v>2011</v>
      </c>
      <c r="B46" s="228">
        <v>161710</v>
      </c>
      <c r="C46" s="224">
        <v>170715</v>
      </c>
      <c r="D46" s="224">
        <v>432702</v>
      </c>
      <c r="E46" s="224">
        <v>390251</v>
      </c>
      <c r="F46" s="228">
        <v>437382</v>
      </c>
      <c r="G46" s="224">
        <v>220084</v>
      </c>
      <c r="H46" s="224">
        <v>342824</v>
      </c>
      <c r="I46" s="224">
        <v>299026</v>
      </c>
      <c r="J46" s="228">
        <v>171908</v>
      </c>
      <c r="K46" s="224">
        <v>171167</v>
      </c>
      <c r="L46" s="224">
        <v>101514</v>
      </c>
      <c r="M46" s="224">
        <v>113158</v>
      </c>
      <c r="N46" s="224">
        <f t="shared" si="3"/>
        <v>3012441</v>
      </c>
    </row>
    <row r="47" spans="1:14" x14ac:dyDescent="0.3">
      <c r="A47" s="223">
        <v>2012</v>
      </c>
      <c r="B47" s="224">
        <v>0</v>
      </c>
      <c r="C47" s="224">
        <v>0</v>
      </c>
      <c r="D47" s="224">
        <v>344770</v>
      </c>
      <c r="E47" s="224">
        <v>600417</v>
      </c>
      <c r="F47" s="228">
        <v>306692</v>
      </c>
      <c r="G47" s="224">
        <v>200734</v>
      </c>
      <c r="H47" s="224">
        <v>230042</v>
      </c>
      <c r="I47" s="224">
        <v>200873</v>
      </c>
      <c r="J47" s="228">
        <v>133315</v>
      </c>
      <c r="K47" s="224">
        <v>287218</v>
      </c>
      <c r="L47" s="224">
        <v>214813</v>
      </c>
      <c r="M47" s="224">
        <v>220432</v>
      </c>
      <c r="N47" s="224">
        <f t="shared" si="3"/>
        <v>2739306</v>
      </c>
    </row>
    <row r="48" spans="1:14" x14ac:dyDescent="0.3">
      <c r="A48" s="223">
        <v>2013</v>
      </c>
      <c r="B48" s="228">
        <v>58586</v>
      </c>
      <c r="C48" s="224">
        <v>147664</v>
      </c>
      <c r="D48" s="224">
        <v>152719</v>
      </c>
      <c r="E48" s="224">
        <v>169137</v>
      </c>
      <c r="F48" s="228">
        <v>158259</v>
      </c>
      <c r="G48" s="224">
        <v>117696</v>
      </c>
      <c r="H48" s="224">
        <v>226659</v>
      </c>
      <c r="I48" s="224">
        <v>141609</v>
      </c>
      <c r="J48" s="228">
        <v>204049</v>
      </c>
      <c r="K48" s="224">
        <v>160318</v>
      </c>
      <c r="L48" s="224">
        <v>150143</v>
      </c>
      <c r="M48" s="224">
        <v>173860</v>
      </c>
      <c r="N48" s="224">
        <f t="shared" si="3"/>
        <v>1860699</v>
      </c>
    </row>
    <row r="49" spans="1:14" x14ac:dyDescent="0.3">
      <c r="A49" s="223">
        <v>2014</v>
      </c>
      <c r="B49" s="228">
        <v>98436.3</v>
      </c>
      <c r="C49" s="224">
        <v>133326</v>
      </c>
      <c r="D49" s="224">
        <v>132626.29999999999</v>
      </c>
      <c r="E49" s="224">
        <v>139241</v>
      </c>
      <c r="F49" s="228">
        <v>190666</v>
      </c>
      <c r="G49" s="224">
        <v>126401</v>
      </c>
      <c r="H49" s="224">
        <v>133390</v>
      </c>
      <c r="I49" s="224">
        <v>41694</v>
      </c>
      <c r="J49" s="228">
        <v>127290.4</v>
      </c>
      <c r="K49" s="224">
        <v>127743</v>
      </c>
      <c r="L49" s="224">
        <v>68142</v>
      </c>
      <c r="M49" s="224">
        <v>180040</v>
      </c>
      <c r="N49" s="224">
        <f t="shared" si="3"/>
        <v>1498996</v>
      </c>
    </row>
    <row r="50" spans="1:14" x14ac:dyDescent="0.3">
      <c r="A50" s="223">
        <v>2015</v>
      </c>
      <c r="B50" s="228">
        <v>110934</v>
      </c>
      <c r="C50" s="224">
        <v>53376</v>
      </c>
      <c r="D50" s="224">
        <v>106585</v>
      </c>
      <c r="E50" s="224">
        <v>228911</v>
      </c>
      <c r="F50" s="228">
        <v>208849</v>
      </c>
      <c r="G50" s="224">
        <v>117497</v>
      </c>
      <c r="H50" s="224">
        <v>210342</v>
      </c>
      <c r="I50" s="224">
        <v>97422</v>
      </c>
      <c r="J50" s="228">
        <v>253813</v>
      </c>
      <c r="K50" s="224">
        <v>0</v>
      </c>
      <c r="L50" s="224">
        <v>0</v>
      </c>
      <c r="M50" s="224">
        <v>0</v>
      </c>
      <c r="N50" s="224">
        <f t="shared" si="3"/>
        <v>1387729</v>
      </c>
    </row>
    <row r="51" spans="1:14" x14ac:dyDescent="0.3">
      <c r="A51" s="223">
        <v>2016</v>
      </c>
      <c r="B51" s="224">
        <v>0</v>
      </c>
      <c r="C51" s="224">
        <v>0</v>
      </c>
      <c r="D51" s="224">
        <v>0</v>
      </c>
      <c r="E51" s="224">
        <v>35313</v>
      </c>
      <c r="F51" s="224">
        <v>0</v>
      </c>
      <c r="G51" s="224">
        <v>0</v>
      </c>
      <c r="H51" s="224">
        <v>0</v>
      </c>
      <c r="I51" s="224">
        <v>0</v>
      </c>
      <c r="J51" s="224">
        <v>0</v>
      </c>
      <c r="K51" s="224">
        <v>427494</v>
      </c>
      <c r="L51" s="224">
        <v>84556</v>
      </c>
      <c r="M51" s="224">
        <v>138372</v>
      </c>
      <c r="N51" s="224">
        <f t="shared" si="3"/>
        <v>685735</v>
      </c>
    </row>
    <row r="52" spans="1:14" x14ac:dyDescent="0.3">
      <c r="A52" s="223">
        <v>2017</v>
      </c>
      <c r="B52" s="224">
        <v>0</v>
      </c>
      <c r="C52" s="224">
        <v>32699</v>
      </c>
      <c r="D52" s="224">
        <v>119341</v>
      </c>
      <c r="E52" s="224">
        <v>39632</v>
      </c>
      <c r="F52" s="228">
        <v>52597</v>
      </c>
      <c r="G52" s="224">
        <v>103011</v>
      </c>
      <c r="H52" s="224">
        <v>58147</v>
      </c>
      <c r="I52" s="224">
        <v>71465</v>
      </c>
      <c r="J52" s="228">
        <v>169386</v>
      </c>
      <c r="K52" s="224">
        <v>116649</v>
      </c>
      <c r="L52" s="224">
        <v>66266</v>
      </c>
      <c r="M52" s="224">
        <v>248824</v>
      </c>
      <c r="N52" s="224">
        <f t="shared" si="3"/>
        <v>1078017</v>
      </c>
    </row>
    <row r="53" spans="1:14" x14ac:dyDescent="0.3">
      <c r="A53" s="223">
        <v>2018</v>
      </c>
      <c r="B53" s="228">
        <v>77037.951400000005</v>
      </c>
      <c r="C53" s="224">
        <v>101004.1557</v>
      </c>
      <c r="D53" s="224">
        <v>87581.926600000006</v>
      </c>
      <c r="E53" s="224">
        <v>65305.583700000003</v>
      </c>
      <c r="F53" s="228">
        <v>56652.629000000001</v>
      </c>
      <c r="G53" s="224">
        <v>60121.993999999999</v>
      </c>
      <c r="H53" s="224">
        <v>8299.4192999999996</v>
      </c>
      <c r="I53" s="224">
        <v>140270</v>
      </c>
      <c r="J53" s="228">
        <v>96581.507800000007</v>
      </c>
      <c r="K53" s="224">
        <v>92298.494099999996</v>
      </c>
      <c r="L53" s="224">
        <v>298058.84769999998</v>
      </c>
      <c r="M53" s="224">
        <v>134142.55230000001</v>
      </c>
      <c r="N53" s="224">
        <f t="shared" si="3"/>
        <v>1217355.0616000001</v>
      </c>
    </row>
    <row r="54" spans="1:14" x14ac:dyDescent="0.3">
      <c r="A54" s="223">
        <v>2019</v>
      </c>
      <c r="B54" s="228">
        <v>113674.3042</v>
      </c>
      <c r="C54" s="224">
        <v>163856.00839999999</v>
      </c>
      <c r="D54" s="224">
        <v>82299.246799999994</v>
      </c>
      <c r="E54" s="224">
        <v>168104.20209999999</v>
      </c>
      <c r="F54" s="224">
        <v>123100</v>
      </c>
      <c r="G54" s="224">
        <v>109500</v>
      </c>
      <c r="H54" s="224">
        <v>156221.7782</v>
      </c>
      <c r="I54" s="224">
        <v>147464.70670000001</v>
      </c>
      <c r="J54" s="224">
        <v>40886.7673</v>
      </c>
      <c r="K54" s="224">
        <v>140394.4111</v>
      </c>
      <c r="L54" s="224">
        <v>73818.002699999997</v>
      </c>
      <c r="M54" s="224">
        <v>250455.20490000001</v>
      </c>
      <c r="N54" s="224">
        <f t="shared" si="3"/>
        <v>1569774.6324</v>
      </c>
    </row>
    <row r="55" spans="1:14" x14ac:dyDescent="0.3">
      <c r="A55" s="223">
        <v>2020</v>
      </c>
      <c r="B55" s="229">
        <v>130443.2118</v>
      </c>
      <c r="C55" s="230">
        <v>103099.0327</v>
      </c>
      <c r="D55" s="230">
        <v>73948.434899999993</v>
      </c>
      <c r="E55" s="230">
        <v>0</v>
      </c>
      <c r="F55" s="230">
        <v>0</v>
      </c>
      <c r="G55" s="230">
        <v>0</v>
      </c>
      <c r="H55" s="230">
        <v>51938.995300000002</v>
      </c>
      <c r="I55" s="230">
        <v>170409.80780000001</v>
      </c>
      <c r="J55" s="230">
        <v>72232.071899999995</v>
      </c>
      <c r="K55" s="230">
        <v>112837.5545</v>
      </c>
      <c r="L55" s="230">
        <v>198928.77929999999</v>
      </c>
      <c r="M55" s="230">
        <v>95960</v>
      </c>
      <c r="N55" s="224">
        <f t="shared" si="3"/>
        <v>1009797.8881999999</v>
      </c>
    </row>
    <row r="56" spans="1:14" x14ac:dyDescent="0.3">
      <c r="A56" s="223">
        <v>2021</v>
      </c>
      <c r="B56" s="229">
        <v>118360.9504</v>
      </c>
      <c r="C56" s="230">
        <v>116461.18919999999</v>
      </c>
      <c r="D56" s="230">
        <v>100449.1796</v>
      </c>
      <c r="E56" s="230">
        <v>121142.3597</v>
      </c>
      <c r="F56" s="230">
        <v>133020</v>
      </c>
      <c r="G56" s="230">
        <v>178812.8726</v>
      </c>
      <c r="H56" s="230">
        <v>172294.3615</v>
      </c>
      <c r="I56" s="230">
        <v>160758.0379</v>
      </c>
      <c r="J56" s="230">
        <v>106249.34880000001</v>
      </c>
      <c r="K56" s="230">
        <v>133625.087</v>
      </c>
      <c r="L56" s="230">
        <v>156286.829</v>
      </c>
      <c r="M56" s="230">
        <v>144670</v>
      </c>
      <c r="N56" s="224">
        <f t="shared" si="3"/>
        <v>1642130.2157000001</v>
      </c>
    </row>
    <row r="57" spans="1:14" x14ac:dyDescent="0.3">
      <c r="A57" s="223">
        <v>2022</v>
      </c>
      <c r="B57" s="229">
        <v>139071.03030000001</v>
      </c>
      <c r="C57" s="230">
        <v>138971</v>
      </c>
      <c r="D57" s="230">
        <v>169098.16500000001</v>
      </c>
      <c r="E57" s="230">
        <v>126841.2335</v>
      </c>
      <c r="F57" s="230">
        <v>147361.1048</v>
      </c>
      <c r="G57" s="230">
        <v>100141.92879999999</v>
      </c>
      <c r="H57" s="230">
        <v>154905.747</v>
      </c>
      <c r="I57" s="230">
        <v>150632</v>
      </c>
      <c r="J57" s="230">
        <v>179491.0202</v>
      </c>
      <c r="K57" s="230">
        <v>146335.63159999999</v>
      </c>
      <c r="L57" s="230">
        <v>154340.6189</v>
      </c>
      <c r="M57" s="230">
        <v>153410</v>
      </c>
      <c r="N57" s="224">
        <f t="shared" si="3"/>
        <v>1760599.4800999998</v>
      </c>
    </row>
    <row r="58" spans="1:14" x14ac:dyDescent="0.3">
      <c r="A58" s="223">
        <v>2023</v>
      </c>
      <c r="B58" s="229">
        <v>154724.4688</v>
      </c>
      <c r="C58" s="230">
        <v>168287.96609999999</v>
      </c>
      <c r="D58" s="230">
        <v>223068.7977</v>
      </c>
      <c r="E58" s="230">
        <v>170836.6833</v>
      </c>
      <c r="F58" s="230">
        <v>214612.16560000001</v>
      </c>
      <c r="G58" s="230">
        <v>146115.3806</v>
      </c>
      <c r="H58" s="230">
        <v>192413.5478</v>
      </c>
      <c r="I58" s="230">
        <v>205592.66940000001</v>
      </c>
      <c r="J58" s="224">
        <v>154540.96679999999</v>
      </c>
      <c r="K58" s="224">
        <v>132732.89600000001</v>
      </c>
      <c r="L58" s="224">
        <v>151415.6373</v>
      </c>
      <c r="M58" s="224">
        <v>151110.65839999999</v>
      </c>
      <c r="N58" s="224">
        <f t="shared" si="3"/>
        <v>2065451.8378000003</v>
      </c>
    </row>
    <row r="59" spans="1:14" x14ac:dyDescent="0.3">
      <c r="A59" s="223">
        <v>2024</v>
      </c>
      <c r="B59" s="229">
        <v>169637.1384</v>
      </c>
      <c r="C59" s="230">
        <v>140212.04569999999</v>
      </c>
      <c r="D59" s="230">
        <v>125721.59149999999</v>
      </c>
      <c r="E59" s="230">
        <v>169588.68669999999</v>
      </c>
      <c r="F59" s="230">
        <v>111048.496</v>
      </c>
      <c r="G59" s="230">
        <v>121170.2102</v>
      </c>
      <c r="H59" s="230">
        <v>94624.356700000004</v>
      </c>
      <c r="I59" s="230">
        <v>153836.3597</v>
      </c>
      <c r="J59" s="224">
        <v>129177.59760000001</v>
      </c>
      <c r="K59" s="224">
        <v>133942.04070000001</v>
      </c>
      <c r="L59" s="224">
        <v>95700</v>
      </c>
      <c r="M59" s="224">
        <v>128404</v>
      </c>
      <c r="N59" s="224">
        <f t="shared" si="3"/>
        <v>1573062.5231999999</v>
      </c>
    </row>
    <row r="60" spans="1:14" x14ac:dyDescent="0.3">
      <c r="A60" s="223">
        <v>2025</v>
      </c>
      <c r="B60" s="229">
        <v>120209</v>
      </c>
      <c r="C60" s="230">
        <v>166739.0649</v>
      </c>
      <c r="D60" s="230">
        <v>177472.04639999999</v>
      </c>
      <c r="E60" s="230">
        <v>168200</v>
      </c>
      <c r="F60" s="230">
        <v>163827.41</v>
      </c>
      <c r="G60" s="230">
        <v>140599.34049999999</v>
      </c>
      <c r="H60" s="230">
        <v>160766</v>
      </c>
      <c r="I60" s="230">
        <v>195741</v>
      </c>
      <c r="J60" s="224">
        <v>167146</v>
      </c>
      <c r="K60" s="224">
        <v>148129.19570000001</v>
      </c>
      <c r="L60" s="224">
        <v>156786.23730000001</v>
      </c>
      <c r="M60" s="224">
        <v>144411.79509999999</v>
      </c>
      <c r="N60" s="224">
        <f t="shared" si="3"/>
        <v>1910027.0899</v>
      </c>
    </row>
    <row r="61" spans="1:14" x14ac:dyDescent="0.3">
      <c r="A61" s="223">
        <v>2026</v>
      </c>
      <c r="B61" s="229">
        <v>95059.029599999994</v>
      </c>
      <c r="C61" s="230"/>
      <c r="D61" s="230"/>
      <c r="E61" s="230"/>
      <c r="F61" s="230"/>
      <c r="G61" s="230"/>
      <c r="H61" s="230"/>
      <c r="I61" s="230"/>
      <c r="J61" s="224"/>
      <c r="K61" s="224"/>
      <c r="L61" s="224"/>
      <c r="M61" s="224"/>
      <c r="N61" s="224">
        <f t="shared" si="3"/>
        <v>95059.029599999994</v>
      </c>
    </row>
    <row r="62" spans="1:14" ht="15.75" customHeight="1" x14ac:dyDescent="0.3">
      <c r="A62" s="962" t="s">
        <v>917</v>
      </c>
      <c r="B62" s="962"/>
      <c r="C62" s="962"/>
      <c r="D62" s="962"/>
      <c r="E62" s="962"/>
      <c r="F62" s="962"/>
      <c r="G62" s="962"/>
      <c r="H62" s="962"/>
      <c r="I62" s="962"/>
      <c r="J62" s="231"/>
      <c r="K62" s="231"/>
      <c r="L62" s="231"/>
      <c r="M62" s="231"/>
      <c r="N62" s="231"/>
    </row>
    <row r="63" spans="1:14" ht="16.5" customHeight="1" x14ac:dyDescent="0.3">
      <c r="A63" s="232" t="s">
        <v>395</v>
      </c>
      <c r="B63" s="233"/>
      <c r="C63" s="233"/>
      <c r="D63" s="233"/>
      <c r="E63" s="233"/>
      <c r="F63" s="233"/>
      <c r="G63" s="233"/>
      <c r="H63" s="233"/>
      <c r="I63" s="233"/>
      <c r="J63" s="233"/>
      <c r="K63" s="233"/>
      <c r="L63" s="233"/>
      <c r="M63" s="233"/>
      <c r="N63" s="233"/>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78183-E35D-4E30-AFA2-EF32FA2F1883}">
  <sheetPr>
    <tabColor rgb="FF002060"/>
  </sheetPr>
  <dimension ref="A1:K85"/>
  <sheetViews>
    <sheetView showGridLines="0" view="pageBreakPreview" zoomScaleNormal="100" zoomScaleSheetLayoutView="100" workbookViewId="0"/>
  </sheetViews>
  <sheetFormatPr baseColWidth="10" defaultColWidth="14.44140625" defaultRowHeight="14.4" x14ac:dyDescent="0.3"/>
  <cols>
    <col min="1" max="1" width="13" style="362" customWidth="1"/>
    <col min="2" max="2" width="44.5546875" style="362" customWidth="1"/>
    <col min="3" max="3" width="20.109375" style="362" customWidth="1"/>
    <col min="4" max="4" width="27.5546875" style="362" customWidth="1"/>
    <col min="5" max="5" width="1.88671875" style="338" customWidth="1"/>
    <col min="6" max="6" width="11.5546875" style="338" customWidth="1"/>
    <col min="7" max="7" width="13.44140625" style="338" customWidth="1"/>
    <col min="8" max="11" width="11.5546875" style="338" customWidth="1"/>
    <col min="12" max="16384" width="14.44140625" style="338"/>
  </cols>
  <sheetData>
    <row r="1" spans="1:11" ht="13.5" customHeight="1" x14ac:dyDescent="0.3">
      <c r="A1" s="335" t="s">
        <v>589</v>
      </c>
      <c r="B1" s="336"/>
      <c r="C1" s="336"/>
      <c r="D1" s="336"/>
      <c r="E1" s="337"/>
      <c r="F1" s="337"/>
      <c r="G1" s="337"/>
      <c r="H1" s="337"/>
      <c r="I1" s="337"/>
      <c r="J1" s="337"/>
      <c r="K1" s="337"/>
    </row>
    <row r="2" spans="1:11" ht="15.6" x14ac:dyDescent="0.3">
      <c r="A2" s="339" t="s">
        <v>920</v>
      </c>
      <c r="B2" s="340"/>
      <c r="C2" s="341"/>
      <c r="D2" s="341"/>
      <c r="E2" s="337"/>
      <c r="I2" s="337"/>
      <c r="J2" s="337"/>
      <c r="K2" s="337"/>
    </row>
    <row r="3" spans="1:11" ht="13.5" customHeight="1" x14ac:dyDescent="0.3">
      <c r="A3" s="339"/>
      <c r="B3" s="340"/>
      <c r="C3" s="341"/>
      <c r="D3" s="341"/>
      <c r="E3" s="337"/>
      <c r="I3" s="337"/>
      <c r="J3" s="337"/>
      <c r="K3" s="337"/>
    </row>
    <row r="4" spans="1:11" ht="13.5" customHeight="1" x14ac:dyDescent="0.3">
      <c r="A4" s="342" t="s">
        <v>590</v>
      </c>
      <c r="B4" s="342" t="s">
        <v>591</v>
      </c>
      <c r="C4" s="343" t="s">
        <v>592</v>
      </c>
      <c r="D4" s="343" t="s">
        <v>226</v>
      </c>
      <c r="E4" s="337"/>
      <c r="I4" s="337"/>
      <c r="J4" s="337"/>
      <c r="K4" s="337"/>
    </row>
    <row r="5" spans="1:11" ht="13.5" customHeight="1" x14ac:dyDescent="0.3">
      <c r="A5" s="344">
        <v>431</v>
      </c>
      <c r="B5" s="344" t="s">
        <v>227</v>
      </c>
      <c r="C5" s="345">
        <v>321188.83910000004</v>
      </c>
      <c r="D5" s="346">
        <f>C5/128521560</f>
        <v>2.4991047346453001E-3</v>
      </c>
      <c r="E5" s="349"/>
      <c r="F5" s="350"/>
      <c r="G5" s="350"/>
      <c r="I5" s="337"/>
      <c r="J5" s="337"/>
      <c r="K5" s="337"/>
    </row>
    <row r="6" spans="1:11" ht="13.5" customHeight="1" x14ac:dyDescent="0.3">
      <c r="A6" s="344">
        <v>715</v>
      </c>
      <c r="B6" s="344" t="s">
        <v>593</v>
      </c>
      <c r="C6" s="345">
        <v>1637039.8570000005</v>
      </c>
      <c r="D6" s="346">
        <f>C6/128521560</f>
        <v>1.2737472662174351E-2</v>
      </c>
      <c r="E6" s="349"/>
      <c r="F6" s="347"/>
      <c r="G6" s="348"/>
      <c r="I6" s="337"/>
      <c r="J6" s="337"/>
      <c r="K6" s="337"/>
    </row>
    <row r="7" spans="1:11" ht="13.5" customHeight="1" x14ac:dyDescent="0.3">
      <c r="A7" s="544">
        <v>133</v>
      </c>
      <c r="B7" s="544" t="s">
        <v>594</v>
      </c>
      <c r="C7" s="545">
        <v>61050.978899999995</v>
      </c>
      <c r="D7" s="546">
        <f>C7/128521560</f>
        <v>4.7502519343836159E-4</v>
      </c>
      <c r="E7" s="349"/>
      <c r="F7" s="350"/>
      <c r="G7" s="350"/>
      <c r="I7" s="337"/>
      <c r="J7" s="337"/>
      <c r="K7" s="337"/>
    </row>
    <row r="8" spans="1:11" ht="13.5" customHeight="1" x14ac:dyDescent="0.3">
      <c r="A8" s="351">
        <v>190</v>
      </c>
      <c r="B8" s="351" t="s">
        <v>595</v>
      </c>
      <c r="C8" s="349">
        <v>123736.33470000002</v>
      </c>
      <c r="D8" s="352">
        <f>C8/128521560</f>
        <v>9.6276713961455202E-4</v>
      </c>
      <c r="E8" s="349"/>
      <c r="F8" s="350"/>
      <c r="G8" s="350"/>
      <c r="I8" s="337"/>
      <c r="J8" s="337"/>
      <c r="K8" s="337"/>
    </row>
    <row r="9" spans="1:11" ht="13.5" customHeight="1" x14ac:dyDescent="0.3">
      <c r="A9" s="351">
        <v>39</v>
      </c>
      <c r="B9" s="351" t="s">
        <v>596</v>
      </c>
      <c r="C9" s="349">
        <v>140288.6698</v>
      </c>
      <c r="D9" s="352">
        <f>C9/128521560</f>
        <v>1.0915574772046028E-3</v>
      </c>
      <c r="E9" s="349"/>
      <c r="F9" s="350"/>
      <c r="G9" s="350"/>
      <c r="I9" s="337"/>
      <c r="J9" s="337"/>
      <c r="K9" s="337"/>
    </row>
    <row r="10" spans="1:11" ht="13.5" customHeight="1" x14ac:dyDescent="0.3">
      <c r="A10" s="351">
        <v>7</v>
      </c>
      <c r="B10" s="351" t="s">
        <v>597</v>
      </c>
      <c r="C10" s="349">
        <v>1084.2620999999999</v>
      </c>
      <c r="D10" s="901">
        <f t="shared" ref="D10:D12" si="0">C10/128521560</f>
        <v>8.4364218734973331E-6</v>
      </c>
      <c r="E10" s="349"/>
      <c r="F10" s="350"/>
      <c r="G10" s="350"/>
      <c r="I10" s="337"/>
      <c r="J10" s="337"/>
      <c r="K10" s="337"/>
    </row>
    <row r="11" spans="1:11" ht="13.5" customHeight="1" x14ac:dyDescent="0.3">
      <c r="A11" s="351">
        <v>17</v>
      </c>
      <c r="B11" s="351" t="s">
        <v>598</v>
      </c>
      <c r="C11" s="349">
        <v>40734.498500000002</v>
      </c>
      <c r="D11" s="352">
        <f t="shared" si="0"/>
        <v>3.1694681032505366E-4</v>
      </c>
      <c r="E11" s="349"/>
      <c r="F11" s="350"/>
      <c r="G11" s="350"/>
      <c r="H11" s="337"/>
      <c r="I11" s="337"/>
      <c r="J11" s="337"/>
      <c r="K11" s="337"/>
    </row>
    <row r="12" spans="1:11" ht="13.5" customHeight="1" x14ac:dyDescent="0.3">
      <c r="A12" s="351">
        <v>28</v>
      </c>
      <c r="B12" s="351" t="s">
        <v>599</v>
      </c>
      <c r="C12" s="349">
        <v>19659.080900000001</v>
      </c>
      <c r="D12" s="352">
        <f t="shared" si="0"/>
        <v>1.5296329191771403E-4</v>
      </c>
      <c r="E12" s="349"/>
      <c r="F12" s="350"/>
      <c r="G12" s="350"/>
      <c r="H12" s="337"/>
      <c r="I12" s="337"/>
      <c r="J12" s="337"/>
      <c r="K12" s="337"/>
    </row>
    <row r="13" spans="1:11" ht="29.25" customHeight="1" x14ac:dyDescent="0.3">
      <c r="A13" s="353">
        <f>SUM(A5:A12)</f>
        <v>1560</v>
      </c>
      <c r="B13" s="354" t="s">
        <v>600</v>
      </c>
      <c r="C13" s="353">
        <f>SUM(C5:C12)</f>
        <v>2344782.5210000006</v>
      </c>
      <c r="D13" s="355">
        <f>SUM(D5:D12)</f>
        <v>1.8244273731193434E-2</v>
      </c>
      <c r="E13" s="337"/>
      <c r="F13" s="350"/>
      <c r="G13" s="350"/>
      <c r="H13" s="337"/>
      <c r="I13" s="337"/>
      <c r="J13" s="337"/>
      <c r="K13" s="337"/>
    </row>
    <row r="14" spans="1:11" ht="13.5" customHeight="1" x14ac:dyDescent="0.3">
      <c r="A14" s="356"/>
      <c r="B14" s="357"/>
      <c r="C14" s="341"/>
      <c r="D14" s="341"/>
      <c r="E14" s="337"/>
      <c r="F14" s="337"/>
      <c r="G14" s="337"/>
      <c r="H14" s="337"/>
      <c r="I14" s="337"/>
      <c r="J14" s="337"/>
      <c r="K14" s="337"/>
    </row>
    <row r="15" spans="1:11" ht="18" customHeight="1" x14ac:dyDescent="0.3">
      <c r="A15" s="963" t="s">
        <v>921</v>
      </c>
      <c r="B15" s="964"/>
      <c r="C15" s="964"/>
      <c r="D15" s="964"/>
      <c r="E15" s="337"/>
      <c r="F15" s="337"/>
      <c r="G15" s="337"/>
      <c r="H15" s="337"/>
      <c r="I15" s="337"/>
      <c r="J15" s="337"/>
      <c r="K15" s="337"/>
    </row>
    <row r="16" spans="1:11" ht="83.25" customHeight="1" x14ac:dyDescent="0.3">
      <c r="A16" s="965" t="s">
        <v>866</v>
      </c>
      <c r="B16" s="966"/>
      <c r="C16" s="966"/>
      <c r="D16" s="966"/>
      <c r="E16" s="337"/>
      <c r="F16" s="337"/>
      <c r="G16" s="337"/>
      <c r="H16" s="337"/>
      <c r="I16" s="337"/>
      <c r="J16" s="337"/>
      <c r="K16" s="337"/>
    </row>
    <row r="17" spans="1:11" ht="13.5" customHeight="1" x14ac:dyDescent="0.3">
      <c r="A17" s="356"/>
      <c r="B17" s="357"/>
      <c r="C17" s="341"/>
      <c r="D17" s="341"/>
      <c r="E17" s="337"/>
      <c r="F17" s="337"/>
      <c r="G17" s="337"/>
      <c r="H17" s="337"/>
      <c r="I17" s="337"/>
      <c r="J17" s="337"/>
      <c r="K17" s="337"/>
    </row>
    <row r="18" spans="1:11" ht="13.5" customHeight="1" x14ac:dyDescent="0.3">
      <c r="A18" s="356"/>
      <c r="B18" s="357"/>
      <c r="C18" s="341"/>
      <c r="D18" s="341"/>
      <c r="E18" s="337"/>
      <c r="F18" s="337"/>
      <c r="G18" s="337"/>
      <c r="H18" s="337"/>
      <c r="I18" s="337"/>
      <c r="J18" s="337"/>
      <c r="K18" s="337"/>
    </row>
    <row r="19" spans="1:11" ht="13.5" customHeight="1" x14ac:dyDescent="0.3">
      <c r="A19" s="356"/>
      <c r="B19" s="357"/>
      <c r="C19" s="341"/>
      <c r="D19" s="341"/>
      <c r="E19" s="337"/>
      <c r="F19" s="337"/>
      <c r="G19" s="337"/>
      <c r="H19" s="337"/>
      <c r="I19" s="337"/>
      <c r="J19" s="337"/>
      <c r="K19" s="337"/>
    </row>
    <row r="20" spans="1:11" ht="13.5" customHeight="1" x14ac:dyDescent="0.3">
      <c r="A20" s="356"/>
      <c r="B20" s="357"/>
      <c r="C20" s="341"/>
      <c r="D20" s="341"/>
      <c r="E20" s="337"/>
      <c r="F20" s="337"/>
      <c r="G20" s="337"/>
      <c r="H20" s="337"/>
      <c r="I20" s="337"/>
      <c r="J20" s="337"/>
      <c r="K20" s="337"/>
    </row>
    <row r="21" spans="1:11" ht="13.5" customHeight="1" x14ac:dyDescent="0.3">
      <c r="A21" s="356"/>
      <c r="B21" s="357"/>
      <c r="C21" s="358"/>
      <c r="D21" s="341"/>
      <c r="E21" s="337"/>
      <c r="F21" s="337"/>
      <c r="G21" s="337"/>
      <c r="H21" s="337"/>
      <c r="I21" s="337"/>
      <c r="J21" s="337"/>
      <c r="K21" s="337"/>
    </row>
    <row r="22" spans="1:11" ht="13.5" customHeight="1" x14ac:dyDescent="0.3">
      <c r="A22" s="356"/>
      <c r="B22" s="357"/>
      <c r="C22" s="341"/>
      <c r="D22" s="341"/>
      <c r="E22" s="337"/>
      <c r="F22" s="337"/>
      <c r="G22" s="337"/>
      <c r="H22" s="337"/>
      <c r="I22" s="337"/>
      <c r="J22" s="337"/>
      <c r="K22" s="337"/>
    </row>
    <row r="23" spans="1:11" ht="13.5" customHeight="1" x14ac:dyDescent="0.3">
      <c r="A23" s="359"/>
      <c r="B23" s="52"/>
      <c r="C23" s="360"/>
      <c r="D23" s="360"/>
      <c r="E23" s="337"/>
      <c r="F23" s="337"/>
      <c r="G23" s="337"/>
      <c r="H23" s="337"/>
      <c r="I23" s="337"/>
      <c r="J23" s="337"/>
      <c r="K23" s="337"/>
    </row>
    <row r="24" spans="1:11" ht="13.5" customHeight="1" x14ac:dyDescent="0.3">
      <c r="A24" s="356"/>
      <c r="B24" s="357"/>
      <c r="C24" s="341"/>
      <c r="D24" s="341"/>
      <c r="E24" s="337"/>
      <c r="F24" s="337"/>
      <c r="G24" s="337"/>
      <c r="H24" s="337"/>
      <c r="I24" s="337"/>
      <c r="J24" s="337"/>
      <c r="K24" s="337"/>
    </row>
    <row r="25" spans="1:11" ht="13.5" customHeight="1" x14ac:dyDescent="0.3">
      <c r="A25" s="361"/>
      <c r="B25" s="357"/>
      <c r="C25" s="341"/>
      <c r="D25" s="341"/>
      <c r="E25" s="337"/>
      <c r="F25" s="337"/>
      <c r="G25" s="337"/>
      <c r="H25" s="337"/>
      <c r="I25" s="337"/>
      <c r="J25" s="337"/>
      <c r="K25" s="337"/>
    </row>
    <row r="26" spans="1:11" ht="13.5" customHeight="1" x14ac:dyDescent="0.3">
      <c r="A26" s="356"/>
      <c r="B26" s="357"/>
      <c r="C26" s="341"/>
      <c r="D26" s="341"/>
      <c r="E26" s="337"/>
      <c r="F26" s="337"/>
      <c r="G26" s="337"/>
      <c r="H26" s="337"/>
      <c r="I26" s="337"/>
      <c r="J26" s="337"/>
      <c r="K26" s="337"/>
    </row>
    <row r="27" spans="1:11" ht="13.5" customHeight="1" x14ac:dyDescent="0.3">
      <c r="A27" s="356"/>
      <c r="B27" s="357"/>
      <c r="C27" s="341"/>
      <c r="D27" s="341"/>
      <c r="E27" s="337"/>
      <c r="F27" s="337"/>
      <c r="G27" s="337"/>
      <c r="H27" s="337"/>
      <c r="I27" s="337"/>
      <c r="J27" s="337"/>
      <c r="K27" s="337"/>
    </row>
    <row r="28" spans="1:11" ht="13.5" customHeight="1" x14ac:dyDescent="0.3">
      <c r="A28" s="356"/>
      <c r="B28" s="357"/>
      <c r="C28" s="341"/>
      <c r="D28" s="341"/>
      <c r="E28" s="337"/>
      <c r="F28" s="337"/>
      <c r="G28" s="337"/>
      <c r="H28" s="337"/>
      <c r="I28" s="337"/>
      <c r="J28" s="337"/>
      <c r="K28" s="337"/>
    </row>
    <row r="29" spans="1:11" ht="13.5" customHeight="1" x14ac:dyDescent="0.3">
      <c r="A29" s="356"/>
      <c r="B29" s="357"/>
      <c r="C29" s="341"/>
      <c r="D29" s="341"/>
      <c r="E29" s="337"/>
      <c r="F29" s="337"/>
      <c r="G29" s="337"/>
      <c r="H29" s="337"/>
      <c r="I29" s="337"/>
      <c r="J29" s="337"/>
      <c r="K29" s="337"/>
    </row>
    <row r="30" spans="1:11" ht="13.5" customHeight="1" x14ac:dyDescent="0.3">
      <c r="A30" s="356"/>
      <c r="B30" s="357"/>
      <c r="C30" s="341"/>
      <c r="D30" s="341"/>
      <c r="E30" s="337"/>
      <c r="F30" s="337"/>
      <c r="G30" s="337"/>
      <c r="H30" s="337"/>
      <c r="I30" s="337"/>
      <c r="J30" s="337"/>
      <c r="K30" s="337"/>
    </row>
    <row r="31" spans="1:11" ht="13.5" customHeight="1" x14ac:dyDescent="0.3">
      <c r="A31" s="356"/>
      <c r="B31" s="357"/>
      <c r="C31" s="341"/>
      <c r="D31" s="341"/>
      <c r="E31" s="337"/>
      <c r="F31" s="337"/>
      <c r="G31" s="337"/>
      <c r="H31" s="337"/>
      <c r="I31" s="337"/>
      <c r="J31" s="337"/>
      <c r="K31" s="337"/>
    </row>
    <row r="32" spans="1:11" ht="13.5" customHeight="1" x14ac:dyDescent="0.3">
      <c r="A32" s="356"/>
      <c r="B32" s="357"/>
      <c r="C32" s="341"/>
      <c r="D32" s="341"/>
      <c r="E32" s="337"/>
      <c r="F32" s="337"/>
      <c r="G32" s="337"/>
      <c r="H32" s="337"/>
      <c r="I32" s="337"/>
      <c r="J32" s="337"/>
      <c r="K32" s="337"/>
    </row>
    <row r="33" spans="1:11" ht="13.5" customHeight="1" x14ac:dyDescent="0.3">
      <c r="A33" s="356"/>
      <c r="B33" s="357"/>
      <c r="C33" s="341"/>
      <c r="D33" s="341"/>
      <c r="E33" s="337"/>
      <c r="F33" s="337"/>
      <c r="G33" s="337"/>
      <c r="H33" s="337"/>
      <c r="I33" s="337"/>
      <c r="J33" s="337"/>
      <c r="K33" s="337"/>
    </row>
    <row r="34" spans="1:11" ht="13.5" customHeight="1" x14ac:dyDescent="0.3">
      <c r="A34" s="356"/>
      <c r="B34" s="357"/>
      <c r="C34" s="341"/>
      <c r="D34" s="341"/>
      <c r="E34" s="337"/>
      <c r="F34" s="337"/>
      <c r="G34" s="337"/>
      <c r="H34" s="337"/>
      <c r="I34" s="337"/>
      <c r="J34" s="337"/>
      <c r="K34" s="337"/>
    </row>
    <row r="35" spans="1:11" ht="13.5" customHeight="1" x14ac:dyDescent="0.3">
      <c r="A35" s="356"/>
      <c r="B35" s="357"/>
      <c r="C35" s="341"/>
      <c r="D35" s="341"/>
      <c r="E35" s="337"/>
      <c r="F35" s="337"/>
      <c r="G35" s="337"/>
      <c r="H35" s="337"/>
      <c r="I35" s="337"/>
      <c r="J35" s="337"/>
      <c r="K35" s="337"/>
    </row>
    <row r="36" spans="1:11" ht="13.5" customHeight="1" x14ac:dyDescent="0.3">
      <c r="A36" s="356"/>
      <c r="B36" s="357"/>
      <c r="C36" s="341"/>
      <c r="D36" s="341"/>
      <c r="E36" s="337"/>
      <c r="F36" s="337"/>
      <c r="G36" s="337"/>
      <c r="H36" s="337"/>
      <c r="I36" s="337"/>
      <c r="J36" s="337"/>
      <c r="K36" s="337"/>
    </row>
    <row r="37" spans="1:11" ht="13.5" customHeight="1" x14ac:dyDescent="0.3">
      <c r="A37" s="356"/>
      <c r="B37" s="357"/>
      <c r="C37" s="341"/>
      <c r="D37" s="341"/>
      <c r="E37" s="337"/>
      <c r="F37" s="337"/>
      <c r="G37" s="337"/>
      <c r="H37" s="337"/>
      <c r="I37" s="337"/>
      <c r="J37" s="337"/>
      <c r="K37" s="337"/>
    </row>
    <row r="38" spans="1:11" ht="13.5" customHeight="1" x14ac:dyDescent="0.3">
      <c r="A38" s="356"/>
      <c r="B38" s="357"/>
      <c r="C38" s="341"/>
      <c r="D38" s="341"/>
      <c r="E38" s="337"/>
      <c r="F38" s="337"/>
      <c r="G38" s="337"/>
      <c r="H38" s="337"/>
      <c r="I38" s="337"/>
      <c r="J38" s="337"/>
      <c r="K38" s="337"/>
    </row>
    <row r="39" spans="1:11" ht="13.5" customHeight="1" x14ac:dyDescent="0.3">
      <c r="A39" s="356"/>
      <c r="B39" s="357"/>
      <c r="C39" s="341"/>
      <c r="D39" s="341"/>
      <c r="E39" s="337"/>
      <c r="F39" s="337"/>
      <c r="G39" s="337"/>
      <c r="H39" s="337"/>
      <c r="I39" s="337"/>
      <c r="J39" s="337"/>
      <c r="K39" s="337"/>
    </row>
    <row r="40" spans="1:11" ht="13.5" customHeight="1" x14ac:dyDescent="0.3">
      <c r="A40" s="356"/>
      <c r="B40" s="357"/>
      <c r="C40" s="341"/>
      <c r="D40" s="341"/>
      <c r="E40" s="337"/>
      <c r="F40" s="337"/>
      <c r="G40" s="337"/>
      <c r="H40" s="337"/>
      <c r="I40" s="337"/>
      <c r="J40" s="337"/>
      <c r="K40" s="337"/>
    </row>
    <row r="41" spans="1:11" ht="13.5" customHeight="1" x14ac:dyDescent="0.3">
      <c r="A41" s="356"/>
      <c r="B41" s="357"/>
      <c r="C41" s="341"/>
      <c r="D41" s="341"/>
      <c r="E41" s="337"/>
      <c r="F41" s="337"/>
      <c r="G41" s="337"/>
      <c r="H41" s="337"/>
      <c r="I41" s="337"/>
      <c r="J41" s="337"/>
      <c r="K41" s="337"/>
    </row>
    <row r="42" spans="1:11" ht="13.5" customHeight="1" x14ac:dyDescent="0.3">
      <c r="A42" s="356"/>
      <c r="B42" s="357"/>
      <c r="C42" s="341"/>
      <c r="D42" s="341"/>
      <c r="E42" s="337"/>
      <c r="F42" s="337"/>
      <c r="G42" s="337"/>
      <c r="H42" s="337"/>
      <c r="I42" s="337"/>
      <c r="J42" s="337"/>
      <c r="K42" s="337"/>
    </row>
    <row r="43" spans="1:11" ht="13.5" customHeight="1" x14ac:dyDescent="0.3">
      <c r="A43" s="356"/>
      <c r="B43" s="357"/>
      <c r="C43" s="341"/>
      <c r="D43" s="341"/>
      <c r="E43" s="337"/>
      <c r="F43" s="337"/>
      <c r="G43" s="337"/>
      <c r="H43" s="337"/>
      <c r="I43" s="337"/>
      <c r="J43" s="337"/>
      <c r="K43" s="337"/>
    </row>
    <row r="44" spans="1:11" ht="13.5" customHeight="1" x14ac:dyDescent="0.3">
      <c r="A44" s="356"/>
      <c r="B44" s="357"/>
      <c r="C44" s="341"/>
      <c r="D44" s="341"/>
      <c r="E44" s="337"/>
      <c r="F44" s="337"/>
      <c r="G44" s="337"/>
      <c r="H44" s="337"/>
      <c r="I44" s="337"/>
      <c r="J44" s="337"/>
      <c r="K44" s="337"/>
    </row>
    <row r="45" spans="1:11" ht="13.5" customHeight="1" x14ac:dyDescent="0.3">
      <c r="A45" s="356"/>
      <c r="B45" s="357"/>
      <c r="C45" s="341"/>
      <c r="D45" s="341"/>
      <c r="E45" s="337"/>
      <c r="F45" s="337"/>
      <c r="G45" s="337"/>
      <c r="H45" s="337"/>
      <c r="I45" s="337"/>
      <c r="J45" s="337"/>
      <c r="K45" s="337"/>
    </row>
    <row r="46" spans="1:11" ht="13.5" customHeight="1" x14ac:dyDescent="0.3">
      <c r="A46" s="356"/>
      <c r="B46" s="357"/>
      <c r="C46" s="341"/>
      <c r="D46" s="341"/>
      <c r="E46" s="337"/>
      <c r="F46" s="337"/>
      <c r="G46" s="337"/>
      <c r="H46" s="337"/>
      <c r="I46" s="337"/>
      <c r="J46" s="337"/>
      <c r="K46" s="337"/>
    </row>
    <row r="47" spans="1:11" ht="13.5" customHeight="1" x14ac:dyDescent="0.3">
      <c r="A47" s="356"/>
      <c r="B47" s="357"/>
      <c r="C47" s="341"/>
      <c r="D47" s="341"/>
      <c r="E47" s="337"/>
      <c r="F47" s="337"/>
      <c r="G47" s="337"/>
      <c r="H47" s="337"/>
      <c r="I47" s="337"/>
      <c r="J47" s="337"/>
      <c r="K47" s="337"/>
    </row>
    <row r="48" spans="1:11" ht="13.5" customHeight="1" x14ac:dyDescent="0.3">
      <c r="A48" s="356"/>
      <c r="B48" s="357"/>
      <c r="C48" s="341"/>
      <c r="D48" s="341"/>
      <c r="E48" s="337"/>
      <c r="F48" s="337"/>
      <c r="G48" s="337"/>
      <c r="H48" s="337"/>
      <c r="I48" s="337"/>
      <c r="J48" s="337"/>
      <c r="K48" s="337"/>
    </row>
    <row r="49" spans="1:11" ht="13.5" customHeight="1" x14ac:dyDescent="0.3">
      <c r="A49" s="356"/>
      <c r="B49" s="357"/>
      <c r="C49" s="341"/>
      <c r="D49" s="341"/>
      <c r="E49" s="337"/>
      <c r="F49" s="337"/>
      <c r="G49" s="337"/>
      <c r="H49" s="337"/>
      <c r="I49" s="337"/>
      <c r="J49" s="337"/>
      <c r="K49" s="337"/>
    </row>
    <row r="50" spans="1:11" ht="13.5" customHeight="1" x14ac:dyDescent="0.3">
      <c r="A50" s="356"/>
      <c r="B50" s="357"/>
      <c r="C50" s="341"/>
      <c r="D50" s="341"/>
      <c r="E50" s="337"/>
      <c r="F50" s="337"/>
      <c r="G50" s="337"/>
      <c r="H50" s="337"/>
      <c r="I50" s="337"/>
      <c r="J50" s="337"/>
      <c r="K50" s="337"/>
    </row>
    <row r="51" spans="1:11" ht="13.5" customHeight="1" x14ac:dyDescent="0.3">
      <c r="A51" s="356"/>
      <c r="B51" s="357"/>
      <c r="C51" s="341"/>
      <c r="D51" s="341"/>
      <c r="E51" s="337"/>
      <c r="F51" s="337"/>
      <c r="G51" s="337"/>
      <c r="H51" s="337"/>
      <c r="I51" s="337"/>
      <c r="J51" s="337"/>
      <c r="K51" s="337"/>
    </row>
    <row r="52" spans="1:11" ht="13.5" customHeight="1" x14ac:dyDescent="0.3">
      <c r="A52" s="356"/>
      <c r="B52" s="357"/>
      <c r="C52" s="341"/>
      <c r="D52" s="341"/>
      <c r="E52" s="337"/>
      <c r="F52" s="337"/>
      <c r="G52" s="337"/>
      <c r="H52" s="337"/>
      <c r="I52" s="337"/>
      <c r="J52" s="337"/>
      <c r="K52" s="337"/>
    </row>
    <row r="53" spans="1:11" ht="13.5" customHeight="1" x14ac:dyDescent="0.3">
      <c r="A53" s="356"/>
      <c r="B53" s="357"/>
      <c r="C53" s="341"/>
      <c r="D53" s="341"/>
      <c r="E53" s="337"/>
      <c r="F53" s="337"/>
      <c r="G53" s="337"/>
      <c r="H53" s="337"/>
      <c r="I53" s="337"/>
      <c r="J53" s="337"/>
      <c r="K53" s="337"/>
    </row>
    <row r="54" spans="1:11" ht="13.5" customHeight="1" x14ac:dyDescent="0.3">
      <c r="A54" s="356"/>
      <c r="B54" s="357"/>
      <c r="C54" s="341"/>
      <c r="D54" s="341"/>
      <c r="E54" s="337"/>
      <c r="F54" s="337"/>
      <c r="G54" s="337"/>
      <c r="H54" s="337"/>
      <c r="I54" s="337"/>
      <c r="J54" s="337"/>
      <c r="K54" s="337"/>
    </row>
    <row r="55" spans="1:11" ht="13.5" customHeight="1" x14ac:dyDescent="0.3">
      <c r="A55" s="356"/>
      <c r="B55" s="357"/>
      <c r="C55" s="341"/>
      <c r="D55" s="341"/>
      <c r="E55" s="337"/>
      <c r="F55" s="337"/>
      <c r="G55" s="337"/>
      <c r="H55" s="337"/>
      <c r="I55" s="337"/>
      <c r="J55" s="337"/>
      <c r="K55" s="337"/>
    </row>
    <row r="56" spans="1:11" ht="13.5" customHeight="1" x14ac:dyDescent="0.3">
      <c r="A56" s="356"/>
      <c r="B56" s="357"/>
      <c r="C56" s="341"/>
      <c r="D56" s="341"/>
      <c r="E56" s="337"/>
      <c r="F56" s="337"/>
      <c r="G56" s="337"/>
      <c r="H56" s="337"/>
      <c r="I56" s="337"/>
      <c r="J56" s="337"/>
      <c r="K56" s="337"/>
    </row>
    <row r="57" spans="1:11" ht="13.5" customHeight="1" x14ac:dyDescent="0.3">
      <c r="A57" s="356"/>
      <c r="B57" s="357"/>
      <c r="C57" s="341"/>
      <c r="D57" s="341"/>
      <c r="E57" s="337"/>
      <c r="F57" s="337"/>
      <c r="G57" s="337"/>
      <c r="H57" s="337"/>
      <c r="I57" s="337"/>
      <c r="J57" s="337"/>
      <c r="K57" s="337"/>
    </row>
    <row r="58" spans="1:11" ht="13.5" customHeight="1" x14ac:dyDescent="0.3">
      <c r="A58" s="356"/>
      <c r="B58" s="357"/>
      <c r="C58" s="341"/>
      <c r="D58" s="341"/>
      <c r="E58" s="337"/>
      <c r="F58" s="337"/>
      <c r="G58" s="337"/>
      <c r="H58" s="337"/>
      <c r="I58" s="337"/>
      <c r="J58" s="337"/>
      <c r="K58" s="337"/>
    </row>
    <row r="59" spans="1:11" ht="13.5" customHeight="1" x14ac:dyDescent="0.3">
      <c r="A59" s="356"/>
      <c r="B59" s="357"/>
      <c r="C59" s="341"/>
      <c r="D59" s="341"/>
      <c r="E59" s="337"/>
      <c r="F59" s="337"/>
      <c r="G59" s="337"/>
      <c r="H59" s="337"/>
      <c r="I59" s="337"/>
      <c r="J59" s="337"/>
      <c r="K59" s="337"/>
    </row>
    <row r="60" spans="1:11" ht="13.5" customHeight="1" x14ac:dyDescent="0.3">
      <c r="A60" s="356"/>
      <c r="B60" s="357"/>
      <c r="C60" s="341"/>
      <c r="D60" s="341"/>
      <c r="E60" s="337"/>
      <c r="F60" s="337"/>
      <c r="G60" s="337"/>
      <c r="H60" s="337"/>
      <c r="I60" s="337"/>
      <c r="J60" s="337"/>
      <c r="K60" s="337"/>
    </row>
    <row r="61" spans="1:11" ht="13.5" customHeight="1" x14ac:dyDescent="0.3">
      <c r="A61" s="356"/>
      <c r="B61" s="357"/>
      <c r="C61" s="341"/>
      <c r="D61" s="341"/>
      <c r="E61" s="337"/>
      <c r="F61" s="337"/>
      <c r="G61" s="337"/>
      <c r="H61" s="337"/>
      <c r="I61" s="337"/>
      <c r="J61" s="337"/>
      <c r="K61" s="337"/>
    </row>
    <row r="62" spans="1:11" ht="13.5" customHeight="1" x14ac:dyDescent="0.3">
      <c r="A62" s="356"/>
      <c r="B62" s="357"/>
      <c r="C62" s="341"/>
      <c r="D62" s="341"/>
      <c r="E62" s="337"/>
      <c r="F62" s="337"/>
      <c r="G62" s="337"/>
      <c r="H62" s="337"/>
      <c r="I62" s="337"/>
      <c r="J62" s="337"/>
      <c r="K62" s="337"/>
    </row>
    <row r="63" spans="1:11" ht="13.5" customHeight="1" x14ac:dyDescent="0.3">
      <c r="A63" s="356"/>
      <c r="B63" s="357"/>
      <c r="C63" s="341"/>
      <c r="D63" s="341"/>
      <c r="E63" s="337"/>
      <c r="F63" s="337"/>
      <c r="G63" s="337"/>
      <c r="H63" s="337"/>
      <c r="I63" s="337"/>
      <c r="J63" s="337"/>
      <c r="K63" s="337"/>
    </row>
    <row r="64" spans="1:11" ht="13.5" customHeight="1" x14ac:dyDescent="0.3">
      <c r="A64" s="356"/>
      <c r="B64" s="357"/>
      <c r="C64" s="341"/>
      <c r="D64" s="341"/>
      <c r="E64" s="337"/>
      <c r="F64" s="337"/>
      <c r="G64" s="337"/>
      <c r="H64" s="337"/>
      <c r="I64" s="337"/>
      <c r="J64" s="337"/>
      <c r="K64" s="337"/>
    </row>
    <row r="65" spans="1:11" ht="13.5" customHeight="1" x14ac:dyDescent="0.3">
      <c r="A65" s="356"/>
      <c r="B65" s="357"/>
      <c r="C65" s="341"/>
      <c r="D65" s="341"/>
      <c r="E65" s="337"/>
      <c r="F65" s="337"/>
      <c r="G65" s="337"/>
      <c r="H65" s="337"/>
      <c r="I65" s="337"/>
      <c r="J65" s="337"/>
      <c r="K65" s="337"/>
    </row>
    <row r="66" spans="1:11" ht="13.5" customHeight="1" x14ac:dyDescent="0.3">
      <c r="A66" s="356"/>
      <c r="B66" s="357"/>
      <c r="C66" s="341"/>
      <c r="D66" s="341"/>
      <c r="E66" s="337"/>
      <c r="F66" s="337"/>
      <c r="G66" s="337"/>
      <c r="H66" s="337"/>
      <c r="I66" s="337"/>
      <c r="J66" s="337"/>
      <c r="K66" s="337"/>
    </row>
    <row r="67" spans="1:11" ht="13.5" customHeight="1" x14ac:dyDescent="0.3">
      <c r="A67" s="356"/>
      <c r="B67" s="357"/>
      <c r="C67" s="341"/>
      <c r="D67" s="341"/>
      <c r="E67" s="337"/>
      <c r="F67" s="337"/>
      <c r="G67" s="337"/>
      <c r="H67" s="337"/>
      <c r="I67" s="337"/>
      <c r="J67" s="337"/>
      <c r="K67" s="337"/>
    </row>
    <row r="68" spans="1:11" ht="13.5" customHeight="1" x14ac:dyDescent="0.3">
      <c r="A68" s="356"/>
      <c r="B68" s="357"/>
      <c r="C68" s="341"/>
      <c r="D68" s="341"/>
      <c r="E68" s="337"/>
      <c r="F68" s="337"/>
      <c r="G68" s="337"/>
      <c r="H68" s="337"/>
      <c r="I68" s="337"/>
      <c r="J68" s="337"/>
      <c r="K68" s="337"/>
    </row>
    <row r="69" spans="1:11" ht="13.5" customHeight="1" x14ac:dyDescent="0.3">
      <c r="A69" s="356"/>
      <c r="B69" s="357"/>
      <c r="C69" s="341"/>
      <c r="D69" s="341"/>
      <c r="E69" s="337"/>
      <c r="F69" s="337"/>
      <c r="G69" s="337"/>
      <c r="H69" s="337"/>
      <c r="I69" s="337"/>
      <c r="J69" s="337"/>
      <c r="K69" s="337"/>
    </row>
    <row r="70" spans="1:11" ht="13.5" customHeight="1" x14ac:dyDescent="0.3">
      <c r="A70" s="356"/>
      <c r="B70" s="357"/>
      <c r="C70" s="341"/>
      <c r="D70" s="341"/>
      <c r="E70" s="337"/>
      <c r="F70" s="337"/>
      <c r="G70" s="337"/>
      <c r="H70" s="337"/>
      <c r="I70" s="337"/>
      <c r="J70" s="337"/>
      <c r="K70" s="337"/>
    </row>
    <row r="71" spans="1:11" ht="13.5" customHeight="1" x14ac:dyDescent="0.3">
      <c r="A71" s="356"/>
      <c r="B71" s="357"/>
      <c r="C71" s="341"/>
      <c r="D71" s="341"/>
      <c r="E71" s="337"/>
      <c r="F71" s="337"/>
      <c r="G71" s="337"/>
      <c r="H71" s="337"/>
      <c r="I71" s="337"/>
      <c r="J71" s="337"/>
      <c r="K71" s="337"/>
    </row>
    <row r="72" spans="1:11" ht="13.5" customHeight="1" x14ac:dyDescent="0.3">
      <c r="A72" s="356"/>
      <c r="B72" s="357"/>
      <c r="C72" s="341"/>
      <c r="D72" s="341"/>
      <c r="E72" s="337"/>
      <c r="F72" s="337"/>
      <c r="G72" s="337"/>
      <c r="H72" s="337"/>
      <c r="I72" s="337"/>
      <c r="J72" s="337"/>
      <c r="K72" s="337"/>
    </row>
    <row r="73" spans="1:11" ht="13.5" customHeight="1" x14ac:dyDescent="0.3">
      <c r="A73" s="356"/>
      <c r="B73" s="357"/>
      <c r="C73" s="341"/>
      <c r="D73" s="341"/>
      <c r="E73" s="337"/>
      <c r="F73" s="337"/>
      <c r="G73" s="337"/>
      <c r="H73" s="337"/>
      <c r="I73" s="337"/>
      <c r="J73" s="337"/>
      <c r="K73" s="337"/>
    </row>
    <row r="74" spans="1:11" ht="13.5" customHeight="1" x14ac:dyDescent="0.3">
      <c r="A74" s="356"/>
      <c r="B74" s="357"/>
      <c r="C74" s="341"/>
      <c r="D74" s="341"/>
      <c r="E74" s="337"/>
      <c r="F74" s="337"/>
      <c r="G74" s="337"/>
      <c r="H74" s="337"/>
      <c r="I74" s="337"/>
      <c r="J74" s="337"/>
      <c r="K74" s="337"/>
    </row>
    <row r="75" spans="1:11" ht="13.5" customHeight="1" x14ac:dyDescent="0.3">
      <c r="A75" s="356"/>
      <c r="B75" s="357"/>
      <c r="C75" s="341"/>
      <c r="D75" s="341"/>
      <c r="E75" s="337"/>
      <c r="F75" s="337"/>
      <c r="G75" s="337"/>
      <c r="H75" s="337"/>
      <c r="I75" s="337"/>
      <c r="J75" s="337"/>
      <c r="K75" s="337"/>
    </row>
    <row r="76" spans="1:11" ht="13.5" customHeight="1" x14ac:dyDescent="0.3">
      <c r="A76" s="356"/>
      <c r="B76" s="357"/>
      <c r="C76" s="341"/>
      <c r="D76" s="341"/>
      <c r="E76" s="337"/>
      <c r="F76" s="337"/>
      <c r="G76" s="337"/>
      <c r="H76" s="337"/>
      <c r="I76" s="337"/>
      <c r="J76" s="337"/>
      <c r="K76" s="337"/>
    </row>
    <row r="77" spans="1:11" ht="13.5" customHeight="1" x14ac:dyDescent="0.3">
      <c r="A77" s="356"/>
      <c r="B77" s="357"/>
      <c r="C77" s="341"/>
      <c r="D77" s="341"/>
      <c r="E77" s="337"/>
      <c r="F77" s="337"/>
      <c r="G77" s="337"/>
      <c r="H77" s="337"/>
      <c r="I77" s="337"/>
      <c r="J77" s="337"/>
      <c r="K77" s="337"/>
    </row>
    <row r="78" spans="1:11" ht="13.5" customHeight="1" x14ac:dyDescent="0.3">
      <c r="A78" s="356"/>
      <c r="B78" s="357"/>
      <c r="C78" s="341"/>
      <c r="D78" s="341"/>
      <c r="E78" s="337"/>
      <c r="F78" s="337"/>
      <c r="G78" s="337"/>
      <c r="H78" s="337"/>
      <c r="I78" s="337"/>
      <c r="J78" s="337"/>
      <c r="K78" s="337"/>
    </row>
    <row r="79" spans="1:11" ht="13.5" customHeight="1" x14ac:dyDescent="0.3">
      <c r="A79" s="356"/>
      <c r="B79" s="357"/>
      <c r="C79" s="341"/>
      <c r="D79" s="341"/>
      <c r="E79" s="337"/>
      <c r="F79" s="337"/>
      <c r="G79" s="337"/>
      <c r="H79" s="337"/>
      <c r="I79" s="337"/>
      <c r="J79" s="337"/>
      <c r="K79" s="337"/>
    </row>
    <row r="80" spans="1:11" ht="13.5" customHeight="1" x14ac:dyDescent="0.3">
      <c r="A80" s="356"/>
      <c r="B80" s="357"/>
      <c r="C80" s="341"/>
      <c r="D80" s="341"/>
      <c r="E80" s="337"/>
      <c r="F80" s="337"/>
      <c r="G80" s="337"/>
      <c r="H80" s="337"/>
      <c r="I80" s="337"/>
      <c r="J80" s="337"/>
      <c r="K80" s="337"/>
    </row>
    <row r="81" spans="1:11" ht="13.5" customHeight="1" x14ac:dyDescent="0.3">
      <c r="A81" s="356"/>
      <c r="B81" s="357"/>
      <c r="C81" s="341"/>
      <c r="D81" s="341"/>
      <c r="E81" s="337"/>
      <c r="F81" s="337"/>
      <c r="G81" s="337"/>
      <c r="H81" s="337"/>
      <c r="I81" s="337"/>
      <c r="J81" s="337"/>
      <c r="K81" s="337"/>
    </row>
    <row r="82" spans="1:11" ht="13.5" customHeight="1" x14ac:dyDescent="0.3">
      <c r="A82" s="356"/>
      <c r="B82" s="357"/>
      <c r="C82" s="341"/>
      <c r="D82" s="341"/>
      <c r="E82" s="337"/>
      <c r="F82" s="337"/>
      <c r="G82" s="337"/>
      <c r="H82" s="337"/>
      <c r="I82" s="337"/>
      <c r="J82" s="337"/>
      <c r="K82" s="337"/>
    </row>
    <row r="83" spans="1:11" ht="13.5" customHeight="1" x14ac:dyDescent="0.3">
      <c r="A83" s="356"/>
      <c r="B83" s="357"/>
      <c r="C83" s="341"/>
      <c r="D83" s="341"/>
      <c r="E83" s="337"/>
      <c r="F83" s="337"/>
      <c r="G83" s="337"/>
      <c r="H83" s="337"/>
      <c r="I83" s="337"/>
      <c r="J83" s="337"/>
      <c r="K83" s="337"/>
    </row>
    <row r="84" spans="1:11" ht="13.5" customHeight="1" x14ac:dyDescent="0.3">
      <c r="A84" s="356"/>
      <c r="B84" s="357"/>
      <c r="C84" s="341"/>
      <c r="D84" s="341"/>
      <c r="E84" s="337"/>
      <c r="F84" s="337"/>
      <c r="G84" s="337"/>
      <c r="H84" s="337"/>
      <c r="I84" s="337"/>
      <c r="J84" s="337"/>
      <c r="K84" s="337"/>
    </row>
    <row r="85" spans="1:11" ht="13.5" customHeight="1" x14ac:dyDescent="0.3">
      <c r="A85" s="356"/>
      <c r="B85" s="357"/>
      <c r="C85" s="341"/>
      <c r="D85" s="341"/>
      <c r="E85" s="337"/>
      <c r="F85" s="337"/>
      <c r="G85" s="337"/>
      <c r="H85" s="337"/>
      <c r="I85" s="337"/>
      <c r="J85" s="337"/>
      <c r="K85" s="337"/>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57AF2-D4E0-442A-B0DF-8B0FDC8D6A24}">
  <sheetPr>
    <tabColor rgb="FF002060"/>
  </sheetPr>
  <dimension ref="A1:H29"/>
  <sheetViews>
    <sheetView showGridLines="0" view="pageBreakPreview" zoomScaleNormal="100" zoomScaleSheetLayoutView="100" workbookViewId="0"/>
  </sheetViews>
  <sheetFormatPr baseColWidth="10" defaultColWidth="11.44140625" defaultRowHeight="13.8" x14ac:dyDescent="0.3"/>
  <cols>
    <col min="1" max="1" width="10" style="22" customWidth="1"/>
    <col min="2" max="2" width="45.109375" style="22" customWidth="1"/>
    <col min="3" max="3" width="12.33203125" style="22" customWidth="1"/>
    <col min="4" max="4" width="14.88671875" style="22" bestFit="1" customWidth="1"/>
    <col min="5" max="5" width="11.6640625" style="22" customWidth="1"/>
    <col min="6" max="6" width="2.33203125" style="22" customWidth="1"/>
    <col min="7" max="16384" width="11.44140625" style="22"/>
  </cols>
  <sheetData>
    <row r="1" spans="1:7" ht="13.5" customHeight="1" x14ac:dyDescent="0.3">
      <c r="A1" s="234" t="s">
        <v>342</v>
      </c>
    </row>
    <row r="2" spans="1:7" ht="13.5" customHeight="1" x14ac:dyDescent="0.3">
      <c r="A2" s="235" t="s">
        <v>918</v>
      </c>
    </row>
    <row r="3" spans="1:7" ht="13.5" customHeight="1" x14ac:dyDescent="0.3">
      <c r="A3" s="236"/>
    </row>
    <row r="4" spans="1:7" ht="13.5" customHeight="1" x14ac:dyDescent="0.3">
      <c r="A4" s="237" t="s">
        <v>343</v>
      </c>
      <c r="B4" s="237" t="s">
        <v>344</v>
      </c>
      <c r="C4" s="237" t="s">
        <v>0</v>
      </c>
      <c r="D4" s="237" t="s">
        <v>345</v>
      </c>
      <c r="E4" s="238" t="s">
        <v>226</v>
      </c>
    </row>
    <row r="5" spans="1:7" ht="13.5" customHeight="1" x14ac:dyDescent="0.3">
      <c r="A5" s="239">
        <v>1</v>
      </c>
      <c r="B5" s="240" t="s">
        <v>766</v>
      </c>
      <c r="C5" s="535">
        <v>28</v>
      </c>
      <c r="D5" s="536">
        <v>10731228.036699999</v>
      </c>
      <c r="E5" s="241">
        <f t="shared" ref="E5:E21" si="0">+D5/$E$26*100</f>
        <v>8.3497492846336439</v>
      </c>
      <c r="F5" s="242"/>
      <c r="G5" s="243"/>
    </row>
    <row r="6" spans="1:7" ht="13.5" customHeight="1" x14ac:dyDescent="0.3">
      <c r="A6" s="244">
        <v>2</v>
      </c>
      <c r="B6" s="245" t="s">
        <v>767</v>
      </c>
      <c r="C6" s="537">
        <v>22</v>
      </c>
      <c r="D6" s="538">
        <v>8420289.8250000011</v>
      </c>
      <c r="E6" s="241">
        <f t="shared" si="0"/>
        <v>6.5516554771043873</v>
      </c>
      <c r="F6" s="242"/>
      <c r="G6" s="243"/>
    </row>
    <row r="7" spans="1:7" ht="13.5" customHeight="1" x14ac:dyDescent="0.3">
      <c r="A7" s="244">
        <v>3</v>
      </c>
      <c r="B7" s="245" t="s">
        <v>768</v>
      </c>
      <c r="C7" s="535">
        <v>1038</v>
      </c>
      <c r="D7" s="539">
        <v>7610773.5739000048</v>
      </c>
      <c r="E7" s="241">
        <f t="shared" si="0"/>
        <v>5.9217874214256385</v>
      </c>
      <c r="F7" s="242"/>
      <c r="G7" s="243"/>
    </row>
    <row r="8" spans="1:7" ht="13.5" customHeight="1" x14ac:dyDescent="0.3">
      <c r="A8" s="244">
        <v>4</v>
      </c>
      <c r="B8" s="246" t="s">
        <v>346</v>
      </c>
      <c r="C8" s="535">
        <v>14</v>
      </c>
      <c r="D8" s="536">
        <v>6951686.2819999987</v>
      </c>
      <c r="E8" s="241">
        <f t="shared" si="0"/>
        <v>5.408965065472283</v>
      </c>
      <c r="F8" s="242"/>
      <c r="G8" s="243"/>
    </row>
    <row r="9" spans="1:7" ht="13.5" customHeight="1" x14ac:dyDescent="0.3">
      <c r="A9" s="244">
        <v>5</v>
      </c>
      <c r="B9" s="247" t="s">
        <v>769</v>
      </c>
      <c r="C9" s="540">
        <v>188</v>
      </c>
      <c r="D9" s="538">
        <v>4956062.3039999995</v>
      </c>
      <c r="E9" s="241">
        <f t="shared" si="0"/>
        <v>3.8562108209704267</v>
      </c>
      <c r="F9" s="242"/>
      <c r="G9" s="243"/>
    </row>
    <row r="10" spans="1:7" ht="13.5" customHeight="1" x14ac:dyDescent="0.3">
      <c r="A10" s="244">
        <v>6</v>
      </c>
      <c r="B10" s="246" t="s">
        <v>507</v>
      </c>
      <c r="C10" s="535">
        <v>11</v>
      </c>
      <c r="D10" s="541">
        <v>3596700.7760000001</v>
      </c>
      <c r="E10" s="241">
        <f t="shared" si="0"/>
        <v>2.7985193892760094</v>
      </c>
      <c r="F10" s="242"/>
      <c r="G10" s="243"/>
    </row>
    <row r="11" spans="1:7" ht="13.5" customHeight="1" x14ac:dyDescent="0.3">
      <c r="A11" s="244">
        <v>7</v>
      </c>
      <c r="B11" s="247" t="s">
        <v>770</v>
      </c>
      <c r="C11" s="535">
        <v>62</v>
      </c>
      <c r="D11" s="536">
        <v>3428718.2740000011</v>
      </c>
      <c r="E11" s="241">
        <f t="shared" si="0"/>
        <v>2.6678156365360031</v>
      </c>
      <c r="F11" s="242"/>
      <c r="G11" s="243"/>
    </row>
    <row r="12" spans="1:7" ht="13.5" customHeight="1" x14ac:dyDescent="0.3">
      <c r="A12" s="244">
        <v>8</v>
      </c>
      <c r="B12" s="247" t="s">
        <v>771</v>
      </c>
      <c r="C12" s="535">
        <v>6</v>
      </c>
      <c r="D12" s="536">
        <v>3344839.0792999999</v>
      </c>
      <c r="E12" s="241">
        <f t="shared" si="0"/>
        <v>2.6025509488835956</v>
      </c>
      <c r="F12" s="242"/>
      <c r="G12" s="243"/>
    </row>
    <row r="13" spans="1:7" ht="13.5" customHeight="1" x14ac:dyDescent="0.3">
      <c r="A13" s="244">
        <v>9</v>
      </c>
      <c r="B13" s="246" t="s">
        <v>772</v>
      </c>
      <c r="C13" s="540">
        <v>10385</v>
      </c>
      <c r="D13" s="538">
        <v>1823343.7768979352</v>
      </c>
      <c r="E13" s="241">
        <f t="shared" si="0"/>
        <v>1.4187065398972245</v>
      </c>
      <c r="F13" s="242"/>
      <c r="G13" s="243"/>
    </row>
    <row r="14" spans="1:7" ht="13.5" customHeight="1" x14ac:dyDescent="0.3">
      <c r="A14" s="244">
        <v>10</v>
      </c>
      <c r="B14" s="246" t="s">
        <v>347</v>
      </c>
      <c r="C14" s="535">
        <v>2</v>
      </c>
      <c r="D14" s="536">
        <v>1324262.5959999999</v>
      </c>
      <c r="E14" s="241">
        <f t="shared" si="0"/>
        <v>1.0303816698147765</v>
      </c>
      <c r="F14" s="242"/>
      <c r="G14" s="243"/>
    </row>
    <row r="15" spans="1:7" ht="13.5" customHeight="1" x14ac:dyDescent="0.3">
      <c r="A15" s="244">
        <v>11</v>
      </c>
      <c r="B15" s="246" t="s">
        <v>773</v>
      </c>
      <c r="C15" s="535">
        <v>207</v>
      </c>
      <c r="D15" s="536">
        <v>536876.87499999977</v>
      </c>
      <c r="E15" s="241">
        <f t="shared" si="0"/>
        <v>0.41773292745590684</v>
      </c>
      <c r="F15" s="242"/>
      <c r="G15" s="243"/>
    </row>
    <row r="16" spans="1:7" ht="13.5" customHeight="1" x14ac:dyDescent="0.3">
      <c r="A16" s="244">
        <v>12</v>
      </c>
      <c r="B16" s="246" t="s">
        <v>774</v>
      </c>
      <c r="C16" s="535">
        <v>45</v>
      </c>
      <c r="D16" s="536">
        <v>378200</v>
      </c>
      <c r="E16" s="241">
        <f t="shared" si="0"/>
        <v>0.29426969296046512</v>
      </c>
      <c r="F16" s="242"/>
      <c r="G16" s="243"/>
    </row>
    <row r="17" spans="1:8" ht="13.5" customHeight="1" x14ac:dyDescent="0.3">
      <c r="A17" s="244">
        <v>13</v>
      </c>
      <c r="B17" s="246" t="s">
        <v>348</v>
      </c>
      <c r="C17" s="535">
        <v>6</v>
      </c>
      <c r="D17" s="539">
        <v>108444.0883</v>
      </c>
      <c r="E17" s="241">
        <f t="shared" si="0"/>
        <v>8.4378129474930119E-2</v>
      </c>
      <c r="F17" s="242"/>
      <c r="G17" s="243"/>
    </row>
    <row r="18" spans="1:8" ht="13.5" customHeight="1" x14ac:dyDescent="0.3">
      <c r="A18" s="244">
        <v>14</v>
      </c>
      <c r="B18" s="246" t="s">
        <v>349</v>
      </c>
      <c r="C18" s="535">
        <v>83</v>
      </c>
      <c r="D18" s="536">
        <v>107814.91189999998</v>
      </c>
      <c r="E18" s="241">
        <f t="shared" si="0"/>
        <v>8.3888580172851918E-2</v>
      </c>
      <c r="F18" s="242"/>
      <c r="G18" s="243"/>
    </row>
    <row r="19" spans="1:8" ht="13.5" customHeight="1" x14ac:dyDescent="0.3">
      <c r="A19" s="244">
        <v>15</v>
      </c>
      <c r="B19" s="246" t="s">
        <v>919</v>
      </c>
      <c r="C19" s="535">
        <v>31</v>
      </c>
      <c r="D19" s="536">
        <v>55511.202000000012</v>
      </c>
      <c r="E19" s="241">
        <f t="shared" si="0"/>
        <v>4.3192132121645591E-2</v>
      </c>
      <c r="F19" s="242"/>
      <c r="G19" s="243"/>
    </row>
    <row r="20" spans="1:8" ht="13.5" customHeight="1" x14ac:dyDescent="0.3">
      <c r="A20" s="244">
        <v>16</v>
      </c>
      <c r="B20" s="248" t="s">
        <v>351</v>
      </c>
      <c r="C20" s="535">
        <v>3</v>
      </c>
      <c r="D20" s="539">
        <v>22324.190500000001</v>
      </c>
      <c r="E20" s="241">
        <f t="shared" si="0"/>
        <v>1.7369996520428168E-2</v>
      </c>
      <c r="F20" s="242"/>
      <c r="G20" s="243"/>
    </row>
    <row r="21" spans="1:8" ht="13.5" customHeight="1" x14ac:dyDescent="0.3">
      <c r="A21" s="244">
        <v>17</v>
      </c>
      <c r="B21" s="248" t="s">
        <v>350</v>
      </c>
      <c r="C21" s="535">
        <v>156</v>
      </c>
      <c r="D21" s="539">
        <v>20941.576999999997</v>
      </c>
      <c r="E21" s="241">
        <f t="shared" si="0"/>
        <v>1.6294213204383762E-2</v>
      </c>
      <c r="F21" s="242"/>
      <c r="G21" s="243"/>
    </row>
    <row r="22" spans="1:8" ht="13.5" customHeight="1" x14ac:dyDescent="0.3">
      <c r="A22" s="244">
        <v>18</v>
      </c>
      <c r="B22" s="248" t="s">
        <v>865</v>
      </c>
      <c r="C22" s="535">
        <v>2</v>
      </c>
      <c r="D22" s="539">
        <v>5191.6973999999991</v>
      </c>
      <c r="E22" s="241">
        <f>+D22/$E$26*100</f>
        <v>4.039553674885365E-3</v>
      </c>
      <c r="F22" s="242"/>
      <c r="G22" s="243"/>
    </row>
    <row r="23" spans="1:8" ht="31.5" customHeight="1" x14ac:dyDescent="0.3">
      <c r="A23" s="244">
        <v>19</v>
      </c>
      <c r="B23" s="248" t="s">
        <v>352</v>
      </c>
      <c r="C23" s="542">
        <v>53</v>
      </c>
      <c r="D23" s="539">
        <v>4749.47</v>
      </c>
      <c r="E23" s="241">
        <f>+D23/$E$26*100</f>
        <v>3.6954655701346923E-3</v>
      </c>
      <c r="F23" s="242"/>
      <c r="G23" s="243"/>
      <c r="H23" s="249"/>
    </row>
    <row r="24" spans="1:8" ht="13.5" customHeight="1" x14ac:dyDescent="0.3">
      <c r="A24" s="967" t="s">
        <v>0</v>
      </c>
      <c r="B24" s="967"/>
      <c r="C24" s="250">
        <f>SUM(C5:C23)</f>
        <v>12342</v>
      </c>
      <c r="D24" s="251" t="s">
        <v>353</v>
      </c>
      <c r="E24" s="252" t="s">
        <v>353</v>
      </c>
    </row>
    <row r="25" spans="1:8" ht="13.5" customHeight="1" x14ac:dyDescent="0.3"/>
    <row r="26" spans="1:8" ht="13.5" customHeight="1" x14ac:dyDescent="0.3">
      <c r="C26" s="968" t="s">
        <v>354</v>
      </c>
      <c r="D26" s="968"/>
      <c r="E26" s="253">
        <v>128521560</v>
      </c>
    </row>
    <row r="27" spans="1:8" ht="13.5" customHeight="1" x14ac:dyDescent="0.3"/>
    <row r="28" spans="1:8" s="254" customFormat="1" ht="13.5" customHeight="1" x14ac:dyDescent="0.3">
      <c r="A28" s="969" t="s">
        <v>514</v>
      </c>
      <c r="B28" s="969"/>
      <c r="C28" s="969"/>
      <c r="D28" s="969"/>
      <c r="E28" s="969"/>
    </row>
    <row r="29" spans="1:8" s="254" customFormat="1" ht="13.5" customHeight="1" x14ac:dyDescent="0.3">
      <c r="A29" s="970" t="s">
        <v>392</v>
      </c>
      <c r="B29" s="970"/>
      <c r="C29" s="970"/>
      <c r="D29" s="970"/>
      <c r="E29" s="970"/>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AC099-3761-4810-98C3-73F6B93F2E0C}">
  <sheetPr>
    <tabColor rgb="FF002060"/>
  </sheetPr>
  <dimension ref="A1:P52"/>
  <sheetViews>
    <sheetView showGridLines="0" view="pageBreakPreview" zoomScaleNormal="145" zoomScaleSheetLayoutView="100" workbookViewId="0"/>
  </sheetViews>
  <sheetFormatPr baseColWidth="10" defaultColWidth="14.44140625" defaultRowHeight="15" customHeight="1" x14ac:dyDescent="0.3"/>
  <cols>
    <col min="1" max="1" width="15.44140625" style="5" customWidth="1"/>
    <col min="2" max="7" width="19.44140625" style="5" customWidth="1"/>
    <col min="8" max="8" width="3.6640625" style="5" customWidth="1"/>
    <col min="9" max="16384" width="14.44140625" style="5"/>
  </cols>
  <sheetData>
    <row r="1" spans="1:8" ht="14.25" customHeight="1" x14ac:dyDescent="0.3">
      <c r="A1" s="18" t="s">
        <v>219</v>
      </c>
      <c r="B1" s="19"/>
      <c r="C1" s="19"/>
      <c r="D1" s="19"/>
      <c r="E1" s="19"/>
      <c r="F1" s="19"/>
      <c r="G1" s="19"/>
      <c r="H1" s="20"/>
    </row>
    <row r="2" spans="1:8" ht="14.25" customHeight="1" x14ac:dyDescent="0.3">
      <c r="A2" s="21" t="s">
        <v>220</v>
      </c>
      <c r="B2" s="19"/>
      <c r="C2" s="19"/>
      <c r="D2" s="19"/>
      <c r="E2" s="19"/>
      <c r="F2" s="19"/>
      <c r="G2" s="19"/>
      <c r="H2" s="20"/>
    </row>
    <row r="3" spans="1:8" ht="14.25" customHeight="1" x14ac:dyDescent="0.3">
      <c r="A3" s="36"/>
      <c r="B3" s="19"/>
      <c r="C3" s="19"/>
      <c r="D3" s="19"/>
      <c r="E3" s="19"/>
      <c r="F3" s="19"/>
      <c r="G3" s="19"/>
      <c r="H3" s="20"/>
    </row>
    <row r="4" spans="1:8" ht="14.25" customHeight="1" x14ac:dyDescent="0.3">
      <c r="B4" s="971" t="s">
        <v>384</v>
      </c>
      <c r="C4" s="972"/>
      <c r="D4" s="971" t="s">
        <v>385</v>
      </c>
      <c r="E4" s="973"/>
      <c r="F4" s="972"/>
      <c r="H4" s="20"/>
    </row>
    <row r="5" spans="1:8" ht="27.6" x14ac:dyDescent="0.3">
      <c r="A5" s="299" t="s">
        <v>205</v>
      </c>
      <c r="B5" s="300" t="s">
        <v>386</v>
      </c>
      <c r="C5" s="301" t="s">
        <v>387</v>
      </c>
      <c r="D5" s="302" t="s">
        <v>221</v>
      </c>
      <c r="E5" s="303" t="s">
        <v>222</v>
      </c>
      <c r="F5" s="301" t="s">
        <v>223</v>
      </c>
      <c r="G5" s="321" t="s">
        <v>224</v>
      </c>
      <c r="H5" s="20"/>
    </row>
    <row r="6" spans="1:8" ht="15.75" customHeight="1" x14ac:dyDescent="0.3">
      <c r="A6" s="304">
        <v>2011</v>
      </c>
      <c r="B6" s="305">
        <v>11258.100633303335</v>
      </c>
      <c r="C6" s="306">
        <v>848.10501724666676</v>
      </c>
      <c r="D6" s="307">
        <v>769.89173540999991</v>
      </c>
      <c r="E6" s="37">
        <v>70.678228960000013</v>
      </c>
      <c r="F6" s="308">
        <v>135.62538000999999</v>
      </c>
      <c r="G6" s="318">
        <f>SUM(B6:F6)</f>
        <v>13082.400994930002</v>
      </c>
      <c r="H6" s="20"/>
    </row>
    <row r="7" spans="1:8" ht="15.75" customHeight="1" x14ac:dyDescent="0.3">
      <c r="A7" s="309">
        <v>2012</v>
      </c>
      <c r="B7" s="310">
        <v>10633.010737273333</v>
      </c>
      <c r="C7" s="311">
        <v>959.38971412333342</v>
      </c>
      <c r="D7" s="312">
        <v>12.710895980000002</v>
      </c>
      <c r="E7" s="38">
        <v>571.671693</v>
      </c>
      <c r="F7" s="313">
        <v>941.66809807000004</v>
      </c>
      <c r="G7" s="318">
        <f t="shared" ref="G7:G18" si="0">SUM(B7:F7)</f>
        <v>13118.451138446668</v>
      </c>
      <c r="H7" s="20"/>
    </row>
    <row r="8" spans="1:8" ht="15.75" customHeight="1" x14ac:dyDescent="0.3">
      <c r="A8" s="309">
        <v>2013</v>
      </c>
      <c r="B8" s="310">
        <v>7180.5026837233354</v>
      </c>
      <c r="C8" s="311">
        <v>909.93890791666672</v>
      </c>
      <c r="D8" s="312">
        <v>11.910191030000002</v>
      </c>
      <c r="E8" s="38">
        <v>505.36539124000001</v>
      </c>
      <c r="F8" s="313">
        <v>809.47470207000003</v>
      </c>
      <c r="G8" s="318">
        <f t="shared" si="0"/>
        <v>9417.191875980001</v>
      </c>
      <c r="H8" s="20"/>
    </row>
    <row r="9" spans="1:8" ht="15.75" customHeight="1" x14ac:dyDescent="0.3">
      <c r="A9" s="309">
        <v>2014</v>
      </c>
      <c r="B9" s="310">
        <v>7429.513248946665</v>
      </c>
      <c r="C9" s="311">
        <v>858.45697333666658</v>
      </c>
      <c r="D9" s="312">
        <v>120.64048220000002</v>
      </c>
      <c r="E9" s="38">
        <v>528.97052714999995</v>
      </c>
      <c r="F9" s="313">
        <v>535.10678796000002</v>
      </c>
      <c r="G9" s="318">
        <f t="shared" si="0"/>
        <v>9472.6880195933318</v>
      </c>
      <c r="H9" s="20"/>
    </row>
    <row r="10" spans="1:8" ht="15.75" customHeight="1" x14ac:dyDescent="0.3">
      <c r="A10" s="309">
        <v>2015</v>
      </c>
      <c r="B10" s="310">
        <v>4349.4760720533341</v>
      </c>
      <c r="C10" s="311">
        <v>858.79159549999997</v>
      </c>
      <c r="D10" s="312">
        <v>198.70584102000001</v>
      </c>
      <c r="E10" s="38">
        <v>352.15950397999995</v>
      </c>
      <c r="F10" s="313">
        <v>344.16316689000001</v>
      </c>
      <c r="G10" s="318">
        <f t="shared" si="0"/>
        <v>6103.2961794433331</v>
      </c>
      <c r="H10" s="20"/>
    </row>
    <row r="11" spans="1:8" ht="15.75" customHeight="1" x14ac:dyDescent="0.3">
      <c r="A11" s="309">
        <v>2016</v>
      </c>
      <c r="B11" s="310">
        <v>4307.3186050900003</v>
      </c>
      <c r="C11" s="311">
        <v>863.04449062999993</v>
      </c>
      <c r="D11" s="312">
        <v>205.76194506000002</v>
      </c>
      <c r="E11" s="38">
        <v>519.57564901000001</v>
      </c>
      <c r="F11" s="313">
        <v>101.50299499</v>
      </c>
      <c r="G11" s="318">
        <f t="shared" si="0"/>
        <v>5997.20368478</v>
      </c>
      <c r="H11" s="20"/>
    </row>
    <row r="12" spans="1:8" ht="15.75" customHeight="1" x14ac:dyDescent="0.3">
      <c r="A12" s="309">
        <v>2017</v>
      </c>
      <c r="B12" s="310">
        <v>6989.7048184233336</v>
      </c>
      <c r="C12" s="311">
        <v>954.48218613666654</v>
      </c>
      <c r="D12" s="314">
        <v>260.90940907000004</v>
      </c>
      <c r="E12" s="39">
        <v>808.82568502999993</v>
      </c>
      <c r="F12" s="315">
        <v>66.167433000000003</v>
      </c>
      <c r="G12" s="318">
        <f t="shared" si="0"/>
        <v>9080.0895316599999</v>
      </c>
      <c r="H12" s="20"/>
    </row>
    <row r="13" spans="1:8" ht="15.75" customHeight="1" x14ac:dyDescent="0.3">
      <c r="A13" s="309">
        <v>2018</v>
      </c>
      <c r="B13" s="310">
        <v>9834.5093769933319</v>
      </c>
      <c r="C13" s="311">
        <v>1078.287105813333</v>
      </c>
      <c r="D13" s="314">
        <v>267.09274606999998</v>
      </c>
      <c r="E13" s="39">
        <v>980.06529021000017</v>
      </c>
      <c r="F13" s="315">
        <v>88.322952010000009</v>
      </c>
      <c r="G13" s="318">
        <f t="shared" si="0"/>
        <v>12248.277471096666</v>
      </c>
      <c r="H13" s="20"/>
    </row>
    <row r="14" spans="1:8" ht="15.75" customHeight="1" x14ac:dyDescent="0.3">
      <c r="A14" s="309">
        <v>2019</v>
      </c>
      <c r="B14" s="310">
        <v>8001.2218374399999</v>
      </c>
      <c r="C14" s="311">
        <v>1002.2354857866667</v>
      </c>
      <c r="D14" s="314">
        <v>586.45435012999997</v>
      </c>
      <c r="E14" s="39">
        <v>883.37402214999986</v>
      </c>
      <c r="F14" s="315">
        <v>40.147508939999994</v>
      </c>
      <c r="G14" s="318">
        <f t="shared" si="0"/>
        <v>10513.433204446665</v>
      </c>
      <c r="H14" s="40"/>
    </row>
    <row r="15" spans="1:8" ht="15.75" customHeight="1" x14ac:dyDescent="0.3">
      <c r="A15" s="309">
        <v>2020</v>
      </c>
      <c r="B15" s="316">
        <v>5907.6828946833348</v>
      </c>
      <c r="C15" s="317">
        <v>890.71262221666677</v>
      </c>
      <c r="D15" s="314">
        <v>314.16726409999995</v>
      </c>
      <c r="E15" s="39">
        <v>888.78350480999995</v>
      </c>
      <c r="F15" s="315">
        <v>15.567802</v>
      </c>
      <c r="G15" s="318">
        <f t="shared" si="0"/>
        <v>8016.9140878100006</v>
      </c>
      <c r="H15" s="40"/>
    </row>
    <row r="16" spans="1:8" ht="15.75" customHeight="1" x14ac:dyDescent="0.3">
      <c r="A16" s="309">
        <v>2021</v>
      </c>
      <c r="B16" s="316">
        <v>19510.442165120003</v>
      </c>
      <c r="C16" s="317">
        <v>1203.1401081399999</v>
      </c>
      <c r="D16" s="314">
        <v>931.25443990999997</v>
      </c>
      <c r="E16" s="39">
        <v>2640.7105051200001</v>
      </c>
      <c r="F16" s="315">
        <v>199.02469897</v>
      </c>
      <c r="G16" s="318">
        <f t="shared" si="0"/>
        <v>24484.571917260004</v>
      </c>
      <c r="H16" s="40"/>
    </row>
    <row r="17" spans="1:16" ht="15.75" customHeight="1" x14ac:dyDescent="0.3">
      <c r="A17" s="309">
        <v>2022</v>
      </c>
      <c r="B17" s="316">
        <v>19758.79957915</v>
      </c>
      <c r="C17" s="317">
        <v>1456.4083623700001</v>
      </c>
      <c r="D17" s="314">
        <v>137.44492905000001</v>
      </c>
      <c r="E17" s="39">
        <v>2065.01986476</v>
      </c>
      <c r="F17" s="315">
        <v>168.29394698000002</v>
      </c>
      <c r="G17" s="318">
        <f t="shared" si="0"/>
        <v>23585.966682310001</v>
      </c>
      <c r="H17" s="40"/>
    </row>
    <row r="18" spans="1:16" ht="15.75" customHeight="1" x14ac:dyDescent="0.3">
      <c r="A18" s="309">
        <v>2023</v>
      </c>
      <c r="B18" s="316">
        <v>12654.83073525</v>
      </c>
      <c r="C18" s="317">
        <v>1461.7796933699999</v>
      </c>
      <c r="D18" s="314">
        <v>171.31813101000003</v>
      </c>
      <c r="E18" s="39">
        <v>1767.8177508400001</v>
      </c>
      <c r="F18" s="315">
        <v>55.854562010000002</v>
      </c>
      <c r="G18" s="318">
        <f t="shared" si="0"/>
        <v>16111.600872479999</v>
      </c>
      <c r="H18" s="40"/>
    </row>
    <row r="19" spans="1:16" ht="15.75" customHeight="1" x14ac:dyDescent="0.3">
      <c r="A19" s="309">
        <v>2024</v>
      </c>
      <c r="B19" s="316">
        <v>14870.462578539997</v>
      </c>
      <c r="C19" s="317">
        <v>1465.3295385400002</v>
      </c>
      <c r="D19" s="314">
        <v>162.09542909000001</v>
      </c>
      <c r="E19" s="39">
        <v>1868.4287541799999</v>
      </c>
      <c r="F19" s="315">
        <v>17.26681202</v>
      </c>
      <c r="G19" s="318">
        <f>SUM(B19:F19)</f>
        <v>18383.583112369997</v>
      </c>
      <c r="H19" s="40"/>
    </row>
    <row r="20" spans="1:16" ht="15.75" customHeight="1" x14ac:dyDescent="0.3">
      <c r="A20" s="309">
        <v>2025</v>
      </c>
      <c r="B20" s="316">
        <v>21861.398470650001</v>
      </c>
      <c r="C20" s="317">
        <v>1629.2344781800002</v>
      </c>
      <c r="D20" s="314">
        <v>135.81683192999998</v>
      </c>
      <c r="E20" s="39">
        <v>2248.6484580800002</v>
      </c>
      <c r="F20" s="315">
        <v>136.39337</v>
      </c>
      <c r="G20" s="318">
        <f>SUM(B20:F20)</f>
        <v>26011.491608840002</v>
      </c>
      <c r="H20" s="40"/>
    </row>
    <row r="21" spans="1:16" s="561" customFormat="1" ht="27.75" customHeight="1" x14ac:dyDescent="0.3">
      <c r="A21" s="555" t="s">
        <v>897</v>
      </c>
      <c r="B21" s="556">
        <f>SUM(B22:B22)</f>
        <v>1804.53618166</v>
      </c>
      <c r="C21" s="557">
        <f>SUM(C22:C22)</f>
        <v>159.35019399999999</v>
      </c>
      <c r="D21" s="558">
        <f>SUM(D22:D22)</f>
        <v>22.62562299</v>
      </c>
      <c r="E21" s="902">
        <f>SUM(E22:E22)</f>
        <v>2.9905000000000001E-2</v>
      </c>
      <c r="F21" s="582">
        <f>SUM(F22:F22)</f>
        <v>0</v>
      </c>
      <c r="G21" s="559">
        <f>SUM(B21:F21)</f>
        <v>1986.54190365</v>
      </c>
      <c r="H21" s="560"/>
    </row>
    <row r="22" spans="1:16" s="561" customFormat="1" ht="14.25" customHeight="1" x14ac:dyDescent="0.3">
      <c r="A22" s="903" t="s">
        <v>206</v>
      </c>
      <c r="B22" s="904">
        <v>1804.53618166</v>
      </c>
      <c r="C22" s="905">
        <v>159.35019399999999</v>
      </c>
      <c r="D22" s="906">
        <v>22.62562299</v>
      </c>
      <c r="E22" s="907">
        <v>2.9905000000000001E-2</v>
      </c>
      <c r="F22" s="908">
        <v>0</v>
      </c>
      <c r="G22" s="909">
        <f t="shared" ref="G22" si="1">SUM(B22:F22)</f>
        <v>1986.54190365</v>
      </c>
      <c r="H22" s="560"/>
    </row>
    <row r="23" spans="1:16" ht="14.25" customHeight="1" x14ac:dyDescent="0.3">
      <c r="A23" s="36"/>
      <c r="B23" s="323"/>
      <c r="C23" s="323"/>
      <c r="D23" s="42"/>
      <c r="E23" s="42"/>
      <c r="F23" s="324"/>
      <c r="G23" s="39"/>
      <c r="H23" s="41"/>
    </row>
    <row r="24" spans="1:16" ht="14.25" customHeight="1" x14ac:dyDescent="0.3">
      <c r="A24" s="946" t="s">
        <v>870</v>
      </c>
      <c r="B24" s="946"/>
      <c r="C24" s="946"/>
      <c r="D24" s="946"/>
      <c r="E24" s="946"/>
      <c r="F24" s="946"/>
      <c r="G24" s="946"/>
      <c r="H24" s="41"/>
    </row>
    <row r="25" spans="1:16" ht="14.25" customHeight="1" x14ac:dyDescent="0.3">
      <c r="A25" s="7" t="s">
        <v>871</v>
      </c>
      <c r="B25" s="323">
        <v>1732.5072653299999</v>
      </c>
      <c r="C25" s="323">
        <v>111.52984831000001</v>
      </c>
      <c r="D25" s="42">
        <v>15.67699298</v>
      </c>
      <c r="E25" s="395">
        <v>0.361153</v>
      </c>
      <c r="F25" s="324">
        <v>2.6499999999999999E-4</v>
      </c>
      <c r="G25" s="39">
        <f>SUM(B25:F25)</f>
        <v>1860.0755246199999</v>
      </c>
      <c r="H25" s="41"/>
    </row>
    <row r="26" spans="1:16" ht="14.25" customHeight="1" x14ac:dyDescent="0.3">
      <c r="A26" s="7" t="s">
        <v>872</v>
      </c>
      <c r="B26" s="323">
        <v>1804.53618166</v>
      </c>
      <c r="C26" s="323">
        <v>159.35019399999999</v>
      </c>
      <c r="D26" s="42">
        <v>22.62562299</v>
      </c>
      <c r="E26" s="910">
        <v>2.9905000000000001E-2</v>
      </c>
      <c r="F26" s="632">
        <v>0</v>
      </c>
      <c r="G26" s="39">
        <f>SUM(B26:F26)</f>
        <v>1986.54190365</v>
      </c>
      <c r="H26" s="41"/>
    </row>
    <row r="27" spans="1:16" ht="14.25" customHeight="1" x14ac:dyDescent="0.3">
      <c r="A27" s="187" t="s">
        <v>270</v>
      </c>
      <c r="B27" s="325">
        <f t="shared" ref="B27:G27" si="2">B26/B25-1</f>
        <v>4.1574957734033191E-2</v>
      </c>
      <c r="C27" s="325">
        <f t="shared" si="2"/>
        <v>0.42876724405723321</v>
      </c>
      <c r="D27" s="325">
        <f t="shared" si="2"/>
        <v>0.44323742562522983</v>
      </c>
      <c r="E27" s="325">
        <f t="shared" si="2"/>
        <v>-0.91719575913809381</v>
      </c>
      <c r="F27" s="325" t="s">
        <v>242</v>
      </c>
      <c r="G27" s="325">
        <f t="shared" si="2"/>
        <v>6.7989916192159106E-2</v>
      </c>
      <c r="H27" s="41"/>
    </row>
    <row r="28" spans="1:16" ht="14.25" customHeight="1" x14ac:dyDescent="0.3">
      <c r="A28" s="36"/>
      <c r="B28" s="583"/>
      <c r="C28" s="583"/>
      <c r="D28" s="42"/>
      <c r="E28" s="42"/>
      <c r="F28" s="324"/>
      <c r="G28" s="39"/>
      <c r="H28" s="41"/>
      <c r="I28" s="584"/>
      <c r="J28" s="585"/>
      <c r="K28" s="586"/>
      <c r="L28" s="586"/>
      <c r="M28" s="586"/>
      <c r="N28" s="587"/>
      <c r="O28" s="586"/>
      <c r="P28" s="586"/>
    </row>
    <row r="29" spans="1:16" ht="14.25" customHeight="1" x14ac:dyDescent="0.3">
      <c r="A29" s="326" t="s">
        <v>271</v>
      </c>
      <c r="B29" s="326"/>
      <c r="C29" s="326"/>
      <c r="D29" s="326"/>
      <c r="E29" s="326"/>
      <c r="F29" s="326"/>
      <c r="G29" s="326"/>
      <c r="H29" s="41"/>
    </row>
    <row r="30" spans="1:16" ht="14.25" customHeight="1" x14ac:dyDescent="0.3">
      <c r="A30" s="7" t="s">
        <v>857</v>
      </c>
      <c r="B30" s="323">
        <v>1771.59893932</v>
      </c>
      <c r="C30" s="323">
        <v>145.75062396000001</v>
      </c>
      <c r="D30" s="42">
        <v>16.449724</v>
      </c>
      <c r="E30" s="633">
        <v>170.24033309000001</v>
      </c>
      <c r="F30" s="911">
        <v>8.4599999999999996E-4</v>
      </c>
      <c r="G30" s="39">
        <f>SUM(B30:F30)</f>
        <v>2104.0404663700001</v>
      </c>
      <c r="H30" s="41"/>
    </row>
    <row r="31" spans="1:16" ht="14.25" customHeight="1" x14ac:dyDescent="0.3">
      <c r="A31" s="7" t="s">
        <v>872</v>
      </c>
      <c r="B31" s="323">
        <v>1804.53618166</v>
      </c>
      <c r="C31" s="323">
        <v>159.35019399999999</v>
      </c>
      <c r="D31" s="633">
        <v>22.62562299</v>
      </c>
      <c r="E31" s="912">
        <v>2.9905000000000001E-2</v>
      </c>
      <c r="F31" s="829">
        <v>0</v>
      </c>
      <c r="G31" s="39">
        <f>SUM(B31:F31)</f>
        <v>1986.54190365</v>
      </c>
      <c r="H31" s="41"/>
    </row>
    <row r="32" spans="1:16" ht="14.25" customHeight="1" x14ac:dyDescent="0.3">
      <c r="A32" s="187" t="s">
        <v>270</v>
      </c>
      <c r="B32" s="327">
        <f>B31/B30-1</f>
        <v>1.8591816470968636E-2</v>
      </c>
      <c r="C32" s="327">
        <f t="shared" ref="C32:G32" si="3">C31/C30-1</f>
        <v>9.3307113688461785E-2</v>
      </c>
      <c r="D32" s="327">
        <f t="shared" si="3"/>
        <v>0.37544088824833777</v>
      </c>
      <c r="E32" s="327">
        <f t="shared" si="3"/>
        <v>-0.99982433657490444</v>
      </c>
      <c r="F32" s="327" t="s">
        <v>242</v>
      </c>
      <c r="G32" s="327">
        <f t="shared" si="3"/>
        <v>-5.5844250430560738E-2</v>
      </c>
      <c r="H32" s="41"/>
    </row>
    <row r="33" spans="1:8" ht="14.25" customHeight="1" x14ac:dyDescent="0.3">
      <c r="A33" s="36"/>
      <c r="B33" s="323"/>
      <c r="C33" s="323"/>
      <c r="D33" s="42"/>
      <c r="E33" s="42"/>
      <c r="F33" s="324"/>
      <c r="G33" s="39"/>
      <c r="H33" s="41"/>
    </row>
    <row r="34" spans="1:8" ht="23.25" customHeight="1" x14ac:dyDescent="0.3">
      <c r="A34" s="947" t="s">
        <v>225</v>
      </c>
      <c r="B34" s="947"/>
      <c r="C34" s="947"/>
      <c r="D34" s="947"/>
      <c r="E34" s="947"/>
      <c r="F34" s="947"/>
      <c r="G34" s="947"/>
      <c r="H34" s="45"/>
    </row>
    <row r="35" spans="1:8" ht="14.25" customHeight="1" x14ac:dyDescent="0.3">
      <c r="A35" s="43"/>
      <c r="B35" s="46"/>
      <c r="C35" s="47"/>
      <c r="D35" s="48"/>
      <c r="E35" s="49"/>
      <c r="F35" s="49"/>
      <c r="G35" s="49"/>
      <c r="H35" s="20"/>
    </row>
    <row r="36" spans="1:8" ht="14.25" customHeight="1" x14ac:dyDescent="0.3">
      <c r="A36" s="43"/>
      <c r="B36" s="46"/>
      <c r="C36" s="47"/>
      <c r="D36" s="48"/>
      <c r="E36" s="49"/>
      <c r="F36" s="49"/>
      <c r="G36" s="49"/>
      <c r="H36" s="20"/>
    </row>
    <row r="37" spans="1:8" ht="14.25" customHeight="1" x14ac:dyDescent="0.3">
      <c r="A37" s="43"/>
      <c r="B37" s="46"/>
      <c r="C37" s="47"/>
      <c r="D37" s="48"/>
      <c r="E37" s="49"/>
      <c r="F37" s="49"/>
      <c r="G37" s="49"/>
      <c r="H37" s="20"/>
    </row>
    <row r="38" spans="1:8" ht="14.25" customHeight="1" x14ac:dyDescent="0.3">
      <c r="A38" s="43"/>
      <c r="B38" s="46"/>
      <c r="C38" s="47"/>
      <c r="D38" s="48"/>
      <c r="E38" s="49"/>
      <c r="F38" s="49"/>
      <c r="G38" s="49"/>
      <c r="H38" s="20"/>
    </row>
    <row r="39" spans="1:8" ht="14.25" customHeight="1" x14ac:dyDescent="0.3">
      <c r="A39" s="43"/>
      <c r="B39" s="46"/>
      <c r="C39" s="47"/>
      <c r="D39" s="48"/>
      <c r="E39" s="49"/>
      <c r="F39" s="49"/>
      <c r="G39" s="49"/>
      <c r="H39" s="20"/>
    </row>
    <row r="40" spans="1:8" ht="14.25" customHeight="1" x14ac:dyDescent="0.3">
      <c r="A40" s="43"/>
      <c r="B40" s="46"/>
      <c r="C40" s="47"/>
      <c r="D40" s="48"/>
      <c r="E40" s="49"/>
      <c r="F40" s="49"/>
      <c r="G40" s="49"/>
      <c r="H40" s="20"/>
    </row>
    <row r="41" spans="1:8" ht="14.25" customHeight="1" x14ac:dyDescent="0.3">
      <c r="A41" s="43"/>
      <c r="B41" s="46"/>
      <c r="C41" s="47"/>
      <c r="D41" s="48"/>
      <c r="E41" s="49"/>
      <c r="F41" s="49"/>
      <c r="G41" s="49"/>
      <c r="H41" s="20"/>
    </row>
    <row r="42" spans="1:8" ht="14.25" customHeight="1" x14ac:dyDescent="0.3">
      <c r="A42" s="43"/>
      <c r="B42" s="48"/>
      <c r="C42" s="47"/>
      <c r="D42" s="48"/>
      <c r="E42" s="49"/>
      <c r="F42" s="49"/>
      <c r="G42" s="49"/>
      <c r="H42" s="20"/>
    </row>
    <row r="43" spans="1:8" ht="14.25" customHeight="1" x14ac:dyDescent="0.3">
      <c r="A43" s="43"/>
      <c r="B43" s="49"/>
      <c r="C43" s="47"/>
      <c r="D43" s="49"/>
      <c r="E43" s="49"/>
      <c r="F43" s="49"/>
      <c r="G43" s="49"/>
      <c r="H43" s="20"/>
    </row>
    <row r="44" spans="1:8" ht="14.25" customHeight="1" x14ac:dyDescent="0.3">
      <c r="A44" s="43"/>
      <c r="B44" s="49"/>
      <c r="C44" s="49"/>
      <c r="D44" s="49"/>
      <c r="E44" s="49"/>
      <c r="F44" s="49"/>
      <c r="G44" s="49"/>
      <c r="H44" s="20"/>
    </row>
    <row r="45" spans="1:8" ht="14.25" customHeight="1" x14ac:dyDescent="0.3">
      <c r="A45" s="43"/>
      <c r="B45" s="49"/>
      <c r="C45" s="49"/>
      <c r="D45" s="49"/>
      <c r="E45" s="49"/>
      <c r="F45" s="49"/>
      <c r="G45" s="49"/>
      <c r="H45" s="20"/>
    </row>
    <row r="46" spans="1:8" ht="14.25" customHeight="1" x14ac:dyDescent="0.3">
      <c r="A46" s="43"/>
      <c r="B46" s="49"/>
      <c r="C46" s="49"/>
      <c r="D46" s="49"/>
      <c r="E46" s="49"/>
      <c r="F46" s="49"/>
      <c r="G46" s="49"/>
      <c r="H46" s="20"/>
    </row>
    <row r="47" spans="1:8" ht="14.25" customHeight="1" x14ac:dyDescent="0.3">
      <c r="A47" s="43"/>
      <c r="B47" s="49"/>
      <c r="C47" s="49"/>
      <c r="D47" s="49"/>
      <c r="E47" s="49"/>
      <c r="F47" s="49"/>
      <c r="G47" s="49"/>
      <c r="H47" s="20"/>
    </row>
    <row r="48" spans="1:8" ht="14.25" customHeight="1" x14ac:dyDescent="0.3">
      <c r="A48" s="43"/>
      <c r="B48" s="49"/>
      <c r="C48" s="49"/>
      <c r="D48" s="49"/>
      <c r="E48" s="49"/>
      <c r="F48" s="49"/>
      <c r="G48" s="49"/>
      <c r="H48" s="20"/>
    </row>
    <row r="49" spans="1:8" ht="14.25" customHeight="1" x14ac:dyDescent="0.3">
      <c r="A49" s="43"/>
      <c r="B49" s="49"/>
      <c r="C49" s="49"/>
      <c r="D49" s="49"/>
      <c r="E49" s="49"/>
      <c r="F49" s="49"/>
      <c r="G49" s="49"/>
      <c r="H49" s="20"/>
    </row>
    <row r="50" spans="1:8" ht="14.25" customHeight="1" x14ac:dyDescent="0.3">
      <c r="A50" s="43"/>
      <c r="B50" s="44"/>
      <c r="C50" s="44"/>
      <c r="D50" s="44"/>
      <c r="E50" s="44"/>
      <c r="F50" s="44"/>
      <c r="G50" s="44"/>
      <c r="H50" s="41"/>
    </row>
    <row r="51" spans="1:8" ht="53.25" customHeight="1" x14ac:dyDescent="0.3">
      <c r="A51" s="974" t="s">
        <v>922</v>
      </c>
      <c r="B51" s="974"/>
      <c r="C51" s="974"/>
      <c r="D51" s="974"/>
      <c r="E51" s="974"/>
      <c r="F51" s="974"/>
      <c r="G51" s="974"/>
      <c r="H51" s="50"/>
    </row>
    <row r="52" spans="1:8" ht="14.25" customHeight="1" x14ac:dyDescent="0.3">
      <c r="A52" s="43"/>
      <c r="B52" s="46"/>
      <c r="C52" s="51"/>
      <c r="D52" s="49"/>
      <c r="E52" s="49"/>
      <c r="F52" s="49"/>
      <c r="G52" s="49"/>
      <c r="H52" s="20"/>
    </row>
  </sheetData>
  <mergeCells count="5">
    <mergeCell ref="B4:C4"/>
    <mergeCell ref="D4:F4"/>
    <mergeCell ref="A24:G24"/>
    <mergeCell ref="A34:G34"/>
    <mergeCell ref="A51:G51"/>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codeName="Hoja23">
    <tabColor rgb="FF002060"/>
  </sheetPr>
  <dimension ref="B2:J76"/>
  <sheetViews>
    <sheetView showGridLines="0" view="pageBreakPreview" zoomScaleNormal="100" zoomScaleSheetLayoutView="100" workbookViewId="0"/>
  </sheetViews>
  <sheetFormatPr baseColWidth="10" defaultColWidth="21.88671875" defaultRowHeight="14.4" x14ac:dyDescent="0.3"/>
  <cols>
    <col min="1" max="1" width="2.5546875" style="363" customWidth="1"/>
    <col min="2" max="3" width="15.88671875" style="363" customWidth="1"/>
    <col min="4" max="4" width="37.44140625" style="363" customWidth="1"/>
    <col min="5" max="5" width="52.33203125" style="363" customWidth="1"/>
    <col min="6" max="6" width="16.88671875" style="363" customWidth="1"/>
    <col min="7" max="7" width="18.5546875" style="363" customWidth="1"/>
    <col min="8" max="8" width="21.88671875" style="363"/>
    <col min="9" max="9" width="28.5546875" style="363" customWidth="1"/>
    <col min="10" max="10" width="2.5546875" style="363" customWidth="1"/>
    <col min="11" max="16384" width="21.88671875" style="363"/>
  </cols>
  <sheetData>
    <row r="2" spans="2:9" ht="28.8" x14ac:dyDescent="0.3">
      <c r="B2" s="975" t="s">
        <v>847</v>
      </c>
      <c r="C2" s="975"/>
      <c r="D2" s="975"/>
      <c r="E2" s="975"/>
      <c r="F2" s="975"/>
      <c r="G2" s="975"/>
      <c r="H2" s="975"/>
      <c r="I2" s="975"/>
    </row>
    <row r="4" spans="2:9" ht="39.75" customHeight="1" thickBot="1" x14ac:dyDescent="0.35">
      <c r="B4" s="364" t="s">
        <v>396</v>
      </c>
      <c r="C4" s="364" t="s">
        <v>397</v>
      </c>
      <c r="D4" s="365" t="s">
        <v>7</v>
      </c>
      <c r="E4" s="365" t="s">
        <v>8</v>
      </c>
      <c r="F4" s="364" t="s">
        <v>180</v>
      </c>
      <c r="G4" s="364" t="s">
        <v>10</v>
      </c>
      <c r="H4" s="364" t="s">
        <v>96</v>
      </c>
      <c r="I4" s="364" t="s">
        <v>435</v>
      </c>
    </row>
    <row r="5" spans="2:9" ht="20.25" customHeight="1" thickBot="1" x14ac:dyDescent="0.35">
      <c r="B5" s="366" t="s">
        <v>398</v>
      </c>
      <c r="C5" s="366">
        <v>2025</v>
      </c>
      <c r="D5" s="367" t="s">
        <v>97</v>
      </c>
      <c r="E5" s="368" t="s">
        <v>98</v>
      </c>
      <c r="F5" s="366" t="s">
        <v>26</v>
      </c>
      <c r="G5" s="366" t="s">
        <v>2</v>
      </c>
      <c r="H5" s="366" t="s">
        <v>399</v>
      </c>
      <c r="I5" s="608">
        <v>650</v>
      </c>
    </row>
    <row r="6" spans="2:9" ht="20.25" customHeight="1" thickBot="1" x14ac:dyDescent="0.35">
      <c r="B6" s="605" t="s">
        <v>400</v>
      </c>
      <c r="C6" s="605">
        <v>2024</v>
      </c>
      <c r="D6" s="606" t="s">
        <v>161</v>
      </c>
      <c r="E6" s="607" t="s">
        <v>162</v>
      </c>
      <c r="F6" s="605" t="s">
        <v>27</v>
      </c>
      <c r="G6" s="605" t="s">
        <v>2</v>
      </c>
      <c r="H6" s="605" t="s">
        <v>399</v>
      </c>
      <c r="I6" s="609">
        <v>1318.7470000000001</v>
      </c>
    </row>
    <row r="7" spans="2:9" ht="20.25" customHeight="1" x14ac:dyDescent="0.3">
      <c r="B7" s="605" t="s">
        <v>401</v>
      </c>
      <c r="C7" s="605">
        <v>2024</v>
      </c>
      <c r="D7" s="606" t="s">
        <v>106</v>
      </c>
      <c r="E7" s="607" t="s">
        <v>107</v>
      </c>
      <c r="F7" s="605" t="s">
        <v>32</v>
      </c>
      <c r="G7" s="605" t="s">
        <v>1</v>
      </c>
      <c r="H7" s="605" t="s">
        <v>399</v>
      </c>
      <c r="I7" s="609">
        <v>1604</v>
      </c>
    </row>
    <row r="8" spans="2:9" ht="20.25" customHeight="1" thickBot="1" x14ac:dyDescent="0.35">
      <c r="B8" s="375" t="s">
        <v>713</v>
      </c>
      <c r="C8" s="375">
        <v>2026</v>
      </c>
      <c r="D8" s="376" t="s">
        <v>99</v>
      </c>
      <c r="E8" s="377" t="s">
        <v>34</v>
      </c>
      <c r="F8" s="378" t="s">
        <v>16</v>
      </c>
      <c r="G8" s="378" t="s">
        <v>3</v>
      </c>
      <c r="H8" s="378" t="s">
        <v>399</v>
      </c>
      <c r="I8" s="812">
        <v>130</v>
      </c>
    </row>
    <row r="9" spans="2:9" ht="20.25" customHeight="1" x14ac:dyDescent="0.3">
      <c r="B9" s="372" t="s">
        <v>404</v>
      </c>
      <c r="C9" s="372">
        <v>2025</v>
      </c>
      <c r="D9" s="373" t="s">
        <v>714</v>
      </c>
      <c r="E9" s="374" t="s">
        <v>40</v>
      </c>
      <c r="F9" s="372" t="s">
        <v>33</v>
      </c>
      <c r="G9" s="372" t="s">
        <v>268</v>
      </c>
      <c r="H9" s="372" t="s">
        <v>100</v>
      </c>
      <c r="I9" s="611">
        <v>293.5</v>
      </c>
    </row>
    <row r="10" spans="2:9" ht="20.25" customHeight="1" x14ac:dyDescent="0.3">
      <c r="B10" s="372" t="s">
        <v>715</v>
      </c>
      <c r="C10" s="372">
        <v>2025</v>
      </c>
      <c r="D10" s="373" t="s">
        <v>415</v>
      </c>
      <c r="E10" s="374" t="s">
        <v>416</v>
      </c>
      <c r="F10" s="372" t="s">
        <v>15</v>
      </c>
      <c r="G10" s="372" t="s">
        <v>1</v>
      </c>
      <c r="H10" s="372" t="s">
        <v>100</v>
      </c>
      <c r="I10" s="611">
        <v>502.47</v>
      </c>
    </row>
    <row r="11" spans="2:9" ht="20.25" customHeight="1" x14ac:dyDescent="0.3">
      <c r="B11" s="372" t="s">
        <v>404</v>
      </c>
      <c r="C11" s="372">
        <v>2026</v>
      </c>
      <c r="D11" s="373" t="s">
        <v>163</v>
      </c>
      <c r="E11" s="374" t="s">
        <v>164</v>
      </c>
      <c r="F11" s="372" t="s">
        <v>24</v>
      </c>
      <c r="G11" s="372" t="s">
        <v>3</v>
      </c>
      <c r="H11" s="372" t="s">
        <v>399</v>
      </c>
      <c r="I11" s="611">
        <v>76.2</v>
      </c>
    </row>
    <row r="12" spans="2:9" ht="20.25" customHeight="1" x14ac:dyDescent="0.3">
      <c r="B12" s="372" t="s">
        <v>716</v>
      </c>
      <c r="C12" s="372">
        <v>2027</v>
      </c>
      <c r="D12" s="373" t="s">
        <v>170</v>
      </c>
      <c r="E12" s="374" t="s">
        <v>717</v>
      </c>
      <c r="F12" s="372" t="s">
        <v>19</v>
      </c>
      <c r="G12" s="372" t="s">
        <v>1</v>
      </c>
      <c r="H12" s="372" t="s">
        <v>399</v>
      </c>
      <c r="I12" s="611">
        <v>1802</v>
      </c>
    </row>
    <row r="13" spans="2:9" ht="20.25" customHeight="1" x14ac:dyDescent="0.3">
      <c r="B13" s="369" t="s">
        <v>404</v>
      </c>
      <c r="C13" s="369">
        <v>2028</v>
      </c>
      <c r="D13" s="370" t="s">
        <v>101</v>
      </c>
      <c r="E13" s="371" t="s">
        <v>102</v>
      </c>
      <c r="F13" s="369" t="s">
        <v>33</v>
      </c>
      <c r="G13" s="369" t="s">
        <v>4</v>
      </c>
      <c r="H13" s="369" t="s">
        <v>103</v>
      </c>
      <c r="I13" s="612">
        <v>579</v>
      </c>
    </row>
    <row r="14" spans="2:9" ht="20.25" customHeight="1" x14ac:dyDescent="0.3">
      <c r="B14" s="379" t="s">
        <v>405</v>
      </c>
      <c r="C14" s="379">
        <v>2028</v>
      </c>
      <c r="D14" s="373" t="s">
        <v>154</v>
      </c>
      <c r="E14" s="374" t="s">
        <v>155</v>
      </c>
      <c r="F14" s="372" t="s">
        <v>19</v>
      </c>
      <c r="G14" s="372" t="s">
        <v>5</v>
      </c>
      <c r="H14" s="372" t="s">
        <v>100</v>
      </c>
      <c r="I14" s="611">
        <v>1781.25</v>
      </c>
    </row>
    <row r="15" spans="2:9" ht="20.25" customHeight="1" x14ac:dyDescent="0.3">
      <c r="B15" s="380" t="s">
        <v>404</v>
      </c>
      <c r="C15" s="380">
        <v>2029</v>
      </c>
      <c r="D15" s="381" t="s">
        <v>109</v>
      </c>
      <c r="E15" s="382" t="s">
        <v>110</v>
      </c>
      <c r="F15" s="383" t="s">
        <v>19</v>
      </c>
      <c r="G15" s="383" t="s">
        <v>1</v>
      </c>
      <c r="H15" s="383" t="s">
        <v>103</v>
      </c>
      <c r="I15" s="613">
        <v>1900</v>
      </c>
    </row>
    <row r="16" spans="2:9" ht="20.25" customHeight="1" thickBot="1" x14ac:dyDescent="0.35">
      <c r="B16" s="378" t="s">
        <v>718</v>
      </c>
      <c r="C16" s="378">
        <v>2029</v>
      </c>
      <c r="D16" s="376" t="s">
        <v>402</v>
      </c>
      <c r="E16" s="377" t="s">
        <v>403</v>
      </c>
      <c r="F16" s="378" t="s">
        <v>32</v>
      </c>
      <c r="G16" s="378" t="s">
        <v>3</v>
      </c>
      <c r="H16" s="378" t="s">
        <v>103</v>
      </c>
      <c r="I16" s="610">
        <v>344.98774900000001</v>
      </c>
    </row>
    <row r="17" spans="2:9" ht="20.25" customHeight="1" x14ac:dyDescent="0.3">
      <c r="B17" s="380" t="s">
        <v>719</v>
      </c>
      <c r="C17" s="383">
        <v>2026</v>
      </c>
      <c r="D17" s="381" t="s">
        <v>720</v>
      </c>
      <c r="E17" s="382" t="s">
        <v>721</v>
      </c>
      <c r="F17" s="383" t="s">
        <v>15</v>
      </c>
      <c r="G17" s="383" t="s">
        <v>4</v>
      </c>
      <c r="H17" s="383" t="s">
        <v>100</v>
      </c>
      <c r="I17" s="613">
        <v>118.08574900000001</v>
      </c>
    </row>
    <row r="18" spans="2:9" ht="20.25" customHeight="1" x14ac:dyDescent="0.3">
      <c r="B18" s="384" t="s">
        <v>722</v>
      </c>
      <c r="C18" s="369">
        <v>2026</v>
      </c>
      <c r="D18" s="370" t="s">
        <v>723</v>
      </c>
      <c r="E18" s="371" t="s">
        <v>724</v>
      </c>
      <c r="F18" s="369" t="s">
        <v>19</v>
      </c>
      <c r="G18" s="369" t="s">
        <v>1</v>
      </c>
      <c r="H18" s="369" t="s">
        <v>100</v>
      </c>
      <c r="I18" s="612">
        <v>2100</v>
      </c>
    </row>
    <row r="19" spans="2:9" ht="20.25" customHeight="1" thickBot="1" x14ac:dyDescent="0.35">
      <c r="B19" s="385" t="s">
        <v>725</v>
      </c>
      <c r="C19" s="386">
        <v>2027</v>
      </c>
      <c r="D19" s="387" t="s">
        <v>417</v>
      </c>
      <c r="E19" s="388" t="s">
        <v>134</v>
      </c>
      <c r="F19" s="386" t="s">
        <v>36</v>
      </c>
      <c r="G19" s="386" t="s">
        <v>1</v>
      </c>
      <c r="H19" s="386" t="s">
        <v>399</v>
      </c>
      <c r="I19" s="614">
        <v>1753.278879</v>
      </c>
    </row>
    <row r="20" spans="2:9" ht="20.25" customHeight="1" x14ac:dyDescent="0.3">
      <c r="B20" s="615" t="s">
        <v>726</v>
      </c>
      <c r="C20" s="605">
        <v>2027</v>
      </c>
      <c r="D20" s="606" t="s">
        <v>146</v>
      </c>
      <c r="E20" s="607" t="s">
        <v>147</v>
      </c>
      <c r="F20" s="605" t="s">
        <v>39</v>
      </c>
      <c r="G20" s="605" t="s">
        <v>1</v>
      </c>
      <c r="H20" s="605" t="s">
        <v>100</v>
      </c>
      <c r="I20" s="609">
        <v>1500</v>
      </c>
    </row>
    <row r="21" spans="2:9" ht="20.25" customHeight="1" x14ac:dyDescent="0.3">
      <c r="B21" s="379" t="s">
        <v>727</v>
      </c>
      <c r="C21" s="372">
        <v>2029</v>
      </c>
      <c r="D21" s="373" t="s">
        <v>150</v>
      </c>
      <c r="E21" s="374" t="s">
        <v>151</v>
      </c>
      <c r="F21" s="372" t="s">
        <v>26</v>
      </c>
      <c r="G21" s="372" t="s">
        <v>1</v>
      </c>
      <c r="H21" s="372" t="s">
        <v>114</v>
      </c>
      <c r="I21" s="611">
        <v>655</v>
      </c>
    </row>
    <row r="22" spans="2:9" ht="20.25" customHeight="1" thickBot="1" x14ac:dyDescent="0.35">
      <c r="B22" s="384" t="s">
        <v>728</v>
      </c>
      <c r="C22" s="378">
        <v>2031</v>
      </c>
      <c r="D22" s="376" t="s">
        <v>115</v>
      </c>
      <c r="E22" s="377" t="s">
        <v>116</v>
      </c>
      <c r="F22" s="378" t="s">
        <v>36</v>
      </c>
      <c r="G22" s="378" t="s">
        <v>1</v>
      </c>
      <c r="H22" s="378" t="s">
        <v>100</v>
      </c>
      <c r="I22" s="610">
        <v>1038.4079999999999</v>
      </c>
    </row>
    <row r="23" spans="2:9" ht="20.25" customHeight="1" x14ac:dyDescent="0.3">
      <c r="B23" s="615" t="s">
        <v>729</v>
      </c>
      <c r="C23" s="605">
        <v>2032</v>
      </c>
      <c r="D23" s="606" t="s">
        <v>406</v>
      </c>
      <c r="E23" s="607" t="s">
        <v>165</v>
      </c>
      <c r="F23" s="605" t="s">
        <v>22</v>
      </c>
      <c r="G23" s="605" t="s">
        <v>407</v>
      </c>
      <c r="H23" s="605" t="s">
        <v>112</v>
      </c>
      <c r="I23" s="609">
        <v>597.88286723400199</v>
      </c>
    </row>
    <row r="24" spans="2:9" ht="20.25" customHeight="1" thickBot="1" x14ac:dyDescent="0.35">
      <c r="B24" s="384" t="s">
        <v>848</v>
      </c>
      <c r="C24" s="378" t="s">
        <v>118</v>
      </c>
      <c r="D24" s="376" t="s">
        <v>849</v>
      </c>
      <c r="E24" s="377" t="s">
        <v>148</v>
      </c>
      <c r="F24" s="378" t="s">
        <v>13</v>
      </c>
      <c r="G24" s="378" t="s">
        <v>1</v>
      </c>
      <c r="H24" s="378" t="s">
        <v>112</v>
      </c>
      <c r="I24" s="610">
        <v>1650</v>
      </c>
    </row>
    <row r="25" spans="2:9" ht="20.25" customHeight="1" x14ac:dyDescent="0.3">
      <c r="B25" s="976" t="s">
        <v>216</v>
      </c>
      <c r="C25" s="369">
        <v>2027</v>
      </c>
      <c r="D25" s="370" t="s">
        <v>408</v>
      </c>
      <c r="E25" s="371" t="s">
        <v>409</v>
      </c>
      <c r="F25" s="369" t="s">
        <v>45</v>
      </c>
      <c r="G25" s="369" t="s">
        <v>1</v>
      </c>
      <c r="H25" s="369" t="s">
        <v>112</v>
      </c>
      <c r="I25" s="612">
        <v>500</v>
      </c>
    </row>
    <row r="26" spans="2:9" ht="20.25" customHeight="1" x14ac:dyDescent="0.3">
      <c r="B26" s="977"/>
      <c r="C26" s="372">
        <v>2029</v>
      </c>
      <c r="D26" s="373" t="s">
        <v>111</v>
      </c>
      <c r="E26" s="374" t="s">
        <v>717</v>
      </c>
      <c r="F26" s="372" t="s">
        <v>26</v>
      </c>
      <c r="G26" s="372" t="s">
        <v>1</v>
      </c>
      <c r="H26" s="372" t="s">
        <v>112</v>
      </c>
      <c r="I26" s="611">
        <v>1354</v>
      </c>
    </row>
    <row r="27" spans="2:9" ht="20.25" customHeight="1" x14ac:dyDescent="0.3">
      <c r="B27" s="977"/>
      <c r="C27" s="384">
        <v>2031</v>
      </c>
      <c r="D27" s="370" t="s">
        <v>113</v>
      </c>
      <c r="E27" s="371" t="s">
        <v>717</v>
      </c>
      <c r="F27" s="369" t="s">
        <v>36</v>
      </c>
      <c r="G27" s="369" t="s">
        <v>1</v>
      </c>
      <c r="H27" s="369" t="s">
        <v>114</v>
      </c>
      <c r="I27" s="612">
        <v>2600</v>
      </c>
    </row>
    <row r="28" spans="2:9" ht="20.25" customHeight="1" x14ac:dyDescent="0.3">
      <c r="B28" s="977"/>
      <c r="C28" s="372">
        <v>2032</v>
      </c>
      <c r="D28" s="373" t="s">
        <v>117</v>
      </c>
      <c r="E28" s="374" t="s">
        <v>717</v>
      </c>
      <c r="F28" s="372" t="s">
        <v>22</v>
      </c>
      <c r="G28" s="372" t="s">
        <v>1</v>
      </c>
      <c r="H28" s="372" t="s">
        <v>112</v>
      </c>
      <c r="I28" s="611">
        <v>2500</v>
      </c>
    </row>
    <row r="29" spans="2:9" ht="20.25" customHeight="1" x14ac:dyDescent="0.3">
      <c r="B29" s="977"/>
      <c r="C29" s="369" t="s">
        <v>118</v>
      </c>
      <c r="D29" s="370" t="s">
        <v>119</v>
      </c>
      <c r="E29" s="371" t="s">
        <v>120</v>
      </c>
      <c r="F29" s="369" t="s">
        <v>121</v>
      </c>
      <c r="G29" s="369" t="s">
        <v>214</v>
      </c>
      <c r="H29" s="369" t="s">
        <v>100</v>
      </c>
      <c r="I29" s="612">
        <v>450</v>
      </c>
    </row>
    <row r="30" spans="2:9" ht="20.25" customHeight="1" x14ac:dyDescent="0.3">
      <c r="B30" s="977"/>
      <c r="C30" s="372" t="s">
        <v>118</v>
      </c>
      <c r="D30" s="373" t="s">
        <v>730</v>
      </c>
      <c r="E30" s="374" t="s">
        <v>731</v>
      </c>
      <c r="F30" s="372" t="s">
        <v>25</v>
      </c>
      <c r="G30" s="372" t="s">
        <v>1</v>
      </c>
      <c r="H30" s="372" t="s">
        <v>114</v>
      </c>
      <c r="I30" s="611">
        <v>93.3</v>
      </c>
    </row>
    <row r="31" spans="2:9" ht="20.25" customHeight="1" x14ac:dyDescent="0.3">
      <c r="B31" s="977"/>
      <c r="C31" s="369" t="s">
        <v>118</v>
      </c>
      <c r="D31" s="370" t="s">
        <v>732</v>
      </c>
      <c r="E31" s="371" t="s">
        <v>733</v>
      </c>
      <c r="F31" s="369" t="s">
        <v>32</v>
      </c>
      <c r="G31" s="369" t="s">
        <v>1</v>
      </c>
      <c r="H31" s="369" t="s">
        <v>112</v>
      </c>
      <c r="I31" s="612">
        <v>362.15070800000001</v>
      </c>
    </row>
    <row r="32" spans="2:9" ht="20.25" customHeight="1" x14ac:dyDescent="0.3">
      <c r="B32" s="977"/>
      <c r="C32" s="372" t="s">
        <v>118</v>
      </c>
      <c r="D32" s="373" t="s">
        <v>122</v>
      </c>
      <c r="E32" s="374" t="s">
        <v>717</v>
      </c>
      <c r="F32" s="372" t="s">
        <v>26</v>
      </c>
      <c r="G32" s="372" t="s">
        <v>1</v>
      </c>
      <c r="H32" s="372" t="s">
        <v>112</v>
      </c>
      <c r="I32" s="611">
        <v>604.99066900000003</v>
      </c>
    </row>
    <row r="33" spans="2:9" ht="20.25" customHeight="1" x14ac:dyDescent="0.3">
      <c r="B33" s="977"/>
      <c r="C33" s="369" t="s">
        <v>118</v>
      </c>
      <c r="D33" s="370" t="s">
        <v>734</v>
      </c>
      <c r="E33" s="371" t="s">
        <v>735</v>
      </c>
      <c r="F33" s="369" t="s">
        <v>19</v>
      </c>
      <c r="G33" s="369" t="s">
        <v>2</v>
      </c>
      <c r="H33" s="369" t="s">
        <v>114</v>
      </c>
      <c r="I33" s="612">
        <v>300</v>
      </c>
    </row>
    <row r="34" spans="2:9" ht="20.25" customHeight="1" x14ac:dyDescent="0.3">
      <c r="B34" s="977"/>
      <c r="C34" s="379" t="s">
        <v>118</v>
      </c>
      <c r="D34" s="373" t="s">
        <v>410</v>
      </c>
      <c r="E34" s="374" t="s">
        <v>411</v>
      </c>
      <c r="F34" s="372" t="s">
        <v>25</v>
      </c>
      <c r="G34" s="372" t="s">
        <v>4</v>
      </c>
      <c r="H34" s="372" t="s">
        <v>100</v>
      </c>
      <c r="I34" s="611">
        <v>167.487661</v>
      </c>
    </row>
    <row r="35" spans="2:9" ht="20.25" customHeight="1" x14ac:dyDescent="0.3">
      <c r="B35" s="977"/>
      <c r="C35" s="369" t="s">
        <v>118</v>
      </c>
      <c r="D35" s="370" t="s">
        <v>123</v>
      </c>
      <c r="E35" s="371" t="s">
        <v>124</v>
      </c>
      <c r="F35" s="369" t="s">
        <v>32</v>
      </c>
      <c r="G35" s="369" t="s">
        <v>3</v>
      </c>
      <c r="H35" s="369" t="s">
        <v>100</v>
      </c>
      <c r="I35" s="612">
        <v>116.5</v>
      </c>
    </row>
    <row r="36" spans="2:9" ht="20.25" customHeight="1" x14ac:dyDescent="0.3">
      <c r="B36" s="977"/>
      <c r="C36" s="372" t="s">
        <v>118</v>
      </c>
      <c r="D36" s="373" t="s">
        <v>736</v>
      </c>
      <c r="E36" s="374" t="s">
        <v>737</v>
      </c>
      <c r="F36" s="372" t="s">
        <v>26</v>
      </c>
      <c r="G36" s="372" t="s">
        <v>1</v>
      </c>
      <c r="H36" s="372" t="s">
        <v>114</v>
      </c>
      <c r="I36" s="611">
        <v>850</v>
      </c>
    </row>
    <row r="37" spans="2:9" ht="20.25" customHeight="1" x14ac:dyDescent="0.3">
      <c r="B37" s="977"/>
      <c r="C37" s="369" t="s">
        <v>118</v>
      </c>
      <c r="D37" s="370" t="s">
        <v>738</v>
      </c>
      <c r="E37" s="371" t="s">
        <v>739</v>
      </c>
      <c r="F37" s="369" t="s">
        <v>25</v>
      </c>
      <c r="G37" s="369" t="s">
        <v>4</v>
      </c>
      <c r="H37" s="369" t="s">
        <v>114</v>
      </c>
      <c r="I37" s="612">
        <v>138</v>
      </c>
    </row>
    <row r="38" spans="2:9" ht="20.25" customHeight="1" x14ac:dyDescent="0.3">
      <c r="B38" s="977"/>
      <c r="C38" s="372" t="s">
        <v>118</v>
      </c>
      <c r="D38" s="373" t="s">
        <v>740</v>
      </c>
      <c r="E38" s="374" t="s">
        <v>741</v>
      </c>
      <c r="F38" s="372" t="s">
        <v>45</v>
      </c>
      <c r="G38" s="372" t="s">
        <v>5</v>
      </c>
      <c r="H38" s="372" t="s">
        <v>114</v>
      </c>
      <c r="I38" s="611">
        <v>900</v>
      </c>
    </row>
    <row r="39" spans="2:9" ht="20.25" customHeight="1" x14ac:dyDescent="0.3">
      <c r="B39" s="977"/>
      <c r="C39" s="372" t="s">
        <v>118</v>
      </c>
      <c r="D39" s="373" t="s">
        <v>742</v>
      </c>
      <c r="E39" s="374" t="s">
        <v>743</v>
      </c>
      <c r="F39" s="372" t="s">
        <v>16</v>
      </c>
      <c r="G39" s="372" t="s">
        <v>1</v>
      </c>
      <c r="H39" s="372" t="s">
        <v>114</v>
      </c>
      <c r="I39" s="611">
        <v>235</v>
      </c>
    </row>
    <row r="40" spans="2:9" ht="20.25" customHeight="1" x14ac:dyDescent="0.3">
      <c r="B40" s="977"/>
      <c r="C40" s="372" t="s">
        <v>118</v>
      </c>
      <c r="D40" s="373" t="s">
        <v>125</v>
      </c>
      <c r="E40" s="374" t="s">
        <v>412</v>
      </c>
      <c r="F40" s="372" t="s">
        <v>36</v>
      </c>
      <c r="G40" s="372" t="s">
        <v>1</v>
      </c>
      <c r="H40" s="372" t="s">
        <v>114</v>
      </c>
      <c r="I40" s="611">
        <v>250</v>
      </c>
    </row>
    <row r="41" spans="2:9" ht="20.25" customHeight="1" x14ac:dyDescent="0.3">
      <c r="B41" s="977"/>
      <c r="C41" s="372" t="s">
        <v>118</v>
      </c>
      <c r="D41" s="373" t="s">
        <v>215</v>
      </c>
      <c r="E41" s="374" t="s">
        <v>127</v>
      </c>
      <c r="F41" s="372" t="s">
        <v>28</v>
      </c>
      <c r="G41" s="372" t="s">
        <v>1</v>
      </c>
      <c r="H41" s="372" t="s">
        <v>413</v>
      </c>
      <c r="I41" s="611">
        <v>140</v>
      </c>
    </row>
    <row r="42" spans="2:9" ht="20.25" customHeight="1" x14ac:dyDescent="0.3">
      <c r="B42" s="977"/>
      <c r="C42" s="372" t="s">
        <v>118</v>
      </c>
      <c r="D42" s="373" t="s">
        <v>128</v>
      </c>
      <c r="E42" s="374" t="s">
        <v>129</v>
      </c>
      <c r="F42" s="372" t="s">
        <v>15</v>
      </c>
      <c r="G42" s="372" t="s">
        <v>3</v>
      </c>
      <c r="H42" s="372" t="s">
        <v>112</v>
      </c>
      <c r="I42" s="611">
        <v>382</v>
      </c>
    </row>
    <row r="43" spans="2:9" ht="20.25" customHeight="1" x14ac:dyDescent="0.3">
      <c r="B43" s="977"/>
      <c r="C43" s="372" t="s">
        <v>118</v>
      </c>
      <c r="D43" s="373" t="s">
        <v>130</v>
      </c>
      <c r="E43" s="374" t="s">
        <v>131</v>
      </c>
      <c r="F43" s="372" t="s">
        <v>132</v>
      </c>
      <c r="G43" s="372" t="s">
        <v>1</v>
      </c>
      <c r="H43" s="372" t="s">
        <v>114</v>
      </c>
      <c r="I43" s="611">
        <v>2160.1999999999998</v>
      </c>
    </row>
    <row r="44" spans="2:9" ht="20.25" customHeight="1" x14ac:dyDescent="0.3">
      <c r="B44" s="977"/>
      <c r="C44" s="372" t="s">
        <v>118</v>
      </c>
      <c r="D44" s="373" t="s">
        <v>133</v>
      </c>
      <c r="E44" s="374" t="s">
        <v>105</v>
      </c>
      <c r="F44" s="372" t="s">
        <v>18</v>
      </c>
      <c r="G44" s="372" t="s">
        <v>3</v>
      </c>
      <c r="H44" s="372" t="s">
        <v>112</v>
      </c>
      <c r="I44" s="611">
        <v>214</v>
      </c>
    </row>
    <row r="45" spans="2:9" ht="20.25" customHeight="1" x14ac:dyDescent="0.3">
      <c r="B45" s="977"/>
      <c r="C45" s="372" t="s">
        <v>118</v>
      </c>
      <c r="D45" s="373" t="s">
        <v>135</v>
      </c>
      <c r="E45" s="374" t="s">
        <v>21</v>
      </c>
      <c r="F45" s="372" t="s">
        <v>22</v>
      </c>
      <c r="G45" s="372" t="s">
        <v>2</v>
      </c>
      <c r="H45" s="372" t="s">
        <v>100</v>
      </c>
      <c r="I45" s="611">
        <v>4800</v>
      </c>
    </row>
    <row r="46" spans="2:9" ht="20.25" customHeight="1" x14ac:dyDescent="0.3">
      <c r="B46" s="977"/>
      <c r="C46" s="372" t="s">
        <v>118</v>
      </c>
      <c r="D46" s="373" t="s">
        <v>136</v>
      </c>
      <c r="E46" s="374" t="s">
        <v>126</v>
      </c>
      <c r="F46" s="372" t="s">
        <v>36</v>
      </c>
      <c r="G46" s="372" t="s">
        <v>1</v>
      </c>
      <c r="H46" s="372" t="s">
        <v>114</v>
      </c>
      <c r="I46" s="611">
        <v>1486</v>
      </c>
    </row>
    <row r="47" spans="2:9" ht="20.25" customHeight="1" x14ac:dyDescent="0.3">
      <c r="B47" s="977"/>
      <c r="C47" s="372" t="s">
        <v>118</v>
      </c>
      <c r="D47" s="373" t="s">
        <v>137</v>
      </c>
      <c r="E47" s="374" t="s">
        <v>138</v>
      </c>
      <c r="F47" s="372" t="s">
        <v>19</v>
      </c>
      <c r="G47" s="372" t="s">
        <v>1</v>
      </c>
      <c r="H47" s="372" t="s">
        <v>112</v>
      </c>
      <c r="I47" s="611">
        <v>600</v>
      </c>
    </row>
    <row r="48" spans="2:9" ht="20.25" customHeight="1" x14ac:dyDescent="0.3">
      <c r="B48" s="977"/>
      <c r="C48" s="372" t="s">
        <v>118</v>
      </c>
      <c r="D48" s="373" t="s">
        <v>139</v>
      </c>
      <c r="E48" s="374" t="s">
        <v>140</v>
      </c>
      <c r="F48" s="372" t="s">
        <v>22</v>
      </c>
      <c r="G48" s="372" t="s">
        <v>1</v>
      </c>
      <c r="H48" s="372" t="s">
        <v>114</v>
      </c>
      <c r="I48" s="611">
        <v>3500</v>
      </c>
    </row>
    <row r="49" spans="2:9" ht="20.25" customHeight="1" x14ac:dyDescent="0.3">
      <c r="B49" s="977"/>
      <c r="C49" s="372" t="s">
        <v>118</v>
      </c>
      <c r="D49" s="373" t="s">
        <v>141</v>
      </c>
      <c r="E49" s="374" t="s">
        <v>142</v>
      </c>
      <c r="F49" s="372" t="s">
        <v>36</v>
      </c>
      <c r="G49" s="372" t="s">
        <v>1</v>
      </c>
      <c r="H49" s="372" t="s">
        <v>114</v>
      </c>
      <c r="I49" s="611">
        <v>1860</v>
      </c>
    </row>
    <row r="50" spans="2:9" ht="20.25" customHeight="1" x14ac:dyDescent="0.3">
      <c r="B50" s="977"/>
      <c r="C50" s="369" t="s">
        <v>118</v>
      </c>
      <c r="D50" s="370" t="s">
        <v>143</v>
      </c>
      <c r="E50" s="371" t="s">
        <v>144</v>
      </c>
      <c r="F50" s="369" t="s">
        <v>36</v>
      </c>
      <c r="G50" s="369" t="s">
        <v>5</v>
      </c>
      <c r="H50" s="369" t="s">
        <v>114</v>
      </c>
      <c r="I50" s="612">
        <v>2900</v>
      </c>
    </row>
    <row r="51" spans="2:9" ht="20.25" customHeight="1" x14ac:dyDescent="0.3">
      <c r="B51" s="977"/>
      <c r="C51" s="372" t="s">
        <v>118</v>
      </c>
      <c r="D51" s="373" t="s">
        <v>145</v>
      </c>
      <c r="E51" s="374" t="s">
        <v>105</v>
      </c>
      <c r="F51" s="372" t="s">
        <v>32</v>
      </c>
      <c r="G51" s="372" t="s">
        <v>3</v>
      </c>
      <c r="H51" s="372" t="s">
        <v>114</v>
      </c>
      <c r="I51" s="611">
        <v>585.10599999999999</v>
      </c>
    </row>
    <row r="52" spans="2:9" ht="20.25" customHeight="1" x14ac:dyDescent="0.3">
      <c r="B52" s="977"/>
      <c r="C52" s="372" t="s">
        <v>118</v>
      </c>
      <c r="D52" s="373" t="s">
        <v>744</v>
      </c>
      <c r="E52" s="374" t="s">
        <v>745</v>
      </c>
      <c r="F52" s="372" t="s">
        <v>26</v>
      </c>
      <c r="G52" s="372" t="s">
        <v>1</v>
      </c>
      <c r="H52" s="372" t="s">
        <v>114</v>
      </c>
      <c r="I52" s="611">
        <v>250</v>
      </c>
    </row>
    <row r="53" spans="2:9" ht="20.25" customHeight="1" x14ac:dyDescent="0.3">
      <c r="B53" s="977"/>
      <c r="C53" s="369" t="s">
        <v>118</v>
      </c>
      <c r="D53" s="370" t="s">
        <v>149</v>
      </c>
      <c r="E53" s="371" t="s">
        <v>414</v>
      </c>
      <c r="F53" s="369" t="s">
        <v>22</v>
      </c>
      <c r="G53" s="369" t="s">
        <v>1</v>
      </c>
      <c r="H53" s="369" t="s">
        <v>112</v>
      </c>
      <c r="I53" s="612">
        <v>2400</v>
      </c>
    </row>
    <row r="54" spans="2:9" ht="20.25" customHeight="1" x14ac:dyDescent="0.3">
      <c r="B54" s="977"/>
      <c r="C54" s="372" t="s">
        <v>118</v>
      </c>
      <c r="D54" s="373" t="s">
        <v>104</v>
      </c>
      <c r="E54" s="374" t="s">
        <v>105</v>
      </c>
      <c r="F54" s="372" t="s">
        <v>32</v>
      </c>
      <c r="G54" s="372" t="s">
        <v>1</v>
      </c>
      <c r="H54" s="372" t="s">
        <v>100</v>
      </c>
      <c r="I54" s="611">
        <v>492.7</v>
      </c>
    </row>
    <row r="55" spans="2:9" ht="20.25" customHeight="1" x14ac:dyDescent="0.3">
      <c r="B55" s="977"/>
      <c r="C55" s="369" t="s">
        <v>118</v>
      </c>
      <c r="D55" s="370" t="s">
        <v>152</v>
      </c>
      <c r="E55" s="371" t="s">
        <v>153</v>
      </c>
      <c r="F55" s="369" t="s">
        <v>33</v>
      </c>
      <c r="G55" s="369" t="s">
        <v>2</v>
      </c>
      <c r="H55" s="369" t="s">
        <v>114</v>
      </c>
      <c r="I55" s="612">
        <v>126</v>
      </c>
    </row>
    <row r="56" spans="2:9" ht="20.25" customHeight="1" x14ac:dyDescent="0.3">
      <c r="B56" s="977"/>
      <c r="C56" s="372" t="s">
        <v>118</v>
      </c>
      <c r="D56" s="373" t="s">
        <v>746</v>
      </c>
      <c r="E56" s="374" t="s">
        <v>747</v>
      </c>
      <c r="F56" s="372" t="s">
        <v>16</v>
      </c>
      <c r="G56" s="372" t="s">
        <v>3</v>
      </c>
      <c r="H56" s="372" t="s">
        <v>100</v>
      </c>
      <c r="I56" s="813">
        <v>96.258949999999999</v>
      </c>
    </row>
    <row r="57" spans="2:9" ht="20.25" customHeight="1" x14ac:dyDescent="0.3">
      <c r="B57" s="977"/>
      <c r="C57" s="369" t="s">
        <v>118</v>
      </c>
      <c r="D57" s="370" t="s">
        <v>748</v>
      </c>
      <c r="E57" s="371" t="s">
        <v>37</v>
      </c>
      <c r="F57" s="369" t="s">
        <v>39</v>
      </c>
      <c r="G57" s="369" t="s">
        <v>1</v>
      </c>
      <c r="H57" s="369" t="s">
        <v>114</v>
      </c>
      <c r="I57" s="814">
        <v>500</v>
      </c>
    </row>
    <row r="58" spans="2:9" ht="20.25" customHeight="1" x14ac:dyDescent="0.3">
      <c r="B58" s="977"/>
      <c r="C58" s="372" t="s">
        <v>118</v>
      </c>
      <c r="D58" s="373" t="s">
        <v>749</v>
      </c>
      <c r="E58" s="374" t="s">
        <v>98</v>
      </c>
      <c r="F58" s="372" t="s">
        <v>25</v>
      </c>
      <c r="G58" s="372" t="s">
        <v>4</v>
      </c>
      <c r="H58" s="372" t="s">
        <v>114</v>
      </c>
      <c r="I58" s="813">
        <v>101</v>
      </c>
    </row>
    <row r="59" spans="2:9" ht="20.25" customHeight="1" x14ac:dyDescent="0.3">
      <c r="B59" s="977"/>
      <c r="C59" s="369" t="s">
        <v>118</v>
      </c>
      <c r="D59" s="370" t="s">
        <v>750</v>
      </c>
      <c r="E59" s="371" t="s">
        <v>30</v>
      </c>
      <c r="F59" s="369" t="s">
        <v>27</v>
      </c>
      <c r="G59" s="369" t="s">
        <v>4</v>
      </c>
      <c r="H59" s="369" t="s">
        <v>114</v>
      </c>
      <c r="I59" s="814">
        <v>100</v>
      </c>
    </row>
    <row r="60" spans="2:9" ht="20.25" customHeight="1" x14ac:dyDescent="0.3">
      <c r="B60" s="977"/>
      <c r="C60" s="372" t="s">
        <v>118</v>
      </c>
      <c r="D60" s="373" t="s">
        <v>751</v>
      </c>
      <c r="E60" s="374" t="s">
        <v>40</v>
      </c>
      <c r="F60" s="372" t="s">
        <v>44</v>
      </c>
      <c r="G60" s="372" t="s">
        <v>2</v>
      </c>
      <c r="H60" s="372" t="s">
        <v>103</v>
      </c>
      <c r="I60" s="813">
        <v>105.64497</v>
      </c>
    </row>
    <row r="61" spans="2:9" ht="20.25" customHeight="1" x14ac:dyDescent="0.3">
      <c r="B61" s="977"/>
      <c r="C61" s="369" t="s">
        <v>118</v>
      </c>
      <c r="D61" s="370" t="s">
        <v>156</v>
      </c>
      <c r="E61" s="371" t="s">
        <v>157</v>
      </c>
      <c r="F61" s="369" t="s">
        <v>16</v>
      </c>
      <c r="G61" s="369" t="s">
        <v>1</v>
      </c>
      <c r="H61" s="369" t="s">
        <v>100</v>
      </c>
      <c r="I61" s="612">
        <v>410</v>
      </c>
    </row>
    <row r="62" spans="2:9" ht="20.25" customHeight="1" x14ac:dyDescent="0.3">
      <c r="B62" s="977"/>
      <c r="C62" s="372" t="s">
        <v>118</v>
      </c>
      <c r="D62" s="373" t="s">
        <v>158</v>
      </c>
      <c r="E62" s="374" t="s">
        <v>752</v>
      </c>
      <c r="F62" s="372" t="s">
        <v>25</v>
      </c>
      <c r="G62" s="372" t="s">
        <v>1</v>
      </c>
      <c r="H62" s="372" t="s">
        <v>114</v>
      </c>
      <c r="I62" s="611">
        <v>654.9</v>
      </c>
    </row>
    <row r="63" spans="2:9" ht="20.25" customHeight="1" x14ac:dyDescent="0.3">
      <c r="B63" s="977"/>
      <c r="C63" s="369" t="s">
        <v>118</v>
      </c>
      <c r="D63" s="370" t="s">
        <v>159</v>
      </c>
      <c r="E63" s="371" t="s">
        <v>160</v>
      </c>
      <c r="F63" s="369" t="s">
        <v>39</v>
      </c>
      <c r="G63" s="369" t="s">
        <v>1</v>
      </c>
      <c r="H63" s="369" t="s">
        <v>114</v>
      </c>
      <c r="I63" s="612">
        <v>1290</v>
      </c>
    </row>
    <row r="64" spans="2:9" ht="20.25" customHeight="1" x14ac:dyDescent="0.3">
      <c r="B64" s="977"/>
      <c r="C64" s="372" t="s">
        <v>118</v>
      </c>
      <c r="D64" s="373" t="s">
        <v>753</v>
      </c>
      <c r="E64" s="374" t="s">
        <v>754</v>
      </c>
      <c r="F64" s="372" t="s">
        <v>13</v>
      </c>
      <c r="G64" s="372" t="s">
        <v>2</v>
      </c>
      <c r="H64" s="372" t="s">
        <v>114</v>
      </c>
      <c r="I64" s="611">
        <v>235</v>
      </c>
    </row>
    <row r="65" spans="2:10" ht="20.25" customHeight="1" x14ac:dyDescent="0.3">
      <c r="B65" s="977"/>
      <c r="C65" s="369" t="s">
        <v>118</v>
      </c>
      <c r="D65" s="370" t="s">
        <v>755</v>
      </c>
      <c r="E65" s="371" t="s">
        <v>756</v>
      </c>
      <c r="F65" s="369" t="s">
        <v>15</v>
      </c>
      <c r="G65" s="369" t="s">
        <v>3</v>
      </c>
      <c r="H65" s="369" t="s">
        <v>114</v>
      </c>
      <c r="I65" s="612">
        <v>129.216736</v>
      </c>
    </row>
    <row r="66" spans="2:10" ht="20.25" customHeight="1" x14ac:dyDescent="0.3">
      <c r="B66" s="977"/>
      <c r="C66" s="372" t="s">
        <v>118</v>
      </c>
      <c r="D66" s="373" t="s">
        <v>757</v>
      </c>
      <c r="E66" s="374" t="s">
        <v>758</v>
      </c>
      <c r="F66" s="372" t="s">
        <v>22</v>
      </c>
      <c r="G66" s="372" t="s">
        <v>2</v>
      </c>
      <c r="H66" s="372" t="s">
        <v>100</v>
      </c>
      <c r="I66" s="611">
        <v>288.60000000000002</v>
      </c>
    </row>
    <row r="67" spans="2:10" ht="20.25" customHeight="1" x14ac:dyDescent="0.3">
      <c r="B67" s="977"/>
      <c r="C67" s="369" t="s">
        <v>118</v>
      </c>
      <c r="D67" s="370" t="s">
        <v>166</v>
      </c>
      <c r="E67" s="371" t="s">
        <v>167</v>
      </c>
      <c r="F67" s="369" t="s">
        <v>121</v>
      </c>
      <c r="G67" s="369" t="s">
        <v>1</v>
      </c>
      <c r="H67" s="369" t="s">
        <v>100</v>
      </c>
      <c r="I67" s="612">
        <v>2792</v>
      </c>
    </row>
    <row r="68" spans="2:10" ht="20.25" customHeight="1" x14ac:dyDescent="0.3">
      <c r="B68" s="977"/>
      <c r="C68" s="372" t="s">
        <v>118</v>
      </c>
      <c r="D68" s="373" t="s">
        <v>168</v>
      </c>
      <c r="E68" s="374" t="s">
        <v>169</v>
      </c>
      <c r="F68" s="372" t="s">
        <v>32</v>
      </c>
      <c r="G68" s="372" t="s">
        <v>4</v>
      </c>
      <c r="H68" s="372" t="s">
        <v>100</v>
      </c>
      <c r="I68" s="611">
        <v>90.4</v>
      </c>
    </row>
    <row r="69" spans="2:10" ht="20.25" customHeight="1" thickBot="1" x14ac:dyDescent="0.35">
      <c r="B69" s="978"/>
      <c r="C69" s="378" t="s">
        <v>118</v>
      </c>
      <c r="D69" s="376" t="s">
        <v>108</v>
      </c>
      <c r="E69" s="377" t="s">
        <v>21</v>
      </c>
      <c r="F69" s="378" t="s">
        <v>22</v>
      </c>
      <c r="G69" s="378" t="s">
        <v>1</v>
      </c>
      <c r="H69" s="378" t="s">
        <v>103</v>
      </c>
      <c r="I69" s="610">
        <v>2500</v>
      </c>
    </row>
    <row r="70" spans="2:10" ht="15" thickBot="1" x14ac:dyDescent="0.35">
      <c r="B70" s="389"/>
      <c r="C70" s="389"/>
      <c r="D70" s="389"/>
      <c r="E70" s="389"/>
      <c r="F70" s="389"/>
      <c r="G70" s="389"/>
      <c r="H70" s="389"/>
      <c r="I70" s="389"/>
    </row>
    <row r="71" spans="2:10" ht="15" thickBot="1" x14ac:dyDescent="0.35">
      <c r="B71" s="390" t="s">
        <v>0</v>
      </c>
      <c r="C71" s="391">
        <v>65</v>
      </c>
      <c r="D71" s="390" t="s">
        <v>171</v>
      </c>
      <c r="E71" s="390"/>
      <c r="F71" s="391"/>
      <c r="G71" s="391"/>
      <c r="H71" s="391"/>
      <c r="I71" s="616">
        <f>SUM(I5:I69)</f>
        <v>63005.265938234006</v>
      </c>
    </row>
    <row r="73" spans="2:10" ht="14.25" customHeight="1" x14ac:dyDescent="0.3">
      <c r="B73" s="603" t="s">
        <v>436</v>
      </c>
      <c r="C73" s="603"/>
      <c r="D73" s="603"/>
      <c r="E73" s="617"/>
      <c r="F73" s="603"/>
      <c r="G73" s="603"/>
      <c r="H73" s="603"/>
      <c r="I73" s="603"/>
    </row>
    <row r="74" spans="2:10" ht="14.25" customHeight="1" x14ac:dyDescent="0.3">
      <c r="B74" s="618" t="s">
        <v>438</v>
      </c>
      <c r="C74" s="618"/>
      <c r="D74" s="618"/>
      <c r="E74" s="619"/>
      <c r="F74" s="618"/>
      <c r="G74" s="618"/>
      <c r="H74" s="618"/>
      <c r="I74" s="618"/>
    </row>
    <row r="75" spans="2:10" ht="14.25" customHeight="1" x14ac:dyDescent="0.3">
      <c r="B75" s="604" t="s">
        <v>439</v>
      </c>
      <c r="C75" s="604"/>
      <c r="D75" s="604"/>
      <c r="E75" s="620"/>
      <c r="F75" s="604"/>
      <c r="G75" s="604"/>
      <c r="H75" s="604"/>
      <c r="I75" s="604"/>
    </row>
    <row r="76" spans="2:10" ht="26.25" customHeight="1" x14ac:dyDescent="0.3">
      <c r="B76" s="979" t="s">
        <v>437</v>
      </c>
      <c r="C76" s="979"/>
      <c r="D76" s="979"/>
      <c r="E76" s="979"/>
      <c r="F76" s="979"/>
      <c r="G76" s="979"/>
      <c r="H76" s="979"/>
      <c r="I76" s="979"/>
      <c r="J76" s="979"/>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zoomScaleNormal="100" zoomScaleSheetLayoutView="100" workbookViewId="0">
      <selection sqref="A1:M91"/>
    </sheetView>
  </sheetViews>
  <sheetFormatPr baseColWidth="10" defaultColWidth="11.44140625" defaultRowHeight="14.4" x14ac:dyDescent="0.3"/>
  <cols>
    <col min="1" max="1" width="4.44140625" style="24" customWidth="1"/>
    <col min="2" max="2" width="14.109375" style="24" customWidth="1"/>
    <col min="3" max="3" width="27" style="24" bestFit="1" customWidth="1"/>
    <col min="4" max="4" width="42.5546875" style="24" customWidth="1"/>
    <col min="5" max="6" width="20.5546875" style="24" customWidth="1"/>
    <col min="7" max="7" width="13.33203125" style="24" customWidth="1"/>
    <col min="8" max="8" width="13.44140625" style="24" customWidth="1"/>
    <col min="9" max="9" width="20.33203125" style="24" bestFit="1" customWidth="1"/>
    <col min="10" max="10" width="26.33203125" style="24" bestFit="1" customWidth="1"/>
    <col min="11" max="11" width="34" style="24" bestFit="1" customWidth="1"/>
    <col min="12" max="12" width="22.44140625" style="25" bestFit="1" customWidth="1"/>
    <col min="13" max="13" width="3.5546875" style="25" customWidth="1"/>
    <col min="14" max="16384" width="11.44140625" style="24"/>
  </cols>
  <sheetData>
    <row r="2" spans="2:13" ht="28.5" customHeight="1" x14ac:dyDescent="0.3">
      <c r="B2" s="990" t="s">
        <v>837</v>
      </c>
      <c r="C2" s="990"/>
      <c r="D2" s="990"/>
      <c r="E2" s="990"/>
      <c r="F2" s="990"/>
      <c r="G2" s="990"/>
      <c r="H2" s="990"/>
      <c r="I2" s="990"/>
      <c r="J2" s="990"/>
      <c r="K2" s="990"/>
      <c r="L2" s="990"/>
    </row>
    <row r="4" spans="2:13" s="26" customFormat="1" ht="48.75" customHeight="1" x14ac:dyDescent="0.3">
      <c r="B4" s="396" t="s">
        <v>6</v>
      </c>
      <c r="C4" s="396" t="s">
        <v>7</v>
      </c>
      <c r="D4" s="396" t="s">
        <v>8</v>
      </c>
      <c r="E4" s="396" t="s">
        <v>180</v>
      </c>
      <c r="F4" s="396" t="s">
        <v>9</v>
      </c>
      <c r="G4" s="396" t="s">
        <v>10</v>
      </c>
      <c r="H4" s="396" t="s">
        <v>11</v>
      </c>
      <c r="I4" s="396" t="s">
        <v>12</v>
      </c>
      <c r="J4" s="396" t="s">
        <v>601</v>
      </c>
      <c r="K4" s="396" t="s">
        <v>602</v>
      </c>
      <c r="L4" s="396" t="s">
        <v>181</v>
      </c>
      <c r="M4" s="27"/>
    </row>
    <row r="5" spans="2:13" s="26" customFormat="1" ht="15.75" customHeight="1" thickBot="1" x14ac:dyDescent="0.35">
      <c r="B5" s="27"/>
      <c r="C5" s="27"/>
      <c r="D5" s="27"/>
      <c r="E5" s="27"/>
      <c r="F5" s="27"/>
      <c r="G5" s="27"/>
      <c r="H5" s="27"/>
      <c r="I5" s="27"/>
      <c r="J5" s="27"/>
      <c r="L5" s="27"/>
      <c r="M5" s="27"/>
    </row>
    <row r="6" spans="2:13" ht="18" customHeight="1" thickTop="1" x14ac:dyDescent="0.3">
      <c r="B6" s="981" t="s">
        <v>603</v>
      </c>
      <c r="C6" s="746" t="s">
        <v>604</v>
      </c>
      <c r="D6" s="747" t="s">
        <v>454</v>
      </c>
      <c r="E6" s="747" t="s">
        <v>27</v>
      </c>
      <c r="F6" s="747" t="s">
        <v>14</v>
      </c>
      <c r="G6" s="747" t="s">
        <v>1</v>
      </c>
      <c r="H6" s="748" t="s">
        <v>442</v>
      </c>
      <c r="I6" s="749" t="s">
        <v>605</v>
      </c>
      <c r="J6" s="749" t="s">
        <v>242</v>
      </c>
      <c r="K6" s="749" t="s">
        <v>242</v>
      </c>
      <c r="L6" s="750">
        <v>1</v>
      </c>
    </row>
    <row r="7" spans="2:13" ht="18" customHeight="1" x14ac:dyDescent="0.3">
      <c r="B7" s="982"/>
      <c r="C7" s="751" t="s">
        <v>606</v>
      </c>
      <c r="D7" s="752" t="s">
        <v>412</v>
      </c>
      <c r="E7" s="752" t="s">
        <v>36</v>
      </c>
      <c r="F7" s="752" t="s">
        <v>14</v>
      </c>
      <c r="G7" s="752" t="s">
        <v>1</v>
      </c>
      <c r="H7" s="753" t="s">
        <v>447</v>
      </c>
      <c r="I7" s="754" t="s">
        <v>605</v>
      </c>
      <c r="J7" s="754" t="s">
        <v>242</v>
      </c>
      <c r="K7" s="754" t="s">
        <v>242</v>
      </c>
      <c r="L7" s="755">
        <v>21</v>
      </c>
    </row>
    <row r="8" spans="2:13" ht="18" customHeight="1" x14ac:dyDescent="0.3">
      <c r="B8" s="982"/>
      <c r="C8" s="751" t="s">
        <v>607</v>
      </c>
      <c r="D8" s="752" t="s">
        <v>608</v>
      </c>
      <c r="E8" s="752" t="s">
        <v>44</v>
      </c>
      <c r="F8" s="752" t="s">
        <v>14</v>
      </c>
      <c r="G8" s="752" t="s">
        <v>2</v>
      </c>
      <c r="H8" s="753" t="s">
        <v>442</v>
      </c>
      <c r="I8" s="754" t="s">
        <v>605</v>
      </c>
      <c r="J8" s="754" t="s">
        <v>242</v>
      </c>
      <c r="K8" s="754" t="s">
        <v>242</v>
      </c>
      <c r="L8" s="755">
        <v>1.3298464999999999</v>
      </c>
    </row>
    <row r="9" spans="2:13" ht="18" customHeight="1" x14ac:dyDescent="0.3">
      <c r="B9" s="982"/>
      <c r="C9" s="751" t="s">
        <v>609</v>
      </c>
      <c r="D9" s="752" t="s">
        <v>608</v>
      </c>
      <c r="E9" s="752" t="s">
        <v>44</v>
      </c>
      <c r="F9" s="752" t="s">
        <v>14</v>
      </c>
      <c r="G9" s="752" t="s">
        <v>2</v>
      </c>
      <c r="H9" s="753" t="s">
        <v>442</v>
      </c>
      <c r="I9" s="754" t="s">
        <v>605</v>
      </c>
      <c r="J9" s="756" t="s">
        <v>242</v>
      </c>
      <c r="K9" s="756" t="s">
        <v>242</v>
      </c>
      <c r="L9" s="757">
        <v>1.155</v>
      </c>
    </row>
    <row r="10" spans="2:13" s="34" customFormat="1" ht="18" customHeight="1" x14ac:dyDescent="0.3">
      <c r="B10" s="982"/>
      <c r="C10" s="751" t="s">
        <v>610</v>
      </c>
      <c r="D10" s="752" t="s">
        <v>129</v>
      </c>
      <c r="E10" s="752" t="s">
        <v>15</v>
      </c>
      <c r="F10" s="752" t="s">
        <v>14</v>
      </c>
      <c r="G10" s="752" t="s">
        <v>3</v>
      </c>
      <c r="H10" s="753" t="s">
        <v>611</v>
      </c>
      <c r="I10" s="754">
        <v>45040</v>
      </c>
      <c r="J10" s="754" t="s">
        <v>242</v>
      </c>
      <c r="K10" s="754" t="s">
        <v>242</v>
      </c>
      <c r="L10" s="755">
        <v>10</v>
      </c>
      <c r="M10" s="35"/>
    </row>
    <row r="11" spans="2:13" ht="18" customHeight="1" x14ac:dyDescent="0.3">
      <c r="B11" s="982"/>
      <c r="C11" s="751" t="s">
        <v>191</v>
      </c>
      <c r="D11" s="752" t="s">
        <v>444</v>
      </c>
      <c r="E11" s="752" t="s">
        <v>33</v>
      </c>
      <c r="F11" s="752" t="s">
        <v>14</v>
      </c>
      <c r="G11" s="752" t="s">
        <v>4</v>
      </c>
      <c r="H11" s="753" t="s">
        <v>23</v>
      </c>
      <c r="I11" s="754">
        <v>45411</v>
      </c>
      <c r="J11" s="754" t="s">
        <v>242</v>
      </c>
      <c r="K11" s="754" t="s">
        <v>242</v>
      </c>
      <c r="L11" s="755">
        <v>5</v>
      </c>
    </row>
    <row r="12" spans="2:13" ht="18" customHeight="1" x14ac:dyDescent="0.3">
      <c r="B12" s="982"/>
      <c r="C12" s="751" t="s">
        <v>49</v>
      </c>
      <c r="D12" s="752" t="s">
        <v>30</v>
      </c>
      <c r="E12" s="752" t="s">
        <v>44</v>
      </c>
      <c r="F12" s="752" t="s">
        <v>14</v>
      </c>
      <c r="G12" s="752" t="s">
        <v>1</v>
      </c>
      <c r="H12" s="753" t="s">
        <v>442</v>
      </c>
      <c r="I12" s="754">
        <v>44791</v>
      </c>
      <c r="J12" s="754" t="s">
        <v>242</v>
      </c>
      <c r="K12" s="754" t="s">
        <v>242</v>
      </c>
      <c r="L12" s="755">
        <v>2.2999999999999998</v>
      </c>
    </row>
    <row r="13" spans="2:13" ht="18" customHeight="1" x14ac:dyDescent="0.3">
      <c r="B13" s="982"/>
      <c r="C13" s="751" t="s">
        <v>617</v>
      </c>
      <c r="D13" s="752" t="s">
        <v>618</v>
      </c>
      <c r="E13" s="752" t="s">
        <v>36</v>
      </c>
      <c r="F13" s="752" t="s">
        <v>14</v>
      </c>
      <c r="G13" s="752" t="s">
        <v>1</v>
      </c>
      <c r="H13" s="753" t="s">
        <v>619</v>
      </c>
      <c r="I13" s="754">
        <v>45586</v>
      </c>
      <c r="J13" s="754" t="s">
        <v>242</v>
      </c>
      <c r="K13" s="754" t="s">
        <v>242</v>
      </c>
      <c r="L13" s="755">
        <v>21</v>
      </c>
    </row>
    <row r="14" spans="2:13" ht="18" customHeight="1" x14ac:dyDescent="0.3">
      <c r="B14" s="982"/>
      <c r="C14" s="751" t="s">
        <v>50</v>
      </c>
      <c r="D14" s="752" t="s">
        <v>51</v>
      </c>
      <c r="E14" s="752" t="s">
        <v>25</v>
      </c>
      <c r="F14" s="752" t="s">
        <v>14</v>
      </c>
      <c r="G14" s="752" t="s">
        <v>4</v>
      </c>
      <c r="H14" s="753" t="s">
        <v>442</v>
      </c>
      <c r="I14" s="754">
        <v>45169</v>
      </c>
      <c r="J14" s="754" t="s">
        <v>242</v>
      </c>
      <c r="K14" s="754" t="s">
        <v>242</v>
      </c>
      <c r="L14" s="755">
        <v>5.1735199999999999</v>
      </c>
    </row>
    <row r="15" spans="2:13" ht="18" customHeight="1" x14ac:dyDescent="0.3">
      <c r="B15" s="982"/>
      <c r="C15" s="751" t="s">
        <v>620</v>
      </c>
      <c r="D15" s="752" t="s">
        <v>140</v>
      </c>
      <c r="E15" s="752" t="s">
        <v>22</v>
      </c>
      <c r="F15" s="752" t="s">
        <v>14</v>
      </c>
      <c r="G15" s="752" t="s">
        <v>1</v>
      </c>
      <c r="H15" s="753" t="s">
        <v>621</v>
      </c>
      <c r="I15" s="754">
        <v>45317</v>
      </c>
      <c r="J15" s="754" t="s">
        <v>242</v>
      </c>
      <c r="K15" s="754" t="s">
        <v>242</v>
      </c>
      <c r="L15" s="755">
        <v>10</v>
      </c>
    </row>
    <row r="16" spans="2:13" ht="18" customHeight="1" x14ac:dyDescent="0.3">
      <c r="B16" s="982"/>
      <c r="C16" s="751" t="s">
        <v>622</v>
      </c>
      <c r="D16" s="752" t="s">
        <v>142</v>
      </c>
      <c r="E16" s="752" t="s">
        <v>36</v>
      </c>
      <c r="F16" s="752" t="s">
        <v>14</v>
      </c>
      <c r="G16" s="752" t="s">
        <v>1</v>
      </c>
      <c r="H16" s="753" t="s">
        <v>619</v>
      </c>
      <c r="I16" s="754">
        <v>45327</v>
      </c>
      <c r="J16" s="754" t="s">
        <v>242</v>
      </c>
      <c r="K16" s="754" t="s">
        <v>242</v>
      </c>
      <c r="L16" s="755">
        <v>22.515000000000001</v>
      </c>
    </row>
    <row r="17" spans="2:13" s="34" customFormat="1" ht="18" customHeight="1" x14ac:dyDescent="0.3">
      <c r="B17" s="982"/>
      <c r="C17" s="751" t="s">
        <v>625</v>
      </c>
      <c r="D17" s="752" t="s">
        <v>626</v>
      </c>
      <c r="E17" s="752" t="s">
        <v>33</v>
      </c>
      <c r="F17" s="752" t="s">
        <v>14</v>
      </c>
      <c r="G17" s="752" t="s">
        <v>627</v>
      </c>
      <c r="H17" s="753" t="s">
        <v>442</v>
      </c>
      <c r="I17" s="754" t="s">
        <v>605</v>
      </c>
      <c r="J17" s="754" t="s">
        <v>242</v>
      </c>
      <c r="K17" s="754" t="s">
        <v>242</v>
      </c>
      <c r="L17" s="755">
        <v>10.0114</v>
      </c>
      <c r="M17" s="35"/>
    </row>
    <row r="18" spans="2:13" s="34" customFormat="1" ht="18" customHeight="1" x14ac:dyDescent="0.3">
      <c r="B18" s="982"/>
      <c r="C18" s="751" t="s">
        <v>628</v>
      </c>
      <c r="D18" s="752" t="s">
        <v>629</v>
      </c>
      <c r="E18" s="752" t="s">
        <v>25</v>
      </c>
      <c r="F18" s="752" t="s">
        <v>20</v>
      </c>
      <c r="G18" s="752" t="s">
        <v>4</v>
      </c>
      <c r="H18" s="753" t="s">
        <v>442</v>
      </c>
      <c r="I18" s="754" t="s">
        <v>605</v>
      </c>
      <c r="J18" s="754" t="s">
        <v>242</v>
      </c>
      <c r="K18" s="754" t="s">
        <v>242</v>
      </c>
      <c r="L18" s="755">
        <v>2.7280929999999999</v>
      </c>
      <c r="M18" s="35"/>
    </row>
    <row r="19" spans="2:13" s="34" customFormat="1" ht="18" customHeight="1" x14ac:dyDescent="0.3">
      <c r="B19" s="982"/>
      <c r="C19" s="751" t="s">
        <v>630</v>
      </c>
      <c r="D19" s="752" t="s">
        <v>631</v>
      </c>
      <c r="E19" s="752" t="s">
        <v>16</v>
      </c>
      <c r="F19" s="752" t="s">
        <v>14</v>
      </c>
      <c r="G19" s="752" t="s">
        <v>1</v>
      </c>
      <c r="H19" s="753" t="s">
        <v>182</v>
      </c>
      <c r="I19" s="754">
        <v>44888</v>
      </c>
      <c r="J19" s="754" t="s">
        <v>242</v>
      </c>
      <c r="K19" s="754" t="s">
        <v>242</v>
      </c>
      <c r="L19" s="755">
        <v>1.8</v>
      </c>
      <c r="M19" s="35"/>
    </row>
    <row r="20" spans="2:13" ht="18" customHeight="1" x14ac:dyDescent="0.3">
      <c r="B20" s="982"/>
      <c r="C20" s="751" t="s">
        <v>632</v>
      </c>
      <c r="D20" s="752" t="s">
        <v>134</v>
      </c>
      <c r="E20" s="752" t="s">
        <v>36</v>
      </c>
      <c r="F20" s="752" t="s">
        <v>20</v>
      </c>
      <c r="G20" s="752" t="s">
        <v>1</v>
      </c>
      <c r="H20" s="753" t="s">
        <v>442</v>
      </c>
      <c r="I20" s="754">
        <v>45631</v>
      </c>
      <c r="J20" s="754" t="s">
        <v>242</v>
      </c>
      <c r="K20" s="754" t="s">
        <v>242</v>
      </c>
      <c r="L20" s="755">
        <v>3.5156000000000001</v>
      </c>
    </row>
    <row r="21" spans="2:13" ht="18" customHeight="1" x14ac:dyDescent="0.3">
      <c r="B21" s="982"/>
      <c r="C21" s="751" t="s">
        <v>56</v>
      </c>
      <c r="D21" s="752" t="s">
        <v>57</v>
      </c>
      <c r="E21" s="752" t="s">
        <v>16</v>
      </c>
      <c r="F21" s="752" t="s">
        <v>14</v>
      </c>
      <c r="G21" s="752" t="s">
        <v>3</v>
      </c>
      <c r="H21" s="752" t="s">
        <v>58</v>
      </c>
      <c r="I21" s="752" t="s">
        <v>605</v>
      </c>
      <c r="J21" s="752" t="s">
        <v>242</v>
      </c>
      <c r="K21" s="752" t="s">
        <v>242</v>
      </c>
      <c r="L21" s="755">
        <v>6.9361040000000003</v>
      </c>
    </row>
    <row r="22" spans="2:13" ht="18" customHeight="1" x14ac:dyDescent="0.3">
      <c r="B22" s="982"/>
      <c r="C22" s="751" t="s">
        <v>635</v>
      </c>
      <c r="D22" s="752" t="s">
        <v>636</v>
      </c>
      <c r="E22" s="752" t="s">
        <v>13</v>
      </c>
      <c r="F22" s="752" t="s">
        <v>20</v>
      </c>
      <c r="G22" s="752" t="s">
        <v>2</v>
      </c>
      <c r="H22" s="753" t="s">
        <v>442</v>
      </c>
      <c r="I22" s="754" t="s">
        <v>605</v>
      </c>
      <c r="J22" s="754" t="s">
        <v>242</v>
      </c>
      <c r="K22" s="754" t="s">
        <v>242</v>
      </c>
      <c r="L22" s="755">
        <v>1.2479882199999999</v>
      </c>
    </row>
    <row r="23" spans="2:13" ht="18" customHeight="1" x14ac:dyDescent="0.3">
      <c r="B23" s="982"/>
      <c r="C23" s="751" t="s">
        <v>185</v>
      </c>
      <c r="D23" s="752" t="s">
        <v>637</v>
      </c>
      <c r="E23" s="752" t="s">
        <v>33</v>
      </c>
      <c r="F23" s="752" t="s">
        <v>14</v>
      </c>
      <c r="G23" s="752" t="s">
        <v>1</v>
      </c>
      <c r="H23" s="753" t="s">
        <v>58</v>
      </c>
      <c r="I23" s="754" t="s">
        <v>605</v>
      </c>
      <c r="J23" s="754" t="s">
        <v>242</v>
      </c>
      <c r="K23" s="754" t="s">
        <v>242</v>
      </c>
      <c r="L23" s="755">
        <v>20</v>
      </c>
    </row>
    <row r="24" spans="2:13" ht="18" customHeight="1" x14ac:dyDescent="0.3">
      <c r="B24" s="982"/>
      <c r="C24" s="758" t="s">
        <v>638</v>
      </c>
      <c r="D24" s="759" t="s">
        <v>40</v>
      </c>
      <c r="E24" s="759" t="s">
        <v>33</v>
      </c>
      <c r="F24" s="759" t="s">
        <v>20</v>
      </c>
      <c r="G24" s="759" t="s">
        <v>268</v>
      </c>
      <c r="H24" s="760" t="s">
        <v>17</v>
      </c>
      <c r="I24" s="761" t="s">
        <v>605</v>
      </c>
      <c r="J24" s="761" t="s">
        <v>242</v>
      </c>
      <c r="K24" s="761" t="s">
        <v>242</v>
      </c>
      <c r="L24" s="762">
        <v>104.5214</v>
      </c>
    </row>
    <row r="25" spans="2:13" ht="18" customHeight="1" x14ac:dyDescent="0.3">
      <c r="B25" s="982"/>
      <c r="C25" s="763" t="s">
        <v>639</v>
      </c>
      <c r="D25" s="764" t="s">
        <v>29</v>
      </c>
      <c r="E25" s="764" t="s">
        <v>26</v>
      </c>
      <c r="F25" s="764" t="s">
        <v>14</v>
      </c>
      <c r="G25" s="764" t="s">
        <v>1</v>
      </c>
      <c r="H25" s="765" t="s">
        <v>182</v>
      </c>
      <c r="I25" s="766">
        <v>44750</v>
      </c>
      <c r="J25" s="766" t="s">
        <v>242</v>
      </c>
      <c r="K25" s="766" t="s">
        <v>242</v>
      </c>
      <c r="L25" s="767">
        <v>1.6544000000000001</v>
      </c>
    </row>
    <row r="26" spans="2:13" ht="18" customHeight="1" x14ac:dyDescent="0.3">
      <c r="B26" s="982"/>
      <c r="C26" s="758" t="s">
        <v>456</v>
      </c>
      <c r="D26" s="759" t="s">
        <v>34</v>
      </c>
      <c r="E26" s="759" t="s">
        <v>28</v>
      </c>
      <c r="F26" s="759" t="s">
        <v>20</v>
      </c>
      <c r="G26" s="759" t="s">
        <v>3</v>
      </c>
      <c r="H26" s="759" t="s">
        <v>17</v>
      </c>
      <c r="I26" s="768">
        <v>45569</v>
      </c>
      <c r="J26" s="768" t="s">
        <v>242</v>
      </c>
      <c r="K26" s="768" t="s">
        <v>242</v>
      </c>
      <c r="L26" s="762">
        <v>28.649262539999999</v>
      </c>
    </row>
    <row r="27" spans="2:13" s="34" customFormat="1" ht="18" customHeight="1" x14ac:dyDescent="0.3">
      <c r="B27" s="982"/>
      <c r="C27" s="763" t="s">
        <v>640</v>
      </c>
      <c r="D27" s="764" t="s">
        <v>98</v>
      </c>
      <c r="E27" s="764" t="s">
        <v>26</v>
      </c>
      <c r="F27" s="764" t="s">
        <v>14</v>
      </c>
      <c r="G27" s="764" t="s">
        <v>2</v>
      </c>
      <c r="H27" s="765" t="s">
        <v>443</v>
      </c>
      <c r="I27" s="766" t="s">
        <v>605</v>
      </c>
      <c r="J27" s="766" t="s">
        <v>242</v>
      </c>
      <c r="K27" s="766" t="s">
        <v>242</v>
      </c>
      <c r="L27" s="767">
        <v>39.339342000000002</v>
      </c>
      <c r="M27" s="35"/>
    </row>
    <row r="28" spans="2:13" s="34" customFormat="1" ht="18" customHeight="1" x14ac:dyDescent="0.3">
      <c r="B28" s="982"/>
      <c r="C28" s="758" t="s">
        <v>201</v>
      </c>
      <c r="D28" s="759" t="s">
        <v>641</v>
      </c>
      <c r="E28" s="759" t="s">
        <v>15</v>
      </c>
      <c r="F28" s="759" t="s">
        <v>20</v>
      </c>
      <c r="G28" s="759" t="s">
        <v>3</v>
      </c>
      <c r="H28" s="759" t="s">
        <v>442</v>
      </c>
      <c r="I28" s="768">
        <v>45026</v>
      </c>
      <c r="J28" s="768" t="s">
        <v>242</v>
      </c>
      <c r="K28" s="768" t="s">
        <v>242</v>
      </c>
      <c r="L28" s="762">
        <v>4.5</v>
      </c>
      <c r="M28" s="35"/>
    </row>
    <row r="29" spans="2:13" s="34" customFormat="1" ht="18" customHeight="1" x14ac:dyDescent="0.3">
      <c r="B29" s="982"/>
      <c r="C29" s="763" t="s">
        <v>203</v>
      </c>
      <c r="D29" s="764" t="s">
        <v>40</v>
      </c>
      <c r="E29" s="764" t="s">
        <v>16</v>
      </c>
      <c r="F29" s="764" t="s">
        <v>14</v>
      </c>
      <c r="G29" s="764" t="s">
        <v>1</v>
      </c>
      <c r="H29" s="765" t="s">
        <v>447</v>
      </c>
      <c r="I29" s="766" t="s">
        <v>605</v>
      </c>
      <c r="J29" s="766" t="s">
        <v>242</v>
      </c>
      <c r="K29" s="766" t="s">
        <v>242</v>
      </c>
      <c r="L29" s="767">
        <v>6.25</v>
      </c>
      <c r="M29" s="35"/>
    </row>
    <row r="30" spans="2:13" s="34" customFormat="1" ht="18" customHeight="1" x14ac:dyDescent="0.3">
      <c r="B30" s="982"/>
      <c r="C30" s="758" t="s">
        <v>186</v>
      </c>
      <c r="D30" s="759" t="s">
        <v>98</v>
      </c>
      <c r="E30" s="759" t="s">
        <v>19</v>
      </c>
      <c r="F30" s="759" t="s">
        <v>20</v>
      </c>
      <c r="G30" s="759" t="s">
        <v>2</v>
      </c>
      <c r="H30" s="760" t="s">
        <v>443</v>
      </c>
      <c r="I30" s="761" t="s">
        <v>605</v>
      </c>
      <c r="J30" s="761" t="s">
        <v>242</v>
      </c>
      <c r="K30" s="761" t="s">
        <v>242</v>
      </c>
      <c r="L30" s="762">
        <v>106.95807787999999</v>
      </c>
      <c r="M30" s="35"/>
    </row>
    <row r="31" spans="2:13" ht="18" customHeight="1" x14ac:dyDescent="0.3">
      <c r="B31" s="982"/>
      <c r="C31" s="763" t="s">
        <v>462</v>
      </c>
      <c r="D31" s="764" t="s">
        <v>188</v>
      </c>
      <c r="E31" s="764" t="s">
        <v>26</v>
      </c>
      <c r="F31" s="764" t="s">
        <v>14</v>
      </c>
      <c r="G31" s="764" t="s">
        <v>4</v>
      </c>
      <c r="H31" s="765" t="s">
        <v>442</v>
      </c>
      <c r="I31" s="766">
        <v>45323</v>
      </c>
      <c r="J31" s="766" t="s">
        <v>242</v>
      </c>
      <c r="K31" s="766" t="s">
        <v>242</v>
      </c>
      <c r="L31" s="767">
        <v>2.8290000000000002</v>
      </c>
    </row>
    <row r="32" spans="2:13" ht="18" customHeight="1" x14ac:dyDescent="0.3">
      <c r="B32" s="982"/>
      <c r="C32" s="758" t="s">
        <v>642</v>
      </c>
      <c r="D32" s="759" t="s">
        <v>188</v>
      </c>
      <c r="E32" s="759" t="s">
        <v>25</v>
      </c>
      <c r="F32" s="759" t="s">
        <v>14</v>
      </c>
      <c r="G32" s="759" t="s">
        <v>1</v>
      </c>
      <c r="H32" s="759" t="s">
        <v>442</v>
      </c>
      <c r="I32" s="766" t="s">
        <v>605</v>
      </c>
      <c r="J32" s="766" t="s">
        <v>242</v>
      </c>
      <c r="K32" s="766" t="s">
        <v>242</v>
      </c>
      <c r="L32" s="767">
        <v>2.7890000000000001</v>
      </c>
    </row>
    <row r="33" spans="2:13" ht="18" customHeight="1" thickBot="1" x14ac:dyDescent="0.35">
      <c r="B33" s="983"/>
      <c r="C33" s="769" t="s">
        <v>187</v>
      </c>
      <c r="D33" s="770" t="s">
        <v>29</v>
      </c>
      <c r="E33" s="770" t="s">
        <v>32</v>
      </c>
      <c r="F33" s="770" t="s">
        <v>14</v>
      </c>
      <c r="G33" s="770" t="s">
        <v>1</v>
      </c>
      <c r="H33" s="770" t="s">
        <v>643</v>
      </c>
      <c r="I33" s="771">
        <v>45484</v>
      </c>
      <c r="J33" s="771" t="s">
        <v>242</v>
      </c>
      <c r="K33" s="771" t="s">
        <v>242</v>
      </c>
      <c r="L33" s="772">
        <v>3.20434872</v>
      </c>
    </row>
    <row r="34" spans="2:13" s="34" customFormat="1" ht="18" customHeight="1" thickTop="1" x14ac:dyDescent="0.3">
      <c r="B34" s="984" t="s">
        <v>644</v>
      </c>
      <c r="C34" s="773" t="s">
        <v>189</v>
      </c>
      <c r="D34" s="774" t="s">
        <v>190</v>
      </c>
      <c r="E34" s="774" t="s">
        <v>15</v>
      </c>
      <c r="F34" s="774" t="s">
        <v>20</v>
      </c>
      <c r="G34" s="774" t="s">
        <v>267</v>
      </c>
      <c r="H34" s="775" t="s">
        <v>58</v>
      </c>
      <c r="I34" s="776">
        <v>45280</v>
      </c>
      <c r="J34" s="776">
        <v>45343</v>
      </c>
      <c r="K34" s="776" t="s">
        <v>242</v>
      </c>
      <c r="L34" s="777">
        <v>3.5739999999999998</v>
      </c>
      <c r="M34" s="35"/>
    </row>
    <row r="35" spans="2:13" s="34" customFormat="1" ht="18" customHeight="1" x14ac:dyDescent="0.3">
      <c r="B35" s="985"/>
      <c r="C35" s="778" t="s">
        <v>441</v>
      </c>
      <c r="D35" s="779" t="s">
        <v>43</v>
      </c>
      <c r="E35" s="779" t="s">
        <v>36</v>
      </c>
      <c r="F35" s="779" t="s">
        <v>14</v>
      </c>
      <c r="G35" s="779" t="s">
        <v>1</v>
      </c>
      <c r="H35" s="779" t="s">
        <v>442</v>
      </c>
      <c r="I35" s="780">
        <v>45631</v>
      </c>
      <c r="J35" s="780">
        <v>45819</v>
      </c>
      <c r="K35" s="781" t="s">
        <v>242</v>
      </c>
      <c r="L35" s="782">
        <v>11.3025</v>
      </c>
      <c r="M35" s="35"/>
    </row>
    <row r="36" spans="2:13" s="34" customFormat="1" ht="18" customHeight="1" x14ac:dyDescent="0.3">
      <c r="B36" s="985"/>
      <c r="C36" s="783" t="s">
        <v>648</v>
      </c>
      <c r="D36" s="784" t="s">
        <v>647</v>
      </c>
      <c r="E36" s="784" t="s">
        <v>19</v>
      </c>
      <c r="F36" s="784" t="s">
        <v>14</v>
      </c>
      <c r="G36" s="784" t="s">
        <v>5</v>
      </c>
      <c r="H36" s="784" t="s">
        <v>182</v>
      </c>
      <c r="I36" s="785">
        <v>45673</v>
      </c>
      <c r="J36" s="785">
        <v>45705</v>
      </c>
      <c r="K36" s="786" t="s">
        <v>242</v>
      </c>
      <c r="L36" s="787">
        <v>2</v>
      </c>
      <c r="M36" s="35"/>
    </row>
    <row r="37" spans="2:13" s="34" customFormat="1" ht="18" customHeight="1" x14ac:dyDescent="0.3">
      <c r="B37" s="985"/>
      <c r="C37" s="783" t="s">
        <v>612</v>
      </c>
      <c r="D37" s="784" t="s">
        <v>613</v>
      </c>
      <c r="E37" s="784" t="s">
        <v>132</v>
      </c>
      <c r="F37" s="784" t="s">
        <v>14</v>
      </c>
      <c r="G37" s="784" t="s">
        <v>1</v>
      </c>
      <c r="H37" s="784" t="s">
        <v>442</v>
      </c>
      <c r="I37" s="785">
        <v>45574</v>
      </c>
      <c r="J37" s="785">
        <v>45729</v>
      </c>
      <c r="K37" s="786" t="s">
        <v>242</v>
      </c>
      <c r="L37" s="787">
        <v>5.89</v>
      </c>
      <c r="M37" s="35"/>
    </row>
    <row r="38" spans="2:13" s="34" customFormat="1" ht="18" customHeight="1" x14ac:dyDescent="0.3">
      <c r="B38" s="985"/>
      <c r="C38" s="783" t="s">
        <v>184</v>
      </c>
      <c r="D38" s="784" t="s">
        <v>29</v>
      </c>
      <c r="E38" s="784" t="s">
        <v>26</v>
      </c>
      <c r="F38" s="784" t="s">
        <v>14</v>
      </c>
      <c r="G38" s="784" t="s">
        <v>1</v>
      </c>
      <c r="H38" s="784" t="s">
        <v>442</v>
      </c>
      <c r="I38" s="785">
        <v>45817</v>
      </c>
      <c r="J38" s="785">
        <v>45845</v>
      </c>
      <c r="K38" s="786" t="s">
        <v>242</v>
      </c>
      <c r="L38" s="787">
        <v>3.0340270299999998</v>
      </c>
      <c r="M38" s="35"/>
    </row>
    <row r="39" spans="2:13" s="34" customFormat="1" ht="18" customHeight="1" x14ac:dyDescent="0.3">
      <c r="B39" s="985"/>
      <c r="C39" s="788" t="s">
        <v>192</v>
      </c>
      <c r="D39" s="789" t="s">
        <v>30</v>
      </c>
      <c r="E39" s="789" t="s">
        <v>27</v>
      </c>
      <c r="F39" s="789" t="s">
        <v>20</v>
      </c>
      <c r="G39" s="789" t="s">
        <v>4</v>
      </c>
      <c r="H39" s="789" t="s">
        <v>442</v>
      </c>
      <c r="I39" s="790">
        <v>45117</v>
      </c>
      <c r="J39" s="790">
        <v>45870</v>
      </c>
      <c r="K39" s="791" t="s">
        <v>242</v>
      </c>
      <c r="L39" s="792">
        <v>2.5</v>
      </c>
      <c r="M39" s="35"/>
    </row>
    <row r="40" spans="2:13" s="34" customFormat="1" ht="18" customHeight="1" x14ac:dyDescent="0.3">
      <c r="B40" s="985"/>
      <c r="C40" s="793" t="s">
        <v>459</v>
      </c>
      <c r="D40" s="397" t="s">
        <v>460</v>
      </c>
      <c r="E40" s="397" t="s">
        <v>19</v>
      </c>
      <c r="F40" s="397" t="s">
        <v>14</v>
      </c>
      <c r="G40" s="397" t="s">
        <v>1</v>
      </c>
      <c r="H40" s="397" t="s">
        <v>442</v>
      </c>
      <c r="I40" s="398">
        <v>45243</v>
      </c>
      <c r="J40" s="398">
        <v>45287</v>
      </c>
      <c r="K40" s="589" t="s">
        <v>242</v>
      </c>
      <c r="L40" s="399">
        <v>1.0050399999999999</v>
      </c>
      <c r="M40" s="35"/>
    </row>
    <row r="41" spans="2:13" s="34" customFormat="1" ht="18" customHeight="1" x14ac:dyDescent="0.3">
      <c r="B41" s="985"/>
      <c r="C41" s="793" t="s">
        <v>623</v>
      </c>
      <c r="D41" s="397" t="s">
        <v>624</v>
      </c>
      <c r="E41" s="397" t="s">
        <v>15</v>
      </c>
      <c r="F41" s="397" t="s">
        <v>20</v>
      </c>
      <c r="G41" s="397" t="s">
        <v>1</v>
      </c>
      <c r="H41" s="397" t="s">
        <v>442</v>
      </c>
      <c r="I41" s="398">
        <v>45770</v>
      </c>
      <c r="J41" s="398">
        <v>45784</v>
      </c>
      <c r="K41" s="589" t="s">
        <v>242</v>
      </c>
      <c r="L41" s="399">
        <v>5.63</v>
      </c>
      <c r="M41" s="35"/>
    </row>
    <row r="42" spans="2:13" s="34" customFormat="1" ht="18" customHeight="1" x14ac:dyDescent="0.3">
      <c r="B42" s="985"/>
      <c r="C42" s="793" t="s">
        <v>60</v>
      </c>
      <c r="D42" s="397" t="s">
        <v>41</v>
      </c>
      <c r="E42" s="397" t="s">
        <v>27</v>
      </c>
      <c r="F42" s="397" t="s">
        <v>14</v>
      </c>
      <c r="G42" s="397" t="s">
        <v>2</v>
      </c>
      <c r="H42" s="397" t="s">
        <v>442</v>
      </c>
      <c r="I42" s="398">
        <v>44651</v>
      </c>
      <c r="J42" s="398">
        <v>44755</v>
      </c>
      <c r="K42" s="589" t="s">
        <v>242</v>
      </c>
      <c r="L42" s="399">
        <v>1.4892000000000001</v>
      </c>
      <c r="M42" s="35"/>
    </row>
    <row r="43" spans="2:13" s="34" customFormat="1" ht="18" customHeight="1" x14ac:dyDescent="0.3">
      <c r="B43" s="985"/>
      <c r="C43" s="788" t="s">
        <v>197</v>
      </c>
      <c r="D43" s="789" t="s">
        <v>31</v>
      </c>
      <c r="E43" s="789" t="s">
        <v>16</v>
      </c>
      <c r="F43" s="789" t="s">
        <v>14</v>
      </c>
      <c r="G43" s="789" t="s">
        <v>3</v>
      </c>
      <c r="H43" s="789" t="s">
        <v>442</v>
      </c>
      <c r="I43" s="790">
        <v>45226</v>
      </c>
      <c r="J43" s="790">
        <v>45259</v>
      </c>
      <c r="K43" s="791" t="s">
        <v>242</v>
      </c>
      <c r="L43" s="792">
        <v>6.8250000000000002</v>
      </c>
      <c r="M43" s="35"/>
    </row>
    <row r="44" spans="2:13" s="34" customFormat="1" ht="18" customHeight="1" x14ac:dyDescent="0.3">
      <c r="B44" s="985"/>
      <c r="C44" s="794" t="s">
        <v>450</v>
      </c>
      <c r="D44" s="397" t="s">
        <v>451</v>
      </c>
      <c r="E44" s="397" t="s">
        <v>33</v>
      </c>
      <c r="F44" s="397" t="s">
        <v>14</v>
      </c>
      <c r="G44" s="397" t="s">
        <v>2</v>
      </c>
      <c r="H44" s="397" t="s">
        <v>442</v>
      </c>
      <c r="I44" s="398">
        <v>45470</v>
      </c>
      <c r="J44" s="398">
        <v>45520</v>
      </c>
      <c r="K44" s="589" t="s">
        <v>242</v>
      </c>
      <c r="L44" s="399">
        <v>6.61</v>
      </c>
      <c r="M44" s="35"/>
    </row>
    <row r="45" spans="2:13" s="34" customFormat="1" ht="18" customHeight="1" x14ac:dyDescent="0.3">
      <c r="B45" s="985"/>
      <c r="C45" s="794" t="s">
        <v>452</v>
      </c>
      <c r="D45" s="397" t="s">
        <v>38</v>
      </c>
      <c r="E45" s="397" t="s">
        <v>36</v>
      </c>
      <c r="F45" s="397" t="s">
        <v>14</v>
      </c>
      <c r="G45" s="397" t="s">
        <v>1</v>
      </c>
      <c r="H45" s="397" t="s">
        <v>442</v>
      </c>
      <c r="I45" s="398">
        <v>45462</v>
      </c>
      <c r="J45" s="398">
        <v>45519</v>
      </c>
      <c r="K45" s="589" t="s">
        <v>242</v>
      </c>
      <c r="L45" s="399">
        <v>1.1868653200000001</v>
      </c>
      <c r="M45" s="35"/>
    </row>
    <row r="46" spans="2:13" s="34" customFormat="1" ht="18" customHeight="1" thickBot="1" x14ac:dyDescent="0.35">
      <c r="B46" s="986"/>
      <c r="C46" s="588" t="s">
        <v>653</v>
      </c>
      <c r="D46" s="397" t="s">
        <v>654</v>
      </c>
      <c r="E46" s="400" t="s">
        <v>32</v>
      </c>
      <c r="F46" s="400" t="s">
        <v>14</v>
      </c>
      <c r="G46" s="397" t="s">
        <v>1</v>
      </c>
      <c r="H46" s="397" t="s">
        <v>182</v>
      </c>
      <c r="I46" s="398">
        <v>45426</v>
      </c>
      <c r="J46" s="398">
        <v>45607</v>
      </c>
      <c r="K46" s="589" t="s">
        <v>242</v>
      </c>
      <c r="L46" s="399">
        <v>2.33</v>
      </c>
      <c r="M46" s="35"/>
    </row>
    <row r="47" spans="2:13" s="34" customFormat="1" ht="18" customHeight="1" thickTop="1" x14ac:dyDescent="0.3">
      <c r="B47" s="987" t="s">
        <v>655</v>
      </c>
      <c r="C47" s="795" t="s">
        <v>464</v>
      </c>
      <c r="D47" s="796" t="s">
        <v>465</v>
      </c>
      <c r="E47" s="797" t="s">
        <v>19</v>
      </c>
      <c r="F47" s="797" t="s">
        <v>14</v>
      </c>
      <c r="G47" s="796" t="s">
        <v>5</v>
      </c>
      <c r="H47" s="796" t="s">
        <v>182</v>
      </c>
      <c r="I47" s="798">
        <v>44256</v>
      </c>
      <c r="J47" s="798">
        <v>44291</v>
      </c>
      <c r="K47" s="798">
        <v>44498</v>
      </c>
      <c r="L47" s="799">
        <v>2</v>
      </c>
      <c r="M47" s="35"/>
    </row>
    <row r="48" spans="2:13" s="34" customFormat="1" ht="18" customHeight="1" x14ac:dyDescent="0.3">
      <c r="B48" s="988"/>
      <c r="C48" s="590" t="s">
        <v>645</v>
      </c>
      <c r="D48" s="31" t="s">
        <v>37</v>
      </c>
      <c r="E48" s="30" t="s">
        <v>26</v>
      </c>
      <c r="F48" s="30" t="s">
        <v>14</v>
      </c>
      <c r="G48" s="31" t="s">
        <v>1</v>
      </c>
      <c r="H48" s="31" t="s">
        <v>182</v>
      </c>
      <c r="I48" s="32">
        <v>45645</v>
      </c>
      <c r="J48" s="32">
        <v>45672</v>
      </c>
      <c r="K48" s="32">
        <v>45720</v>
      </c>
      <c r="L48" s="33">
        <v>2.4264000000000001</v>
      </c>
      <c r="M48" s="35"/>
    </row>
    <row r="49" spans="2:13" s="34" customFormat="1" ht="18" customHeight="1" x14ac:dyDescent="0.3">
      <c r="B49" s="988"/>
      <c r="C49" s="591" t="s">
        <v>466</v>
      </c>
      <c r="D49" s="402" t="s">
        <v>656</v>
      </c>
      <c r="E49" s="401" t="s">
        <v>32</v>
      </c>
      <c r="F49" s="401" t="s">
        <v>14</v>
      </c>
      <c r="G49" s="402" t="s">
        <v>1</v>
      </c>
      <c r="H49" s="402" t="s">
        <v>182</v>
      </c>
      <c r="I49" s="403">
        <v>45195</v>
      </c>
      <c r="J49" s="403">
        <v>45250</v>
      </c>
      <c r="K49" s="403">
        <v>45336</v>
      </c>
      <c r="L49" s="404">
        <v>2.11</v>
      </c>
      <c r="M49" s="35"/>
    </row>
    <row r="50" spans="2:13" s="34" customFormat="1" ht="18" customHeight="1" x14ac:dyDescent="0.3">
      <c r="B50" s="988"/>
      <c r="C50" s="591" t="s">
        <v>646</v>
      </c>
      <c r="D50" s="402" t="s">
        <v>647</v>
      </c>
      <c r="E50" s="401" t="s">
        <v>19</v>
      </c>
      <c r="F50" s="401" t="s">
        <v>14</v>
      </c>
      <c r="G50" s="402" t="s">
        <v>5</v>
      </c>
      <c r="H50" s="402" t="s">
        <v>182</v>
      </c>
      <c r="I50" s="403">
        <v>45495</v>
      </c>
      <c r="J50" s="403">
        <v>45531</v>
      </c>
      <c r="K50" s="800">
        <v>45748</v>
      </c>
      <c r="L50" s="404">
        <v>2</v>
      </c>
      <c r="M50" s="35"/>
    </row>
    <row r="51" spans="2:13" s="34" customFormat="1" ht="18" customHeight="1" x14ac:dyDescent="0.3">
      <c r="B51" s="988"/>
      <c r="C51" s="591" t="s">
        <v>457</v>
      </c>
      <c r="D51" s="402" t="s">
        <v>134</v>
      </c>
      <c r="E51" s="401" t="s">
        <v>36</v>
      </c>
      <c r="F51" s="401" t="s">
        <v>20</v>
      </c>
      <c r="G51" s="402" t="s">
        <v>1</v>
      </c>
      <c r="H51" s="402" t="s">
        <v>442</v>
      </c>
      <c r="I51" s="403">
        <v>45309</v>
      </c>
      <c r="J51" s="403">
        <v>45327</v>
      </c>
      <c r="K51" s="801">
        <v>45882</v>
      </c>
      <c r="L51" s="404">
        <v>3.55</v>
      </c>
      <c r="M51" s="35"/>
    </row>
    <row r="52" spans="2:13" s="34" customFormat="1" ht="18" customHeight="1" x14ac:dyDescent="0.3">
      <c r="B52" s="988"/>
      <c r="C52" s="591" t="s">
        <v>46</v>
      </c>
      <c r="D52" s="402" t="s">
        <v>31</v>
      </c>
      <c r="E52" s="401" t="s">
        <v>32</v>
      </c>
      <c r="F52" s="401" t="s">
        <v>14</v>
      </c>
      <c r="G52" s="402" t="s">
        <v>3</v>
      </c>
      <c r="H52" s="402" t="s">
        <v>58</v>
      </c>
      <c r="I52" s="403">
        <v>45261</v>
      </c>
      <c r="J52" s="403">
        <v>45310</v>
      </c>
      <c r="K52" s="802">
        <v>45817</v>
      </c>
      <c r="L52" s="404">
        <v>6.9</v>
      </c>
      <c r="M52" s="35"/>
    </row>
    <row r="53" spans="2:13" s="34" customFormat="1" ht="18" customHeight="1" x14ac:dyDescent="0.3">
      <c r="B53" s="988"/>
      <c r="C53" s="591" t="s">
        <v>458</v>
      </c>
      <c r="D53" s="402" t="s">
        <v>134</v>
      </c>
      <c r="E53" s="401" t="s">
        <v>36</v>
      </c>
      <c r="F53" s="401" t="s">
        <v>20</v>
      </c>
      <c r="G53" s="402" t="s">
        <v>1</v>
      </c>
      <c r="H53" s="402" t="s">
        <v>442</v>
      </c>
      <c r="I53" s="403">
        <v>45336</v>
      </c>
      <c r="J53" s="403">
        <v>45377</v>
      </c>
      <c r="K53" s="801">
        <v>45840</v>
      </c>
      <c r="L53" s="404">
        <v>3.55</v>
      </c>
      <c r="M53" s="35"/>
    </row>
    <row r="54" spans="2:13" s="34" customFormat="1" ht="18" customHeight="1" x14ac:dyDescent="0.3">
      <c r="B54" s="988"/>
      <c r="C54" s="591" t="s">
        <v>445</v>
      </c>
      <c r="D54" s="402" t="s">
        <v>446</v>
      </c>
      <c r="E54" s="401" t="s">
        <v>45</v>
      </c>
      <c r="F54" s="401" t="s">
        <v>20</v>
      </c>
      <c r="G54" s="402" t="s">
        <v>5</v>
      </c>
      <c r="H54" s="402" t="s">
        <v>447</v>
      </c>
      <c r="I54" s="403">
        <v>45604</v>
      </c>
      <c r="J54" s="403">
        <v>45728</v>
      </c>
      <c r="K54" s="32">
        <v>45775</v>
      </c>
      <c r="L54" s="404">
        <v>3.75</v>
      </c>
      <c r="M54" s="35"/>
    </row>
    <row r="55" spans="2:13" s="34" customFormat="1" ht="18" customHeight="1" x14ac:dyDescent="0.3">
      <c r="B55" s="988"/>
      <c r="C55" s="591" t="s">
        <v>657</v>
      </c>
      <c r="D55" s="402" t="s">
        <v>37</v>
      </c>
      <c r="E55" s="401" t="s">
        <v>39</v>
      </c>
      <c r="F55" s="401" t="s">
        <v>20</v>
      </c>
      <c r="G55" s="402" t="s">
        <v>1</v>
      </c>
      <c r="H55" s="402" t="s">
        <v>442</v>
      </c>
      <c r="I55" s="403">
        <v>45546</v>
      </c>
      <c r="J55" s="403">
        <v>45565</v>
      </c>
      <c r="K55" s="402" t="s">
        <v>605</v>
      </c>
      <c r="L55" s="404">
        <v>13.3</v>
      </c>
      <c r="M55" s="35"/>
    </row>
    <row r="56" spans="2:13" s="34" customFormat="1" ht="18" customHeight="1" x14ac:dyDescent="0.3">
      <c r="B56" s="988"/>
      <c r="C56" s="591" t="s">
        <v>614</v>
      </c>
      <c r="D56" s="402" t="s">
        <v>615</v>
      </c>
      <c r="E56" s="401" t="s">
        <v>26</v>
      </c>
      <c r="F56" s="401" t="s">
        <v>14</v>
      </c>
      <c r="G56" s="402" t="s">
        <v>1</v>
      </c>
      <c r="H56" s="402" t="s">
        <v>182</v>
      </c>
      <c r="I56" s="403">
        <v>45700</v>
      </c>
      <c r="J56" s="403">
        <v>45729</v>
      </c>
      <c r="K56" s="801">
        <v>45810</v>
      </c>
      <c r="L56" s="404">
        <v>0.62812900000000005</v>
      </c>
      <c r="M56" s="35"/>
    </row>
    <row r="57" spans="2:13" s="34" customFormat="1" ht="18" customHeight="1" x14ac:dyDescent="0.3">
      <c r="B57" s="988"/>
      <c r="C57" s="591" t="s">
        <v>616</v>
      </c>
      <c r="D57" s="402" t="s">
        <v>188</v>
      </c>
      <c r="E57" s="401" t="s">
        <v>36</v>
      </c>
      <c r="F57" s="401" t="s">
        <v>14</v>
      </c>
      <c r="G57" s="402" t="s">
        <v>1</v>
      </c>
      <c r="H57" s="402" t="s">
        <v>442</v>
      </c>
      <c r="I57" s="403">
        <v>45812</v>
      </c>
      <c r="J57" s="403">
        <v>45834</v>
      </c>
      <c r="K57" s="402" t="s">
        <v>605</v>
      </c>
      <c r="L57" s="404">
        <v>3.694</v>
      </c>
      <c r="M57" s="35"/>
    </row>
    <row r="58" spans="2:13" s="34" customFormat="1" ht="18" customHeight="1" x14ac:dyDescent="0.3">
      <c r="B58" s="988"/>
      <c r="C58" s="591" t="s">
        <v>649</v>
      </c>
      <c r="D58" s="402" t="s">
        <v>650</v>
      </c>
      <c r="E58" s="401" t="s">
        <v>28</v>
      </c>
      <c r="F58" s="401" t="s">
        <v>14</v>
      </c>
      <c r="G58" s="402" t="s">
        <v>1</v>
      </c>
      <c r="H58" s="402" t="s">
        <v>182</v>
      </c>
      <c r="I58" s="403">
        <v>45692</v>
      </c>
      <c r="J58" s="403">
        <v>45705</v>
      </c>
      <c r="K58" s="403">
        <v>45723</v>
      </c>
      <c r="L58" s="404">
        <v>1.42</v>
      </c>
      <c r="M58" s="35"/>
    </row>
    <row r="59" spans="2:13" s="34" customFormat="1" ht="18" customHeight="1" x14ac:dyDescent="0.3">
      <c r="B59" s="988"/>
      <c r="C59" s="591" t="s">
        <v>448</v>
      </c>
      <c r="D59" s="402" t="s">
        <v>31</v>
      </c>
      <c r="E59" s="401" t="s">
        <v>32</v>
      </c>
      <c r="F59" s="401" t="s">
        <v>14</v>
      </c>
      <c r="G59" s="402" t="s">
        <v>3</v>
      </c>
      <c r="H59" s="402" t="s">
        <v>443</v>
      </c>
      <c r="I59" s="403">
        <v>45726</v>
      </c>
      <c r="J59" s="403">
        <v>45777</v>
      </c>
      <c r="K59" s="403" t="s">
        <v>834</v>
      </c>
      <c r="L59" s="404">
        <v>7.7644700000000002</v>
      </c>
      <c r="M59" s="35"/>
    </row>
    <row r="60" spans="2:13" s="34" customFormat="1" ht="18" customHeight="1" x14ac:dyDescent="0.3">
      <c r="B60" s="988"/>
      <c r="C60" s="591" t="s">
        <v>52</v>
      </c>
      <c r="D60" s="402" t="s">
        <v>468</v>
      </c>
      <c r="E60" s="401" t="s">
        <v>33</v>
      </c>
      <c r="F60" s="401" t="s">
        <v>14</v>
      </c>
      <c r="G60" s="402" t="s">
        <v>2</v>
      </c>
      <c r="H60" s="402" t="s">
        <v>442</v>
      </c>
      <c r="I60" s="403">
        <v>44838</v>
      </c>
      <c r="J60" s="403">
        <v>44859</v>
      </c>
      <c r="K60" s="403">
        <v>45040</v>
      </c>
      <c r="L60" s="404">
        <v>1.5873699999999999</v>
      </c>
      <c r="M60" s="35"/>
    </row>
    <row r="61" spans="2:13" s="34" customFormat="1" ht="18" customHeight="1" x14ac:dyDescent="0.3">
      <c r="B61" s="988"/>
      <c r="C61" s="591" t="s">
        <v>193</v>
      </c>
      <c r="D61" s="402" t="s">
        <v>31</v>
      </c>
      <c r="E61" s="401" t="s">
        <v>32</v>
      </c>
      <c r="F61" s="401" t="s">
        <v>14</v>
      </c>
      <c r="G61" s="402" t="s">
        <v>1</v>
      </c>
      <c r="H61" s="402" t="s">
        <v>442</v>
      </c>
      <c r="I61" s="403">
        <v>45351</v>
      </c>
      <c r="J61" s="403">
        <v>45376</v>
      </c>
      <c r="K61" s="403">
        <v>45842</v>
      </c>
      <c r="L61" s="404">
        <v>4.37</v>
      </c>
      <c r="M61" s="35"/>
    </row>
    <row r="62" spans="2:13" s="34" customFormat="1" ht="18" customHeight="1" x14ac:dyDescent="0.3">
      <c r="B62" s="988"/>
      <c r="C62" s="591" t="s">
        <v>651</v>
      </c>
      <c r="D62" s="402" t="s">
        <v>652</v>
      </c>
      <c r="E62" s="401" t="s">
        <v>16</v>
      </c>
      <c r="F62" s="401" t="s">
        <v>14</v>
      </c>
      <c r="G62" s="402" t="s">
        <v>3</v>
      </c>
      <c r="H62" s="402" t="s">
        <v>182</v>
      </c>
      <c r="I62" s="403">
        <v>45498</v>
      </c>
      <c r="J62" s="403">
        <v>45684</v>
      </c>
      <c r="K62" s="403">
        <v>45733</v>
      </c>
      <c r="L62" s="404">
        <v>1.1246</v>
      </c>
      <c r="M62" s="35"/>
    </row>
    <row r="63" spans="2:13" s="34" customFormat="1" ht="18" customHeight="1" x14ac:dyDescent="0.3">
      <c r="B63" s="988"/>
      <c r="C63" s="591" t="s">
        <v>461</v>
      </c>
      <c r="D63" s="402" t="s">
        <v>454</v>
      </c>
      <c r="E63" s="401" t="s">
        <v>25</v>
      </c>
      <c r="F63" s="401" t="s">
        <v>14</v>
      </c>
      <c r="G63" s="402" t="s">
        <v>1</v>
      </c>
      <c r="H63" s="402" t="s">
        <v>442</v>
      </c>
      <c r="I63" s="403">
        <v>45309</v>
      </c>
      <c r="J63" s="403">
        <v>45330</v>
      </c>
      <c r="K63" s="403">
        <v>45666</v>
      </c>
      <c r="L63" s="404">
        <v>1.242</v>
      </c>
      <c r="M63" s="35"/>
    </row>
    <row r="64" spans="2:13" s="34" customFormat="1" ht="18" customHeight="1" x14ac:dyDescent="0.3">
      <c r="B64" s="988"/>
      <c r="C64" s="591" t="s">
        <v>658</v>
      </c>
      <c r="D64" s="402" t="s">
        <v>40</v>
      </c>
      <c r="E64" s="401" t="s">
        <v>13</v>
      </c>
      <c r="F64" s="401" t="s">
        <v>14</v>
      </c>
      <c r="G64" s="402" t="s">
        <v>2</v>
      </c>
      <c r="H64" s="402" t="s">
        <v>182</v>
      </c>
      <c r="I64" s="403">
        <v>45460</v>
      </c>
      <c r="J64" s="403">
        <v>45643</v>
      </c>
      <c r="K64" s="403">
        <v>45714</v>
      </c>
      <c r="L64" s="404">
        <v>3.45</v>
      </c>
      <c r="M64" s="35"/>
    </row>
    <row r="65" spans="2:13" s="34" customFormat="1" ht="18" customHeight="1" x14ac:dyDescent="0.3">
      <c r="B65" s="988"/>
      <c r="C65" s="591" t="s">
        <v>659</v>
      </c>
      <c r="D65" s="402" t="s">
        <v>660</v>
      </c>
      <c r="E65" s="401" t="s">
        <v>25</v>
      </c>
      <c r="F65" s="401" t="s">
        <v>14</v>
      </c>
      <c r="G65" s="402" t="s">
        <v>2</v>
      </c>
      <c r="H65" s="402" t="s">
        <v>182</v>
      </c>
      <c r="I65" s="403">
        <v>45377</v>
      </c>
      <c r="J65" s="403">
        <v>45393</v>
      </c>
      <c r="K65" s="403">
        <v>45741</v>
      </c>
      <c r="L65" s="404">
        <v>1.8375999999999999</v>
      </c>
      <c r="M65" s="35"/>
    </row>
    <row r="66" spans="2:13" s="34" customFormat="1" ht="18" customHeight="1" x14ac:dyDescent="0.3">
      <c r="B66" s="988"/>
      <c r="C66" s="591" t="s">
        <v>53</v>
      </c>
      <c r="D66" s="402" t="s">
        <v>54</v>
      </c>
      <c r="E66" s="401" t="s">
        <v>22</v>
      </c>
      <c r="F66" s="401" t="s">
        <v>20</v>
      </c>
      <c r="G66" s="402" t="s">
        <v>2</v>
      </c>
      <c r="H66" s="402" t="s">
        <v>55</v>
      </c>
      <c r="I66" s="403">
        <v>45217</v>
      </c>
      <c r="J66" s="403">
        <v>45244</v>
      </c>
      <c r="K66" s="403">
        <v>45720</v>
      </c>
      <c r="L66" s="404">
        <v>9.99315</v>
      </c>
      <c r="M66" s="35"/>
    </row>
    <row r="67" spans="2:13" s="34" customFormat="1" ht="18" customHeight="1" x14ac:dyDescent="0.3">
      <c r="B67" s="988"/>
      <c r="C67" s="591" t="s">
        <v>217</v>
      </c>
      <c r="D67" s="402" t="s">
        <v>35</v>
      </c>
      <c r="E67" s="401" t="s">
        <v>19</v>
      </c>
      <c r="F67" s="401" t="s">
        <v>14</v>
      </c>
      <c r="G67" s="402" t="s">
        <v>1</v>
      </c>
      <c r="H67" s="402" t="s">
        <v>23</v>
      </c>
      <c r="I67" s="403">
        <v>45091</v>
      </c>
      <c r="J67" s="403">
        <v>45119</v>
      </c>
      <c r="K67" s="403">
        <v>45156</v>
      </c>
      <c r="L67" s="404">
        <v>1.3</v>
      </c>
      <c r="M67" s="35"/>
    </row>
    <row r="68" spans="2:13" s="34" customFormat="1" ht="18" customHeight="1" x14ac:dyDescent="0.3">
      <c r="B68" s="988"/>
      <c r="C68" s="591" t="s">
        <v>59</v>
      </c>
      <c r="D68" s="402" t="s">
        <v>31</v>
      </c>
      <c r="E68" s="401" t="s">
        <v>32</v>
      </c>
      <c r="F68" s="401" t="s">
        <v>14</v>
      </c>
      <c r="G68" s="402" t="s">
        <v>3</v>
      </c>
      <c r="H68" s="402" t="s">
        <v>442</v>
      </c>
      <c r="I68" s="403">
        <v>44678</v>
      </c>
      <c r="J68" s="403">
        <v>44727</v>
      </c>
      <c r="K68" s="403">
        <v>45140</v>
      </c>
      <c r="L68" s="404">
        <v>6.8250000000000002</v>
      </c>
      <c r="M68" s="35"/>
    </row>
    <row r="69" spans="2:13" s="34" customFormat="1" ht="18" customHeight="1" x14ac:dyDescent="0.3">
      <c r="B69" s="988"/>
      <c r="C69" s="591" t="s">
        <v>194</v>
      </c>
      <c r="D69" s="402" t="s">
        <v>43</v>
      </c>
      <c r="E69" s="401" t="s">
        <v>36</v>
      </c>
      <c r="F69" s="401" t="s">
        <v>14</v>
      </c>
      <c r="G69" s="402" t="s">
        <v>1</v>
      </c>
      <c r="H69" s="402" t="s">
        <v>442</v>
      </c>
      <c r="I69" s="403">
        <v>45180</v>
      </c>
      <c r="J69" s="403">
        <v>45215</v>
      </c>
      <c r="K69" s="403" t="s">
        <v>605</v>
      </c>
      <c r="L69" s="404">
        <v>2.0110000000000001</v>
      </c>
      <c r="M69" s="35"/>
    </row>
    <row r="70" spans="2:13" s="34" customFormat="1" ht="18" customHeight="1" x14ac:dyDescent="0.3">
      <c r="B70" s="988"/>
      <c r="C70" s="591" t="s">
        <v>633</v>
      </c>
      <c r="D70" s="402" t="s">
        <v>409</v>
      </c>
      <c r="E70" s="401" t="s">
        <v>45</v>
      </c>
      <c r="F70" s="401" t="s">
        <v>20</v>
      </c>
      <c r="G70" s="402" t="s">
        <v>1</v>
      </c>
      <c r="H70" s="402" t="s">
        <v>634</v>
      </c>
      <c r="I70" s="403">
        <v>45709</v>
      </c>
      <c r="J70" s="403">
        <v>45727</v>
      </c>
      <c r="K70" s="403">
        <v>45782</v>
      </c>
      <c r="L70" s="404">
        <v>15.927194</v>
      </c>
      <c r="M70" s="35"/>
    </row>
    <row r="71" spans="2:13" s="34" customFormat="1" ht="18" customHeight="1" x14ac:dyDescent="0.3">
      <c r="B71" s="988"/>
      <c r="C71" s="591" t="s">
        <v>449</v>
      </c>
      <c r="D71" s="402" t="s">
        <v>37</v>
      </c>
      <c r="E71" s="401" t="s">
        <v>39</v>
      </c>
      <c r="F71" s="401" t="s">
        <v>20</v>
      </c>
      <c r="G71" s="402" t="s">
        <v>1</v>
      </c>
      <c r="H71" s="402" t="s">
        <v>442</v>
      </c>
      <c r="I71" s="403">
        <v>45464</v>
      </c>
      <c r="J71" s="403">
        <v>45530</v>
      </c>
      <c r="K71" s="402" t="s">
        <v>605</v>
      </c>
      <c r="L71" s="404">
        <v>13.3</v>
      </c>
      <c r="M71" s="35"/>
    </row>
    <row r="72" spans="2:13" s="34" customFormat="1" ht="18" customHeight="1" x14ac:dyDescent="0.3">
      <c r="B72" s="988"/>
      <c r="C72" s="591" t="s">
        <v>195</v>
      </c>
      <c r="D72" s="402" t="s">
        <v>31</v>
      </c>
      <c r="E72" s="401" t="s">
        <v>27</v>
      </c>
      <c r="F72" s="401" t="s">
        <v>14</v>
      </c>
      <c r="G72" s="402" t="s">
        <v>1</v>
      </c>
      <c r="H72" s="402" t="s">
        <v>58</v>
      </c>
      <c r="I72" s="403">
        <v>45240</v>
      </c>
      <c r="J72" s="403">
        <v>45261</v>
      </c>
      <c r="K72" s="403">
        <v>45716</v>
      </c>
      <c r="L72" s="404">
        <v>6.9</v>
      </c>
      <c r="M72" s="35"/>
    </row>
    <row r="73" spans="2:13" s="34" customFormat="1" ht="18" customHeight="1" x14ac:dyDescent="0.3">
      <c r="B73" s="988"/>
      <c r="C73" s="591" t="s">
        <v>196</v>
      </c>
      <c r="D73" s="402" t="s">
        <v>650</v>
      </c>
      <c r="E73" s="401" t="s">
        <v>19</v>
      </c>
      <c r="F73" s="401" t="s">
        <v>14</v>
      </c>
      <c r="G73" s="402" t="s">
        <v>1</v>
      </c>
      <c r="H73" s="402" t="s">
        <v>442</v>
      </c>
      <c r="I73" s="403">
        <v>45057</v>
      </c>
      <c r="J73" s="403">
        <v>45075</v>
      </c>
      <c r="K73" s="403">
        <v>45160</v>
      </c>
      <c r="L73" s="404">
        <v>8.5295299999999994</v>
      </c>
      <c r="M73" s="35"/>
    </row>
    <row r="74" spans="2:13" s="34" customFormat="1" ht="18" customHeight="1" x14ac:dyDescent="0.3">
      <c r="B74" s="988"/>
      <c r="C74" s="591" t="s">
        <v>183</v>
      </c>
      <c r="D74" s="402" t="s">
        <v>469</v>
      </c>
      <c r="E74" s="401" t="s">
        <v>26</v>
      </c>
      <c r="F74" s="401" t="s">
        <v>14</v>
      </c>
      <c r="G74" s="402" t="s">
        <v>1</v>
      </c>
      <c r="H74" s="402" t="s">
        <v>182</v>
      </c>
      <c r="I74" s="403">
        <v>44893</v>
      </c>
      <c r="J74" s="403">
        <v>44909</v>
      </c>
      <c r="K74" s="403">
        <v>44924</v>
      </c>
      <c r="L74" s="404">
        <v>2.3597999999999999</v>
      </c>
      <c r="M74" s="35"/>
    </row>
    <row r="75" spans="2:13" s="34" customFormat="1" ht="18" customHeight="1" x14ac:dyDescent="0.3">
      <c r="B75" s="988"/>
      <c r="C75" s="591" t="s">
        <v>47</v>
      </c>
      <c r="D75" s="402" t="s">
        <v>38</v>
      </c>
      <c r="E75" s="401" t="s">
        <v>32</v>
      </c>
      <c r="F75" s="401" t="s">
        <v>14</v>
      </c>
      <c r="G75" s="402" t="s">
        <v>1</v>
      </c>
      <c r="H75" s="402" t="s">
        <v>23</v>
      </c>
      <c r="I75" s="403">
        <v>45439</v>
      </c>
      <c r="J75" s="403">
        <v>45454</v>
      </c>
      <c r="K75" s="403">
        <v>45586</v>
      </c>
      <c r="L75" s="404">
        <v>2.5</v>
      </c>
      <c r="M75" s="35"/>
    </row>
    <row r="76" spans="2:13" s="34" customFormat="1" ht="18" customHeight="1" x14ac:dyDescent="0.3">
      <c r="B76" s="988"/>
      <c r="C76" s="591" t="s">
        <v>48</v>
      </c>
      <c r="D76" s="402" t="s">
        <v>31</v>
      </c>
      <c r="E76" s="401" t="s">
        <v>45</v>
      </c>
      <c r="F76" s="401" t="s">
        <v>20</v>
      </c>
      <c r="G76" s="402" t="s">
        <v>1</v>
      </c>
      <c r="H76" s="402" t="s">
        <v>442</v>
      </c>
      <c r="I76" s="403">
        <v>44552</v>
      </c>
      <c r="J76" s="403">
        <v>44609</v>
      </c>
      <c r="K76" s="403">
        <v>44811</v>
      </c>
      <c r="L76" s="404">
        <v>8.5608000000000004</v>
      </c>
      <c r="M76" s="35"/>
    </row>
    <row r="77" spans="2:13" s="34" customFormat="1" ht="18" customHeight="1" x14ac:dyDescent="0.3">
      <c r="B77" s="988"/>
      <c r="C77" s="591" t="s">
        <v>453</v>
      </c>
      <c r="D77" s="402" t="s">
        <v>454</v>
      </c>
      <c r="E77" s="401" t="s">
        <v>19</v>
      </c>
      <c r="F77" s="401" t="s">
        <v>14</v>
      </c>
      <c r="G77" s="402" t="s">
        <v>1</v>
      </c>
      <c r="H77" s="402" t="s">
        <v>58</v>
      </c>
      <c r="I77" s="403">
        <v>45594</v>
      </c>
      <c r="J77" s="403">
        <v>45614</v>
      </c>
      <c r="K77" s="403">
        <v>45630</v>
      </c>
      <c r="L77" s="404">
        <v>2.4</v>
      </c>
      <c r="M77" s="35"/>
    </row>
    <row r="78" spans="2:13" s="34" customFormat="1" ht="18" customHeight="1" x14ac:dyDescent="0.3">
      <c r="B78" s="988"/>
      <c r="C78" s="591" t="s">
        <v>198</v>
      </c>
      <c r="D78" s="31" t="s">
        <v>218</v>
      </c>
      <c r="E78" s="30" t="s">
        <v>33</v>
      </c>
      <c r="F78" s="30" t="s">
        <v>14</v>
      </c>
      <c r="G78" s="31" t="s">
        <v>199</v>
      </c>
      <c r="H78" s="31" t="s">
        <v>442</v>
      </c>
      <c r="I78" s="32">
        <v>45050</v>
      </c>
      <c r="J78" s="32">
        <v>45114</v>
      </c>
      <c r="K78" s="32">
        <v>45540</v>
      </c>
      <c r="L78" s="33">
        <v>5.5996100000000002</v>
      </c>
      <c r="M78" s="35"/>
    </row>
    <row r="79" spans="2:13" s="34" customFormat="1" ht="18" customHeight="1" x14ac:dyDescent="0.3">
      <c r="B79" s="988"/>
      <c r="C79" s="591" t="s">
        <v>455</v>
      </c>
      <c r="D79" s="402" t="s">
        <v>188</v>
      </c>
      <c r="E79" s="401" t="s">
        <v>25</v>
      </c>
      <c r="F79" s="401" t="s">
        <v>14</v>
      </c>
      <c r="G79" s="402" t="s">
        <v>1</v>
      </c>
      <c r="H79" s="402" t="s">
        <v>442</v>
      </c>
      <c r="I79" s="403">
        <v>45498</v>
      </c>
      <c r="J79" s="403">
        <v>45530</v>
      </c>
      <c r="K79" s="403">
        <v>45719</v>
      </c>
      <c r="L79" s="404">
        <v>4.8608000000000002</v>
      </c>
      <c r="M79" s="35"/>
    </row>
    <row r="80" spans="2:13" s="34" customFormat="1" ht="18" customHeight="1" x14ac:dyDescent="0.3">
      <c r="B80" s="988"/>
      <c r="C80" s="591" t="s">
        <v>200</v>
      </c>
      <c r="D80" s="402" t="s">
        <v>661</v>
      </c>
      <c r="E80" s="401" t="s">
        <v>15</v>
      </c>
      <c r="F80" s="401" t="s">
        <v>14</v>
      </c>
      <c r="G80" s="402" t="s">
        <v>1</v>
      </c>
      <c r="H80" s="402" t="s">
        <v>442</v>
      </c>
      <c r="I80" s="403">
        <v>45086</v>
      </c>
      <c r="J80" s="403">
        <v>45121</v>
      </c>
      <c r="K80" s="403">
        <v>45316</v>
      </c>
      <c r="L80" s="404">
        <v>28.5</v>
      </c>
      <c r="M80" s="35"/>
    </row>
    <row r="81" spans="2:13" s="34" customFormat="1" ht="18" customHeight="1" x14ac:dyDescent="0.3">
      <c r="B81" s="988"/>
      <c r="C81" s="591" t="s">
        <v>470</v>
      </c>
      <c r="D81" s="402" t="s">
        <v>134</v>
      </c>
      <c r="E81" s="401" t="s">
        <v>36</v>
      </c>
      <c r="F81" s="401" t="s">
        <v>20</v>
      </c>
      <c r="G81" s="402" t="s">
        <v>1</v>
      </c>
      <c r="H81" s="402" t="s">
        <v>182</v>
      </c>
      <c r="I81" s="403">
        <v>45076</v>
      </c>
      <c r="J81" s="403">
        <v>45097</v>
      </c>
      <c r="K81" s="403">
        <v>45237</v>
      </c>
      <c r="L81" s="404">
        <v>2.0499999999999998</v>
      </c>
      <c r="M81" s="35"/>
    </row>
    <row r="82" spans="2:13" s="34" customFormat="1" ht="18" customHeight="1" x14ac:dyDescent="0.3">
      <c r="B82" s="988"/>
      <c r="C82" s="591" t="s">
        <v>202</v>
      </c>
      <c r="D82" s="402" t="s">
        <v>662</v>
      </c>
      <c r="E82" s="401" t="s">
        <v>24</v>
      </c>
      <c r="F82" s="401" t="s">
        <v>14</v>
      </c>
      <c r="G82" s="402" t="s">
        <v>1</v>
      </c>
      <c r="H82" s="402" t="s">
        <v>442</v>
      </c>
      <c r="I82" s="403">
        <v>45163</v>
      </c>
      <c r="J82" s="403">
        <v>45243</v>
      </c>
      <c r="K82" s="403">
        <v>45881</v>
      </c>
      <c r="L82" s="404">
        <v>4.0011999999999999</v>
      </c>
      <c r="M82" s="35"/>
    </row>
    <row r="83" spans="2:13" s="34" customFormat="1" ht="18" customHeight="1" x14ac:dyDescent="0.3">
      <c r="B83" s="988"/>
      <c r="C83" s="591" t="s">
        <v>61</v>
      </c>
      <c r="D83" s="31" t="s">
        <v>42</v>
      </c>
      <c r="E83" s="30" t="s">
        <v>32</v>
      </c>
      <c r="F83" s="30" t="s">
        <v>14</v>
      </c>
      <c r="G83" s="31" t="s">
        <v>1</v>
      </c>
      <c r="H83" s="31" t="s">
        <v>467</v>
      </c>
      <c r="I83" s="32">
        <v>44922</v>
      </c>
      <c r="J83" s="32">
        <v>44965</v>
      </c>
      <c r="K83" s="32">
        <v>45105</v>
      </c>
      <c r="L83" s="33">
        <v>23.3333333</v>
      </c>
      <c r="M83" s="35"/>
    </row>
    <row r="84" spans="2:13" s="34" customFormat="1" ht="18" customHeight="1" x14ac:dyDescent="0.3">
      <c r="B84" s="988"/>
      <c r="C84" s="591" t="s">
        <v>204</v>
      </c>
      <c r="D84" s="401" t="s">
        <v>471</v>
      </c>
      <c r="E84" s="401" t="s">
        <v>33</v>
      </c>
      <c r="F84" s="401" t="s">
        <v>14</v>
      </c>
      <c r="G84" s="402" t="s">
        <v>2</v>
      </c>
      <c r="H84" s="402" t="s">
        <v>58</v>
      </c>
      <c r="I84" s="403">
        <v>45008</v>
      </c>
      <c r="J84" s="403">
        <v>45036</v>
      </c>
      <c r="K84" s="403">
        <v>45174</v>
      </c>
      <c r="L84" s="404">
        <v>6.3959999999999999</v>
      </c>
      <c r="M84" s="35"/>
    </row>
    <row r="85" spans="2:13" s="34" customFormat="1" ht="18" customHeight="1" thickBot="1" x14ac:dyDescent="0.35">
      <c r="B85" s="989"/>
      <c r="C85" s="592" t="s">
        <v>463</v>
      </c>
      <c r="D85" s="406" t="s">
        <v>29</v>
      </c>
      <c r="E85" s="405" t="s">
        <v>19</v>
      </c>
      <c r="F85" s="405" t="s">
        <v>14</v>
      </c>
      <c r="G85" s="406" t="s">
        <v>1</v>
      </c>
      <c r="H85" s="406" t="s">
        <v>182</v>
      </c>
      <c r="I85" s="407">
        <v>45148</v>
      </c>
      <c r="J85" s="407">
        <v>45198</v>
      </c>
      <c r="K85" s="407">
        <v>45469</v>
      </c>
      <c r="L85" s="408">
        <v>4.7131150000000002</v>
      </c>
      <c r="M85" s="35"/>
    </row>
    <row r="86" spans="2:13" s="34" customFormat="1" ht="18" customHeight="1" thickTop="1" thickBot="1" x14ac:dyDescent="0.35">
      <c r="C86" s="28"/>
      <c r="D86" s="29"/>
      <c r="E86" s="30"/>
      <c r="F86" s="30"/>
      <c r="G86" s="31"/>
      <c r="H86" s="31"/>
      <c r="I86" s="32"/>
      <c r="L86" s="35"/>
      <c r="M86" s="35"/>
    </row>
    <row r="87" spans="2:13" s="410" customFormat="1" ht="30.75" customHeight="1" thickTop="1" thickBot="1" x14ac:dyDescent="0.35">
      <c r="B87" s="980" t="s">
        <v>835</v>
      </c>
      <c r="C87" s="980"/>
      <c r="D87" s="980"/>
      <c r="E87" s="980"/>
      <c r="F87" s="980"/>
      <c r="G87" s="980"/>
      <c r="H87" s="980"/>
      <c r="I87" s="980"/>
      <c r="J87" s="409"/>
      <c r="K87" s="409"/>
      <c r="L87" s="409">
        <f t="shared" ref="L87" si="0">SUM(L6:L85)</f>
        <v>727.54911650999941</v>
      </c>
      <c r="M87" s="411"/>
    </row>
    <row r="88" spans="2:13" ht="15" thickTop="1" x14ac:dyDescent="0.3"/>
    <row r="89" spans="2:13" x14ac:dyDescent="0.3">
      <c r="B89" s="412" t="s">
        <v>836</v>
      </c>
    </row>
    <row r="90" spans="2:13" x14ac:dyDescent="0.3">
      <c r="B90" s="412" t="s">
        <v>663</v>
      </c>
    </row>
    <row r="91" spans="2:13" x14ac:dyDescent="0.3">
      <c r="J91" s="413"/>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Anghela Mercedes Segura Parraguez</cp:lastModifiedBy>
  <cp:lastPrinted>2022-09-01T14:01:14Z</cp:lastPrinted>
  <dcterms:created xsi:type="dcterms:W3CDTF">2021-02-25T21:18:08Z</dcterms:created>
  <dcterms:modified xsi:type="dcterms:W3CDTF">2026-03-12T14:12:27Z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