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harts/chart4.xml" ContentType="application/vnd.openxmlformats-officedocument.drawingml.chart+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charts/chart5.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3.xml" ContentType="application/vnd.openxmlformats-officedocument.drawing+xml"/>
  <Override PartName="/xl/drawings/drawing2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E:\USB ANGHELA 2026\2026\BEM\2026\02. FEBRERO\CONSOLIDADOS\VF\"/>
    </mc:Choice>
  </mc:AlternateContent>
  <xr:revisionPtr revIDLastSave="0" documentId="13_ncr:1_{E9B23410-AFD0-469C-A6F6-E78E7C8181A3}" xr6:coauthVersionLast="47" xr6:coauthVersionMax="47" xr10:uidLastSave="{00000000-0000-0000-0000-000000000000}"/>
  <bookViews>
    <workbookView xWindow="-108" yWindow="-108" windowWidth="23256" windowHeight="12456" tabRatio="764" xr2:uid="{00000000-000D-0000-FFFF-FFFF00000000}"/>
  </bookViews>
  <sheets>
    <sheet name="CONTENIDO" sheetId="424" r:id="rId1"/>
    <sheet name="1. PRODUCCIÓN METÁLICA" sheetId="1373" r:id="rId2"/>
    <sheet name="2. PRODUCCIÓN EMPRESAS" sheetId="1374" r:id="rId3"/>
    <sheet name="3. PRODUCCIÓN DEPARTAMENTOS " sheetId="1375" r:id="rId4"/>
    <sheet name="4. NO METÁLICA" sheetId="1376" r:id="rId5"/>
    <sheet name="4.1. NO METÁLICA DEPARTAMENTOS" sheetId="1377" r:id="rId6"/>
    <sheet name="4.2. CARBONÍFERA" sheetId="1378" r:id="rId7"/>
    <sheet name="5. MACROECONÓMICAS" sheetId="1379" r:id="rId8"/>
    <sheet name="6. EXPORTACIONES" sheetId="1380" r:id="rId9"/>
    <sheet name="6.1 EXPORTACIONES PART" sheetId="1381" r:id="rId10"/>
    <sheet name="6.2 EXPORT PRODUCTOS" sheetId="1382" r:id="rId11"/>
    <sheet name="7. INVERSIONES" sheetId="1383" r:id="rId12"/>
    <sheet name="8. INVERSIONES TIPO" sheetId="1384" r:id="rId13"/>
    <sheet name="9. INVERSIONES RUBRO" sheetId="1385" r:id="rId14"/>
    <sheet name="10. EMPLEO" sheetId="1386" r:id="rId15"/>
    <sheet name="11. EMPLEO-GÉNERO" sheetId="1387" r:id="rId16"/>
    <sheet name="12. TRANSFERENCIAS" sheetId="1394" r:id="rId17"/>
    <sheet name="13. TRANSFERENCIAS 2" sheetId="1395" r:id="rId18"/>
    <sheet name="14. CATASTRO ACTIVIDAD" sheetId="1388" r:id="rId19"/>
    <sheet name="14.1 ACTIVIDAD MINERA" sheetId="1390" r:id="rId20"/>
    <sheet name="14.2 ÁREAS RESTRINGIDAS" sheetId="1389" r:id="rId21"/>
    <sheet name="15. RECAUDACIÓN" sheetId="1391" r:id="rId22"/>
    <sheet name="CPIM, OCT 2025" sheetId="1302" r:id="rId23"/>
    <sheet name="CPEM, AGO 2025" sheetId="864" r:id="rId24"/>
  </sheets>
  <definedNames>
    <definedName name="_xlnm._FilterDatabase" localSheetId="14" hidden="1">'10. EMPLEO'!$M$9:$O$18</definedName>
    <definedName name="_xlnm._FilterDatabase" localSheetId="16" hidden="1">'12. TRANSFERENCIAS'!$A$4:$K$29</definedName>
    <definedName name="_xlnm._FilterDatabase" localSheetId="17" hidden="1">'13. TRANSFERENCIAS 2'!$A$57:$K$82</definedName>
    <definedName name="_xlnm._FilterDatabase" localSheetId="2" hidden="1">'2. PRODUCCIÓN EMPRESAS'!$A$5:$E$103</definedName>
    <definedName name="_xlnm._FilterDatabase" localSheetId="3" hidden="1">'3. PRODUCCIÓN DEPARTAMENTOS '!$A$6:$E$113</definedName>
    <definedName name="_xlnm._FilterDatabase" localSheetId="12" hidden="1">'8. INVERSIONES TIPO'!#REF!</definedName>
    <definedName name="_xlnm._FilterDatabase" localSheetId="23" hidden="1">'CPEM, AGO 2025'!$B$4:$J$85</definedName>
    <definedName name="_xlnm._FilterDatabase" localSheetId="22" hidden="1">'CPIM, OCT 2025'!$B$4:$I$69</definedName>
    <definedName name="_xlnm.Print_Area" localSheetId="1">'1. PRODUCCIÓN METÁLICA'!$A$1:$O$63</definedName>
    <definedName name="_xlnm.Print_Area" localSheetId="14">'10. EMPLEO'!$A$1:$O$68</definedName>
    <definedName name="_xlnm.Print_Area" localSheetId="15">'11. EMPLEO-GÉNERO'!$A$1:$P$23</definedName>
    <definedName name="_xlnm.Print_Area" localSheetId="16">'12. TRANSFERENCIAS'!$A$1:$L$34</definedName>
    <definedName name="_xlnm.Print_Area" localSheetId="17">'13. TRANSFERENCIAS 2'!$A$1:$L$87</definedName>
    <definedName name="_xlnm.Print_Area" localSheetId="18">'14. CATASTRO ACTIVIDAD'!$A$1:$O$64</definedName>
    <definedName name="_xlnm.Print_Area" localSheetId="19">'14.1 ACTIVIDAD MINERA'!$A$1:$E$16</definedName>
    <definedName name="_xlnm.Print_Area" localSheetId="20">'14.2 ÁREAS RESTRINGIDAS'!$A$1:$F$30</definedName>
    <definedName name="_xlnm.Print_Area" localSheetId="21">'15. RECAUDACIÓN'!$A$1:$H$58</definedName>
    <definedName name="_xlnm.Print_Area" localSheetId="2">'2. PRODUCCIÓN EMPRESAS'!$A$1:$I$104</definedName>
    <definedName name="_xlnm.Print_Area" localSheetId="3">'3. PRODUCCIÓN DEPARTAMENTOS '!$A$1:$I$114</definedName>
    <definedName name="_xlnm.Print_Area" localSheetId="4">'4. NO METÁLICA'!$A$1:$J$42</definedName>
    <definedName name="_xlnm.Print_Area" localSheetId="5">'4.1. NO METÁLICA DEPARTAMENTOS'!$A$1:$J$117</definedName>
    <definedName name="_xlnm.Print_Area" localSheetId="6">'4.2. CARBONÍFERA'!$A$1:$J$15</definedName>
    <definedName name="_xlnm.Print_Area" localSheetId="7">'5. MACROECONÓMICAS'!$A$1:$K$38</definedName>
    <definedName name="_xlnm.Print_Area" localSheetId="8">'6. EXPORTACIONES'!$A$1:$L$88</definedName>
    <definedName name="_xlnm.Print_Area" localSheetId="9">'6.1 EXPORTACIONES PART'!$A$1:$N$26</definedName>
    <definedName name="_xlnm.Print_Area" localSheetId="10">'6.2 EXPORT PRODUCTOS'!$A$1:$D$40</definedName>
    <definedName name="_xlnm.Print_Area" localSheetId="11">'7. INVERSIONES'!$A$1:$I$59</definedName>
    <definedName name="_xlnm.Print_Area" localSheetId="12">'8. INVERSIONES TIPO'!$A$1:$I$88</definedName>
    <definedName name="_xlnm.Print_Area" localSheetId="13">'9. INVERSIONES RUBRO'!$A$1:$I$82</definedName>
    <definedName name="_xlnm.Print_Area" localSheetId="0">CONTENIDO!$A$1:$M$58</definedName>
    <definedName name="_xlnm.Print_Area" localSheetId="23">'CPEM, AGO 2025'!$A$1:$M$91</definedName>
    <definedName name="_xlnm.Print_Area" localSheetId="22">'CPIM, OCT 2025'!$A$1:$J$77</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OTI_2" localSheetId="1">#REF!</definedName>
    <definedName name="OTI_2" localSheetId="15">#REF!</definedName>
    <definedName name="OTI_2" localSheetId="19">#REF!</definedName>
    <definedName name="OTI_2" localSheetId="21">#REF!</definedName>
    <definedName name="OTI_2" localSheetId="2">#REF!</definedName>
    <definedName name="OTI_2" localSheetId="3">#REF!</definedName>
    <definedName name="OTI_2" localSheetId="7">#REF!</definedName>
    <definedName name="OTI_2" localSheetId="23">#REF!</definedName>
    <definedName name="OTI_2" localSheetId="22">#REF!</definedName>
    <definedName name="OTI_2">#REF!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57" i="1395" l="1"/>
  <c r="J57" i="1395"/>
  <c r="I57" i="1395"/>
  <c r="H57" i="1395"/>
  <c r="G57" i="1395"/>
  <c r="F57" i="1395"/>
  <c r="E57" i="1395"/>
  <c r="D57" i="1395"/>
  <c r="C57" i="1395"/>
  <c r="B57" i="1395"/>
  <c r="K31" i="1395"/>
  <c r="J31" i="1395"/>
  <c r="I31" i="1395"/>
  <c r="H31" i="1395"/>
  <c r="K5" i="1395"/>
  <c r="J5" i="1395"/>
  <c r="I5" i="1395"/>
  <c r="H5" i="1395"/>
  <c r="G5" i="1395"/>
  <c r="F5" i="1395"/>
  <c r="E5" i="1395"/>
  <c r="D5" i="1395"/>
  <c r="C5" i="1395"/>
  <c r="B5" i="1395"/>
  <c r="K31" i="1394"/>
  <c r="J31" i="1394"/>
  <c r="I31" i="1394"/>
  <c r="H31" i="1394"/>
  <c r="G31" i="1394"/>
  <c r="F31" i="1394"/>
  <c r="E31" i="1394"/>
  <c r="D31" i="1394"/>
  <c r="C31" i="1394"/>
  <c r="B31" i="1394"/>
  <c r="D38" i="1391"/>
  <c r="C38" i="1391"/>
  <c r="B38" i="1391"/>
  <c r="G37" i="1391"/>
  <c r="G38" i="1391" s="1"/>
  <c r="G36" i="1391"/>
  <c r="F33" i="1391"/>
  <c r="E33" i="1391"/>
  <c r="D33" i="1391"/>
  <c r="C33" i="1391"/>
  <c r="B33" i="1391"/>
  <c r="G32" i="1391"/>
  <c r="G33" i="1391" s="1"/>
  <c r="G31" i="1391"/>
  <c r="G28" i="1391"/>
  <c r="F28" i="1391"/>
  <c r="E28" i="1391"/>
  <c r="D28" i="1391"/>
  <c r="C28" i="1391"/>
  <c r="B28" i="1391"/>
  <c r="G27" i="1391"/>
  <c r="G26" i="1391"/>
  <c r="G23" i="1391"/>
  <c r="G22" i="1391"/>
  <c r="F21" i="1391"/>
  <c r="E21" i="1391"/>
  <c r="D21" i="1391"/>
  <c r="C21" i="1391"/>
  <c r="B21" i="1391"/>
  <c r="G21" i="1391" s="1"/>
  <c r="G20" i="1391"/>
  <c r="G19" i="1391"/>
  <c r="G18" i="1391"/>
  <c r="G17" i="1391"/>
  <c r="G16" i="1391"/>
  <c r="G15" i="1391"/>
  <c r="G14" i="1391"/>
  <c r="G13" i="1391"/>
  <c r="G12" i="1391"/>
  <c r="G11" i="1391"/>
  <c r="G10" i="1391"/>
  <c r="G9" i="1391"/>
  <c r="G8" i="1391"/>
  <c r="G7" i="1391"/>
  <c r="G6" i="1391"/>
  <c r="C13" i="1390" l="1"/>
  <c r="A13" i="1390"/>
  <c r="D12" i="1390"/>
  <c r="D11" i="1390"/>
  <c r="D10" i="1390"/>
  <c r="D9" i="1390"/>
  <c r="D8" i="1390"/>
  <c r="D7" i="1390"/>
  <c r="D6" i="1390"/>
  <c r="D5" i="1390"/>
  <c r="D13" i="1390" s="1"/>
  <c r="C24" i="1389" l="1"/>
  <c r="E23" i="1389"/>
  <c r="E22" i="1389"/>
  <c r="E21" i="1389"/>
  <c r="E20" i="1389"/>
  <c r="E19" i="1389"/>
  <c r="E18" i="1389"/>
  <c r="E17" i="1389"/>
  <c r="E16" i="1389"/>
  <c r="E15" i="1389"/>
  <c r="E14" i="1389"/>
  <c r="E13" i="1389"/>
  <c r="E12" i="1389"/>
  <c r="E11" i="1389"/>
  <c r="E10" i="1389"/>
  <c r="E9" i="1389"/>
  <c r="E8" i="1389"/>
  <c r="E7" i="1389"/>
  <c r="E6" i="1389"/>
  <c r="E5" i="1389"/>
  <c r="N61" i="1388"/>
  <c r="N60" i="1388"/>
  <c r="N59" i="1388"/>
  <c r="N58" i="1388"/>
  <c r="N57" i="1388"/>
  <c r="N56" i="1388"/>
  <c r="N55" i="1388"/>
  <c r="N54" i="1388"/>
  <c r="N53" i="1388"/>
  <c r="N52" i="1388"/>
  <c r="N51" i="1388"/>
  <c r="N50" i="1388"/>
  <c r="N49" i="1388"/>
  <c r="N48" i="1388"/>
  <c r="N47" i="1388"/>
  <c r="N46" i="1388"/>
  <c r="N45" i="1388"/>
  <c r="N44" i="1388"/>
  <c r="N42" i="1388"/>
  <c r="N41" i="1388"/>
  <c r="N40" i="1388"/>
  <c r="N39" i="1388"/>
  <c r="N38" i="1388"/>
  <c r="N37" i="1388"/>
  <c r="N36" i="1388"/>
  <c r="N35" i="1388"/>
  <c r="N34" i="1388"/>
  <c r="N33" i="1388"/>
  <c r="N32" i="1388"/>
  <c r="N31" i="1388"/>
  <c r="N30" i="1388"/>
  <c r="N29" i="1388"/>
  <c r="N28" i="1388"/>
  <c r="N27" i="1388"/>
  <c r="N26" i="1388"/>
  <c r="N25" i="1388"/>
  <c r="N23" i="1388"/>
  <c r="N22" i="1388"/>
  <c r="N21" i="1388"/>
  <c r="N20" i="1388"/>
  <c r="N19" i="1388"/>
  <c r="N18" i="1388"/>
  <c r="N17" i="1388"/>
  <c r="N16" i="1388"/>
  <c r="N15" i="1388"/>
  <c r="N14" i="1388"/>
  <c r="N13" i="1388"/>
  <c r="N12" i="1388"/>
  <c r="N11" i="1388"/>
  <c r="N10" i="1388"/>
  <c r="N9" i="1388"/>
  <c r="N8" i="1388"/>
  <c r="N7" i="1388"/>
  <c r="N6" i="1388"/>
  <c r="N20" i="1387" l="1"/>
  <c r="I20" i="1387"/>
  <c r="F20" i="1387"/>
  <c r="O17" i="1387"/>
  <c r="O20" i="1387" s="1"/>
  <c r="N17" i="1387"/>
  <c r="M17" i="1387"/>
  <c r="M20" i="1387" s="1"/>
  <c r="L17" i="1387"/>
  <c r="L20" i="1387" s="1"/>
  <c r="K17" i="1387"/>
  <c r="K20" i="1387" s="1"/>
  <c r="J17" i="1387"/>
  <c r="J20" i="1387" s="1"/>
  <c r="I17" i="1387"/>
  <c r="H17" i="1387"/>
  <c r="H20" i="1387" s="1"/>
  <c r="G17" i="1387"/>
  <c r="G20" i="1387" s="1"/>
  <c r="F17" i="1387"/>
  <c r="E17" i="1387"/>
  <c r="E20" i="1387" s="1"/>
  <c r="D17" i="1387"/>
  <c r="D20" i="1387" s="1"/>
  <c r="C17" i="1387"/>
  <c r="C20" i="1387" s="1"/>
  <c r="B17" i="1387"/>
  <c r="B20" i="1387" s="1"/>
  <c r="O14" i="1387"/>
  <c r="N14" i="1387"/>
  <c r="M14" i="1387"/>
  <c r="L14" i="1387"/>
  <c r="K14" i="1387"/>
  <c r="J14" i="1387"/>
  <c r="I14" i="1387"/>
  <c r="H14" i="1387"/>
  <c r="G14" i="1387"/>
  <c r="F14" i="1387"/>
  <c r="E14" i="1387"/>
  <c r="D14" i="1387"/>
  <c r="C14" i="1387"/>
  <c r="B14" i="1387"/>
  <c r="O9" i="1387"/>
  <c r="N9" i="1387"/>
  <c r="M9" i="1387"/>
  <c r="L9" i="1387"/>
  <c r="K9" i="1387"/>
  <c r="J9" i="1387"/>
  <c r="I9" i="1387"/>
  <c r="H9" i="1387"/>
  <c r="G9" i="1387"/>
  <c r="F9" i="1387"/>
  <c r="E9" i="1387"/>
  <c r="D9" i="1387"/>
  <c r="C9" i="1387"/>
  <c r="B9" i="1387"/>
  <c r="N65" i="1386"/>
  <c r="N64" i="1386"/>
  <c r="N63" i="1386"/>
  <c r="N62" i="1386"/>
  <c r="N61" i="1386"/>
  <c r="N60" i="1386"/>
  <c r="N59" i="1386"/>
  <c r="N58" i="1386"/>
  <c r="N57" i="1386"/>
  <c r="N56" i="1386"/>
  <c r="N55" i="1386"/>
  <c r="N54" i="1386"/>
  <c r="N53" i="1386"/>
  <c r="N52" i="1386"/>
  <c r="N51" i="1386"/>
  <c r="N50" i="1386"/>
  <c r="N49" i="1386"/>
  <c r="N48" i="1386"/>
  <c r="N47" i="1386"/>
  <c r="N46" i="1386"/>
  <c r="N45" i="1386"/>
  <c r="N44" i="1386"/>
  <c r="N43" i="1386"/>
  <c r="N42" i="1386"/>
  <c r="N41" i="1386"/>
  <c r="N40" i="1386"/>
  <c r="N39" i="1386"/>
  <c r="H31" i="1386"/>
  <c r="G31" i="1386"/>
  <c r="C31" i="1386"/>
  <c r="B31" i="1386"/>
  <c r="D30" i="1386"/>
  <c r="D31" i="1386" s="1"/>
  <c r="I29" i="1386"/>
  <c r="D29" i="1386"/>
  <c r="I28" i="1386"/>
  <c r="I27" i="1386"/>
  <c r="I26" i="1386"/>
  <c r="I25" i="1386"/>
  <c r="I24" i="1386"/>
  <c r="I23" i="1386"/>
  <c r="I22" i="1386"/>
  <c r="I21" i="1386"/>
  <c r="J21" i="1386" s="1"/>
  <c r="I20" i="1386"/>
  <c r="I19" i="1386"/>
  <c r="D19" i="1386"/>
  <c r="I18" i="1386"/>
  <c r="D18" i="1386"/>
  <c r="I17" i="1386"/>
  <c r="C17" i="1386"/>
  <c r="B17" i="1386"/>
  <c r="D17" i="1386" s="1"/>
  <c r="I16" i="1386"/>
  <c r="D16" i="1386"/>
  <c r="I15" i="1386"/>
  <c r="D15" i="1386"/>
  <c r="I14" i="1386"/>
  <c r="D14" i="1386"/>
  <c r="I13" i="1386"/>
  <c r="D13" i="1386"/>
  <c r="I12" i="1386"/>
  <c r="J12" i="1386" s="1"/>
  <c r="D12" i="1386"/>
  <c r="I11" i="1386"/>
  <c r="D11" i="1386"/>
  <c r="I10" i="1386"/>
  <c r="D10" i="1386"/>
  <c r="I9" i="1386"/>
  <c r="D9" i="1386"/>
  <c r="I8" i="1386"/>
  <c r="J8" i="1386" s="1"/>
  <c r="D8" i="1386"/>
  <c r="I7" i="1386"/>
  <c r="D7" i="1386"/>
  <c r="I6" i="1386"/>
  <c r="I31" i="1386" s="1"/>
  <c r="D6" i="1386"/>
  <c r="J9" i="1386" l="1"/>
  <c r="J13" i="1386"/>
  <c r="J22" i="1386"/>
  <c r="J29" i="1386"/>
  <c r="J18" i="1386"/>
  <c r="J16" i="1386"/>
  <c r="J20" i="1386"/>
  <c r="J17" i="1386"/>
  <c r="J28" i="1386"/>
  <c r="J24" i="1386"/>
  <c r="J15" i="1386"/>
  <c r="J7" i="1386"/>
  <c r="J11" i="1386"/>
  <c r="J10" i="1386"/>
  <c r="J14" i="1386"/>
  <c r="J23" i="1386"/>
  <c r="J26" i="1386"/>
  <c r="J25" i="1386"/>
  <c r="J19" i="1386"/>
  <c r="J27" i="1386"/>
  <c r="J6" i="1386"/>
  <c r="J31" i="1386" l="1"/>
  <c r="H78" i="1385" l="1"/>
  <c r="G78" i="1385"/>
  <c r="D78" i="1385"/>
  <c r="G77" i="1385"/>
  <c r="H76" i="1385"/>
  <c r="G76" i="1385"/>
  <c r="D76" i="1385"/>
  <c r="H75" i="1385"/>
  <c r="G74" i="1385"/>
  <c r="D74" i="1385"/>
  <c r="H73" i="1385"/>
  <c r="G73" i="1385"/>
  <c r="D73" i="1385"/>
  <c r="G72" i="1385"/>
  <c r="D72" i="1385"/>
  <c r="D71" i="1385"/>
  <c r="H70" i="1385"/>
  <c r="G70" i="1385"/>
  <c r="D70" i="1385"/>
  <c r="G69" i="1385"/>
  <c r="D69" i="1385"/>
  <c r="G68" i="1385"/>
  <c r="D68" i="1385"/>
  <c r="F67" i="1385"/>
  <c r="H74" i="1385" s="1"/>
  <c r="E67" i="1385"/>
  <c r="G67" i="1385" s="1"/>
  <c r="C67" i="1385"/>
  <c r="D67" i="1385" s="1"/>
  <c r="B67" i="1385"/>
  <c r="B79" i="1385" s="1"/>
  <c r="G66" i="1385"/>
  <c r="D66" i="1385"/>
  <c r="G65" i="1385"/>
  <c r="D65" i="1385"/>
  <c r="G64" i="1385"/>
  <c r="D64" i="1385"/>
  <c r="G63" i="1385"/>
  <c r="D63" i="1385"/>
  <c r="H62" i="1385"/>
  <c r="G62" i="1385"/>
  <c r="D62" i="1385"/>
  <c r="G61" i="1385"/>
  <c r="D61" i="1385"/>
  <c r="G60" i="1385"/>
  <c r="D60" i="1385"/>
  <c r="G59" i="1385"/>
  <c r="D59" i="1385"/>
  <c r="G57" i="1385"/>
  <c r="D57" i="1385"/>
  <c r="H56" i="1385"/>
  <c r="G56" i="1385"/>
  <c r="F55" i="1385"/>
  <c r="H59" i="1385" s="1"/>
  <c r="E55" i="1385"/>
  <c r="C55" i="1385"/>
  <c r="B55" i="1385"/>
  <c r="D55" i="1385" s="1"/>
  <c r="G54" i="1385"/>
  <c r="D54" i="1385"/>
  <c r="G53" i="1385"/>
  <c r="D53" i="1385"/>
  <c r="G52" i="1385"/>
  <c r="D52" i="1385"/>
  <c r="G50" i="1385"/>
  <c r="D50" i="1385"/>
  <c r="G49" i="1385"/>
  <c r="D49" i="1385"/>
  <c r="G48" i="1385"/>
  <c r="D48" i="1385"/>
  <c r="G47" i="1385"/>
  <c r="D47" i="1385"/>
  <c r="G46" i="1385"/>
  <c r="D46" i="1385"/>
  <c r="G44" i="1385"/>
  <c r="D44" i="1385"/>
  <c r="F43" i="1385"/>
  <c r="H54" i="1385" s="1"/>
  <c r="E43" i="1385"/>
  <c r="C43" i="1385"/>
  <c r="D43" i="1385" s="1"/>
  <c r="B43" i="1385"/>
  <c r="G42" i="1385"/>
  <c r="D42" i="1385"/>
  <c r="H41" i="1385"/>
  <c r="G40" i="1385"/>
  <c r="D40" i="1385"/>
  <c r="G39" i="1385"/>
  <c r="D39" i="1385"/>
  <c r="G38" i="1385"/>
  <c r="D38" i="1385"/>
  <c r="G37" i="1385"/>
  <c r="D37" i="1385"/>
  <c r="H36" i="1385"/>
  <c r="G36" i="1385"/>
  <c r="D36" i="1385"/>
  <c r="H35" i="1385"/>
  <c r="G35" i="1385"/>
  <c r="D35" i="1385"/>
  <c r="G34" i="1385"/>
  <c r="D34" i="1385"/>
  <c r="G33" i="1385"/>
  <c r="D33" i="1385"/>
  <c r="G32" i="1385"/>
  <c r="D32" i="1385"/>
  <c r="G31" i="1385"/>
  <c r="F31" i="1385"/>
  <c r="H40" i="1385" s="1"/>
  <c r="E31" i="1385"/>
  <c r="D31" i="1385"/>
  <c r="C31" i="1385"/>
  <c r="B31" i="1385"/>
  <c r="H30" i="1385"/>
  <c r="G30" i="1385"/>
  <c r="D30" i="1385"/>
  <c r="H29" i="1385"/>
  <c r="H28" i="1385"/>
  <c r="H27" i="1385"/>
  <c r="G27" i="1385"/>
  <c r="D27" i="1385"/>
  <c r="H26" i="1385"/>
  <c r="G26" i="1385"/>
  <c r="D26" i="1385"/>
  <c r="H25" i="1385"/>
  <c r="D25" i="1385"/>
  <c r="H24" i="1385"/>
  <c r="G24" i="1385"/>
  <c r="D24" i="1385"/>
  <c r="H23" i="1385"/>
  <c r="G23" i="1385"/>
  <c r="D23" i="1385"/>
  <c r="H22" i="1385"/>
  <c r="G22" i="1385"/>
  <c r="D22" i="1385"/>
  <c r="G21" i="1385"/>
  <c r="D21" i="1385"/>
  <c r="H20" i="1385"/>
  <c r="H19" i="1385" s="1"/>
  <c r="G20" i="1385"/>
  <c r="D20" i="1385"/>
  <c r="G19" i="1385"/>
  <c r="F19" i="1385"/>
  <c r="H21" i="1385" s="1"/>
  <c r="E19" i="1385"/>
  <c r="C19" i="1385"/>
  <c r="D19" i="1385" s="1"/>
  <c r="B19" i="1385"/>
  <c r="G18" i="1385"/>
  <c r="D18" i="1385"/>
  <c r="G17" i="1385"/>
  <c r="D17" i="1385"/>
  <c r="G16" i="1385"/>
  <c r="D16" i="1385"/>
  <c r="G15" i="1385"/>
  <c r="D15" i="1385"/>
  <c r="G14" i="1385"/>
  <c r="D14" i="1385"/>
  <c r="G13" i="1385"/>
  <c r="D13" i="1385"/>
  <c r="G12" i="1385"/>
  <c r="G11" i="1385"/>
  <c r="D11" i="1385"/>
  <c r="G10" i="1385"/>
  <c r="D10" i="1385"/>
  <c r="G9" i="1385"/>
  <c r="D9" i="1385"/>
  <c r="G8" i="1385"/>
  <c r="D8" i="1385"/>
  <c r="F7" i="1385"/>
  <c r="H17" i="1385" s="1"/>
  <c r="E7" i="1385"/>
  <c r="E79" i="1385" s="1"/>
  <c r="C7" i="1385"/>
  <c r="D7" i="1385" s="1"/>
  <c r="B7" i="1385"/>
  <c r="H85" i="1384"/>
  <c r="F85" i="1384"/>
  <c r="H77" i="1384" s="1"/>
  <c r="E85" i="1384"/>
  <c r="G85" i="1384" s="1"/>
  <c r="C85" i="1384"/>
  <c r="D85" i="1384" s="1"/>
  <c r="B85" i="1384"/>
  <c r="H84" i="1384"/>
  <c r="G84" i="1384"/>
  <c r="D84" i="1384"/>
  <c r="H83" i="1384"/>
  <c r="G83" i="1384"/>
  <c r="D83" i="1384"/>
  <c r="G82" i="1384"/>
  <c r="D82" i="1384"/>
  <c r="H81" i="1384"/>
  <c r="G81" i="1384"/>
  <c r="D81" i="1384"/>
  <c r="H80" i="1384"/>
  <c r="G80" i="1384"/>
  <c r="D80" i="1384"/>
  <c r="H79" i="1384"/>
  <c r="G79" i="1384"/>
  <c r="D79" i="1384"/>
  <c r="H78" i="1384"/>
  <c r="G78" i="1384"/>
  <c r="D78" i="1384"/>
  <c r="G77" i="1384"/>
  <c r="D77" i="1384"/>
  <c r="H76" i="1384"/>
  <c r="G76" i="1384"/>
  <c r="D76" i="1384"/>
  <c r="H75" i="1384"/>
  <c r="G75" i="1384"/>
  <c r="D75" i="1384"/>
  <c r="G74" i="1384"/>
  <c r="D74" i="1384"/>
  <c r="H73" i="1384"/>
  <c r="G73" i="1384"/>
  <c r="D73" i="1384"/>
  <c r="H72" i="1384"/>
  <c r="G72" i="1384"/>
  <c r="D72" i="1384"/>
  <c r="H71" i="1384"/>
  <c r="G71" i="1384"/>
  <c r="D71" i="1384"/>
  <c r="H70" i="1384"/>
  <c r="G70" i="1384"/>
  <c r="D70" i="1384"/>
  <c r="G69" i="1384"/>
  <c r="D69" i="1384"/>
  <c r="H68" i="1384"/>
  <c r="G68" i="1384"/>
  <c r="D68" i="1384"/>
  <c r="H67" i="1384"/>
  <c r="G67" i="1384"/>
  <c r="D67" i="1384"/>
  <c r="G66" i="1384"/>
  <c r="D66" i="1384"/>
  <c r="H65" i="1384"/>
  <c r="H64" i="1384"/>
  <c r="D64" i="1384"/>
  <c r="H63" i="1384"/>
  <c r="G63" i="1384"/>
  <c r="D63" i="1384"/>
  <c r="H62" i="1384"/>
  <c r="G62" i="1384"/>
  <c r="D62" i="1384"/>
  <c r="H61" i="1384"/>
  <c r="G61" i="1384"/>
  <c r="D61" i="1384"/>
  <c r="G60" i="1384"/>
  <c r="D60" i="1384"/>
  <c r="H59" i="1384"/>
  <c r="G59" i="1384"/>
  <c r="D59" i="1384"/>
  <c r="H58" i="1384"/>
  <c r="G58" i="1384"/>
  <c r="D58" i="1384"/>
  <c r="H57" i="1384"/>
  <c r="G57" i="1384"/>
  <c r="D57" i="1384"/>
  <c r="H56" i="1384"/>
  <c r="G56" i="1384"/>
  <c r="D56" i="1384"/>
  <c r="H55" i="1384"/>
  <c r="G55" i="1384"/>
  <c r="D55" i="1384"/>
  <c r="H54" i="1384"/>
  <c r="G54" i="1384"/>
  <c r="D54" i="1384"/>
  <c r="H53" i="1384"/>
  <c r="G53" i="1384"/>
  <c r="D53" i="1384"/>
  <c r="H52" i="1384"/>
  <c r="G52" i="1384"/>
  <c r="D52" i="1384"/>
  <c r="H51" i="1384"/>
  <c r="G51" i="1384"/>
  <c r="D51" i="1384"/>
  <c r="H50" i="1384"/>
  <c r="G50" i="1384"/>
  <c r="D50" i="1384"/>
  <c r="H49" i="1384"/>
  <c r="H48" i="1384"/>
  <c r="G48" i="1384"/>
  <c r="D48" i="1384"/>
  <c r="H47" i="1384"/>
  <c r="G47" i="1384"/>
  <c r="D47" i="1384"/>
  <c r="H46" i="1384"/>
  <c r="G46" i="1384"/>
  <c r="D46" i="1384"/>
  <c r="H45" i="1384"/>
  <c r="G45" i="1384"/>
  <c r="D45" i="1384"/>
  <c r="H44" i="1384"/>
  <c r="G44" i="1384"/>
  <c r="D44" i="1384"/>
  <c r="H43" i="1384"/>
  <c r="G43" i="1384"/>
  <c r="D43" i="1384"/>
  <c r="H42" i="1384"/>
  <c r="G42" i="1384"/>
  <c r="D42" i="1384"/>
  <c r="H41" i="1384"/>
  <c r="G41" i="1384"/>
  <c r="D41" i="1384"/>
  <c r="H40" i="1384"/>
  <c r="G40" i="1384"/>
  <c r="D40" i="1384"/>
  <c r="H39" i="1384"/>
  <c r="G39" i="1384"/>
  <c r="D39" i="1384"/>
  <c r="H38" i="1384"/>
  <c r="G38" i="1384"/>
  <c r="D38" i="1384"/>
  <c r="H37" i="1384"/>
  <c r="G37" i="1384"/>
  <c r="D37" i="1384"/>
  <c r="H36" i="1384"/>
  <c r="G36" i="1384"/>
  <c r="D36" i="1384"/>
  <c r="H35" i="1384"/>
  <c r="G35" i="1384"/>
  <c r="H34" i="1384"/>
  <c r="G34" i="1384"/>
  <c r="D34" i="1384"/>
  <c r="G29" i="1384"/>
  <c r="F29" i="1384"/>
  <c r="E29" i="1384"/>
  <c r="C29" i="1384"/>
  <c r="D29" i="1384" s="1"/>
  <c r="B29" i="1384"/>
  <c r="H27" i="1384"/>
  <c r="G27" i="1384"/>
  <c r="D27" i="1384"/>
  <c r="H26" i="1384"/>
  <c r="G26" i="1384"/>
  <c r="D26" i="1384"/>
  <c r="H25" i="1384"/>
  <c r="G25" i="1384"/>
  <c r="D25" i="1384"/>
  <c r="H24" i="1384"/>
  <c r="H23" i="1384"/>
  <c r="G23" i="1384"/>
  <c r="D23" i="1384"/>
  <c r="H22" i="1384"/>
  <c r="G22" i="1384"/>
  <c r="D22" i="1384"/>
  <c r="H21" i="1384"/>
  <c r="G21" i="1384"/>
  <c r="D21" i="1384"/>
  <c r="H20" i="1384"/>
  <c r="G20" i="1384"/>
  <c r="D20" i="1384"/>
  <c r="H19" i="1384"/>
  <c r="G19" i="1384"/>
  <c r="D19" i="1384"/>
  <c r="H18" i="1384"/>
  <c r="G18" i="1384"/>
  <c r="D18" i="1384"/>
  <c r="H17" i="1384"/>
  <c r="G17" i="1384"/>
  <c r="D17" i="1384"/>
  <c r="H16" i="1384"/>
  <c r="G16" i="1384"/>
  <c r="D16" i="1384"/>
  <c r="H15" i="1384"/>
  <c r="G15" i="1384"/>
  <c r="D15" i="1384"/>
  <c r="H14" i="1384"/>
  <c r="G14" i="1384"/>
  <c r="D14" i="1384"/>
  <c r="H13" i="1384"/>
  <c r="G13" i="1384"/>
  <c r="D13" i="1384"/>
  <c r="H12" i="1384"/>
  <c r="G12" i="1384"/>
  <c r="D12" i="1384"/>
  <c r="H11" i="1384"/>
  <c r="G11" i="1384"/>
  <c r="D11" i="1384"/>
  <c r="H10" i="1384"/>
  <c r="G10" i="1384"/>
  <c r="D10" i="1384"/>
  <c r="H9" i="1384"/>
  <c r="G9" i="1384"/>
  <c r="D9" i="1384"/>
  <c r="H8" i="1384"/>
  <c r="G8" i="1384"/>
  <c r="D8" i="1384"/>
  <c r="H7" i="1384"/>
  <c r="H29" i="1384" s="1"/>
  <c r="G7" i="1384"/>
  <c r="D7" i="1384"/>
  <c r="G48" i="1383"/>
  <c r="F48" i="1383"/>
  <c r="E48" i="1383"/>
  <c r="D48" i="1383"/>
  <c r="C48" i="1383"/>
  <c r="B48" i="1383"/>
  <c r="H47" i="1383"/>
  <c r="H46" i="1383"/>
  <c r="H48" i="1383" s="1"/>
  <c r="G43" i="1383"/>
  <c r="F43" i="1383"/>
  <c r="E43" i="1383"/>
  <c r="D43" i="1383"/>
  <c r="C43" i="1383"/>
  <c r="B43" i="1383"/>
  <c r="H42" i="1383"/>
  <c r="H41" i="1383"/>
  <c r="H43" i="1383" s="1"/>
  <c r="G38" i="1383"/>
  <c r="F38" i="1383"/>
  <c r="E38" i="1383"/>
  <c r="D38" i="1383"/>
  <c r="C38" i="1383"/>
  <c r="B38" i="1383"/>
  <c r="H37" i="1383"/>
  <c r="H36" i="1383"/>
  <c r="H38" i="1383" s="1"/>
  <c r="H33" i="1383"/>
  <c r="H32" i="1383"/>
  <c r="G31" i="1383"/>
  <c r="F31" i="1383"/>
  <c r="E31" i="1383"/>
  <c r="D31" i="1383"/>
  <c r="C31" i="1383"/>
  <c r="B31" i="1383"/>
  <c r="H31" i="1383" s="1"/>
  <c r="I31" i="1383" s="1"/>
  <c r="I30" i="1383"/>
  <c r="H30" i="1383"/>
  <c r="H29" i="1383"/>
  <c r="I29" i="1383" s="1"/>
  <c r="H28" i="1383"/>
  <c r="I28" i="1383" s="1"/>
  <c r="I27" i="1383"/>
  <c r="H27" i="1383"/>
  <c r="I26" i="1383"/>
  <c r="H26" i="1383"/>
  <c r="H25" i="1383"/>
  <c r="I25" i="1383" s="1"/>
  <c r="H24" i="1383"/>
  <c r="I24" i="1383" s="1"/>
  <c r="I23" i="1383"/>
  <c r="H23" i="1383"/>
  <c r="I22" i="1383"/>
  <c r="H22" i="1383"/>
  <c r="H21" i="1383"/>
  <c r="I21" i="1383" s="1"/>
  <c r="H20" i="1383"/>
  <c r="I20" i="1383" s="1"/>
  <c r="I19" i="1383"/>
  <c r="H19" i="1383"/>
  <c r="I18" i="1383"/>
  <c r="H18" i="1383"/>
  <c r="H17" i="1383"/>
  <c r="I17" i="1383" s="1"/>
  <c r="H16" i="1383"/>
  <c r="I16" i="1383" s="1"/>
  <c r="H15" i="1383"/>
  <c r="H14" i="1383"/>
  <c r="H13" i="1383"/>
  <c r="H12" i="1383"/>
  <c r="H11" i="1383"/>
  <c r="H10" i="1383"/>
  <c r="H9" i="1383"/>
  <c r="H8" i="1383"/>
  <c r="H7" i="1383"/>
  <c r="H6" i="1383"/>
  <c r="H5" i="1383"/>
  <c r="G7" i="1385" l="1"/>
  <c r="H15" i="1385"/>
  <c r="H38" i="1385"/>
  <c r="G43" i="1385"/>
  <c r="H46" i="1385"/>
  <c r="H52" i="1385"/>
  <c r="H65" i="1385"/>
  <c r="H69" i="1385"/>
  <c r="H72" i="1385"/>
  <c r="H18" i="1385"/>
  <c r="H33" i="1385"/>
  <c r="H49" i="1385"/>
  <c r="H60" i="1385"/>
  <c r="C79" i="1385"/>
  <c r="D79" i="1385" s="1"/>
  <c r="H9" i="1385"/>
  <c r="H12" i="1385"/>
  <c r="H10" i="1385"/>
  <c r="H13" i="1385"/>
  <c r="H42" i="1385"/>
  <c r="H57" i="1385"/>
  <c r="H63" i="1385"/>
  <c r="H16" i="1385"/>
  <c r="H39" i="1385"/>
  <c r="H47" i="1385"/>
  <c r="H53" i="1385"/>
  <c r="H58" i="1385"/>
  <c r="H66" i="1385"/>
  <c r="H8" i="1385"/>
  <c r="H34" i="1385"/>
  <c r="H44" i="1385"/>
  <c r="H50" i="1385"/>
  <c r="G55" i="1385"/>
  <c r="H61" i="1385"/>
  <c r="H55" i="1385" s="1"/>
  <c r="H77" i="1385"/>
  <c r="F79" i="1385"/>
  <c r="H66" i="1384"/>
  <c r="H74" i="1384"/>
  <c r="H82" i="1384"/>
  <c r="H11" i="1385"/>
  <c r="H14" i="1385"/>
  <c r="H37" i="1385"/>
  <c r="H45" i="1385"/>
  <c r="H51" i="1385"/>
  <c r="H64" i="1385"/>
  <c r="H68" i="1385"/>
  <c r="H71" i="1385"/>
  <c r="H60" i="1384"/>
  <c r="H69" i="1384"/>
  <c r="H32" i="1385"/>
  <c r="H31" i="1385" s="1"/>
  <c r="H48" i="1385"/>
  <c r="H43" i="1385" l="1"/>
  <c r="H67" i="1385"/>
  <c r="H7" i="1385"/>
  <c r="H79" i="1385"/>
  <c r="G79" i="1385"/>
  <c r="C35" i="1382" l="1"/>
  <c r="C34" i="1382"/>
  <c r="C33" i="1382"/>
  <c r="C32" i="1382"/>
  <c r="C31" i="1382"/>
  <c r="C30" i="1382"/>
  <c r="C29" i="1382"/>
  <c r="C28" i="1382"/>
  <c r="C27" i="1382"/>
  <c r="C26" i="1382"/>
  <c r="B25" i="1382"/>
  <c r="C25" i="1382" s="1"/>
  <c r="B6" i="1382"/>
  <c r="B20" i="1382" s="1"/>
  <c r="K23" i="1381"/>
  <c r="J23" i="1381"/>
  <c r="I23" i="1381"/>
  <c r="H23" i="1381"/>
  <c r="G23" i="1381"/>
  <c r="F23" i="1381"/>
  <c r="E23" i="1381"/>
  <c r="D23" i="1381"/>
  <c r="C23" i="1381"/>
  <c r="B23" i="1381"/>
  <c r="K21" i="1381"/>
  <c r="J21" i="1381"/>
  <c r="I21" i="1381"/>
  <c r="H21" i="1381"/>
  <c r="G21" i="1381"/>
  <c r="F21" i="1381"/>
  <c r="E21" i="1381"/>
  <c r="D21" i="1381"/>
  <c r="C21" i="1381"/>
  <c r="B21" i="1381"/>
  <c r="L18" i="1381"/>
  <c r="L17" i="1381"/>
  <c r="L16" i="1381"/>
  <c r="L15" i="1381"/>
  <c r="L14" i="1381"/>
  <c r="L13" i="1381"/>
  <c r="L12" i="1381"/>
  <c r="L11" i="1381"/>
  <c r="L10" i="1381"/>
  <c r="L9" i="1381"/>
  <c r="L8" i="1381"/>
  <c r="L7" i="1381"/>
  <c r="L6" i="1381"/>
  <c r="I69" i="1380"/>
  <c r="H69" i="1380"/>
  <c r="G69" i="1380"/>
  <c r="F69" i="1380"/>
  <c r="E69" i="1380"/>
  <c r="D69" i="1380"/>
  <c r="C69" i="1380"/>
  <c r="B69" i="1380"/>
  <c r="I64" i="1380"/>
  <c r="H64" i="1380"/>
  <c r="G64" i="1380"/>
  <c r="F64" i="1380"/>
  <c r="E64" i="1380"/>
  <c r="D64" i="1380"/>
  <c r="C64" i="1380"/>
  <c r="B64" i="1380"/>
  <c r="I58" i="1380"/>
  <c r="H58" i="1380"/>
  <c r="G58" i="1380"/>
  <c r="F58" i="1380"/>
  <c r="E58" i="1380"/>
  <c r="D58" i="1380"/>
  <c r="C58" i="1380"/>
  <c r="B58" i="1380"/>
  <c r="J26" i="1380"/>
  <c r="I26" i="1380"/>
  <c r="H26" i="1380"/>
  <c r="G26" i="1380"/>
  <c r="F26" i="1380"/>
  <c r="E26" i="1380"/>
  <c r="D26" i="1380"/>
  <c r="C26" i="1380"/>
  <c r="B26" i="1380"/>
  <c r="K25" i="1380"/>
  <c r="K26" i="1380" s="1"/>
  <c r="K24" i="1380"/>
  <c r="K21" i="1380"/>
  <c r="J21" i="1380"/>
  <c r="I21" i="1380"/>
  <c r="H21" i="1380"/>
  <c r="G21" i="1380"/>
  <c r="F21" i="1380"/>
  <c r="E21" i="1380"/>
  <c r="D21" i="1380"/>
  <c r="C21" i="1380"/>
  <c r="B21" i="1380"/>
  <c r="K20" i="1380"/>
  <c r="K19" i="1380"/>
  <c r="K16" i="1380"/>
  <c r="K15" i="1380" s="1"/>
  <c r="J15" i="1380"/>
  <c r="I15" i="1380"/>
  <c r="H15" i="1380"/>
  <c r="G15" i="1380"/>
  <c r="F15" i="1380"/>
  <c r="E15" i="1380"/>
  <c r="D15" i="1380"/>
  <c r="C15" i="1380"/>
  <c r="B15" i="1380"/>
  <c r="K14" i="1380"/>
  <c r="K13" i="1380"/>
  <c r="K12" i="1380"/>
  <c r="K11" i="1380"/>
  <c r="K10" i="1380"/>
  <c r="K9" i="1380"/>
  <c r="K8" i="1380"/>
  <c r="K7" i="1380"/>
  <c r="K6" i="1380"/>
  <c r="C14" i="1382" l="1"/>
  <c r="C13" i="1382"/>
  <c r="C6" i="1382"/>
  <c r="C12" i="1382"/>
  <c r="C11" i="1382"/>
  <c r="C8" i="1382"/>
  <c r="C10" i="1382"/>
  <c r="C16" i="1382"/>
  <c r="C18" i="1382"/>
  <c r="C9" i="1382"/>
  <c r="C15" i="1382"/>
  <c r="M18" i="1381"/>
  <c r="L21" i="1381"/>
  <c r="M8" i="1381" s="1"/>
  <c r="L23" i="1381"/>
  <c r="M23" i="1381" s="1"/>
  <c r="M12" i="1381" l="1"/>
  <c r="C20" i="1382"/>
  <c r="M15" i="1381"/>
  <c r="M7" i="1381"/>
  <c r="M17" i="1381"/>
  <c r="M13" i="1381"/>
  <c r="M9" i="1381"/>
  <c r="M11" i="1381"/>
  <c r="M10" i="1381"/>
  <c r="M16" i="1381"/>
  <c r="M6" i="1381"/>
  <c r="M14" i="1381"/>
  <c r="M21" i="1381" l="1"/>
  <c r="I12" i="1378" l="1"/>
  <c r="I11" i="1378" s="1"/>
  <c r="H12" i="1378"/>
  <c r="D12" i="1378"/>
  <c r="G11" i="1378"/>
  <c r="F11" i="1378"/>
  <c r="H11" i="1378" s="1"/>
  <c r="D11" i="1378"/>
  <c r="C11" i="1378"/>
  <c r="B11" i="1378"/>
  <c r="H10" i="1378"/>
  <c r="D10" i="1378"/>
  <c r="H9" i="1378"/>
  <c r="D9" i="1378"/>
  <c r="H8" i="1378"/>
  <c r="D8" i="1378"/>
  <c r="H7" i="1378"/>
  <c r="D7" i="1378"/>
  <c r="H6" i="1378"/>
  <c r="G6" i="1378"/>
  <c r="I8" i="1378" s="1"/>
  <c r="F6" i="1378"/>
  <c r="C6" i="1378"/>
  <c r="D6" i="1378" s="1"/>
  <c r="B6" i="1378"/>
  <c r="G114" i="1377"/>
  <c r="F114" i="1377"/>
  <c r="C114" i="1377"/>
  <c r="B114" i="1377"/>
  <c r="H113" i="1377"/>
  <c r="D113" i="1377"/>
  <c r="G112" i="1377"/>
  <c r="I113" i="1377" s="1"/>
  <c r="I112" i="1377" s="1"/>
  <c r="F112" i="1377"/>
  <c r="D112" i="1377"/>
  <c r="C112" i="1377"/>
  <c r="B112" i="1377"/>
  <c r="H111" i="1377"/>
  <c r="G110" i="1377"/>
  <c r="H110" i="1377" s="1"/>
  <c r="F110" i="1377"/>
  <c r="C110" i="1377"/>
  <c r="B110" i="1377"/>
  <c r="H109" i="1377"/>
  <c r="D109" i="1377"/>
  <c r="H108" i="1377"/>
  <c r="G108" i="1377"/>
  <c r="I109" i="1377" s="1"/>
  <c r="I108" i="1377" s="1"/>
  <c r="F108" i="1377"/>
  <c r="C108" i="1377"/>
  <c r="D108" i="1377" s="1"/>
  <c r="B108" i="1377"/>
  <c r="H106" i="1377"/>
  <c r="D106" i="1377"/>
  <c r="G105" i="1377"/>
  <c r="H105" i="1377" s="1"/>
  <c r="F105" i="1377"/>
  <c r="C105" i="1377"/>
  <c r="B105" i="1377"/>
  <c r="D105" i="1377" s="1"/>
  <c r="I104" i="1377"/>
  <c r="I103" i="1377" s="1"/>
  <c r="H104" i="1377"/>
  <c r="D104" i="1377"/>
  <c r="G103" i="1377"/>
  <c r="H103" i="1377" s="1"/>
  <c r="F103" i="1377"/>
  <c r="C103" i="1377"/>
  <c r="D103" i="1377" s="1"/>
  <c r="B103" i="1377"/>
  <c r="H101" i="1377"/>
  <c r="D101" i="1377"/>
  <c r="G100" i="1377"/>
  <c r="I101" i="1377" s="1"/>
  <c r="I100" i="1377" s="1"/>
  <c r="F100" i="1377"/>
  <c r="D100" i="1377"/>
  <c r="C100" i="1377"/>
  <c r="B100" i="1377"/>
  <c r="I99" i="1377"/>
  <c r="I98" i="1377"/>
  <c r="G98" i="1377"/>
  <c r="F98" i="1377"/>
  <c r="C98" i="1377"/>
  <c r="B98" i="1377"/>
  <c r="H97" i="1377"/>
  <c r="D97" i="1377"/>
  <c r="G96" i="1377"/>
  <c r="I97" i="1377" s="1"/>
  <c r="I96" i="1377" s="1"/>
  <c r="F96" i="1377"/>
  <c r="D96" i="1377"/>
  <c r="C96" i="1377"/>
  <c r="B96" i="1377"/>
  <c r="I95" i="1377"/>
  <c r="I94" i="1377"/>
  <c r="G94" i="1377"/>
  <c r="F94" i="1377"/>
  <c r="C94" i="1377"/>
  <c r="B94" i="1377"/>
  <c r="H93" i="1377"/>
  <c r="D93" i="1377"/>
  <c r="G92" i="1377"/>
  <c r="I93" i="1377" s="1"/>
  <c r="I92" i="1377" s="1"/>
  <c r="F92" i="1377"/>
  <c r="D92" i="1377"/>
  <c r="C92" i="1377"/>
  <c r="B92" i="1377"/>
  <c r="H91" i="1377"/>
  <c r="D91" i="1377"/>
  <c r="I90" i="1377"/>
  <c r="H90" i="1377"/>
  <c r="D90" i="1377"/>
  <c r="G88" i="1377"/>
  <c r="I89" i="1377" s="1"/>
  <c r="F88" i="1377"/>
  <c r="C88" i="1377"/>
  <c r="B88" i="1377"/>
  <c r="I87" i="1377"/>
  <c r="I86" i="1377" s="1"/>
  <c r="H87" i="1377"/>
  <c r="D87" i="1377"/>
  <c r="G86" i="1377"/>
  <c r="H86" i="1377" s="1"/>
  <c r="F86" i="1377"/>
  <c r="C86" i="1377"/>
  <c r="D86" i="1377" s="1"/>
  <c r="B86" i="1377"/>
  <c r="H85" i="1377"/>
  <c r="D85" i="1377"/>
  <c r="H84" i="1377"/>
  <c r="D84" i="1377"/>
  <c r="H83" i="1377"/>
  <c r="D83" i="1377"/>
  <c r="H82" i="1377"/>
  <c r="D82" i="1377"/>
  <c r="G81" i="1377"/>
  <c r="I85" i="1377" s="1"/>
  <c r="F81" i="1377"/>
  <c r="C81" i="1377"/>
  <c r="D81" i="1377" s="1"/>
  <c r="B81" i="1377"/>
  <c r="I80" i="1377"/>
  <c r="H80" i="1377"/>
  <c r="D80" i="1377"/>
  <c r="I79" i="1377"/>
  <c r="H79" i="1377"/>
  <c r="G79" i="1377"/>
  <c r="F79" i="1377"/>
  <c r="C79" i="1377"/>
  <c r="D79" i="1377" s="1"/>
  <c r="B79" i="1377"/>
  <c r="I78" i="1377"/>
  <c r="I77" i="1377" s="1"/>
  <c r="H78" i="1377"/>
  <c r="D78" i="1377"/>
  <c r="G77" i="1377"/>
  <c r="H77" i="1377" s="1"/>
  <c r="F77" i="1377"/>
  <c r="C77" i="1377"/>
  <c r="D77" i="1377" s="1"/>
  <c r="B77" i="1377"/>
  <c r="H75" i="1377"/>
  <c r="D75" i="1377"/>
  <c r="H74" i="1377"/>
  <c r="D74" i="1377"/>
  <c r="H73" i="1377"/>
  <c r="G73" i="1377"/>
  <c r="I75" i="1377" s="1"/>
  <c r="F73" i="1377"/>
  <c r="C73" i="1377"/>
  <c r="D73" i="1377" s="1"/>
  <c r="B73" i="1377"/>
  <c r="H72" i="1377"/>
  <c r="I71" i="1377"/>
  <c r="H70" i="1377"/>
  <c r="D70" i="1377"/>
  <c r="H69" i="1377"/>
  <c r="D69" i="1377"/>
  <c r="I68" i="1377"/>
  <c r="G67" i="1377"/>
  <c r="I70" i="1377" s="1"/>
  <c r="F67" i="1377"/>
  <c r="C67" i="1377"/>
  <c r="B67" i="1377"/>
  <c r="H66" i="1377"/>
  <c r="D66" i="1377"/>
  <c r="H65" i="1377"/>
  <c r="D65" i="1377"/>
  <c r="H64" i="1377"/>
  <c r="D64" i="1377"/>
  <c r="G63" i="1377"/>
  <c r="H63" i="1377" s="1"/>
  <c r="F63" i="1377"/>
  <c r="C63" i="1377"/>
  <c r="B63" i="1377"/>
  <c r="D63" i="1377" s="1"/>
  <c r="H62" i="1377"/>
  <c r="D62" i="1377"/>
  <c r="I61" i="1377"/>
  <c r="H61" i="1377"/>
  <c r="D61" i="1377"/>
  <c r="G60" i="1377"/>
  <c r="H60" i="1377" s="1"/>
  <c r="F60" i="1377"/>
  <c r="C60" i="1377"/>
  <c r="D60" i="1377" s="1"/>
  <c r="B60" i="1377"/>
  <c r="H59" i="1377"/>
  <c r="D59" i="1377"/>
  <c r="I58" i="1377"/>
  <c r="H58" i="1377"/>
  <c r="D58" i="1377"/>
  <c r="I57" i="1377"/>
  <c r="H57" i="1377"/>
  <c r="D57" i="1377"/>
  <c r="H56" i="1377"/>
  <c r="D56" i="1377"/>
  <c r="H55" i="1377"/>
  <c r="D55" i="1377"/>
  <c r="I54" i="1377"/>
  <c r="H54" i="1377"/>
  <c r="D54" i="1377"/>
  <c r="G53" i="1377"/>
  <c r="I59" i="1377" s="1"/>
  <c r="F53" i="1377"/>
  <c r="H53" i="1377" s="1"/>
  <c r="D53" i="1377"/>
  <c r="C53" i="1377"/>
  <c r="B53" i="1377"/>
  <c r="H52" i="1377"/>
  <c r="D52" i="1377"/>
  <c r="G51" i="1377"/>
  <c r="H51" i="1377" s="1"/>
  <c r="F51" i="1377"/>
  <c r="C51" i="1377"/>
  <c r="B51" i="1377"/>
  <c r="D51" i="1377" s="1"/>
  <c r="I50" i="1377"/>
  <c r="H49" i="1377"/>
  <c r="D49" i="1377"/>
  <c r="I48" i="1377"/>
  <c r="H48" i="1377"/>
  <c r="D48" i="1377"/>
  <c r="H47" i="1377"/>
  <c r="D47" i="1377"/>
  <c r="I46" i="1377"/>
  <c r="H46" i="1377"/>
  <c r="D46" i="1377"/>
  <c r="G45" i="1377"/>
  <c r="H45" i="1377" s="1"/>
  <c r="F45" i="1377"/>
  <c r="C45" i="1377"/>
  <c r="D45" i="1377" s="1"/>
  <c r="B45" i="1377"/>
  <c r="H42" i="1377"/>
  <c r="D42" i="1377"/>
  <c r="H41" i="1377"/>
  <c r="D41" i="1377"/>
  <c r="I40" i="1377"/>
  <c r="H40" i="1377"/>
  <c r="D40" i="1377"/>
  <c r="G39" i="1377"/>
  <c r="I43" i="1377" s="1"/>
  <c r="F39" i="1377"/>
  <c r="C39" i="1377"/>
  <c r="D39" i="1377" s="1"/>
  <c r="B39" i="1377"/>
  <c r="I38" i="1377"/>
  <c r="H38" i="1377"/>
  <c r="D38" i="1377"/>
  <c r="I37" i="1377"/>
  <c r="H37" i="1377"/>
  <c r="D37" i="1377"/>
  <c r="I36" i="1377"/>
  <c r="H36" i="1377"/>
  <c r="D36" i="1377"/>
  <c r="H35" i="1377"/>
  <c r="D35" i="1377"/>
  <c r="H34" i="1377"/>
  <c r="D34" i="1377"/>
  <c r="I33" i="1377"/>
  <c r="H33" i="1377"/>
  <c r="D33" i="1377"/>
  <c r="G32" i="1377"/>
  <c r="I35" i="1377" s="1"/>
  <c r="F32" i="1377"/>
  <c r="H32" i="1377" s="1"/>
  <c r="D32" i="1377"/>
  <c r="C32" i="1377"/>
  <c r="B32" i="1377"/>
  <c r="H31" i="1377"/>
  <c r="D31" i="1377"/>
  <c r="I29" i="1377"/>
  <c r="I28" i="1377"/>
  <c r="H28" i="1377"/>
  <c r="D28" i="1377"/>
  <c r="H27" i="1377"/>
  <c r="D27" i="1377"/>
  <c r="H26" i="1377"/>
  <c r="D26" i="1377"/>
  <c r="I25" i="1377"/>
  <c r="H25" i="1377"/>
  <c r="D25" i="1377"/>
  <c r="G24" i="1377"/>
  <c r="I31" i="1377" s="1"/>
  <c r="F24" i="1377"/>
  <c r="H24" i="1377" s="1"/>
  <c r="D24" i="1377"/>
  <c r="C24" i="1377"/>
  <c r="B24" i="1377"/>
  <c r="H22" i="1377"/>
  <c r="D22" i="1377"/>
  <c r="H21" i="1377"/>
  <c r="D21" i="1377"/>
  <c r="G20" i="1377"/>
  <c r="I22" i="1377" s="1"/>
  <c r="F20" i="1377"/>
  <c r="H20" i="1377" s="1"/>
  <c r="C20" i="1377"/>
  <c r="B20" i="1377"/>
  <c r="D20" i="1377" s="1"/>
  <c r="H19" i="1377"/>
  <c r="D19" i="1377"/>
  <c r="H18" i="1377"/>
  <c r="D18" i="1377"/>
  <c r="H17" i="1377"/>
  <c r="D17" i="1377"/>
  <c r="D16" i="1377"/>
  <c r="H15" i="1377"/>
  <c r="D15" i="1377"/>
  <c r="G14" i="1377"/>
  <c r="I16" i="1377" s="1"/>
  <c r="F14" i="1377"/>
  <c r="C14" i="1377"/>
  <c r="B14" i="1377"/>
  <c r="D14" i="1377" s="1"/>
  <c r="I13" i="1377"/>
  <c r="H13" i="1377"/>
  <c r="D13" i="1377"/>
  <c r="I12" i="1377"/>
  <c r="H12" i="1377"/>
  <c r="G12" i="1377"/>
  <c r="F12" i="1377"/>
  <c r="C12" i="1377"/>
  <c r="D12" i="1377" s="1"/>
  <c r="B12" i="1377"/>
  <c r="H11" i="1377"/>
  <c r="D11" i="1377"/>
  <c r="H10" i="1377"/>
  <c r="H9" i="1377"/>
  <c r="D9" i="1377"/>
  <c r="H8" i="1377"/>
  <c r="D8" i="1377"/>
  <c r="H7" i="1377"/>
  <c r="D7" i="1377"/>
  <c r="G6" i="1377"/>
  <c r="I10" i="1377" s="1"/>
  <c r="F6" i="1377"/>
  <c r="D6" i="1377"/>
  <c r="C6" i="1377"/>
  <c r="B6" i="1377"/>
  <c r="H39" i="1376"/>
  <c r="D39" i="1376"/>
  <c r="I38" i="1376"/>
  <c r="H38" i="1376"/>
  <c r="D38" i="1376"/>
  <c r="G37" i="1376"/>
  <c r="H37" i="1376" s="1"/>
  <c r="F37" i="1376"/>
  <c r="C37" i="1376"/>
  <c r="D37" i="1376" s="1"/>
  <c r="B37" i="1376"/>
  <c r="H35" i="1376"/>
  <c r="D35" i="1376"/>
  <c r="H34" i="1376"/>
  <c r="H33" i="1376"/>
  <c r="D33" i="1376"/>
  <c r="H32" i="1376"/>
  <c r="D32" i="1376"/>
  <c r="H31" i="1376"/>
  <c r="D31" i="1376"/>
  <c r="I30" i="1376"/>
  <c r="H30" i="1376"/>
  <c r="D30" i="1376"/>
  <c r="H28" i="1376"/>
  <c r="D28" i="1376"/>
  <c r="I26" i="1376"/>
  <c r="H26" i="1376"/>
  <c r="D26" i="1376"/>
  <c r="H24" i="1376"/>
  <c r="D24" i="1376"/>
  <c r="H23" i="1376"/>
  <c r="D23" i="1376"/>
  <c r="H22" i="1376"/>
  <c r="D22" i="1376"/>
  <c r="H21" i="1376"/>
  <c r="D21" i="1376"/>
  <c r="I20" i="1376"/>
  <c r="H20" i="1376"/>
  <c r="D20" i="1376"/>
  <c r="H18" i="1376"/>
  <c r="D18" i="1376"/>
  <c r="H17" i="1376"/>
  <c r="D17" i="1376"/>
  <c r="H16" i="1376"/>
  <c r="D16" i="1376"/>
  <c r="H15" i="1376"/>
  <c r="D15" i="1376"/>
  <c r="I14" i="1376"/>
  <c r="H14" i="1376"/>
  <c r="D14" i="1376"/>
  <c r="H13" i="1376"/>
  <c r="D13" i="1376"/>
  <c r="H12" i="1376"/>
  <c r="D12" i="1376"/>
  <c r="I11" i="1376"/>
  <c r="H11" i="1376"/>
  <c r="D11" i="1376"/>
  <c r="H10" i="1376"/>
  <c r="D10" i="1376"/>
  <c r="H9" i="1376"/>
  <c r="D9" i="1376"/>
  <c r="H8" i="1376"/>
  <c r="D8" i="1376"/>
  <c r="H7" i="1376"/>
  <c r="D7" i="1376"/>
  <c r="H6" i="1376"/>
  <c r="G6" i="1376"/>
  <c r="I35" i="1376" s="1"/>
  <c r="F6" i="1376"/>
  <c r="C6" i="1376"/>
  <c r="D6" i="1376" s="1"/>
  <c r="B6" i="1376"/>
  <c r="I88" i="1377" l="1"/>
  <c r="I32" i="1377"/>
  <c r="I24" i="1377"/>
  <c r="I65" i="1377"/>
  <c r="I11" i="1377"/>
  <c r="I9" i="1376"/>
  <c r="I17" i="1376"/>
  <c r="I23" i="1376"/>
  <c r="I27" i="1376"/>
  <c r="I33" i="1376"/>
  <c r="H6" i="1377"/>
  <c r="I17" i="1377"/>
  <c r="I21" i="1377"/>
  <c r="I20" i="1377" s="1"/>
  <c r="I26" i="1377"/>
  <c r="I30" i="1377"/>
  <c r="I34" i="1377"/>
  <c r="I49" i="1377"/>
  <c r="I55" i="1377"/>
  <c r="I53" i="1377" s="1"/>
  <c r="I72" i="1377"/>
  <c r="H92" i="1377"/>
  <c r="H96" i="1377"/>
  <c r="H100" i="1377"/>
  <c r="I106" i="1377"/>
  <c r="I105" i="1377" s="1"/>
  <c r="H112" i="1377"/>
  <c r="I9" i="1378"/>
  <c r="H81" i="1377"/>
  <c r="I12" i="1376"/>
  <c r="I41" i="1377"/>
  <c r="I62" i="1377"/>
  <c r="I60" i="1377" s="1"/>
  <c r="I66" i="1377"/>
  <c r="I84" i="1377"/>
  <c r="H14" i="1377"/>
  <c r="I7" i="1376"/>
  <c r="I15" i="1376"/>
  <c r="I21" i="1376"/>
  <c r="I31" i="1376"/>
  <c r="I34" i="1376"/>
  <c r="I39" i="1376"/>
  <c r="I37" i="1376" s="1"/>
  <c r="I9" i="1377"/>
  <c r="H39" i="1377"/>
  <c r="I47" i="1377"/>
  <c r="I45" i="1377" s="1"/>
  <c r="I69" i="1377"/>
  <c r="I74" i="1377"/>
  <c r="I73" i="1377" s="1"/>
  <c r="I91" i="1377"/>
  <c r="I111" i="1377"/>
  <c r="I110" i="1377" s="1"/>
  <c r="I7" i="1378"/>
  <c r="I19" i="1377"/>
  <c r="I83" i="1377"/>
  <c r="I10" i="1376"/>
  <c r="I18" i="1376"/>
  <c r="I24" i="1376"/>
  <c r="I28" i="1376"/>
  <c r="I15" i="1377"/>
  <c r="I14" i="1377" s="1"/>
  <c r="I18" i="1377"/>
  <c r="I27" i="1377"/>
  <c r="I52" i="1377"/>
  <c r="I51" i="1377" s="1"/>
  <c r="I56" i="1377"/>
  <c r="I64" i="1377"/>
  <c r="I63" i="1377" s="1"/>
  <c r="I82" i="1377"/>
  <c r="I81" i="1377" s="1"/>
  <c r="I10" i="1378"/>
  <c r="I8" i="1377"/>
  <c r="I13" i="1376"/>
  <c r="I19" i="1376"/>
  <c r="I25" i="1376"/>
  <c r="I29" i="1376"/>
  <c r="I7" i="1377"/>
  <c r="I42" i="1377"/>
  <c r="I39" i="1377" s="1"/>
  <c r="I8" i="1376"/>
  <c r="I16" i="1376"/>
  <c r="I22" i="1376"/>
  <c r="I32" i="1376"/>
  <c r="I6" i="1377" l="1"/>
  <c r="I6" i="1376"/>
  <c r="I67" i="1377"/>
  <c r="I6" i="1378"/>
  <c r="G112" i="1375" l="1"/>
  <c r="D112" i="1375"/>
  <c r="F111" i="1375"/>
  <c r="H112" i="1375" s="1"/>
  <c r="H111" i="1375" s="1"/>
  <c r="E111" i="1375"/>
  <c r="C111" i="1375"/>
  <c r="D111" i="1375" s="1"/>
  <c r="B111" i="1375"/>
  <c r="G110" i="1375"/>
  <c r="D110" i="1375"/>
  <c r="G109" i="1375"/>
  <c r="D109" i="1375"/>
  <c r="G108" i="1375"/>
  <c r="D108" i="1375"/>
  <c r="G107" i="1375"/>
  <c r="F107" i="1375"/>
  <c r="H108" i="1375" s="1"/>
  <c r="E107" i="1375"/>
  <c r="C107" i="1375"/>
  <c r="D107" i="1375" s="1"/>
  <c r="B107" i="1375"/>
  <c r="G106" i="1375"/>
  <c r="D106" i="1375"/>
  <c r="H105" i="1375"/>
  <c r="G105" i="1375"/>
  <c r="D105" i="1375"/>
  <c r="G104" i="1375"/>
  <c r="F104" i="1375"/>
  <c r="H106" i="1375" s="1"/>
  <c r="E104" i="1375"/>
  <c r="D104" i="1375"/>
  <c r="C104" i="1375"/>
  <c r="B104" i="1375"/>
  <c r="G103" i="1375"/>
  <c r="D103" i="1375"/>
  <c r="G102" i="1375"/>
  <c r="D102" i="1375"/>
  <c r="H101" i="1375"/>
  <c r="G101" i="1375"/>
  <c r="D101" i="1375"/>
  <c r="G100" i="1375"/>
  <c r="F100" i="1375"/>
  <c r="H102" i="1375" s="1"/>
  <c r="E100" i="1375"/>
  <c r="D100" i="1375"/>
  <c r="C100" i="1375"/>
  <c r="B100" i="1375"/>
  <c r="G99" i="1375"/>
  <c r="D99" i="1375"/>
  <c r="G97" i="1375"/>
  <c r="D97" i="1375"/>
  <c r="G96" i="1375"/>
  <c r="D96" i="1375"/>
  <c r="G95" i="1375"/>
  <c r="D95" i="1375"/>
  <c r="H94" i="1375"/>
  <c r="G94" i="1375"/>
  <c r="D94" i="1375"/>
  <c r="F93" i="1375"/>
  <c r="G93" i="1375" s="1"/>
  <c r="E93" i="1375"/>
  <c r="C93" i="1375"/>
  <c r="D93" i="1375" s="1"/>
  <c r="B93" i="1375"/>
  <c r="H92" i="1375"/>
  <c r="G92" i="1375"/>
  <c r="D92" i="1375"/>
  <c r="H91" i="1375"/>
  <c r="G91" i="1375"/>
  <c r="D91" i="1375"/>
  <c r="H90" i="1375"/>
  <c r="G90" i="1375"/>
  <c r="D90" i="1375"/>
  <c r="G89" i="1375"/>
  <c r="D89" i="1375"/>
  <c r="G88" i="1375"/>
  <c r="D88" i="1375"/>
  <c r="G87" i="1375"/>
  <c r="F87" i="1375"/>
  <c r="H88" i="1375" s="1"/>
  <c r="E87" i="1375"/>
  <c r="D87" i="1375"/>
  <c r="C87" i="1375"/>
  <c r="B87" i="1375"/>
  <c r="H86" i="1375"/>
  <c r="H85" i="1375" s="1"/>
  <c r="G86" i="1375"/>
  <c r="D86" i="1375"/>
  <c r="F85" i="1375"/>
  <c r="G85" i="1375" s="1"/>
  <c r="E85" i="1375"/>
  <c r="C85" i="1375"/>
  <c r="D85" i="1375" s="1"/>
  <c r="B85" i="1375"/>
  <c r="H84" i="1375"/>
  <c r="G84" i="1375"/>
  <c r="D84" i="1375"/>
  <c r="H83" i="1375"/>
  <c r="F83" i="1375"/>
  <c r="G83" i="1375" s="1"/>
  <c r="E83" i="1375"/>
  <c r="D83" i="1375"/>
  <c r="C83" i="1375"/>
  <c r="B83" i="1375"/>
  <c r="G81" i="1375"/>
  <c r="D81" i="1375"/>
  <c r="G80" i="1375"/>
  <c r="D80" i="1375"/>
  <c r="H79" i="1375"/>
  <c r="G79" i="1375"/>
  <c r="D79" i="1375"/>
  <c r="H78" i="1375"/>
  <c r="G78" i="1375"/>
  <c r="D78" i="1375"/>
  <c r="H77" i="1375"/>
  <c r="G77" i="1375"/>
  <c r="D77" i="1375"/>
  <c r="G76" i="1375"/>
  <c r="D76" i="1375"/>
  <c r="G75" i="1375"/>
  <c r="D75" i="1375"/>
  <c r="H74" i="1375"/>
  <c r="G74" i="1375"/>
  <c r="D74" i="1375"/>
  <c r="G73" i="1375"/>
  <c r="D73" i="1375"/>
  <c r="G72" i="1375"/>
  <c r="D72" i="1375"/>
  <c r="H71" i="1375"/>
  <c r="G71" i="1375"/>
  <c r="D71" i="1375"/>
  <c r="F70" i="1375"/>
  <c r="H81" i="1375" s="1"/>
  <c r="E70" i="1375"/>
  <c r="D70" i="1375"/>
  <c r="C70" i="1375"/>
  <c r="B70" i="1375"/>
  <c r="G68" i="1375"/>
  <c r="D68" i="1375"/>
  <c r="G67" i="1375"/>
  <c r="D67" i="1375"/>
  <c r="H66" i="1375"/>
  <c r="G66" i="1375"/>
  <c r="D66" i="1375"/>
  <c r="H65" i="1375"/>
  <c r="G65" i="1375"/>
  <c r="D65" i="1375"/>
  <c r="H64" i="1375"/>
  <c r="G64" i="1375"/>
  <c r="D64" i="1375"/>
  <c r="G63" i="1375"/>
  <c r="D63" i="1375"/>
  <c r="G62" i="1375"/>
  <c r="D62" i="1375"/>
  <c r="H61" i="1375"/>
  <c r="G61" i="1375"/>
  <c r="D61" i="1375"/>
  <c r="G60" i="1375"/>
  <c r="D60" i="1375"/>
  <c r="G59" i="1375"/>
  <c r="D59" i="1375"/>
  <c r="H58" i="1375"/>
  <c r="G58" i="1375"/>
  <c r="D58" i="1375"/>
  <c r="H57" i="1375"/>
  <c r="G57" i="1375"/>
  <c r="D57" i="1375"/>
  <c r="H56" i="1375"/>
  <c r="G56" i="1375"/>
  <c r="D56" i="1375"/>
  <c r="G55" i="1375"/>
  <c r="D55" i="1375"/>
  <c r="G54" i="1375"/>
  <c r="D54" i="1375"/>
  <c r="H53" i="1375"/>
  <c r="G53" i="1375"/>
  <c r="D53" i="1375"/>
  <c r="G52" i="1375"/>
  <c r="F52" i="1375"/>
  <c r="H68" i="1375" s="1"/>
  <c r="E52" i="1375"/>
  <c r="D52" i="1375"/>
  <c r="C52" i="1375"/>
  <c r="B52" i="1375"/>
  <c r="G50" i="1375"/>
  <c r="D50" i="1375"/>
  <c r="G49" i="1375"/>
  <c r="D49" i="1375"/>
  <c r="H48" i="1375"/>
  <c r="G48" i="1375"/>
  <c r="D48" i="1375"/>
  <c r="G47" i="1375"/>
  <c r="D47" i="1375"/>
  <c r="G46" i="1375"/>
  <c r="D46" i="1375"/>
  <c r="H45" i="1375"/>
  <c r="G45" i="1375"/>
  <c r="D45" i="1375"/>
  <c r="H44" i="1375"/>
  <c r="G44" i="1375"/>
  <c r="D44" i="1375"/>
  <c r="H43" i="1375"/>
  <c r="G43" i="1375"/>
  <c r="D43" i="1375"/>
  <c r="G42" i="1375"/>
  <c r="D42" i="1375"/>
  <c r="G41" i="1375"/>
  <c r="D41" i="1375"/>
  <c r="H40" i="1375"/>
  <c r="G40" i="1375"/>
  <c r="D40" i="1375"/>
  <c r="G39" i="1375"/>
  <c r="F39" i="1375"/>
  <c r="H47" i="1375" s="1"/>
  <c r="E39" i="1375"/>
  <c r="D39" i="1375"/>
  <c r="C39" i="1375"/>
  <c r="B39" i="1375"/>
  <c r="G38" i="1375"/>
  <c r="D38" i="1375"/>
  <c r="G37" i="1375"/>
  <c r="D37" i="1375"/>
  <c r="G36" i="1375"/>
  <c r="D36" i="1375"/>
  <c r="G35" i="1375"/>
  <c r="D35" i="1375"/>
  <c r="G34" i="1375"/>
  <c r="D34" i="1375"/>
  <c r="G33" i="1375"/>
  <c r="D33" i="1375"/>
  <c r="G32" i="1375"/>
  <c r="D32" i="1375"/>
  <c r="H31" i="1375"/>
  <c r="G31" i="1375"/>
  <c r="D31" i="1375"/>
  <c r="G30" i="1375"/>
  <c r="D30" i="1375"/>
  <c r="G29" i="1375"/>
  <c r="D29" i="1375"/>
  <c r="G28" i="1375"/>
  <c r="D28" i="1375"/>
  <c r="G27" i="1375"/>
  <c r="D27" i="1375"/>
  <c r="G26" i="1375"/>
  <c r="D26" i="1375"/>
  <c r="G25" i="1375"/>
  <c r="D25" i="1375"/>
  <c r="G24" i="1375"/>
  <c r="D24" i="1375"/>
  <c r="H23" i="1375"/>
  <c r="G23" i="1375"/>
  <c r="D23" i="1375"/>
  <c r="F22" i="1375"/>
  <c r="H35" i="1375" s="1"/>
  <c r="E22" i="1375"/>
  <c r="C22" i="1375"/>
  <c r="D22" i="1375" s="1"/>
  <c r="B22" i="1375"/>
  <c r="G20" i="1375"/>
  <c r="D20" i="1375"/>
  <c r="H19" i="1375"/>
  <c r="G19" i="1375"/>
  <c r="D19" i="1375"/>
  <c r="H18" i="1375"/>
  <c r="G18" i="1375"/>
  <c r="D18" i="1375"/>
  <c r="G17" i="1375"/>
  <c r="D17" i="1375"/>
  <c r="G16" i="1375"/>
  <c r="D16" i="1375"/>
  <c r="H15" i="1375"/>
  <c r="G15" i="1375"/>
  <c r="D15" i="1375"/>
  <c r="G14" i="1375"/>
  <c r="D14" i="1375"/>
  <c r="G13" i="1375"/>
  <c r="D13" i="1375"/>
  <c r="G12" i="1375"/>
  <c r="D12" i="1375"/>
  <c r="H11" i="1375"/>
  <c r="G11" i="1375"/>
  <c r="D11" i="1375"/>
  <c r="H10" i="1375"/>
  <c r="G10" i="1375"/>
  <c r="D10" i="1375"/>
  <c r="G9" i="1375"/>
  <c r="D9" i="1375"/>
  <c r="G8" i="1375"/>
  <c r="D8" i="1375"/>
  <c r="H7" i="1375"/>
  <c r="G7" i="1375"/>
  <c r="D7" i="1375"/>
  <c r="G6" i="1375"/>
  <c r="F6" i="1375"/>
  <c r="H14" i="1375" s="1"/>
  <c r="E6" i="1375"/>
  <c r="D6" i="1375"/>
  <c r="C6" i="1375"/>
  <c r="B6" i="1375"/>
  <c r="G101" i="1374"/>
  <c r="D101" i="1374"/>
  <c r="F100" i="1374"/>
  <c r="G100" i="1374" s="1"/>
  <c r="E100" i="1374"/>
  <c r="C100" i="1374"/>
  <c r="D100" i="1374" s="1"/>
  <c r="B100" i="1374"/>
  <c r="H99" i="1374"/>
  <c r="G99" i="1374"/>
  <c r="D99" i="1374"/>
  <c r="H98" i="1374"/>
  <c r="G98" i="1374"/>
  <c r="D98" i="1374"/>
  <c r="G97" i="1374"/>
  <c r="D97" i="1374"/>
  <c r="G96" i="1374"/>
  <c r="D96" i="1374"/>
  <c r="F95" i="1374"/>
  <c r="H96" i="1374" s="1"/>
  <c r="E95" i="1374"/>
  <c r="D95" i="1374"/>
  <c r="C95" i="1374"/>
  <c r="B95" i="1374"/>
  <c r="H94" i="1374"/>
  <c r="G94" i="1374"/>
  <c r="D94" i="1374"/>
  <c r="G93" i="1374"/>
  <c r="D93" i="1374"/>
  <c r="G92" i="1374"/>
  <c r="D92" i="1374"/>
  <c r="F91" i="1374"/>
  <c r="H92" i="1374" s="1"/>
  <c r="E91" i="1374"/>
  <c r="D91" i="1374"/>
  <c r="C91" i="1374"/>
  <c r="B91" i="1374"/>
  <c r="H90" i="1374"/>
  <c r="G90" i="1374"/>
  <c r="D90" i="1374"/>
  <c r="G89" i="1374"/>
  <c r="D89" i="1374"/>
  <c r="G88" i="1374"/>
  <c r="D88" i="1374"/>
  <c r="G87" i="1374"/>
  <c r="D87" i="1374"/>
  <c r="G86" i="1374"/>
  <c r="D86" i="1374"/>
  <c r="G85" i="1374"/>
  <c r="F85" i="1374"/>
  <c r="H86" i="1374" s="1"/>
  <c r="E85" i="1374"/>
  <c r="C85" i="1374"/>
  <c r="B85" i="1374"/>
  <c r="D85" i="1374" s="1"/>
  <c r="G83" i="1374"/>
  <c r="D83" i="1374"/>
  <c r="G81" i="1374"/>
  <c r="D81" i="1374"/>
  <c r="G80" i="1374"/>
  <c r="D80" i="1374"/>
  <c r="G79" i="1374"/>
  <c r="D79" i="1374"/>
  <c r="G78" i="1374"/>
  <c r="D78" i="1374"/>
  <c r="F77" i="1374"/>
  <c r="H80" i="1374" s="1"/>
  <c r="E77" i="1374"/>
  <c r="C77" i="1374"/>
  <c r="D77" i="1374" s="1"/>
  <c r="B77" i="1374"/>
  <c r="H76" i="1374"/>
  <c r="G76" i="1374"/>
  <c r="D76" i="1374"/>
  <c r="H75" i="1374"/>
  <c r="G75" i="1374"/>
  <c r="D75" i="1374"/>
  <c r="G74" i="1374"/>
  <c r="D74" i="1374"/>
  <c r="G73" i="1374"/>
  <c r="D73" i="1374"/>
  <c r="H72" i="1374"/>
  <c r="G72" i="1374"/>
  <c r="D72" i="1374"/>
  <c r="G71" i="1374"/>
  <c r="F71" i="1374"/>
  <c r="H73" i="1374" s="1"/>
  <c r="E71" i="1374"/>
  <c r="D71" i="1374"/>
  <c r="C71" i="1374"/>
  <c r="B71" i="1374"/>
  <c r="G70" i="1374"/>
  <c r="D70" i="1374"/>
  <c r="F69" i="1374"/>
  <c r="G69" i="1374" s="1"/>
  <c r="E69" i="1374"/>
  <c r="C69" i="1374"/>
  <c r="D69" i="1374" s="1"/>
  <c r="B69" i="1374"/>
  <c r="G68" i="1374"/>
  <c r="D68" i="1374"/>
  <c r="H67" i="1374"/>
  <c r="G67" i="1374"/>
  <c r="D67" i="1374"/>
  <c r="F66" i="1374"/>
  <c r="G66" i="1374" s="1"/>
  <c r="E66" i="1374"/>
  <c r="C66" i="1374"/>
  <c r="D66" i="1374" s="1"/>
  <c r="B66" i="1374"/>
  <c r="G65" i="1374"/>
  <c r="D65" i="1374"/>
  <c r="G64" i="1374"/>
  <c r="D64" i="1374"/>
  <c r="H63" i="1374"/>
  <c r="G63" i="1374"/>
  <c r="D63" i="1374"/>
  <c r="G62" i="1374"/>
  <c r="D62" i="1374"/>
  <c r="G61" i="1374"/>
  <c r="D61" i="1374"/>
  <c r="G60" i="1374"/>
  <c r="D60" i="1374"/>
  <c r="G59" i="1374"/>
  <c r="D59" i="1374"/>
  <c r="G58" i="1374"/>
  <c r="D58" i="1374"/>
  <c r="G57" i="1374"/>
  <c r="D57" i="1374"/>
  <c r="G56" i="1374"/>
  <c r="D56" i="1374"/>
  <c r="H55" i="1374"/>
  <c r="G55" i="1374"/>
  <c r="D55" i="1374"/>
  <c r="F54" i="1374"/>
  <c r="H59" i="1374" s="1"/>
  <c r="E54" i="1374"/>
  <c r="C54" i="1374"/>
  <c r="D54" i="1374" s="1"/>
  <c r="B54" i="1374"/>
  <c r="G53" i="1374"/>
  <c r="D53" i="1374"/>
  <c r="G52" i="1374"/>
  <c r="D52" i="1374"/>
  <c r="H51" i="1374"/>
  <c r="G51" i="1374"/>
  <c r="D51" i="1374"/>
  <c r="G50" i="1374"/>
  <c r="D50" i="1374"/>
  <c r="G49" i="1374"/>
  <c r="D49" i="1374"/>
  <c r="H48" i="1374"/>
  <c r="G48" i="1374"/>
  <c r="D48" i="1374"/>
  <c r="G47" i="1374"/>
  <c r="D47" i="1374"/>
  <c r="G46" i="1374"/>
  <c r="D46" i="1374"/>
  <c r="G45" i="1374"/>
  <c r="D45" i="1374"/>
  <c r="H44" i="1374"/>
  <c r="G44" i="1374"/>
  <c r="D44" i="1374"/>
  <c r="H43" i="1374"/>
  <c r="G43" i="1374"/>
  <c r="D43" i="1374"/>
  <c r="F42" i="1374"/>
  <c r="H47" i="1374" s="1"/>
  <c r="E42" i="1374"/>
  <c r="C42" i="1374"/>
  <c r="D42" i="1374" s="1"/>
  <c r="B42" i="1374"/>
  <c r="G41" i="1374"/>
  <c r="D41" i="1374"/>
  <c r="G40" i="1374"/>
  <c r="D40" i="1374"/>
  <c r="H39" i="1374"/>
  <c r="G39" i="1374"/>
  <c r="D39" i="1374"/>
  <c r="G38" i="1374"/>
  <c r="D38" i="1374"/>
  <c r="G37" i="1374"/>
  <c r="D37" i="1374"/>
  <c r="H36" i="1374"/>
  <c r="G36" i="1374"/>
  <c r="D36" i="1374"/>
  <c r="G35" i="1374"/>
  <c r="D35" i="1374"/>
  <c r="G34" i="1374"/>
  <c r="D34" i="1374"/>
  <c r="G33" i="1374"/>
  <c r="D33" i="1374"/>
  <c r="G32" i="1374"/>
  <c r="D32" i="1374"/>
  <c r="H31" i="1374"/>
  <c r="G31" i="1374"/>
  <c r="D31" i="1374"/>
  <c r="F30" i="1374"/>
  <c r="H35" i="1374" s="1"/>
  <c r="E30" i="1374"/>
  <c r="C30" i="1374"/>
  <c r="D30" i="1374" s="1"/>
  <c r="B30" i="1374"/>
  <c r="G29" i="1374"/>
  <c r="D29" i="1374"/>
  <c r="G28" i="1374"/>
  <c r="D28" i="1374"/>
  <c r="H27" i="1374"/>
  <c r="G27" i="1374"/>
  <c r="D27" i="1374"/>
  <c r="G26" i="1374"/>
  <c r="D26" i="1374"/>
  <c r="G25" i="1374"/>
  <c r="D25" i="1374"/>
  <c r="H24" i="1374"/>
  <c r="G24" i="1374"/>
  <c r="D24" i="1374"/>
  <c r="G23" i="1374"/>
  <c r="D23" i="1374"/>
  <c r="G22" i="1374"/>
  <c r="D22" i="1374"/>
  <c r="G21" i="1374"/>
  <c r="D21" i="1374"/>
  <c r="G20" i="1374"/>
  <c r="D20" i="1374"/>
  <c r="H19" i="1374"/>
  <c r="G19" i="1374"/>
  <c r="D19" i="1374"/>
  <c r="F18" i="1374"/>
  <c r="H23" i="1374" s="1"/>
  <c r="E18" i="1374"/>
  <c r="C18" i="1374"/>
  <c r="D18" i="1374" s="1"/>
  <c r="B18" i="1374"/>
  <c r="G17" i="1374"/>
  <c r="D17" i="1374"/>
  <c r="G16" i="1374"/>
  <c r="D16" i="1374"/>
  <c r="H15" i="1374"/>
  <c r="G15" i="1374"/>
  <c r="D15" i="1374"/>
  <c r="G14" i="1374"/>
  <c r="D14" i="1374"/>
  <c r="G13" i="1374"/>
  <c r="D13" i="1374"/>
  <c r="H12" i="1374"/>
  <c r="G12" i="1374"/>
  <c r="D12" i="1374"/>
  <c r="G11" i="1374"/>
  <c r="D11" i="1374"/>
  <c r="G10" i="1374"/>
  <c r="D10" i="1374"/>
  <c r="G9" i="1374"/>
  <c r="D9" i="1374"/>
  <c r="G8" i="1374"/>
  <c r="D8" i="1374"/>
  <c r="H7" i="1374"/>
  <c r="G7" i="1374"/>
  <c r="D7" i="1374"/>
  <c r="F6" i="1374"/>
  <c r="H11" i="1374" s="1"/>
  <c r="E6" i="1374"/>
  <c r="C6" i="1374"/>
  <c r="D6" i="1374" s="1"/>
  <c r="B6" i="1374"/>
  <c r="N49" i="1373"/>
  <c r="M49" i="1373"/>
  <c r="L49" i="1373"/>
  <c r="K49" i="1373"/>
  <c r="J49" i="1373"/>
  <c r="I49" i="1373"/>
  <c r="H49" i="1373"/>
  <c r="G49" i="1373"/>
  <c r="F49" i="1373"/>
  <c r="E49" i="1373"/>
  <c r="D49" i="1373"/>
  <c r="C49" i="1373"/>
  <c r="B49" i="1373"/>
  <c r="N44" i="1373"/>
  <c r="M44" i="1373"/>
  <c r="L44" i="1373"/>
  <c r="K44" i="1373"/>
  <c r="J44" i="1373"/>
  <c r="I44" i="1373"/>
  <c r="H44" i="1373"/>
  <c r="G44" i="1373"/>
  <c r="F44" i="1373"/>
  <c r="E44" i="1373"/>
  <c r="D44" i="1373"/>
  <c r="C44" i="1373"/>
  <c r="B44" i="1373"/>
  <c r="N39" i="1373"/>
  <c r="M39" i="1373"/>
  <c r="L39" i="1373"/>
  <c r="K39" i="1373"/>
  <c r="J39" i="1373"/>
  <c r="I39" i="1373"/>
  <c r="H39" i="1373"/>
  <c r="G39" i="1373"/>
  <c r="F39" i="1373"/>
  <c r="E39" i="1373"/>
  <c r="D39" i="1373"/>
  <c r="C39" i="1373"/>
  <c r="B39" i="1373"/>
  <c r="O32" i="1373"/>
  <c r="N32" i="1373"/>
  <c r="M32" i="1373"/>
  <c r="L32" i="1373"/>
  <c r="K32" i="1373"/>
  <c r="J32" i="1373"/>
  <c r="I32" i="1373"/>
  <c r="H32" i="1373"/>
  <c r="G32" i="1373"/>
  <c r="F32" i="1373"/>
  <c r="E32" i="1373"/>
  <c r="D32" i="1373"/>
  <c r="C32" i="1373"/>
  <c r="B32" i="1373"/>
  <c r="O31" i="1373"/>
  <c r="O30" i="1373"/>
  <c r="O29" i="1373"/>
  <c r="O28" i="1373"/>
  <c r="O27" i="1373"/>
  <c r="O26" i="1373"/>
  <c r="O25" i="1373"/>
  <c r="O24" i="1373"/>
  <c r="O23" i="1373"/>
  <c r="O22" i="1373"/>
  <c r="O21" i="1373"/>
  <c r="O20" i="1373"/>
  <c r="O19" i="1373"/>
  <c r="O18" i="1373"/>
  <c r="O17" i="1373"/>
  <c r="H104" i="1375" l="1"/>
  <c r="H6" i="1374"/>
  <c r="H28" i="1374"/>
  <c r="H56" i="1374"/>
  <c r="H54" i="1374" s="1"/>
  <c r="H14" i="1374"/>
  <c r="H26" i="1374"/>
  <c r="H38" i="1374"/>
  <c r="H50" i="1374"/>
  <c r="H62" i="1374"/>
  <c r="H70" i="1374"/>
  <c r="H69" i="1374" s="1"/>
  <c r="H74" i="1374"/>
  <c r="H71" i="1374" s="1"/>
  <c r="H78" i="1374"/>
  <c r="H89" i="1374"/>
  <c r="H93" i="1374"/>
  <c r="H91" i="1374" s="1"/>
  <c r="H97" i="1374"/>
  <c r="H95" i="1374" s="1"/>
  <c r="H101" i="1374"/>
  <c r="H100" i="1374" s="1"/>
  <c r="H9" i="1375"/>
  <c r="H17" i="1375"/>
  <c r="H30" i="1375"/>
  <c r="H38" i="1375"/>
  <c r="H42" i="1375"/>
  <c r="H50" i="1375"/>
  <c r="H55" i="1375"/>
  <c r="H63" i="1375"/>
  <c r="H76" i="1375"/>
  <c r="H89" i="1375"/>
  <c r="H87" i="1375" s="1"/>
  <c r="H99" i="1375"/>
  <c r="H103" i="1375"/>
  <c r="H100" i="1375" s="1"/>
  <c r="H32" i="1374"/>
  <c r="H30" i="1374" s="1"/>
  <c r="H40" i="1374"/>
  <c r="H52" i="1374"/>
  <c r="H64" i="1374"/>
  <c r="H9" i="1374"/>
  <c r="H17" i="1374"/>
  <c r="H21" i="1374"/>
  <c r="H29" i="1374"/>
  <c r="H33" i="1374"/>
  <c r="H41" i="1374"/>
  <c r="H45" i="1374"/>
  <c r="H42" i="1374" s="1"/>
  <c r="H53" i="1374"/>
  <c r="H57" i="1374"/>
  <c r="H65" i="1374"/>
  <c r="H81" i="1374"/>
  <c r="G91" i="1374"/>
  <c r="G95" i="1374"/>
  <c r="H12" i="1375"/>
  <c r="H20" i="1375"/>
  <c r="H25" i="1375"/>
  <c r="H33" i="1375"/>
  <c r="H96" i="1375"/>
  <c r="H60" i="1374"/>
  <c r="H82" i="1374"/>
  <c r="H87" i="1374"/>
  <c r="H85" i="1374" s="1"/>
  <c r="H28" i="1375"/>
  <c r="H36" i="1375"/>
  <c r="H22" i="1375" s="1"/>
  <c r="H109" i="1375"/>
  <c r="G111" i="1375"/>
  <c r="H10" i="1374"/>
  <c r="H22" i="1374"/>
  <c r="H34" i="1374"/>
  <c r="H46" i="1374"/>
  <c r="H58" i="1374"/>
  <c r="G77" i="1374"/>
  <c r="H13" i="1375"/>
  <c r="H26" i="1375"/>
  <c r="H34" i="1375"/>
  <c r="H46" i="1375"/>
  <c r="H59" i="1375"/>
  <c r="H67" i="1375"/>
  <c r="H72" i="1375"/>
  <c r="H80" i="1375"/>
  <c r="H97" i="1375"/>
  <c r="H79" i="1374"/>
  <c r="H13" i="1374"/>
  <c r="H25" i="1374"/>
  <c r="H37" i="1374"/>
  <c r="H49" i="1374"/>
  <c r="H61" i="1374"/>
  <c r="H83" i="1374"/>
  <c r="H88" i="1374"/>
  <c r="H8" i="1375"/>
  <c r="H6" i="1375" s="1"/>
  <c r="H16" i="1375"/>
  <c r="H29" i="1375"/>
  <c r="H37" i="1375"/>
  <c r="H41" i="1375"/>
  <c r="H39" i="1375" s="1"/>
  <c r="H49" i="1375"/>
  <c r="H54" i="1375"/>
  <c r="H52" i="1375" s="1"/>
  <c r="H62" i="1375"/>
  <c r="G70" i="1375"/>
  <c r="H75" i="1375"/>
  <c r="H98" i="1375"/>
  <c r="H110" i="1375"/>
  <c r="H107" i="1375" s="1"/>
  <c r="H8" i="1374"/>
  <c r="H16" i="1374"/>
  <c r="H20" i="1374"/>
  <c r="H18" i="1374" s="1"/>
  <c r="H68" i="1374"/>
  <c r="H66" i="1374" s="1"/>
  <c r="H24" i="1375"/>
  <c r="H32" i="1375"/>
  <c r="H95" i="1375"/>
  <c r="H93" i="1375" s="1"/>
  <c r="G6" i="1374"/>
  <c r="G18" i="1374"/>
  <c r="G30" i="1374"/>
  <c r="G42" i="1374"/>
  <c r="G54" i="1374"/>
  <c r="G22" i="1375"/>
  <c r="H27" i="1375"/>
  <c r="H60" i="1375"/>
  <c r="H73" i="1375"/>
  <c r="H70" i="1375" l="1"/>
  <c r="H77" i="1374"/>
  <c r="I71" i="1302" l="1"/>
  <c r="L87" i="864" l="1"/>
</calcChain>
</file>

<file path=xl/sharedStrings.xml><?xml version="1.0" encoding="utf-8"?>
<sst xmlns="http://schemas.openxmlformats.org/spreadsheetml/2006/main" count="2366" uniqueCount="910">
  <si>
    <t>TOTAL</t>
  </si>
  <si>
    <t>Cobre</t>
  </si>
  <si>
    <t>Oro</t>
  </si>
  <si>
    <t>Zinc</t>
  </si>
  <si>
    <t>Plata</t>
  </si>
  <si>
    <t>Hierro</t>
  </si>
  <si>
    <t>ETAPA</t>
  </si>
  <si>
    <t>PROYECTO</t>
  </si>
  <si>
    <t>OPERADOR</t>
  </si>
  <si>
    <t>TIPO DE EXPLORACIÓN</t>
  </si>
  <si>
    <t>PRODUCTO PRINCIPAL</t>
  </si>
  <si>
    <t>IGA</t>
  </si>
  <si>
    <t>FECHA DE APROBACIÓN DEL IGA</t>
  </si>
  <si>
    <t>La Libertad</t>
  </si>
  <si>
    <t>Greenfield</t>
  </si>
  <si>
    <t>Pasco</t>
  </si>
  <si>
    <t>Lima</t>
  </si>
  <si>
    <t>2da MEIAsd</t>
  </si>
  <si>
    <t>Amazonas</t>
  </si>
  <si>
    <t>Arequipa</t>
  </si>
  <si>
    <t>Brownfield</t>
  </si>
  <si>
    <t>Minera Yanacocha S.R.L.</t>
  </si>
  <si>
    <t>Cajamarca</t>
  </si>
  <si>
    <t>1era MEIAsd</t>
  </si>
  <si>
    <t>Huánuco</t>
  </si>
  <si>
    <t>Huancavelica</t>
  </si>
  <si>
    <t>Moquegua</t>
  </si>
  <si>
    <t>Ayacucho</t>
  </si>
  <si>
    <t>Junín</t>
  </si>
  <si>
    <t>Vale Exploration Perú S.A.C.</t>
  </si>
  <si>
    <t>Compañía Minera Ares S.A.C.</t>
  </si>
  <si>
    <t>Nexa Resources Perú S.A.A.</t>
  </si>
  <si>
    <t>Áncash</t>
  </si>
  <si>
    <t>Puno</t>
  </si>
  <si>
    <t>Compañía Minera Chungar S.A.C.</t>
  </si>
  <si>
    <t>Camino Resources S.A.C.</t>
  </si>
  <si>
    <t>Apurímac</t>
  </si>
  <si>
    <t>Hudbay Perú S.A.C.</t>
  </si>
  <si>
    <t>Minera Peñoles de Perú S.A.</t>
  </si>
  <si>
    <t>Cusco</t>
  </si>
  <si>
    <t>Minsur S.A.</t>
  </si>
  <si>
    <t>Sumitomo Metal Mining Perú S.A.</t>
  </si>
  <si>
    <t>Chakana Resources S.A.C.</t>
  </si>
  <si>
    <t>Rio Tinto Mining and Exploration S.A.C.</t>
  </si>
  <si>
    <t>Tacna</t>
  </si>
  <si>
    <t>Ica</t>
  </si>
  <si>
    <t>AZULMINA</t>
  </si>
  <si>
    <t>PUCAJIRCA</t>
  </si>
  <si>
    <t>PUCASALLA</t>
  </si>
  <si>
    <t>CORVINÓN</t>
  </si>
  <si>
    <t>DORITA</t>
  </si>
  <si>
    <t>Sociedad Minera Reliquias S.A.C.</t>
  </si>
  <si>
    <t>GABÁN</t>
  </si>
  <si>
    <t>LA ZANJA</t>
  </si>
  <si>
    <t>Minera La Zanja S.R.L.</t>
  </si>
  <si>
    <t>10ma MEIAsd</t>
  </si>
  <si>
    <t>LEZARD</t>
  </si>
  <si>
    <t>Black Swan Minerals S.A.C.</t>
  </si>
  <si>
    <t>1ra MDIA</t>
  </si>
  <si>
    <t>LOS PERDIDOS II</t>
  </si>
  <si>
    <t>MISCANTHUS</t>
  </si>
  <si>
    <t>SOLEDAD</t>
  </si>
  <si>
    <t>Boletín Estadístico Minero (BEM)</t>
  </si>
  <si>
    <t>Producción metálica</t>
  </si>
  <si>
    <t>Volumen de la producción minera metálica</t>
  </si>
  <si>
    <t>1. PRODUCCIÓN METÁLICA'!A1</t>
  </si>
  <si>
    <t>Producción minera metálica según empresa</t>
  </si>
  <si>
    <t>2. PRODUCCIÓN EMPRESAS'!A1</t>
  </si>
  <si>
    <t>4. NO METÁLICA'!A1</t>
  </si>
  <si>
    <t>4.2. CARBONÍFERA'!A1</t>
  </si>
  <si>
    <t>Principales indicadores macroeconómicos</t>
  </si>
  <si>
    <t>5. MACROECONÓMICAS'!A1</t>
  </si>
  <si>
    <t>Exportaciones</t>
  </si>
  <si>
    <t>Exportaciones metálicas</t>
  </si>
  <si>
    <t>Estructura del valor de las exportaciones peruanas</t>
  </si>
  <si>
    <t>Valor de exportaciones de principales productos mineros</t>
  </si>
  <si>
    <t>6. EXPORTACIONES'!A1</t>
  </si>
  <si>
    <t>6.1 EXPORTACIONES PART'!A1</t>
  </si>
  <si>
    <t>6.2 EXPORT PRODUCTOS'!A1</t>
  </si>
  <si>
    <t>Inversiones</t>
  </si>
  <si>
    <t>Inversiones mineras según empresa</t>
  </si>
  <si>
    <t xml:space="preserve">Inversiones mineras </t>
  </si>
  <si>
    <t>Inversiones mineras según rubro de inversión</t>
  </si>
  <si>
    <t>7. INVERSIONES'!A1</t>
  </si>
  <si>
    <t>8. INVERSIONES TIPO'!A1</t>
  </si>
  <si>
    <t>9. INVERSIONES RUBRO'!A1</t>
  </si>
  <si>
    <t>Empleo</t>
  </si>
  <si>
    <t>Empleo según tipo de empleador</t>
  </si>
  <si>
    <t>10. EMPLEO'!A1</t>
  </si>
  <si>
    <t>Transferencias mineras</t>
  </si>
  <si>
    <t>Transferencias por tipo de recursos (Canon Minero, Regalías Mineras y Derecho de Vigencia y Penalidad)</t>
  </si>
  <si>
    <t>Petitorios, catastro y actividad minera</t>
  </si>
  <si>
    <t>Cantidad de solicitudes de petitorios mineros a nivel nacional</t>
  </si>
  <si>
    <t>Actividad minera</t>
  </si>
  <si>
    <t>Áreas restringidas a la minería</t>
  </si>
  <si>
    <t>Recaudación fiscal del subsector minero</t>
  </si>
  <si>
    <t>ETAPA DE AVANCE</t>
  </si>
  <si>
    <t>San Gabriel</t>
  </si>
  <si>
    <t>Compañía de Minas Buenaventura S.A.A.</t>
  </si>
  <si>
    <t>Romina</t>
  </si>
  <si>
    <t>FACTIBILIDAD</t>
  </si>
  <si>
    <t>Corani</t>
  </si>
  <si>
    <t>Bear Creek Mining S.A.C.</t>
  </si>
  <si>
    <t>INGENIERÍA DE DETALLE</t>
  </si>
  <si>
    <t>Magistral</t>
  </si>
  <si>
    <t>Nexa Resources Perú. S.A.A.</t>
  </si>
  <si>
    <t>Reposición Antamina</t>
  </si>
  <si>
    <t>Compañía Minera Antamina S.A.</t>
  </si>
  <si>
    <t>Yanacocha Sulfuros</t>
  </si>
  <si>
    <t>Zafranal</t>
  </si>
  <si>
    <t>Compañía Minera Zafranal S.A.C.</t>
  </si>
  <si>
    <t>Ampliación Ilo</t>
  </si>
  <si>
    <t>CONCEPTUAL</t>
  </si>
  <si>
    <t>Los Chancas</t>
  </si>
  <si>
    <t>PRE-FACTIBILIDAD</t>
  </si>
  <si>
    <t>Trapiche</t>
  </si>
  <si>
    <t>El Molle Verde S.A.C.</t>
  </si>
  <si>
    <t>Michiquillay</t>
  </si>
  <si>
    <t>P.D.</t>
  </si>
  <si>
    <t>Ampliación Bayóvar</t>
  </si>
  <si>
    <t>Compañía Minera Miski Mayo S.R.L.</t>
  </si>
  <si>
    <t>Piura</t>
  </si>
  <si>
    <t>Ampliación Cuajone</t>
  </si>
  <si>
    <t>Ampliación Pachapaqui</t>
  </si>
  <si>
    <t>ICM Pachapaqui S.A.C.</t>
  </si>
  <si>
    <t>Antilla</t>
  </si>
  <si>
    <t>Panoro Apurímac S.A.</t>
  </si>
  <si>
    <t>Ariana Operaciones Mineras S.A.C.</t>
  </si>
  <si>
    <t>Ayawilca</t>
  </si>
  <si>
    <t>Tinka Resources S.A.C.</t>
  </si>
  <si>
    <t>Cañariaco</t>
  </si>
  <si>
    <t>Cañariaco Copper Perú S.A.</t>
  </si>
  <si>
    <t>Lambayeque</t>
  </si>
  <si>
    <t>Cañón Florida</t>
  </si>
  <si>
    <t>Minera Las Bambas S.A.</t>
  </si>
  <si>
    <t>Conga</t>
  </si>
  <si>
    <t>Cotabambas</t>
  </si>
  <si>
    <t>Don Javier</t>
  </si>
  <si>
    <t xml:space="preserve">Junefield Group S.A. </t>
  </si>
  <si>
    <t>El Galeno</t>
  </si>
  <si>
    <t>Lumina Copper S.A.C.</t>
  </si>
  <si>
    <t>Haquira</t>
  </si>
  <si>
    <t>Minera Antares Perú S.A.C.</t>
  </si>
  <si>
    <t>Hierro Apurímac</t>
  </si>
  <si>
    <t>Apurímac Ferrum S.A.C.</t>
  </si>
  <si>
    <t>Hilarión</t>
  </si>
  <si>
    <t>Integración Coroccohuayco</t>
  </si>
  <si>
    <t>Compañía Minera Antapaccay S.A.</t>
  </si>
  <si>
    <t>La Arena S.A.</t>
  </si>
  <si>
    <t>La Granja</t>
  </si>
  <si>
    <t>Los Calatos</t>
  </si>
  <si>
    <t>Minera Hampton Perú S.A.C</t>
  </si>
  <si>
    <t>Ollachea</t>
  </si>
  <si>
    <t>Minera Kuri Kullu S.A.</t>
  </si>
  <si>
    <t>Pampa de Pongo</t>
  </si>
  <si>
    <t>Jinzhao Mining Perú S.A.</t>
  </si>
  <si>
    <t>Planta de Cobre Río Seco</t>
  </si>
  <si>
    <t>Procesadora Industrial Río Seco S.A.</t>
  </si>
  <si>
    <t>Pukaqaqa</t>
  </si>
  <si>
    <t>Quechua</t>
  </si>
  <si>
    <t>Compañía Minera Quechua S.A.</t>
  </si>
  <si>
    <t>Reposición Inmaculada</t>
  </si>
  <si>
    <t xml:space="preserve">Compañía Minera Ares S.A.C </t>
  </si>
  <si>
    <t>Reposición Raura</t>
  </si>
  <si>
    <t>Compañía Minera Raura S.A.</t>
  </si>
  <si>
    <t xml:space="preserve"> Compañía Minera Coimolache S.A.</t>
  </si>
  <si>
    <t>Río Blanco</t>
  </si>
  <si>
    <t>Rio Blanco Copper S.A.</t>
  </si>
  <si>
    <t>San Luis</t>
  </si>
  <si>
    <t>Reliant Ventures S.A.C.</t>
  </si>
  <si>
    <t>Tía María</t>
  </si>
  <si>
    <t>PROYECTOS</t>
  </si>
  <si>
    <t>Empleo según género y tipo de empleador</t>
  </si>
  <si>
    <t>11. EMPLEO-GÉNERO'!A1</t>
  </si>
  <si>
    <t>12. TRANSFERENCIAS'!A1</t>
  </si>
  <si>
    <t>13. TRANSFERENCIAS 2'!A1</t>
  </si>
  <si>
    <t>14. CATASTRO ACTIVIDAD'!A1</t>
  </si>
  <si>
    <t>14.1 ACTIVIDAD MINERA'!A1</t>
  </si>
  <si>
    <t>14.2 ÁREAS RESTRINGIDAS'!A1</t>
  </si>
  <si>
    <t>15. RECAUDACIÓN'!A1</t>
  </si>
  <si>
    <t>DEPARTAMENTO</t>
  </si>
  <si>
    <t>INVERSIÓN GLOBAL 
(US$ MILLONES)</t>
  </si>
  <si>
    <t>FTA</t>
  </si>
  <si>
    <t>PAMPA ESPERANZA</t>
  </si>
  <si>
    <t>CHASKA</t>
  </si>
  <si>
    <t>PICHA</t>
  </si>
  <si>
    <t>TAMBOMAYO</t>
  </si>
  <si>
    <t>UMAMI</t>
  </si>
  <si>
    <t>Teck Perú S.A.</t>
  </si>
  <si>
    <t>ALPAMARCA</t>
  </si>
  <si>
    <t>Nexa Resources Atacocha S.A.A.</t>
  </si>
  <si>
    <t>BERENGUELA</t>
  </si>
  <si>
    <t>CONDORILLO</t>
  </si>
  <si>
    <t>HUARANGAYOC</t>
  </si>
  <si>
    <t>MARA</t>
  </si>
  <si>
    <t>MÓNICA LOURDES</t>
  </si>
  <si>
    <t>OASIS</t>
  </si>
  <si>
    <t>PATACANCHA</t>
  </si>
  <si>
    <t>QUELCAYA</t>
  </si>
  <si>
    <t>Litio</t>
  </si>
  <si>
    <t>QUICAY II</t>
  </si>
  <si>
    <t>SARA</t>
  </si>
  <si>
    <t>SILVIA</t>
  </si>
  <si>
    <t>SUMAC WAYRA</t>
  </si>
  <si>
    <t>USICAYOS</t>
  </si>
  <si>
    <t>PERIODO</t>
  </si>
  <si>
    <t>Ene.</t>
  </si>
  <si>
    <t>Feb.</t>
  </si>
  <si>
    <t>3. PRODUCCIÓN DEPARTAMENTOS'!A1</t>
  </si>
  <si>
    <t>4.1. NO METÁLICA DEPARTAMENTOS'!A1</t>
  </si>
  <si>
    <t>Producción minera metálica según departamento</t>
  </si>
  <si>
    <t>Inversiones mineras según departamento</t>
  </si>
  <si>
    <t>Empleo según departamento</t>
  </si>
  <si>
    <t>Transferencias de recursos mineros generados por la minería</t>
  </si>
  <si>
    <t>Fosfatos</t>
  </si>
  <si>
    <t>Ariana</t>
  </si>
  <si>
    <t>Fecha de inicio pendiente de determinación por factores asociados a decisiones empresariales, asuntos sociales, entre otros.</t>
  </si>
  <si>
    <t>LOS CHAPITOS</t>
  </si>
  <si>
    <t>Macusani Yellowcake S.A.C.</t>
  </si>
  <si>
    <t>Tabla 15</t>
  </si>
  <si>
    <t>RECAUDACIÓN FISCAL DEL SUBSECTOR MINERO* (Millones de soles)</t>
  </si>
  <si>
    <t>Regalías Mineras</t>
  </si>
  <si>
    <t>Regalías Mineras 
Ley Nº 29788</t>
  </si>
  <si>
    <t>Gravamen Especial 
a la Minería</t>
  </si>
  <si>
    <t>TOTAL 
RECAUDADO</t>
  </si>
  <si>
    <t>EVOLUCIÓN ANUAL DE LA RECAUDACIÓN FISCAL DEL SUBSECTOR MINERO
(Millones de soles)</t>
  </si>
  <si>
    <t>% DEL PERÚ</t>
  </si>
  <si>
    <t>EXPLORACIÓN</t>
  </si>
  <si>
    <t>Tabla 05</t>
  </si>
  <si>
    <t>PRINCIPALES INDICADORES MACROECONÓMICOS</t>
  </si>
  <si>
    <t xml:space="preserve">PBI   </t>
  </si>
  <si>
    <t>INFLACIÓN</t>
  </si>
  <si>
    <t>TIPO DE CAMBIO *</t>
  </si>
  <si>
    <t>EXPORTACIONES</t>
  </si>
  <si>
    <t>EXPORT. MIN.**</t>
  </si>
  <si>
    <t>IMPORTACIONES</t>
  </si>
  <si>
    <t>BALANZA COMERCIAL</t>
  </si>
  <si>
    <t>Var.% anual</t>
  </si>
  <si>
    <t>Soles por US$</t>
  </si>
  <si>
    <t>Millones US$</t>
  </si>
  <si>
    <t>* Promedio del tipo de cambio interbancario. 
** Incluye valor de exportaciones metálicas y no metálicas.  
Nd: No disponible a la fecha.
Fuente: BCRP, Cuadros Estadísticos Mensuales. Elaborado por el Ministerio de Energía y Minas. 
Información disponible a la fecha de elaboración de este boletín.</t>
  </si>
  <si>
    <t>+</t>
  </si>
  <si>
    <t>-</t>
  </si>
  <si>
    <t>JUNÍN</t>
  </si>
  <si>
    <t>LIMA</t>
  </si>
  <si>
    <t>AREQUIPA</t>
  </si>
  <si>
    <t>CAJAMARCA</t>
  </si>
  <si>
    <t>OTROS</t>
  </si>
  <si>
    <t>PIURA</t>
  </si>
  <si>
    <t>MOQUEGUA</t>
  </si>
  <si>
    <t>CALLAO</t>
  </si>
  <si>
    <t>ICA</t>
  </si>
  <si>
    <t>LORETO</t>
  </si>
  <si>
    <t>LAMBAYEQUE</t>
  </si>
  <si>
    <t>TACNA</t>
  </si>
  <si>
    <t>ÁNCASH</t>
  </si>
  <si>
    <t>PUNO</t>
  </si>
  <si>
    <t>SAN MARTÍN</t>
  </si>
  <si>
    <t>LA LIBERTAD</t>
  </si>
  <si>
    <t>AYACUCHO</t>
  </si>
  <si>
    <t>AMAZONAS</t>
  </si>
  <si>
    <t>HUÁNUCO</t>
  </si>
  <si>
    <t>HUANCAVELICA</t>
  </si>
  <si>
    <t>CUSCO</t>
  </si>
  <si>
    <t>PASCO</t>
  </si>
  <si>
    <t>HIERRO</t>
  </si>
  <si>
    <t>Var%</t>
  </si>
  <si>
    <t>Plomo</t>
  </si>
  <si>
    <t>Estaño</t>
  </si>
  <si>
    <t>Enero</t>
  </si>
  <si>
    <t>Var. %</t>
  </si>
  <si>
    <t>VARIACIÓN RESPECTO AL MES ANTERIOR</t>
  </si>
  <si>
    <t>Part. %</t>
  </si>
  <si>
    <t>SOCIEDAD MINERA CERRO VERDE S.A.A.</t>
  </si>
  <si>
    <t>COMPAÑIA MINERA ANTAMINA S.A.</t>
  </si>
  <si>
    <t>SOUTHERN PERU COPPER CORPORATION SUCURSAL DEL PERU</t>
  </si>
  <si>
    <t>ANGLO AMERICAN QUELLAVECO S.A.</t>
  </si>
  <si>
    <t>MINERA LAS BAMBAS S.A.</t>
  </si>
  <si>
    <t>MINERA CHINALCO PERU S.A.</t>
  </si>
  <si>
    <t>COMPAÑIA MINERA ANTAPACCAY S.A.</t>
  </si>
  <si>
    <t>MARCOBRE S.A.C.</t>
  </si>
  <si>
    <t>HUDBAY PERU S.A.C.</t>
  </si>
  <si>
    <t>SOCIEDAD MINERA EL BROCAL S.A.A.</t>
  </si>
  <si>
    <t>MINERA YANACOCHA S.R.L.</t>
  </si>
  <si>
    <t>COMPAÑIA MINERA PODEROSA S.A.</t>
  </si>
  <si>
    <t>CONSORCIO MINERO HORIZONTE S.R.L.</t>
  </si>
  <si>
    <t>MINERA AURIFERA RETAMAS S.A.</t>
  </si>
  <si>
    <t>SHAHUINDO S.A.C.</t>
  </si>
  <si>
    <t>COMPAÑIA MINERA ARES S.A.C.</t>
  </si>
  <si>
    <t>COMPAÑIA DE MINAS BUENAVENTURA S.A.A.</t>
  </si>
  <si>
    <t>VOLCAN COMPAÑIA MINERA S.A.A.</t>
  </si>
  <si>
    <t>NEXA RESOURCES PERU S.A.A.</t>
  </si>
  <si>
    <t>NEXA RESOURCES EL PORVENIR S.A.C.</t>
  </si>
  <si>
    <t>COMPAÑIA MINERA CHUNGAR S.A.C.</t>
  </si>
  <si>
    <t>MINERA SHOUXIN PERU S.A.</t>
  </si>
  <si>
    <t>CATALINA HUANCA SOCIEDAD MINERA S.A.C.</t>
  </si>
  <si>
    <t>COMPAÑIA MINERA KOLPA S.A.</t>
  </si>
  <si>
    <t>PAN AMERICAN SILVER HUARON S.A.</t>
  </si>
  <si>
    <t>COMPAÑIA MINERA LINCUNA S.A.</t>
  </si>
  <si>
    <t>NEXA RESOURCES ATACOCHA S.A.A.</t>
  </si>
  <si>
    <t>SHOUGANG HIERRO PERU S.A.A.</t>
  </si>
  <si>
    <t>MINSUR S.A.</t>
  </si>
  <si>
    <t>APURÍMAC</t>
  </si>
  <si>
    <t>MADRE DE DIOS</t>
  </si>
  <si>
    <t>INVERSIONES MINERAS (US$)</t>
  </si>
  <si>
    <t>PLANTA BENEFICIO</t>
  </si>
  <si>
    <t>EQUIPAMIENTO MINERO</t>
  </si>
  <si>
    <t>INFRAESTRUCTURA</t>
  </si>
  <si>
    <t>DESARROLLO Y PREPARACIÓN</t>
  </si>
  <si>
    <t>EVOLUCIÓN ANUAL DE LAS INVERSIONES MINERAS
(US$ MILLONES)</t>
  </si>
  <si>
    <t>SEGÚN DEPARTAMENTO</t>
  </si>
  <si>
    <t>SEGÚN EMPRESA</t>
  </si>
  <si>
    <t>EMPRESA</t>
  </si>
  <si>
    <t>JINZHAO MINING PERU S.A.</t>
  </si>
  <si>
    <t>COMPAÑIA MINERA CONDESTABLE S.A.</t>
  </si>
  <si>
    <t>COMPAÑIA MINERA RAURA S.A.</t>
  </si>
  <si>
    <t>SOCIEDAD MINERA CORONA S.A.</t>
  </si>
  <si>
    <t>S.M.R.L. SANTA BARBARA DE TRUJILLO</t>
  </si>
  <si>
    <t>SUMMA GOLD CORPORATION S.A.C.</t>
  </si>
  <si>
    <t>COMPAÑIA MINERA ZAFRANAL S.A.C.</t>
  </si>
  <si>
    <t>Total</t>
  </si>
  <si>
    <t>SEGÚN RUBRO DE INVERSIÓN</t>
  </si>
  <si>
    <t>RUBRO / EMPRESA</t>
  </si>
  <si>
    <t>Tabla 14</t>
  </si>
  <si>
    <t>PETITORIOS, CATASTRO Y ACTIVIDAD MINERA</t>
  </si>
  <si>
    <t>CANTIDAD DE SOLICITUDES DE PETITORIOS MINEROS A NIVEL NACIONAL*</t>
  </si>
  <si>
    <t>Año</t>
  </si>
  <si>
    <t>ENE</t>
  </si>
  <si>
    <t>FEB</t>
  </si>
  <si>
    <t>MAR</t>
  </si>
  <si>
    <t>ABR</t>
  </si>
  <si>
    <t>MAY</t>
  </si>
  <si>
    <t>JUN</t>
  </si>
  <si>
    <t>JUL</t>
  </si>
  <si>
    <t>AGO</t>
  </si>
  <si>
    <t>SET</t>
  </si>
  <si>
    <t>OCT</t>
  </si>
  <si>
    <t>NOV</t>
  </si>
  <si>
    <t>DIC</t>
  </si>
  <si>
    <t>SOLICITUDES DE PETITORIOS MINEROS A NIVEL NACIONAL *</t>
  </si>
  <si>
    <t>TÍTULOS DE CONCESIONES OTORGADAS POR INGEMMET *</t>
  </si>
  <si>
    <t>TÍTULOS DE CONCESIONES OTORGADAS POR INGEMMET (HECTÁREAS)*</t>
  </si>
  <si>
    <t>Tabla 14.2</t>
  </si>
  <si>
    <t>N°</t>
  </si>
  <si>
    <t>TIPO DE ÁREA RESTRINGIDA</t>
  </si>
  <si>
    <t>HECTÁREAS</t>
  </si>
  <si>
    <t>SITIO RAMSAR (humedales de importancia internacional)</t>
  </si>
  <si>
    <t>RESERVA TERRITORIAL</t>
  </si>
  <si>
    <t>ZONA URBANA</t>
  </si>
  <si>
    <t>PUERTO Y/O AEROPUERTO</t>
  </si>
  <si>
    <t>RED VIAL NACIONAL</t>
  </si>
  <si>
    <t>PAISAJE CULTURAL</t>
  </si>
  <si>
    <t>ZONA DE RIESGO NO MITIGABLE (alto riesgo de habitabilidad - ley 30556)</t>
  </si>
  <si>
    <t>****</t>
  </si>
  <si>
    <t>Territorio Perú (Has según IGN)</t>
  </si>
  <si>
    <t>Tabla 10</t>
  </si>
  <si>
    <t>EMPLEO DIRECTO EN MINERÍA</t>
  </si>
  <si>
    <t>SEGÚN TIPO DE EMPLEADOR (PROMEDIO)</t>
  </si>
  <si>
    <t>COMPAÑÍA</t>
  </si>
  <si>
    <t>CONTRATISTAS</t>
  </si>
  <si>
    <t xml:space="preserve">ACCIDENTES MORTALES EN EL SECTOR MINERO
</t>
  </si>
  <si>
    <t xml:space="preserve">AÑO         </t>
  </si>
  <si>
    <t>ENE.</t>
  </si>
  <si>
    <t>FEB.</t>
  </si>
  <si>
    <t>MAR.</t>
  </si>
  <si>
    <t>ABR.</t>
  </si>
  <si>
    <t>MAY.</t>
  </si>
  <si>
    <t>JUN.</t>
  </si>
  <si>
    <t>JUL.</t>
  </si>
  <si>
    <t>AGO.</t>
  </si>
  <si>
    <t>Tabla 11</t>
  </si>
  <si>
    <t>SEGÚN GÉNERO</t>
  </si>
  <si>
    <t>Género</t>
  </si>
  <si>
    <t>Varones</t>
  </si>
  <si>
    <t xml:space="preserve">Mujeres </t>
  </si>
  <si>
    <t>Total trabajadores</t>
  </si>
  <si>
    <t>SEGÚN GÉNERO Y TIPO DE EMPLEADOR</t>
  </si>
  <si>
    <t>Empleador/Género</t>
  </si>
  <si>
    <t>Compañía</t>
  </si>
  <si>
    <t>Contratista</t>
  </si>
  <si>
    <t xml:space="preserve">Varones </t>
  </si>
  <si>
    <t>Extracción minera no metálica y carbonífera</t>
  </si>
  <si>
    <t>Extracción minera no metálica según departamento</t>
  </si>
  <si>
    <t>Extracción minera carbonífera según departamento</t>
  </si>
  <si>
    <t>INGRESOS TRIBUTARIOS</t>
  </si>
  <si>
    <t>INGRESOS NO TRIBUTARIOS</t>
  </si>
  <si>
    <t>Minería Metálica</t>
  </si>
  <si>
    <t>Minería No Metálica</t>
  </si>
  <si>
    <t>VARONES</t>
  </si>
  <si>
    <t>MUJERES</t>
  </si>
  <si>
    <t>TOTAL TRABAJADORES</t>
  </si>
  <si>
    <t>Extracción no metálica</t>
  </si>
  <si>
    <t>(*) Información disponible a la fecha de elaboración de este boletín</t>
  </si>
  <si>
    <t>EMPRESA ADMINISTRADORA CERRO S.A.C.</t>
  </si>
  <si>
    <t>MINERA LA GRANJA S.A.C.</t>
  </si>
  <si>
    <t xml:space="preserve">(*) Información disponible a la fecha de elaboración de este boletín. </t>
  </si>
  <si>
    <t>INICIO / FIN DE EJECUCIÓN</t>
  </si>
  <si>
    <t>PUESTA EN MARCHA OPERATIVA</t>
  </si>
  <si>
    <t>2022 / 2025</t>
  </si>
  <si>
    <t>EJECUCIÓN</t>
  </si>
  <si>
    <t>2023 / 2042</t>
  </si>
  <si>
    <t>2024 / 2029</t>
  </si>
  <si>
    <t>Ampliación Huancapetí</t>
  </si>
  <si>
    <t>Compañía Minera Lincuna S.A.</t>
  </si>
  <si>
    <t>2025 / 2028</t>
  </si>
  <si>
    <t>2025 / 2033</t>
  </si>
  <si>
    <t>Coimolache Sulfuros</t>
  </si>
  <si>
    <t xml:space="preserve">Cobre </t>
  </si>
  <si>
    <t>Mina Justa Subterránea</t>
  </si>
  <si>
    <t>Marcobre S.A.C.</t>
  </si>
  <si>
    <t>Ampliación Huachocolpa</t>
  </si>
  <si>
    <t xml:space="preserve">Compañía Minera Kolpa S.A. </t>
  </si>
  <si>
    <t>Antilla Copper S.A.</t>
  </si>
  <si>
    <t>EJECUCIÓN*</t>
  </si>
  <si>
    <t>Minera La Granja S.A.C.</t>
  </si>
  <si>
    <t>Reposición Colquijirca</t>
  </si>
  <si>
    <t>Sociedad Minera El Brocal S.A.A.</t>
  </si>
  <si>
    <t>Reposición Ferrobamba</t>
  </si>
  <si>
    <t>COTIZACIONES DE LOS PRINCIPALES METALES</t>
  </si>
  <si>
    <t xml:space="preserve">COBRE </t>
  </si>
  <si>
    <t xml:space="preserve">ORO </t>
  </si>
  <si>
    <t xml:space="preserve">ZINC </t>
  </si>
  <si>
    <t xml:space="preserve">PLATA </t>
  </si>
  <si>
    <t xml:space="preserve">PLOMO </t>
  </si>
  <si>
    <t xml:space="preserve">ESTAÑO </t>
  </si>
  <si>
    <t xml:space="preserve">MOLIBDENO </t>
  </si>
  <si>
    <t>MANGANESO**</t>
  </si>
  <si>
    <t>Ctvs.US$/lb</t>
  </si>
  <si>
    <t>US$/oz tr</t>
  </si>
  <si>
    <t>US$/TM*</t>
  </si>
  <si>
    <t>US$/lb</t>
  </si>
  <si>
    <t>LME</t>
  </si>
  <si>
    <t>LBMA</t>
  </si>
  <si>
    <t>London Fix</t>
  </si>
  <si>
    <t>S&amp;P</t>
  </si>
  <si>
    <t>INVERSIÓN CAPEX
US$ MILLONES</t>
  </si>
  <si>
    <t>P.D.: Por definir</t>
  </si>
  <si>
    <t>Cabe señalar que este documento recopila la información pública más actualizada disponible sobre la evolución de los proyectos listados. En algunos casos, a falta de referencias públicas y oficiales, la información se basa en estimaciones de los autores y no compromete en ningún sentido a las compañías titulares de dichos proyectos.</t>
  </si>
  <si>
    <t>EJECUCIÓN: Etapa en la que se encuentran los proyectos que ya iniciaron o están por iniciar la ejecución de las inversiones principales para el desarrollo del Proyecto Minero, después de obtener los permisos y/o autorizaciones necesarias.</t>
  </si>
  <si>
    <t>* El proyecto Ariana del titular Ariana Operaciones Mineras S.A.C. se encuentra en la etapa de ejecución suspendida.</t>
  </si>
  <si>
    <t>PBI MINERO METÁLICO</t>
  </si>
  <si>
    <t>ANTAPATA</t>
  </si>
  <si>
    <t>DIA</t>
  </si>
  <si>
    <t>4ta MEIAsd</t>
  </si>
  <si>
    <t>Aftermath Silver Peru S.A.C.</t>
  </si>
  <si>
    <t>C.P.S. Nº 1</t>
  </si>
  <si>
    <t>Shougang Hierro Perú S.A.A.</t>
  </si>
  <si>
    <t>EIAsd</t>
  </si>
  <si>
    <t>EL PADRINO</t>
  </si>
  <si>
    <t>MARÍA REYNA</t>
  </si>
  <si>
    <t>PINAYA</t>
  </si>
  <si>
    <t>Kaizen Discovery Perú S.A.C.</t>
  </si>
  <si>
    <t>QANQAWA</t>
  </si>
  <si>
    <t>QOYA - CHULLO</t>
  </si>
  <si>
    <t>BHP World Exploration Inc. Sucursal del Perú</t>
  </si>
  <si>
    <t>QUELLOPUNTA</t>
  </si>
  <si>
    <t>ROMINA 2</t>
  </si>
  <si>
    <t>AZULCCACCA</t>
  </si>
  <si>
    <t>BORDEBAMBA</t>
  </si>
  <si>
    <t>ESPERANZA</t>
  </si>
  <si>
    <t>Amaru Resources S.A.C.</t>
  </si>
  <si>
    <t>HUATANA</t>
  </si>
  <si>
    <t>TASSA</t>
  </si>
  <si>
    <t>WILLAY</t>
  </si>
  <si>
    <t>ACHATAYHUA</t>
  </si>
  <si>
    <t>Achatayhua Metals Perú S.A.C.</t>
  </si>
  <si>
    <t>ANTARUMI</t>
  </si>
  <si>
    <t>1ra MEIAsd</t>
  </si>
  <si>
    <t>Winshear de Perú S.A.C.</t>
  </si>
  <si>
    <t>Pampa Esperanza Resources S.A.C.</t>
  </si>
  <si>
    <t>SALLAHUE NORTE</t>
  </si>
  <si>
    <t>Palamina S.A.C</t>
  </si>
  <si>
    <t>Tabla 12</t>
  </si>
  <si>
    <t>TRANSFERENCIA DE RECURSOS (CANON MINERO, REGALÍAS MINERAS Y DERECHO DE VIGENCIA Y PENALIDAD) 
GENERADOS POR LA MINERÍA  (Soles)*</t>
  </si>
  <si>
    <t>DEPARTAMENTOS</t>
  </si>
  <si>
    <t xml:space="preserve">  ÁNCASH</t>
  </si>
  <si>
    <t xml:space="preserve">  AREQUIPA</t>
  </si>
  <si>
    <t xml:space="preserve">  ICA</t>
  </si>
  <si>
    <t xml:space="preserve">  TACNA</t>
  </si>
  <si>
    <t xml:space="preserve">  CUSCO</t>
  </si>
  <si>
    <t xml:space="preserve">  MOQUEGUA</t>
  </si>
  <si>
    <t xml:space="preserve">  LA LIBERTAD</t>
  </si>
  <si>
    <t xml:space="preserve">  APURÍMAC</t>
  </si>
  <si>
    <t xml:space="preserve">  CAJAMARCA</t>
  </si>
  <si>
    <t xml:space="preserve">  JUNÍN</t>
  </si>
  <si>
    <t xml:space="preserve">  PUNO</t>
  </si>
  <si>
    <t xml:space="preserve">  LIMA</t>
  </si>
  <si>
    <t xml:space="preserve">  AYACUCHO</t>
  </si>
  <si>
    <t xml:space="preserve">  PASCO</t>
  </si>
  <si>
    <t xml:space="preserve">  PIURA</t>
  </si>
  <si>
    <t xml:space="preserve">  HUANCAVELICA</t>
  </si>
  <si>
    <t xml:space="preserve">  MADRE DE DIOS</t>
  </si>
  <si>
    <t xml:space="preserve">  SAN MARTÍN</t>
  </si>
  <si>
    <t xml:space="preserve">  HUÁNUCO</t>
  </si>
  <si>
    <t xml:space="preserve">  LAMBAYEQUE</t>
  </si>
  <si>
    <t xml:space="preserve">  AMAZONAS</t>
  </si>
  <si>
    <t xml:space="preserve">  LORETO</t>
  </si>
  <si>
    <t xml:space="preserve">  TUMBES</t>
  </si>
  <si>
    <t xml:space="preserve">  UCAYALI</t>
  </si>
  <si>
    <t xml:space="preserve">  CALLAO</t>
  </si>
  <si>
    <t>Tabla 13</t>
  </si>
  <si>
    <t>TRANSFERENCIA DE RECURSOS (CANON MINERO, REGALÍAS MINERAS Y DERECHO DE VIGENCIA Y PENALIDAD) 
GENERADOS POR LA MINERÍA (Soles)*</t>
  </si>
  <si>
    <t>CANON MINERO***</t>
  </si>
  <si>
    <t>DERECHO DE VIGENCIA Y PENALIDAD</t>
  </si>
  <si>
    <t>*** Incluye Canon Regional para Cajamarca y adelanto del Canon Minero que se aprobó en la Cuarta Disposición Complementaria Final del Decreto Legislativo N° 1441, del Sistema Nacional de Tesorería.</t>
  </si>
  <si>
    <t>**** Incluye Regalías Contractuales Mineras.</t>
  </si>
  <si>
    <t>REGALÍAS MINERAS****</t>
  </si>
  <si>
    <t>PROYECTO ESPECIAL - HIDRAULICOS</t>
  </si>
  <si>
    <t>PART. %</t>
  </si>
  <si>
    <t>TSI</t>
  </si>
  <si>
    <t>Tabla 07</t>
  </si>
  <si>
    <t>Tabla 08</t>
  </si>
  <si>
    <t>Tabla 09</t>
  </si>
  <si>
    <t>Fuente: Instituto Geológico Minero y Metalúrgico (INGEMMET)</t>
  </si>
  <si>
    <t>EMPLEO SEGÚN GÉNERO Y TIPO DE EMPLEADOR</t>
  </si>
  <si>
    <t>UCAYALI</t>
  </si>
  <si>
    <t>Tabla 04</t>
  </si>
  <si>
    <t>EXTRACCIÓN MINERA NO METÁLICA Y CARBONÍFERA*</t>
  </si>
  <si>
    <t>RECURSO EXTRAÍDO</t>
  </si>
  <si>
    <t>VAR. %</t>
  </si>
  <si>
    <t>NO METÁLICO (TM)</t>
  </si>
  <si>
    <t>CALIZA / DOLOMITA</t>
  </si>
  <si>
    <t>FOSFATOS</t>
  </si>
  <si>
    <t>ARENA (GRUESA/FINA)</t>
  </si>
  <si>
    <t>CALCITA</t>
  </si>
  <si>
    <t>PIEDRA (CONSTRUCCIÓN)</t>
  </si>
  <si>
    <t>PUZOLANA</t>
  </si>
  <si>
    <t>SAL</t>
  </si>
  <si>
    <t>ARCILLAS</t>
  </si>
  <si>
    <t>CONCHUELAS</t>
  </si>
  <si>
    <t>ANDALUCITA</t>
  </si>
  <si>
    <t>TRAVERTINO</t>
  </si>
  <si>
    <t>YESO</t>
  </si>
  <si>
    <t>DIATOMITAS</t>
  </si>
  <si>
    <t>GRANITO</t>
  </si>
  <si>
    <t>BENTONITA</t>
  </si>
  <si>
    <t>PIROFILITA</t>
  </si>
  <si>
    <t>ARENISCA / CUARCITA</t>
  </si>
  <si>
    <t>ANDESITA</t>
  </si>
  <si>
    <t>DOLOMITA</t>
  </si>
  <si>
    <t>BARITINA</t>
  </si>
  <si>
    <t>TALCO</t>
  </si>
  <si>
    <t>FELDESPATOS</t>
  </si>
  <si>
    <t>PIEDRA LAJA</t>
  </si>
  <si>
    <t>GRANODIORITA ORNAMENTAL</t>
  </si>
  <si>
    <t>SULFATOS</t>
  </si>
  <si>
    <t>CARBONÍFERA  (TM)</t>
  </si>
  <si>
    <t>CARBÓN ANTRACITA</t>
  </si>
  <si>
    <t>CARBÓN BITUMINOSO</t>
  </si>
  <si>
    <t>(*) Información preliminar</t>
  </si>
  <si>
    <t>Tabla 4.1</t>
  </si>
  <si>
    <t>EXTRACCIÓN MINERA NO METÁLICA SEGÚN DEPARTAMENTO*</t>
  </si>
  <si>
    <t xml:space="preserve">RECURSO EXTRAÍDO / DEPARTAMENTO </t>
  </si>
  <si>
    <t>VAR %</t>
  </si>
  <si>
    <t>CALIZA / DOLOMITA (TM)</t>
  </si>
  <si>
    <t>FOSFATOS (TM)</t>
  </si>
  <si>
    <t>HORMIGÓN (TM)</t>
  </si>
  <si>
    <t>ARENA (GRUESA/FINA) (TM)</t>
  </si>
  <si>
    <t>CALCITA (TM)</t>
  </si>
  <si>
    <t>PUZOLANA (TM)</t>
  </si>
  <si>
    <t>SAL (TM)</t>
  </si>
  <si>
    <t>ARCILLAS (TM)</t>
  </si>
  <si>
    <t>CONCHUELAS (TM)</t>
  </si>
  <si>
    <t>ANDALUCITA (TM)</t>
  </si>
  <si>
    <t>TRAVERTINO (TM)</t>
  </si>
  <si>
    <t>SÍLICE (TM)</t>
  </si>
  <si>
    <t>YESO (TM)</t>
  </si>
  <si>
    <t>DIATOMITAS (TM)</t>
  </si>
  <si>
    <t>GRANITO (TM)</t>
  </si>
  <si>
    <t>BENTONITA (TM)</t>
  </si>
  <si>
    <t>PIROFILITA (TM)</t>
  </si>
  <si>
    <t>ARENISCA / CUARCITA (TM)</t>
  </si>
  <si>
    <t>ANDESITA (TM)</t>
  </si>
  <si>
    <t>CAOLÍN (TM)</t>
  </si>
  <si>
    <t>DOLOMITA (TM)</t>
  </si>
  <si>
    <t>BARITINA (TM)</t>
  </si>
  <si>
    <t>TALCO (TM)</t>
  </si>
  <si>
    <t>FELDESPATOS (TM)</t>
  </si>
  <si>
    <t>PIEDRA LAJA  (TM)</t>
  </si>
  <si>
    <t>GRANODIORITA ORNAMENTAL (TM)</t>
  </si>
  <si>
    <t>SULFATOS (TM)</t>
  </si>
  <si>
    <t>ÓNIX (TM)</t>
  </si>
  <si>
    <t>Tabla 4.2</t>
  </si>
  <si>
    <t>EXTRACCIÓN MINERA DE CARBÓN SEGÚN DEPARTAMENTO*</t>
  </si>
  <si>
    <t>RECURSO EXTRAÍDO / DEPARTAMENTO</t>
  </si>
  <si>
    <t xml:space="preserve"> (*) Información preliminar</t>
  </si>
  <si>
    <t>NORCOBRE S.A.C.</t>
  </si>
  <si>
    <t>COMPAÑIA MINERA ARGENTUM S.A.</t>
  </si>
  <si>
    <t>Tabla 14.1</t>
  </si>
  <si>
    <t>CANTIDAD</t>
  </si>
  <si>
    <t>SITUACIÓN</t>
  </si>
  <si>
    <t>HECTÁREAS(**)</t>
  </si>
  <si>
    <t>EXPLOTACIÓN</t>
  </si>
  <si>
    <t>BENEFICIO</t>
  </si>
  <si>
    <t>CATEO Y PROSPECCIÓN</t>
  </si>
  <si>
    <t>PREPARACIÓN Y DESARROLLO*</t>
  </si>
  <si>
    <t>CIERRE PROGRESIVO*</t>
  </si>
  <si>
    <t>CIERRE FINAL*</t>
  </si>
  <si>
    <t>CIERRE POST-CIERRE (DEFINITIVO)</t>
  </si>
  <si>
    <t>CONCESIONES y/o UNIDADES ECONÓMICAS ADMINISTRATIVAS (UEAs) EN ACTIVIDAD</t>
  </si>
  <si>
    <t>FECHA DE CONCLUSIÓN DE LA CONSULTA PRELIMINAR</t>
  </si>
  <si>
    <t>FECHA DE AUTORIZACIÓN DEL INICIO DE ACTIVIDADES DE EXPLORACIÓN</t>
  </si>
  <si>
    <t>INSTRUMENTO DE GESTIÓN AMBIENTAL</t>
  </si>
  <si>
    <t>ACCOPATA</t>
  </si>
  <si>
    <t>En evaluación</t>
  </si>
  <si>
    <t>ANTILLA</t>
  </si>
  <si>
    <t>ANY CENTRO</t>
  </si>
  <si>
    <t>Ayor S.A.C.</t>
  </si>
  <si>
    <t>ANY ESTE</t>
  </si>
  <si>
    <t>AYAWILCA</t>
  </si>
  <si>
    <t>MEIAsd</t>
  </si>
  <si>
    <t>CAÑARIACO</t>
  </si>
  <si>
    <t>Cañariaco Copper Perú S.A.C</t>
  </si>
  <si>
    <t>CHANCHO AL PALO</t>
  </si>
  <si>
    <t>Westminster Perú S.A.C.</t>
  </si>
  <si>
    <t>COBREORCO</t>
  </si>
  <si>
    <t>COTABAMBAS</t>
  </si>
  <si>
    <t>Panoro Apurimac S.A.</t>
  </si>
  <si>
    <t>3ra MEIAsd</t>
  </si>
  <si>
    <t>EL GALENO</t>
  </si>
  <si>
    <t>6ta MEIAsd</t>
  </si>
  <si>
    <t>HAQUIRA</t>
  </si>
  <si>
    <t>HUARON</t>
  </si>
  <si>
    <t>Pan American Silver Huaron S.A.</t>
  </si>
  <si>
    <t>ISIBILLA</t>
  </si>
  <si>
    <t>Macusani Uranium S.A.C.</t>
  </si>
  <si>
    <t>Uranio</t>
  </si>
  <si>
    <t>KOLPA</t>
  </si>
  <si>
    <t>Compañía Minera Kolpa S.A.</t>
  </si>
  <si>
    <t>LACSHA</t>
  </si>
  <si>
    <t>Zafiro Mining S.A.C.</t>
  </si>
  <si>
    <t>LAS BAMBAS</t>
  </si>
  <si>
    <t>MARCOBRE</t>
  </si>
  <si>
    <t>8va MEIAsd</t>
  </si>
  <si>
    <t>NEAR MINE</t>
  </si>
  <si>
    <t>Consorcio Minero Horizonte S.R.L.</t>
  </si>
  <si>
    <t>Kiwanda S.A.C.</t>
  </si>
  <si>
    <t>QUENAMARI</t>
  </si>
  <si>
    <t>QUILLA</t>
  </si>
  <si>
    <t>SAN GABRIEL</t>
  </si>
  <si>
    <t>Nexa Resources El Porvenir S.A.C.</t>
  </si>
  <si>
    <t>TINA</t>
  </si>
  <si>
    <t>MFTA</t>
  </si>
  <si>
    <t>CONSULTA PRELIMINAR</t>
  </si>
  <si>
    <t>ANKA</t>
  </si>
  <si>
    <t>ASUMAN FE</t>
  </si>
  <si>
    <t>Total Genius Iron Mining S.A.C.</t>
  </si>
  <si>
    <t>ATOLLADERO HASRET FE</t>
  </si>
  <si>
    <t>DAYLETTE</t>
  </si>
  <si>
    <t>Minera Anaconda Perú S.A.</t>
  </si>
  <si>
    <t>HUARO</t>
  </si>
  <si>
    <t>Minera Cuculi S.A.C.</t>
  </si>
  <si>
    <t>YANANTA</t>
  </si>
  <si>
    <t>Perú Fortescue S.A.C.</t>
  </si>
  <si>
    <t>AUTORIZACIÓN DE EXPLORACIÓN</t>
  </si>
  <si>
    <t>Sobreandes S.A.C.</t>
  </si>
  <si>
    <t>CABALLITO</t>
  </si>
  <si>
    <t>LA COLORADA</t>
  </si>
  <si>
    <t>LA ESTRELLA</t>
  </si>
  <si>
    <t>Cappex Exploraciones S.A.C.</t>
  </si>
  <si>
    <t>Corporación Minera Centauro S.A.C.</t>
  </si>
  <si>
    <t>Darwin Perú S.A.C.</t>
  </si>
  <si>
    <t>Elaborado por la Dirección General de Promoción y Sostenibilidad Minera.</t>
  </si>
  <si>
    <t>EXPORTACIONES METÁLICAS</t>
  </si>
  <si>
    <t>VALOR DE LAS EXPORTACIONES METÁLICAS (US$ MILLONES)</t>
  </si>
  <si>
    <t>COBRE</t>
  </si>
  <si>
    <t>ORO</t>
  </si>
  <si>
    <t>ZINC</t>
  </si>
  <si>
    <t>PLATA</t>
  </si>
  <si>
    <t>PLOMO</t>
  </si>
  <si>
    <t>ESTAÑO</t>
  </si>
  <si>
    <t>MOLIBDENO</t>
  </si>
  <si>
    <t xml:space="preserve">VARIACIÓN RESPECTO AL MES ANTERIOR* EN MILLONES DE US$ </t>
  </si>
  <si>
    <t>EVOLUCIÓN DE LAS EXPORTACIONES MINERAS METÁLICAS / US$ MILLONES</t>
  </si>
  <si>
    <t>VOLUMEN DE LAS EXPORTACIONES METÁLICAS</t>
  </si>
  <si>
    <t>(Miles toneladas)</t>
  </si>
  <si>
    <t>(Miles oz tr)</t>
  </si>
  <si>
    <t>(Millones oz tr)</t>
  </si>
  <si>
    <t>(Millones toneladas)</t>
  </si>
  <si>
    <t xml:space="preserve">VARIACIÓN RESPECTO AL MES ANTERIOR * VOLUMEN </t>
  </si>
  <si>
    <t>VARIACIÓN INTERANUAL DE LAS EXPORTACIONES MINERAS METÁLICAS (VOLUMEN (*))/ VAR%</t>
  </si>
  <si>
    <t>Tabla 6.1</t>
  </si>
  <si>
    <t>ESTRUCTURA DEL VALOR DE LAS EXPORTACIONES PERUANAS (MILLONES DE US$)</t>
  </si>
  <si>
    <t>RUBRO</t>
  </si>
  <si>
    <t>Part%</t>
  </si>
  <si>
    <t>Ene</t>
  </si>
  <si>
    <t>Mineros Metálicos</t>
  </si>
  <si>
    <t>Petróleo y gas natural</t>
  </si>
  <si>
    <t>Pesqueros (Export. Trad.)</t>
  </si>
  <si>
    <t>Agrícolas</t>
  </si>
  <si>
    <t>Agropecuarios</t>
  </si>
  <si>
    <t>Pesqueros (Export. No Trad.)</t>
  </si>
  <si>
    <t>Textiles</t>
  </si>
  <si>
    <t>Maderas y papeles</t>
  </si>
  <si>
    <t>Químicos</t>
  </si>
  <si>
    <t>Minerales no metálicos</t>
  </si>
  <si>
    <t>Sidero-metalúrgicos y joyería</t>
  </si>
  <si>
    <t>Metal-mecánicos</t>
  </si>
  <si>
    <t>Otros</t>
  </si>
  <si>
    <t>TOTAL EXPORTACIONES</t>
  </si>
  <si>
    <t>TOTAL EXPORTACIONES MINERAS</t>
  </si>
  <si>
    <t>Tabla 6.2</t>
  </si>
  <si>
    <t>VALOR DE EXPORTACIONES DE PRINCIPALES PRODUCTOS MINEROS (Millones de US$)</t>
  </si>
  <si>
    <t>Productos Metálicos</t>
  </si>
  <si>
    <t>Molibdeno</t>
  </si>
  <si>
    <t>PARTICIPACIÓN DE PRODUCTOS MINEROS EN EL VALOR DE EXPORTACIONES NACIONALES (Millones de US$)</t>
  </si>
  <si>
    <t>TOTAL PROD. MINEROS</t>
  </si>
  <si>
    <t>Minerales No Metálicos</t>
  </si>
  <si>
    <t>TOTAL EXPORTACIONES NACIONALES</t>
  </si>
  <si>
    <t>Tabla 06</t>
  </si>
  <si>
    <t>MINERA BOROO MISQUICHILCA S.A.</t>
  </si>
  <si>
    <t>2024 / 2026</t>
  </si>
  <si>
    <t>Reposición San Rafael</t>
  </si>
  <si>
    <t>2025 / 2036</t>
  </si>
  <si>
    <t>2025 / 2027</t>
  </si>
  <si>
    <t>Southern Perú Copper Corporation</t>
  </si>
  <si>
    <t>2025 / 2029</t>
  </si>
  <si>
    <t>2026 / 2032</t>
  </si>
  <si>
    <t>Ampliación Huarón</t>
  </si>
  <si>
    <t>Pan American Silver Huarón S.A.C.</t>
  </si>
  <si>
    <t>2026 / 2053</t>
  </si>
  <si>
    <t>Optimización Cerro Verde</t>
  </si>
  <si>
    <t>Sociedad Minera Cerro Verde S.A.A.</t>
  </si>
  <si>
    <t>2026 / P.D.</t>
  </si>
  <si>
    <t>2027 / 2028</t>
  </si>
  <si>
    <t>2027 / 2029</t>
  </si>
  <si>
    <t>2027 / 2031</t>
  </si>
  <si>
    <t>2029 / 2034</t>
  </si>
  <si>
    <t>Ampliación Cobriza</t>
  </si>
  <si>
    <t>Operadores Concentrados Peruanos S.A.C.</t>
  </si>
  <si>
    <t>Ampliación Contonga</t>
  </si>
  <si>
    <t>Norcobre S.A.C.</t>
  </si>
  <si>
    <t>Ampliación Esperanza</t>
  </si>
  <si>
    <t>Compañía Minera Caraveli S.A.C.</t>
  </si>
  <si>
    <t>Ampliación Quellaveco</t>
  </si>
  <si>
    <t>Anglo American Quellaveco S.A.</t>
  </si>
  <si>
    <t>Ampliación Recuperada</t>
  </si>
  <si>
    <t>Recuperada S.A.C.</t>
  </si>
  <si>
    <t>Ampliación Shougang</t>
  </si>
  <si>
    <t>Shougang Hierro Peru S.A.A.</t>
  </si>
  <si>
    <t>Ampliación Yauricocha</t>
  </si>
  <si>
    <t>Sociedad Minera Corona S.A.</t>
  </si>
  <si>
    <t>Katy</t>
  </si>
  <si>
    <t>Cultinor S.A.C.</t>
  </si>
  <si>
    <t>Optimización Cajamarquilla</t>
  </si>
  <si>
    <t>Nexa Resources Cajamarquilla S.A.</t>
  </si>
  <si>
    <t>Optimización Constancia</t>
  </si>
  <si>
    <t>Optimización Julcani</t>
  </si>
  <si>
    <t>Optimización Pallancata</t>
  </si>
  <si>
    <t>Optimización Pucamarca</t>
  </si>
  <si>
    <t>Olympic Precious Metals Ltd.</t>
  </si>
  <si>
    <t>Reaprovechamiento Quiruvilca</t>
  </si>
  <si>
    <t>Atom Enviromental II S.A.C.</t>
  </si>
  <si>
    <t>Reposición Cerro de Pasco</t>
  </si>
  <si>
    <t>Empresa Administradora Cerro S.A.C.</t>
  </si>
  <si>
    <t>Reposición Shahuindo</t>
  </si>
  <si>
    <t>Shahuindo S.A.C.</t>
  </si>
  <si>
    <t>CMC CRITICAL MINERALS CORPORATION S.A.C.</t>
  </si>
  <si>
    <t>LA ARENA S.A.</t>
  </si>
  <si>
    <t>ÁREA NATURAL - USO INDIRECTO</t>
  </si>
  <si>
    <t>CLASIFICACIÓN DIVERSA (gasoductos, oleoductos,  otros)</t>
  </si>
  <si>
    <t xml:space="preserve">CONCESIÓN FORESTAL </t>
  </si>
  <si>
    <t>ECOSISTEMAS FRÁGILES</t>
  </si>
  <si>
    <t>ÁREA DE DEFENSA NACIONAL</t>
  </si>
  <si>
    <t>RESERVA INDÍGENA</t>
  </si>
  <si>
    <t>ZONA ARQUEOLÓGICA</t>
  </si>
  <si>
    <t xml:space="preserve">ÁREA DE NO ADMISIÓN DE PETITORIOS </t>
  </si>
  <si>
    <t>ÁREA DE NO ADMISIÓN DE PETITORIOS INGEMMET</t>
  </si>
  <si>
    <t>Tabla 01</t>
  </si>
  <si>
    <t>VOLUMEN DE LA PRODUCCIÓN MINERA METÁLICA</t>
  </si>
  <si>
    <t>ORO*</t>
  </si>
  <si>
    <t>ARSÉNICO</t>
  </si>
  <si>
    <t>BISMUTO</t>
  </si>
  <si>
    <t>CADMIO</t>
  </si>
  <si>
    <t>MANGANESO</t>
  </si>
  <si>
    <t>MAGNESIO</t>
  </si>
  <si>
    <t>TMF</t>
  </si>
  <si>
    <t>g finos</t>
  </si>
  <si>
    <t>kg finos</t>
  </si>
  <si>
    <t>N/D</t>
  </si>
  <si>
    <t>EVOLUCIÓN ANUAL DE LA PRODUCCIÓN DE COBRE
(MILES DE TMF)</t>
  </si>
  <si>
    <t>Tabla 02</t>
  </si>
  <si>
    <t>PRODUCCIÓN MINERA METÁLICA SEGÚN EMPRESA</t>
  </si>
  <si>
    <t>PRODUCTO / EMPRESA</t>
  </si>
  <si>
    <t>COBRE (TMF)</t>
  </si>
  <si>
    <t>ORO** (g finos)</t>
  </si>
  <si>
    <t>PALTARUMI S.A.C.</t>
  </si>
  <si>
    <t>MINERA VETA DORADA S.A.C.</t>
  </si>
  <si>
    <t>ZINC (TMF)</t>
  </si>
  <si>
    <t>PLATA (kg finos)</t>
  </si>
  <si>
    <t>PLOMO (TMF)</t>
  </si>
  <si>
    <t>MINERA BATEAS S.A.C.</t>
  </si>
  <si>
    <t>HIERRO (TMF)</t>
  </si>
  <si>
    <t>ESTAÑO (TMF)</t>
  </si>
  <si>
    <t>MOLIBDENO (TMF)</t>
  </si>
  <si>
    <t>ARSÉNICO (TMF)</t>
  </si>
  <si>
    <t>SOCIEDAD MINERA ANDEREAL S.A.C.</t>
  </si>
  <si>
    <t>GLORE PERU S.A.C</t>
  </si>
  <si>
    <t>BISMUTO (TMF)</t>
  </si>
  <si>
    <t>CADMIO (TMF)</t>
  </si>
  <si>
    <t>MANGANESO (TMF)</t>
  </si>
  <si>
    <t>MAGNESIO (TMF)</t>
  </si>
  <si>
    <t>Tabla 03</t>
  </si>
  <si>
    <t>PRODUCCIÓN MINERA METÁLICA SEGÚN DEPARTAMENTO</t>
  </si>
  <si>
    <t>PRODUCTO / DEPARTAMENTO</t>
  </si>
  <si>
    <t>COBRE / TMF</t>
  </si>
  <si>
    <t>ORO* / G FINOS</t>
  </si>
  <si>
    <t>ZINC / TMF</t>
  </si>
  <si>
    <t>PLATA / KG FINOS</t>
  </si>
  <si>
    <t>PLOMO / TMF</t>
  </si>
  <si>
    <t>HIERRO / TMF</t>
  </si>
  <si>
    <t>ESTAÑO / TMF</t>
  </si>
  <si>
    <t>MOLIBDENO / TMF</t>
  </si>
  <si>
    <t>ARSÉNICO / TMF</t>
  </si>
  <si>
    <t>BISMUTO / TMF</t>
  </si>
  <si>
    <t>CADMIO / TMF</t>
  </si>
  <si>
    <t>MANGANESO / TMF</t>
  </si>
  <si>
    <t>MAGNESIO / TMF</t>
  </si>
  <si>
    <t>MINERA CRC SOCIEDAD ANONIMA CERRADA</t>
  </si>
  <si>
    <t>Cartera de Proyectos de Exploración Minera, actualización agosto 2025</t>
  </si>
  <si>
    <t>No requiere</t>
  </si>
  <si>
    <t>TOTAL ( 80 proyectos)</t>
  </si>
  <si>
    <t>Fecha de consulta: 25 de agosto de 2025.</t>
  </si>
  <si>
    <t>PERÚ: CARTERA DE PROYECTOS DE EXPLORACIÓN MINERA, ACTUALIZACIÓN AGOSTO 2025</t>
  </si>
  <si>
    <t>CPEM, AGO 2025'!A1</t>
  </si>
  <si>
    <t>HORMIGÓN</t>
  </si>
  <si>
    <t>SÍLICE</t>
  </si>
  <si>
    <t>CAOLÍN</t>
  </si>
  <si>
    <t>ÓNIX</t>
  </si>
  <si>
    <t>PERÚ: CARTERA DE PROYECTOS DE INVERSIÓN MINERA, EDICIÓN 2025 - ACTUALIZACIÓN OCTUBRE</t>
  </si>
  <si>
    <t>2029 / P.D.</t>
  </si>
  <si>
    <t>La Arena Sulfuros</t>
  </si>
  <si>
    <t>Cartera de Proyectos de Inversión Minera, actualización octubre 2025</t>
  </si>
  <si>
    <t>CPIM, OCT 2025'!A1</t>
  </si>
  <si>
    <t>SEP</t>
  </si>
  <si>
    <t>Dic. 2025</t>
  </si>
  <si>
    <t>EMPRESA MINERA LOS QUENUALES S.A.C.</t>
  </si>
  <si>
    <t>COMPAÑIA MINERA COIMOLACHE S.A.</t>
  </si>
  <si>
    <t>SIERRA MINERA CARAZ S.A.C</t>
  </si>
  <si>
    <t>SITIO HISTÓRICO DE BATALLA</t>
  </si>
  <si>
    <t xml:space="preserve"> Información disponible a la fecha de elaboración de este boletín.
(*) Mediante R.D. N° 0043-2020-MINEM/DGM, se reemplazó la situación "Construcción" al nombre de "Preparación y Desarrollo", asimismo se añadieron las situaciones "Cierre Final" y "Cierre Progresivo". De esta manera, las situaciones reportadas se encuentran alineadas a la Ley General de Minería y los procedimientos de autorizaciones mineras de la Dirección General de Minería.
(**) Hectáreas otorgadas totales destinadas a las unidades mineras que se encuentran en alguna de las situaciones descritas en el presente cuadro.</t>
  </si>
  <si>
    <t>Ene. 2025</t>
  </si>
  <si>
    <t>Ene. 2026</t>
  </si>
  <si>
    <t>MINERA COLQUISIRI S.A.</t>
  </si>
  <si>
    <t>OTROS (2025: 3 titulares mineros, 2026: 3 titulares mineros)</t>
  </si>
  <si>
    <t>OTROS** (2025: 3 departamentos, 2026: 3 departamentos)</t>
  </si>
  <si>
    <t>MINERA CASTOR S.A.C.</t>
  </si>
  <si>
    <t>SOCIEDAD MINERA RELIQUIAS S.A.C.</t>
  </si>
  <si>
    <t>MINERA SOTRAMI S.A.</t>
  </si>
  <si>
    <t>ICM PACHAPAQUI S.A.C.</t>
  </si>
  <si>
    <t>2026*</t>
  </si>
  <si>
    <t>FAJA MARGINAL</t>
  </si>
  <si>
    <t>2026**</t>
  </si>
  <si>
    <t>Según ESTAMIN Febrero 2026</t>
  </si>
  <si>
    <t>Edición Nº 02 - 2026</t>
  </si>
  <si>
    <t>2026
(ene-feb)</t>
  </si>
  <si>
    <t>Febrero</t>
  </si>
  <si>
    <t>VARIACIÓN INTERANUAL / FEBRERO</t>
  </si>
  <si>
    <t>Feb. 2025</t>
  </si>
  <si>
    <t>Feb. 2026</t>
  </si>
  <si>
    <t>VARIACIÓN INTERANUAL ACUMULADA / ENERO-FEBRERO</t>
  </si>
  <si>
    <t>Ene-Feb 2025</t>
  </si>
  <si>
    <t>Ene-Feb 2026</t>
  </si>
  <si>
    <r>
      <t>Fuente:  Dirección de Gestión Minera</t>
    </r>
    <r>
      <rPr>
        <sz val="10"/>
        <color theme="1"/>
        <rFont val="Calibri"/>
        <family val="2"/>
      </rPr>
      <t>, DGM/  Fecha de consulta: 26 de marzo de 2026.</t>
    </r>
    <r>
      <rPr>
        <sz val="10"/>
        <color rgb="FF000000"/>
        <rFont val="Calibri"/>
        <family val="2"/>
      </rPr>
      <t xml:space="preserve">
Elaboración: Dirección General de Promoción y Sostenibilidad Minera, DGPSM.
(*) Información preliminar. Incluye producción aurífera estimada de mineros artesanales de Madre de Dios, Puno, Piura y Arequipa.
N/D: Información no disponible</t>
    </r>
  </si>
  <si>
    <t>Fuente:  Dirección de Gestión Minera, DGM/  Fecha de consulta: 26 de marzo de 2026.
Elaboración: Dirección General de Promoción y Sostenibilidad Minera, DGPSM.
(*) Información preliminar. Incluye producción aurífera estimada de mineros artesanales de Madre de Dios, Puno, Piura y Arequipa.</t>
  </si>
  <si>
    <t>FEBRERO</t>
  </si>
  <si>
    <t>ENERO - FEBRERO</t>
  </si>
  <si>
    <t>OTROS (2025: 38 titulares mineros, 2026: 36 titulares mineros)</t>
  </si>
  <si>
    <t>OTROS (2025: 231 titulares mineros, 2026: 227 titulares mineros)</t>
  </si>
  <si>
    <t>OTROS (2025: 24 titulares mineros, 2026: 25 titulares mineros)</t>
  </si>
  <si>
    <t>OTROS (2025: 73 titulares mineros, 2026: 67 titulares mineros)</t>
  </si>
  <si>
    <t>OTROS (2025: 24 titulares mineros, 2026: 24 titulares mineros)</t>
  </si>
  <si>
    <t>Fuente:  Dirección de Gestión Minera, DGM/  Fecha de consulta: 26 de marzo de 2026.
Elaboración: Dirección de Promoción y Sostenibilidad Minera, DGPSM.
(*)Incluye producción cuprífera por proceso de flotación (TMF), lixiviación y electro-obtención (TM). 
(**) Información preliminar. Incluye producción aurífera estimada de mineros artesanales de Madre de Dios, Puno, Piura y Arequipa.</t>
  </si>
  <si>
    <r>
      <t xml:space="preserve">Fuente:  Dirección de Gestión Minera, DGM/  Fecha de consulta: 26 de marzo de 2026.
Elaboración: Dirección de Promoción y Sostenibilidad Minera, DGPSM.
(*) </t>
    </r>
    <r>
      <rPr>
        <i/>
        <sz val="10"/>
        <color theme="1"/>
        <rFont val="Calibri"/>
        <family val="2"/>
        <scheme val="minor"/>
      </rPr>
      <t xml:space="preserve">Información preliminar. Incluye producción aurífera estimada de mineros artesanales de Madre de Dios, Puno, Piura y Arequipa.
</t>
    </r>
    <r>
      <rPr>
        <sz val="10"/>
        <color theme="1"/>
        <rFont val="Calibri"/>
        <family val="2"/>
        <scheme val="minor"/>
      </rPr>
      <t xml:space="preserve">(**) </t>
    </r>
    <r>
      <rPr>
        <i/>
        <sz val="10"/>
        <color theme="1"/>
        <rFont val="Calibri"/>
        <family val="2"/>
        <scheme val="minor"/>
      </rPr>
      <t>Contempla la producción metálica de molibdeno de los departamentos de Apurímac, Cusco y Junín (el titular Minera Chinalco Perú S.A. es el único que reporta molibdeno como subproducto dentro del proceso de flotación en planta para la obtención de cobre como su producto principal. Es importante mencionar que, para efectos estadísticos se está contemplando tanto la producción de producto principal como subproducto; no obstante, se precisa que Minera Chinalco Perú S.A no produce ni comercializa molibdeno).</t>
    </r>
  </si>
  <si>
    <t>COQUINA</t>
  </si>
  <si>
    <t>Fuente: Dirección de Gestión Minera, DGM / Fecha de consulta: 27 de marzo de 2026.
Elaboración: Dirección General de Promoción y Sostenibilidad Minera, DGPSM.</t>
  </si>
  <si>
    <t>COQUINA (TM)</t>
  </si>
  <si>
    <t>Fuente: Dirección de Gestión Minera, DGM / Fecha de consulta: 27 de marzo de 2026.
Elaboración: Dirección General de Promoción y Sostenibilidad Minera, DGPSM.                                                                                                                                 
 (*) Información preliminar</t>
  </si>
  <si>
    <t>Nd</t>
  </si>
  <si>
    <t>* Tonelada métrica seca.
**Precio del compuesto Mn32%-Fe20%.
Fuente: Bolsa de Metales de Londres, Standard &amp; Poor's Capital IQ. Elaborado por el Ministerio de Energía y Minas. 
Fecha de consulta: 24 de marzo de 2026.</t>
  </si>
  <si>
    <t>2026
(ene)</t>
  </si>
  <si>
    <t>VARIACIÓN INTERANUAL * EN MILLONES DE US$ / ENERO</t>
  </si>
  <si>
    <t>VARIACIÓN INTERANUAL * VOLUMEN / ENERO</t>
  </si>
  <si>
    <t>Fuente: BCRP, Cuadros Estadísticos Mensuales. Elaborado por el Ministerio de Energía y Minas
Fecha de consulta: 25 de marzo de 2026.
* El cuadro contiene datos publicados por el Banco Central de Reserva del Perú. Los volúmenes para cada mineral se especifican a continuación:
. COBRE: Se considera las partidas arancelarias que corresponden a “Minerales de cobre y sus concentrados” y “Cátodos y secciones de cátodos de cobre refinado”.
. ORO: Se considera “Minerales de oro y sus concentrados”, así como “Refinados de oro”. Incluye estimación de exportaciones de oro no registradas por Aduanas.
. ZINC: Se considera “Minerales de zinc y sus concentrados” y “Zinc refinado”.
. HIERRO: Se considera “Hierro pellets” y “Hierro lodos y tortas”.
. PLATA: Se considera plata refinada y la partida “plata y sus concentrados”.
El volumen es calculado en base a la información que envía Aduanas en kg y se transforman a la unidades de referencia (es decir, de kilos a onzas troy, o de kilos a toneladas). En el caso del cobre y otros metales, en los que se considera concentrados, los volúmenes se ajustan por una ley promedio. Información disponible a la fecha de elaboración de este boletín.</t>
  </si>
  <si>
    <t>Fuente: BCRP, Cuadros Estadísticos Mensuales. Elaborado por el Ministerio de Energía y Minas.
Fecha de consulta: 25 de marzo de 2026.</t>
  </si>
  <si>
    <t>Fuente: BCRP, Cuadros Estadísticos Mensuales. Elaborado por el Ministerio de Energía y Minas
Fecha de consulta: 25 de marzo de 2026.</t>
  </si>
  <si>
    <t>Fuente: Dirección General de Minería, DGM - Ministerio de Energía y Minas.
Elaboración: Dirección General de Promoción y Sostenibilidad Minera, DGPSM.
- Información proporcionada por los Titulares Mineros a través del ESTAMIN.
- Las cifras han sido ajustadas a lo reportado por los Titulares Mineros al 27 de marzo de 2026.</t>
  </si>
  <si>
    <t>SOBREANDES S.A.C.</t>
  </si>
  <si>
    <t>OPERADORES CONCENTRADOS PERUANOS S.A.C.</t>
  </si>
  <si>
    <t>COMPAÑIA MINERA CARAVELI S.A.C.</t>
  </si>
  <si>
    <t>OTROS (2025: 226 titulares mineros, 2026: 215 titulares mineros)</t>
  </si>
  <si>
    <t>OTROS (2025: 61 titulares mineros, 2026: 69 titulares mineros)</t>
  </si>
  <si>
    <t>OTROS (2025: 89 titulares mineros, 2026: 88 titulares mineros)</t>
  </si>
  <si>
    <t>OTROS (2025: 146 titulares mineros, 2026: 141 titulares mineros)</t>
  </si>
  <si>
    <t>OTROS (2025: 105 titulares mineros, 2026: 104 titulares mineros)</t>
  </si>
  <si>
    <t>OTROS (2025: 110 titulares mineros, 2026: 97 titulares mineros)</t>
  </si>
  <si>
    <t>OTROS (2025: 87 titulares mineros, 2026: 81 titulares mineros)</t>
  </si>
  <si>
    <t>SEGÚN DEPARTAMENTO Y GÉNERO - FEBRERO 2026</t>
  </si>
  <si>
    <t>Variación Interanual - Febrero</t>
  </si>
  <si>
    <t>Fuente: Dirección General de Minería - Ministerio de Energía y Minas.
- 2015-2019:  Información proporcionada por los Titulares Mineros a través de la Declaración Anual Consolidada (DAC).
- 2020-2026:  Información proporcionada por los Titulares Mineros a través del Declaración Estadística Mensual (ESTAMIN).
* Las cifras han sido ajustadas a lo reportado por los Titulares Mineros al 27 de marzo de 2026.</t>
  </si>
  <si>
    <t>Fuente: Dirección General de Minería - Ministerio de Energía y Minas.
 *Las cifras han sido ajustadas a lo reportado por los Titulares Mineros al 27 de marzo de 2026.</t>
  </si>
  <si>
    <t>Fuente: Dirección General de Minería - Ministerio de Energía y Minas.
Información proporcionada por los Titulares Mineros a través del Declaración Estadística Mensual (ESTAMIN).
* Las cifras han sido ajustadas a lo reportado por los Titulares Mineros al 27 de marzo de 2026.</t>
  </si>
  <si>
    <t>Fuente: Instituto Geológico Minero y Metalúrgico (INGEMMET) /  Fecha de consulta: 05 de marzo de 2026.</t>
  </si>
  <si>
    <t>ÁREAS RESTRINGIDAS A LA MINERÍA - FEBRERO 2026</t>
  </si>
  <si>
    <r>
      <t>ACTIVIDAD MINERA - FEBRERO</t>
    </r>
    <r>
      <rPr>
        <b/>
        <sz val="12"/>
        <rFont val="Calibri"/>
        <family val="2"/>
      </rPr>
      <t xml:space="preserve"> 2026</t>
    </r>
  </si>
  <si>
    <t>Fuente:  Declaración Estadística Mensual (ESTAMIN) - Ministerio de Energía y Minas.   /    Fecha de consulta: 27 de marzo de 2026.</t>
  </si>
  <si>
    <t>VARIACIÓN INTERANUAL ACUMULADA / ENERO - FEBRERO</t>
  </si>
  <si>
    <t>Fuente: SUNAT, Nota Tributaria. Elaborado por Ministerio de Energía y Minas.
Fecha de consulta: 24 de marzo de 2026.
* Incluye Ingresos Tributarios y No Tributarios mineros recaudados por SUNAT.</t>
  </si>
  <si>
    <t>*Se considera las transferencias a los gobiernos locales, regionales y nacionales (universidades públicas).
Fuente: MEF - Portal de Transparencia Económica, Instituto Geológico Minero y Metalúrgico (INGEMMET). Elaborado por el Ministerio de Energía y Minas. 
** Fecha de consulta: 01 de abril de 2026
   Adelanto de Canon Minero 2026
   Regalías Mineras - Datos a marzo 2026  
   Derecho de Vigencia y Penalidad - Datos a febrero 2026</t>
  </si>
  <si>
    <t xml:space="preserve">*Se considera las transferencias a los gobiernos locales, regionales y nacionales (universidades públicas).
Fuente: MEF - Portal de Transparencia Económica, Instituto Geológico Minero y Metalúrgico (INGEMMET). Elaborado por el Ministerio de Energía y Minas. 
** Fecha de consulta: 01 de abril de 2026
   Adelanto de Canon Minero 2026
   Regalías Mineras - Datos a marzo 2026 
   Derecho de Vigencia y Penalidad - Datos a febrero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</si>
</sst>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43" formatCode="_-* #,##0.00_-;\-* #,##0.00_-;_-* &quot;-&quot;??_-;_-@_-"/>
    <numFmt numFmtId="164" formatCode="_(* #,##0.00_);_(* \(#,##0.00\);_(* &quot;-&quot;??_);_(@_)"/>
    <numFmt numFmtId="165" formatCode="_ * #,##0.00_ ;_ * \-#,##0.00_ ;_ * &quot;-&quot;??_ ;_ @_ "/>
    <numFmt numFmtId="166" formatCode="0.0%"/>
    <numFmt numFmtId="167" formatCode="_-* #,##0.00\ _€_-;\-* #,##0.00\ _€_-;_-* &quot;-&quot;??\ _€_-;_-@_-"/>
    <numFmt numFmtId="168" formatCode="#,##0.0"/>
    <numFmt numFmtId="169" formatCode="_-* #,##0.00\ _P_t_s_-;\-* #,##0.00\ _P_t_s_-;_-* &quot;-&quot;??\ _P_t_s_-;_-@_-"/>
    <numFmt numFmtId="170" formatCode="_-* #,##0_-;\-* #,##0_-;_-* &quot;-&quot;??_-;_-@_-"/>
    <numFmt numFmtId="171" formatCode="_ * #,##0.0_ ;_ * \-#,##0.0_ ;_ * &quot;-&quot;??_ ;_ @_ "/>
    <numFmt numFmtId="172" formatCode="_-* #,##0.0_-;\-* #,##0.0_-;_-* &quot;-&quot;??_-;_-@_-"/>
    <numFmt numFmtId="173" formatCode="#,##0.0,,"/>
    <numFmt numFmtId="174" formatCode="_ * #,##0.0000_ ;_ * \-#,##0.0000_ ;_ * &quot;-&quot;??_ ;_ @_ "/>
    <numFmt numFmtId="175" formatCode="_ * #,##0_ ;_ * \-#,##0_ ;_ * &quot;-&quot;??_ ;_ @_ "/>
    <numFmt numFmtId="176" formatCode="0.000%"/>
    <numFmt numFmtId="177" formatCode="0.0000%"/>
    <numFmt numFmtId="178" formatCode="#,##0_ ;\-#,##0\ "/>
    <numFmt numFmtId="179" formatCode="0.000"/>
    <numFmt numFmtId="180" formatCode="#,##0;[Red]#,##0"/>
    <numFmt numFmtId="181" formatCode="[$-1010409]###,##0"/>
    <numFmt numFmtId="182" formatCode="0.00000%"/>
    <numFmt numFmtId="183" formatCode="_-* #,##0.00_-;\-* #,##0.00_-;_-* &quot;-&quot;??_-;_-@"/>
    <numFmt numFmtId="184" formatCode="0.0"/>
    <numFmt numFmtId="185" formatCode="_ * #,##0.000_ ;_ * \-#,##0.000_ ;_ * &quot;-&quot;??_ ;_ @_ "/>
    <numFmt numFmtId="186" formatCode="#,##0.0_ ;\-#,##0.0\ "/>
  </numFmts>
  <fonts count="86" x14ac:knownFonts="1">
    <font>
      <sz val="11"/>
      <color theme="1"/>
      <name val="Calibri"/>
      <family val="2"/>
      <scheme val="minor"/>
    </font>
    <font>
      <sz val="11"/>
      <color theme="1"/>
      <name val="Calibri"/>
      <family val="2"/>
      <scheme val="minor"/>
    </font>
    <font>
      <sz val="11"/>
      <color rgb="FF000000"/>
      <name val="Calibri"/>
      <family val="2"/>
    </font>
    <font>
      <sz val="10"/>
      <name val="Calibri"/>
      <family val="2"/>
      <scheme val="minor"/>
    </font>
    <font>
      <sz val="10"/>
      <color theme="1"/>
      <name val="Calibri"/>
      <family val="2"/>
      <scheme val="minor"/>
    </font>
    <font>
      <sz val="10"/>
      <name val="Arial"/>
      <family val="2"/>
    </font>
    <font>
      <sz val="9"/>
      <color theme="1"/>
      <name val="Calibri"/>
      <family val="2"/>
      <scheme val="minor"/>
    </font>
    <font>
      <sz val="11"/>
      <color rgb="FF9C0006"/>
      <name val="Calibri"/>
      <family val="2"/>
      <scheme val="minor"/>
    </font>
    <font>
      <sz val="8"/>
      <name val="Arial"/>
      <family val="2"/>
    </font>
    <font>
      <sz val="11"/>
      <name val="Calibri"/>
      <family val="2"/>
    </font>
    <font>
      <sz val="11"/>
      <name val="Calibri"/>
      <family val="2"/>
    </font>
    <font>
      <b/>
      <sz val="18"/>
      <name val="Century Gothic"/>
      <family val="2"/>
    </font>
    <font>
      <sz val="14"/>
      <name val="Century Gothic"/>
      <family val="2"/>
    </font>
    <font>
      <u/>
      <sz val="11"/>
      <color theme="10"/>
      <name val="Calibri"/>
      <family val="2"/>
      <scheme val="minor"/>
    </font>
    <font>
      <sz val="11"/>
      <color theme="1"/>
      <name val="Century Gothic"/>
      <family val="2"/>
    </font>
    <font>
      <b/>
      <sz val="14"/>
      <color rgb="FF00519E"/>
      <name val="Century Gothic"/>
      <family val="2"/>
    </font>
    <font>
      <sz val="10"/>
      <color theme="0"/>
      <name val="Calibri"/>
      <family val="2"/>
      <scheme val="minor"/>
    </font>
    <font>
      <b/>
      <sz val="10"/>
      <color rgb="FF000000"/>
      <name val="Calibri"/>
      <family val="2"/>
    </font>
    <font>
      <b/>
      <sz val="12"/>
      <color rgb="FF000000"/>
      <name val="Calibri"/>
      <family val="2"/>
    </font>
    <font>
      <sz val="11"/>
      <color theme="1"/>
      <name val="Calibri"/>
      <family val="2"/>
      <scheme val="minor"/>
    </font>
    <font>
      <b/>
      <sz val="10"/>
      <color theme="1"/>
      <name val="Calibri"/>
      <family val="2"/>
      <scheme val="minor"/>
    </font>
    <font>
      <sz val="10"/>
      <color rgb="FF000000"/>
      <name val="Calibri"/>
      <family val="2"/>
    </font>
    <font>
      <sz val="10"/>
      <color theme="1"/>
      <name val="Calibri"/>
      <family val="2"/>
    </font>
    <font>
      <sz val="11"/>
      <color theme="1"/>
      <name val="Calibri Light"/>
      <family val="2"/>
      <scheme val="major"/>
    </font>
    <font>
      <b/>
      <sz val="11"/>
      <color rgb="FF00B050"/>
      <name val="Calibri Light"/>
      <family val="2"/>
      <scheme val="major"/>
    </font>
    <font>
      <sz val="11"/>
      <color rgb="FF00B050"/>
      <name val="Calibri Light"/>
      <family val="2"/>
      <scheme val="major"/>
    </font>
    <font>
      <b/>
      <sz val="11"/>
      <color theme="5" tint="-0.249977111117893"/>
      <name val="Calibri Light"/>
      <family val="2"/>
      <scheme val="major"/>
    </font>
    <font>
      <sz val="11"/>
      <color theme="5" tint="-0.249977111117893"/>
      <name val="Calibri Light"/>
      <family val="2"/>
      <scheme val="major"/>
    </font>
    <font>
      <b/>
      <sz val="11"/>
      <color rgb="FF305496"/>
      <name val="Calibri Light"/>
      <family val="2"/>
      <scheme val="major"/>
    </font>
    <font>
      <sz val="11"/>
      <color rgb="FF305496"/>
      <name val="Calibri Light"/>
      <family val="2"/>
      <scheme val="major"/>
    </font>
    <font>
      <b/>
      <sz val="22"/>
      <color theme="3" tint="-0.499984740745262"/>
      <name val="Calibri Light"/>
      <family val="2"/>
      <scheme val="major"/>
    </font>
    <font>
      <b/>
      <sz val="22"/>
      <color theme="1"/>
      <name val="Calibri Light"/>
      <family val="2"/>
      <scheme val="major"/>
    </font>
    <font>
      <b/>
      <sz val="22"/>
      <color rgb="FF002060"/>
      <name val="Calibri Light"/>
      <family val="2"/>
      <scheme val="major"/>
    </font>
    <font>
      <b/>
      <sz val="10"/>
      <color indexed="8"/>
      <name val="Calibri"/>
      <family val="2"/>
    </font>
    <font>
      <sz val="10"/>
      <color rgb="FFFFFFFF"/>
      <name val="Calibri"/>
      <family val="2"/>
    </font>
    <font>
      <i/>
      <sz val="10"/>
      <color rgb="FF000000"/>
      <name val="Calibri"/>
      <family val="2"/>
    </font>
    <font>
      <sz val="7"/>
      <color theme="1"/>
      <name val="Arial"/>
      <family val="2"/>
    </font>
    <font>
      <b/>
      <sz val="11"/>
      <color theme="1"/>
      <name val="Calibri"/>
      <family val="2"/>
      <scheme val="minor"/>
    </font>
    <font>
      <b/>
      <sz val="10"/>
      <name val="Calibri"/>
      <family val="2"/>
    </font>
    <font>
      <sz val="10"/>
      <name val="Calibri"/>
      <family val="2"/>
    </font>
    <font>
      <b/>
      <sz val="10"/>
      <color rgb="FFFFFFFF"/>
      <name val="Calibri"/>
      <family val="2"/>
    </font>
    <font>
      <b/>
      <sz val="10"/>
      <name val="Calibri"/>
      <family val="2"/>
      <scheme val="minor"/>
    </font>
    <font>
      <b/>
      <sz val="12"/>
      <name val="Calibri"/>
      <family val="2"/>
      <scheme val="minor"/>
    </font>
    <font>
      <b/>
      <sz val="10"/>
      <color theme="0"/>
      <name val="Calibri"/>
      <family val="2"/>
      <scheme val="minor"/>
    </font>
    <font>
      <b/>
      <i/>
      <sz val="10"/>
      <color theme="0" tint="-0.499984740745262"/>
      <name val="Calibri"/>
      <family val="2"/>
      <scheme val="minor"/>
    </font>
    <font>
      <i/>
      <sz val="10"/>
      <color theme="1"/>
      <name val="Calibri"/>
      <family val="2"/>
      <scheme val="minor"/>
    </font>
    <font>
      <b/>
      <sz val="12"/>
      <color theme="1"/>
      <name val="Calibri"/>
      <family val="2"/>
      <scheme val="minor"/>
    </font>
    <font>
      <i/>
      <sz val="10"/>
      <color theme="0"/>
      <name val="Calibri"/>
      <family val="2"/>
      <scheme val="minor"/>
    </font>
    <font>
      <b/>
      <sz val="9"/>
      <color theme="1"/>
      <name val="Calibri"/>
      <family val="2"/>
      <scheme val="minor"/>
    </font>
    <font>
      <sz val="11"/>
      <color theme="0"/>
      <name val="Calibri"/>
      <family val="2"/>
      <scheme val="minor"/>
    </font>
    <font>
      <sz val="10"/>
      <color theme="0" tint="-0.499984740745262"/>
      <name val="Calibri"/>
      <family val="2"/>
      <scheme val="minor"/>
    </font>
    <font>
      <b/>
      <sz val="10"/>
      <color theme="0" tint="-4.9989318521683403E-2"/>
      <name val="Calibri"/>
      <family val="2"/>
      <scheme val="minor"/>
    </font>
    <font>
      <i/>
      <sz val="10"/>
      <name val="Calibri"/>
      <family val="2"/>
      <scheme val="minor"/>
    </font>
    <font>
      <b/>
      <sz val="10"/>
      <color theme="1"/>
      <name val="Calibri"/>
      <family val="2"/>
    </font>
    <font>
      <sz val="12"/>
      <name val="Calibri"/>
      <family val="2"/>
    </font>
    <font>
      <i/>
      <sz val="10"/>
      <color theme="1"/>
      <name val="Calibri"/>
      <family val="2"/>
    </font>
    <font>
      <sz val="10"/>
      <color rgb="FFFF0000"/>
      <name val="Calibri"/>
      <family val="2"/>
    </font>
    <font>
      <i/>
      <sz val="10"/>
      <name val="Calibri"/>
      <family val="2"/>
    </font>
    <font>
      <sz val="16"/>
      <color rgb="FF000000"/>
      <name val="Calibri"/>
      <family val="2"/>
    </font>
    <font>
      <b/>
      <sz val="10"/>
      <color rgb="FFFFFFFF"/>
      <name val="Calibri Light"/>
      <family val="2"/>
      <scheme val="major"/>
    </font>
    <font>
      <sz val="10"/>
      <color rgb="FF000000"/>
      <name val="Calibri Light"/>
      <family val="2"/>
      <scheme val="major"/>
    </font>
    <font>
      <b/>
      <sz val="10"/>
      <color rgb="FF000000"/>
      <name val="Calibri Light"/>
      <family val="2"/>
      <scheme val="major"/>
    </font>
    <font>
      <sz val="10"/>
      <color theme="1"/>
      <name val="Calibri Light"/>
      <family val="2"/>
      <scheme val="major"/>
    </font>
    <font>
      <b/>
      <sz val="10"/>
      <color theme="1"/>
      <name val="Calibri Light"/>
      <family val="2"/>
      <scheme val="major"/>
    </font>
    <font>
      <i/>
      <sz val="10"/>
      <color theme="1"/>
      <name val="Calibri Light"/>
      <family val="2"/>
      <scheme val="major"/>
    </font>
    <font>
      <b/>
      <sz val="12"/>
      <color theme="0"/>
      <name val="Calibri Light"/>
      <family val="2"/>
      <scheme val="major"/>
    </font>
    <font>
      <sz val="14"/>
      <color theme="1"/>
      <name val="Calibri Light"/>
      <family val="2"/>
      <scheme val="major"/>
    </font>
    <font>
      <i/>
      <sz val="11"/>
      <color theme="1"/>
      <name val="Calibri Light"/>
      <family val="2"/>
      <scheme val="major"/>
    </font>
    <font>
      <u/>
      <sz val="11"/>
      <color theme="8" tint="-0.249977111117893"/>
      <name val="Century Gothic"/>
      <family val="2"/>
    </font>
    <font>
      <sz val="11"/>
      <color theme="8" tint="-0.249977111117893"/>
      <name val="Century Gothic"/>
      <family val="2"/>
    </font>
    <font>
      <sz val="9"/>
      <name val="Calibri"/>
      <family val="2"/>
      <scheme val="minor"/>
    </font>
    <font>
      <sz val="11"/>
      <name val="Calibri"/>
      <family val="2"/>
      <scheme val="minor"/>
    </font>
    <font>
      <u/>
      <sz val="11"/>
      <color theme="10"/>
      <name val="Century Gothic"/>
      <family val="2"/>
    </font>
    <font>
      <sz val="10"/>
      <name val="Arial"/>
      <family val="2"/>
    </font>
    <font>
      <b/>
      <sz val="12"/>
      <name val="Calibri"/>
      <family val="2"/>
    </font>
    <font>
      <b/>
      <sz val="11"/>
      <color rgb="FF305496"/>
      <name val="Calibri Light"/>
      <family val="1"/>
      <scheme val="major"/>
    </font>
    <font>
      <sz val="11"/>
      <color rgb="FFC00000"/>
      <name val="Calibri Light"/>
      <family val="2"/>
      <scheme val="major"/>
    </font>
    <font>
      <b/>
      <sz val="11"/>
      <color rgb="FF963634"/>
      <name val="Calibri Light"/>
      <family val="2"/>
      <scheme val="major"/>
    </font>
    <font>
      <sz val="11"/>
      <color rgb="FF963634"/>
      <name val="Calibri Light"/>
      <family val="2"/>
      <scheme val="major"/>
    </font>
    <font>
      <b/>
      <sz val="11"/>
      <color theme="5" tint="-0.249977111117893"/>
      <name val="Calibri Light"/>
      <family val="1"/>
      <scheme val="major"/>
    </font>
    <font>
      <b/>
      <sz val="11"/>
      <color rgb="FF00B050"/>
      <name val="Calibri Light"/>
      <family val="1"/>
      <scheme val="major"/>
    </font>
    <font>
      <b/>
      <sz val="16"/>
      <color rgb="FF000000"/>
      <name val="Calibri"/>
      <family val="2"/>
    </font>
    <font>
      <sz val="10"/>
      <color theme="0"/>
      <name val="Calibri"/>
      <family val="2"/>
    </font>
    <font>
      <sz val="10"/>
      <name val="Calibri Light"/>
      <family val="2"/>
      <scheme val="major"/>
    </font>
    <font>
      <sz val="9"/>
      <color rgb="FFFF0000"/>
      <name val="Calibri"/>
      <family val="2"/>
      <scheme val="minor"/>
    </font>
    <font>
      <sz val="7"/>
      <color rgb="FF000000"/>
      <name val="Arial"/>
      <family val="2"/>
    </font>
  </fonts>
  <fills count="32">
    <fill>
      <patternFill patternType="none"/>
    </fill>
    <fill>
      <patternFill patternType="gray125"/>
    </fill>
    <fill>
      <patternFill patternType="solid">
        <fgColor theme="0"/>
        <bgColor indexed="64"/>
      </patternFill>
    </fill>
    <fill>
      <patternFill patternType="solid">
        <fgColor rgb="FFFFC7CE"/>
      </patternFill>
    </fill>
    <fill>
      <patternFill patternType="solid">
        <fgColor rgb="FFFFFFFF"/>
        <bgColor rgb="FFFFFFFF"/>
      </patternFill>
    </fill>
    <fill>
      <patternFill patternType="solid">
        <fgColor rgb="FFC3A560"/>
        <bgColor indexed="64"/>
      </patternFill>
    </fill>
    <fill>
      <patternFill patternType="solid">
        <fgColor rgb="FF0081B0"/>
        <bgColor indexed="64"/>
      </patternFill>
    </fill>
    <fill>
      <patternFill patternType="solid">
        <fgColor rgb="FF7F7F7F"/>
        <bgColor rgb="FF7F7F7F"/>
      </patternFill>
    </fill>
    <fill>
      <patternFill patternType="solid">
        <fgColor theme="0" tint="-0.14999847407452621"/>
        <bgColor indexed="64"/>
      </patternFill>
    </fill>
    <fill>
      <patternFill patternType="solid">
        <fgColor theme="0"/>
        <bgColor rgb="FFFFFFFF"/>
      </patternFill>
    </fill>
    <fill>
      <patternFill patternType="solid">
        <fgColor theme="0" tint="-0.499984740745262"/>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0" tint="-0.34998626667073579"/>
        <bgColor indexed="64"/>
      </patternFill>
    </fill>
    <fill>
      <patternFill patternType="solid">
        <fgColor indexed="65"/>
        <bgColor indexed="64"/>
      </patternFill>
    </fill>
    <fill>
      <patternFill patternType="solid">
        <fgColor theme="0" tint="-0.499984740745262"/>
        <bgColor rgb="FFC00000"/>
      </patternFill>
    </fill>
    <fill>
      <patternFill patternType="solid">
        <fgColor theme="0"/>
        <bgColor rgb="FF7F7F7F"/>
      </patternFill>
    </fill>
    <fill>
      <patternFill patternType="solid">
        <fgColor rgb="FFFFFFFF"/>
        <bgColor indexed="64"/>
      </patternFill>
    </fill>
    <fill>
      <patternFill patternType="solid">
        <fgColor rgb="FFD8D8D8"/>
        <bgColor rgb="FFD8D8D8"/>
      </patternFill>
    </fill>
    <fill>
      <patternFill patternType="solid">
        <fgColor theme="0" tint="-0.499984740745262"/>
        <bgColor theme="4" tint="0.79998168889431442"/>
      </patternFill>
    </fill>
    <fill>
      <patternFill patternType="solid">
        <fgColor rgb="FFFFFF00"/>
        <bgColor indexed="64"/>
      </patternFill>
    </fill>
    <fill>
      <patternFill patternType="solid">
        <fgColor theme="2" tint="-9.9978637043366805E-2"/>
        <bgColor rgb="FFFFFFFF"/>
      </patternFill>
    </fill>
    <fill>
      <patternFill patternType="solid">
        <fgColor rgb="FF808080"/>
        <bgColor indexed="64"/>
      </patternFill>
    </fill>
    <fill>
      <patternFill patternType="solid">
        <fgColor rgb="FFF2F2F2"/>
        <bgColor rgb="FFF2F2F2"/>
      </patternFill>
    </fill>
    <fill>
      <patternFill patternType="solid">
        <fgColor rgb="FFF2F2F2"/>
        <bgColor rgb="FFFFFFFF"/>
      </patternFill>
    </fill>
    <fill>
      <patternFill patternType="solid">
        <fgColor rgb="FFD9D9D9"/>
        <bgColor rgb="FFFFFFFF"/>
      </patternFill>
    </fill>
    <fill>
      <patternFill patternType="solid">
        <fgColor theme="0" tint="-0.14999847407452621"/>
        <bgColor rgb="FFFFFFFF"/>
      </patternFill>
    </fill>
    <fill>
      <patternFill patternType="solid">
        <fgColor theme="1" tint="0.34998626667073579"/>
        <bgColor indexed="64"/>
      </patternFill>
    </fill>
    <fill>
      <patternFill patternType="solid">
        <fgColor rgb="FFF2F2F2"/>
        <bgColor rgb="FF000000"/>
      </patternFill>
    </fill>
    <fill>
      <patternFill patternType="solid">
        <fgColor rgb="FFFFFFFF"/>
        <bgColor rgb="FF000000"/>
      </patternFill>
    </fill>
    <fill>
      <patternFill patternType="solid">
        <fgColor rgb="FFD9D9D9"/>
        <bgColor rgb="FF000000"/>
      </patternFill>
    </fill>
  </fills>
  <borders count="74">
    <border>
      <left/>
      <right/>
      <top/>
      <bottom/>
      <diagonal/>
    </border>
    <border>
      <left/>
      <right/>
      <top style="thin">
        <color indexed="64"/>
      </top>
      <bottom style="thin">
        <color indexed="64"/>
      </bottom>
      <diagonal/>
    </border>
    <border>
      <left/>
      <right/>
      <top/>
      <bottom style="thin">
        <color indexed="64"/>
      </bottom>
      <diagonal/>
    </border>
    <border>
      <left/>
      <right/>
      <top style="thin">
        <color rgb="FF000000"/>
      </top>
      <bottom style="thin">
        <color rgb="FF000000"/>
      </bottom>
      <diagonal/>
    </border>
    <border>
      <left/>
      <right/>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dashed">
        <color indexed="64"/>
      </left>
      <right style="dashed">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thin">
        <color rgb="FF002060"/>
      </bottom>
      <diagonal/>
    </border>
    <border>
      <left/>
      <right/>
      <top/>
      <bottom style="medium">
        <color rgb="FF5B9BD5"/>
      </bottom>
      <diagonal/>
    </border>
    <border>
      <left/>
      <right/>
      <top style="medium">
        <color rgb="FF5B9BD5"/>
      </top>
      <bottom style="medium">
        <color rgb="FF5B9BD5"/>
      </bottom>
      <diagonal/>
    </border>
    <border>
      <left/>
      <right/>
      <top style="medium">
        <color rgb="FF5B9BD5"/>
      </top>
      <bottom/>
      <diagonal/>
    </border>
    <border>
      <left/>
      <right/>
      <top style="medium">
        <color rgb="FF000000"/>
      </top>
      <bottom style="medium">
        <color rgb="FF000000"/>
      </bottom>
      <diagonal/>
    </border>
    <border>
      <left/>
      <right/>
      <top style="thin">
        <color rgb="FF000000"/>
      </top>
      <bottom/>
      <diagonal/>
    </border>
    <border>
      <left/>
      <right/>
      <top/>
      <bottom style="thin">
        <color rgb="FF000000"/>
      </bottom>
      <diagonal/>
    </border>
    <border>
      <left/>
      <right/>
      <top style="thin">
        <color indexed="64"/>
      </top>
      <bottom style="medium">
        <color rgb="FF5B9BD5"/>
      </bottom>
      <diagonal/>
    </border>
    <border>
      <left style="medium">
        <color indexed="64"/>
      </left>
      <right style="medium">
        <color indexed="64"/>
      </right>
      <top style="thin">
        <color indexed="64"/>
      </top>
      <bottom style="medium">
        <color indexed="64"/>
      </bottom>
      <diagonal/>
    </border>
    <border>
      <left/>
      <right/>
      <top style="thick">
        <color rgb="FF534A51"/>
      </top>
      <bottom/>
      <diagonal/>
    </border>
    <border>
      <left/>
      <right/>
      <top style="thick">
        <color rgb="FF534A51"/>
      </top>
      <bottom style="thin">
        <color rgb="FF534A51"/>
      </bottom>
      <diagonal/>
    </border>
    <border>
      <left/>
      <right/>
      <top style="thin">
        <color rgb="FF534A51"/>
      </top>
      <bottom style="thin">
        <color rgb="FF534A51"/>
      </bottom>
      <diagonal/>
    </border>
    <border>
      <left/>
      <right/>
      <top/>
      <bottom style="thick">
        <color rgb="FF534A51"/>
      </bottom>
      <diagonal/>
    </border>
    <border>
      <left/>
      <right/>
      <top style="thick">
        <color rgb="FF534A51"/>
      </top>
      <bottom style="thick">
        <color rgb="FF534A51"/>
      </bottom>
      <diagonal/>
    </border>
    <border>
      <left/>
      <right/>
      <top/>
      <bottom style="thin">
        <color rgb="FF534A51"/>
      </bottom>
      <diagonal/>
    </border>
    <border>
      <left/>
      <right/>
      <top style="thin">
        <color rgb="FF534A51"/>
      </top>
      <bottom style="thin">
        <color indexed="64"/>
      </bottom>
      <diagonal/>
    </border>
    <border>
      <left/>
      <right/>
      <top style="thin">
        <color rgb="FF534A51"/>
      </top>
      <bottom/>
      <diagonal/>
    </border>
    <border>
      <left/>
      <right/>
      <top style="thin">
        <color indexed="64"/>
      </top>
      <bottom style="thin">
        <color rgb="FF534A51"/>
      </bottom>
      <diagonal/>
    </border>
    <border>
      <left/>
      <right/>
      <top style="thin">
        <color rgb="FF534A51"/>
      </top>
      <bottom style="thick">
        <color theme="1"/>
      </bottom>
      <diagonal/>
    </border>
    <border>
      <left/>
      <right/>
      <top style="medium">
        <color rgb="FF5B9BD5"/>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diagonal/>
    </border>
    <border>
      <left/>
      <right/>
      <top style="thick">
        <color rgb="FF534A51"/>
      </top>
      <bottom style="thin">
        <color indexed="64"/>
      </bottom>
      <diagonal/>
    </border>
    <border>
      <left/>
      <right style="thin">
        <color theme="1"/>
      </right>
      <top/>
      <bottom/>
      <diagonal/>
    </border>
    <border>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rgb="FFAAAAAA"/>
      </left>
      <right style="thin">
        <color rgb="FFAAAAAA"/>
      </right>
      <top style="thin">
        <color rgb="FFAAAAAA"/>
      </top>
      <bottom style="thin">
        <color rgb="FFAAAAAA"/>
      </bottom>
      <diagonal/>
    </border>
  </borders>
  <cellStyleXfs count="33">
    <xf numFmtId="0" fontId="0" fillId="0" borderId="0"/>
    <xf numFmtId="9" fontId="1" fillId="0" borderId="0" applyFont="0" applyFill="0" applyBorder="0" applyAlignment="0" applyProtection="0"/>
    <xf numFmtId="0" fontId="2" fillId="0" borderId="0"/>
    <xf numFmtId="43" fontId="1" fillId="0" borderId="0" applyFont="0" applyFill="0" applyBorder="0" applyAlignment="0" applyProtection="0"/>
    <xf numFmtId="165" fontId="1"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5" fillId="0" borderId="0"/>
    <xf numFmtId="0" fontId="6" fillId="2" borderId="0">
      <alignment horizontal="left"/>
    </xf>
    <xf numFmtId="164" fontId="1" fillId="0" borderId="0" applyFont="0" applyFill="0" applyBorder="0" applyAlignment="0" applyProtection="0"/>
    <xf numFmtId="9" fontId="2" fillId="0" borderId="0" applyFont="0" applyFill="0" applyBorder="0" applyAlignment="0" applyProtection="0"/>
    <xf numFmtId="0" fontId="2" fillId="0" borderId="0"/>
    <xf numFmtId="43" fontId="5" fillId="0" borderId="0" applyFont="0" applyFill="0" applyBorder="0" applyAlignment="0" applyProtection="0"/>
    <xf numFmtId="0" fontId="2" fillId="0" borderId="0"/>
    <xf numFmtId="0" fontId="2" fillId="0" borderId="0"/>
    <xf numFmtId="167" fontId="1" fillId="0" borderId="0" applyFont="0" applyFill="0" applyBorder="0" applyAlignment="0" applyProtection="0"/>
    <xf numFmtId="0" fontId="2" fillId="0" borderId="0"/>
    <xf numFmtId="164" fontId="1" fillId="0" borderId="0" applyFont="0" applyFill="0" applyBorder="0" applyAlignment="0" applyProtection="0"/>
    <xf numFmtId="43" fontId="1" fillId="0" borderId="0" applyFont="0" applyFill="0" applyBorder="0" applyAlignment="0" applyProtection="0"/>
    <xf numFmtId="169" fontId="8" fillId="0" borderId="0" applyFont="0" applyFill="0" applyBorder="0" applyAlignment="0" applyProtection="0"/>
    <xf numFmtId="0" fontId="10" fillId="0" borderId="0"/>
    <xf numFmtId="0" fontId="9" fillId="0" borderId="0"/>
    <xf numFmtId="0" fontId="1" fillId="0" borderId="0"/>
    <xf numFmtId="0" fontId="13" fillId="0" borderId="0" applyNumberFormat="0" applyFill="0" applyBorder="0" applyAlignment="0" applyProtection="0"/>
    <xf numFmtId="0" fontId="19" fillId="0" borderId="0"/>
    <xf numFmtId="0" fontId="1" fillId="0" borderId="0"/>
    <xf numFmtId="0" fontId="7" fillId="3" borderId="0" applyNumberFormat="0" applyBorder="0" applyAlignment="0" applyProtection="0"/>
    <xf numFmtId="43" fontId="1" fillId="0" borderId="0" applyFont="0" applyFill="0" applyBorder="0" applyAlignment="0" applyProtection="0"/>
    <xf numFmtId="43" fontId="2" fillId="0" borderId="0" applyFont="0" applyFill="0" applyBorder="0" applyAlignment="0" applyProtection="0"/>
    <xf numFmtId="0" fontId="73" fillId="0" borderId="0" applyBorder="0"/>
    <xf numFmtId="0" fontId="5" fillId="0" borderId="0" applyBorder="0"/>
    <xf numFmtId="43" fontId="1" fillId="0" borderId="0" applyFont="0" applyFill="0" applyBorder="0" applyAlignment="0" applyProtection="0"/>
  </cellStyleXfs>
  <cellXfs count="1086">
    <xf numFmtId="0" fontId="0" fillId="0" borderId="0" xfId="0"/>
    <xf numFmtId="0" fontId="0" fillId="2" borderId="0" xfId="0" applyFill="1"/>
    <xf numFmtId="0" fontId="6" fillId="2" borderId="0" xfId="9" applyAlignment="1">
      <alignment horizontal="center"/>
    </xf>
    <xf numFmtId="0" fontId="6" fillId="2" borderId="0" xfId="9">
      <alignment horizontal="left"/>
    </xf>
    <xf numFmtId="0" fontId="0" fillId="0" borderId="0" xfId="0" applyAlignment="1">
      <alignment vertical="center"/>
    </xf>
    <xf numFmtId="0" fontId="2" fillId="0" borderId="0" xfId="5"/>
    <xf numFmtId="0" fontId="4" fillId="2" borderId="0" xfId="0" applyFont="1" applyFill="1"/>
    <xf numFmtId="0" fontId="4" fillId="2" borderId="0" xfId="0" applyFont="1" applyFill="1" applyAlignment="1">
      <alignment horizontal="left"/>
    </xf>
    <xf numFmtId="0" fontId="4" fillId="2" borderId="0" xfId="0" applyFont="1" applyFill="1" applyAlignment="1">
      <alignment horizontal="center"/>
    </xf>
    <xf numFmtId="0" fontId="4" fillId="0" borderId="0" xfId="0" applyFont="1"/>
    <xf numFmtId="166" fontId="4" fillId="2" borderId="0" xfId="1" applyNumberFormat="1" applyFont="1" applyFill="1"/>
    <xf numFmtId="0" fontId="14" fillId="2" borderId="0" xfId="0" applyFont="1" applyFill="1"/>
    <xf numFmtId="49" fontId="15" fillId="2" borderId="0" xfId="23" applyNumberFormat="1" applyFont="1" applyFill="1" applyAlignment="1">
      <alignment horizontal="left" vertical="center"/>
    </xf>
    <xf numFmtId="49" fontId="11" fillId="2" borderId="0" xfId="23" applyNumberFormat="1" applyFont="1" applyFill="1" applyAlignment="1">
      <alignment vertical="center"/>
    </xf>
    <xf numFmtId="49" fontId="12" fillId="2" borderId="0" xfId="23" applyNumberFormat="1" applyFont="1" applyFill="1" applyAlignment="1">
      <alignment vertical="center"/>
    </xf>
    <xf numFmtId="0" fontId="0" fillId="2" borderId="0" xfId="0" applyFill="1" applyAlignment="1">
      <alignment horizontal="center"/>
    </xf>
    <xf numFmtId="0" fontId="0" fillId="2" borderId="0" xfId="0" applyFill="1" applyAlignment="1">
      <alignment horizontal="left"/>
    </xf>
    <xf numFmtId="170" fontId="4" fillId="2" borderId="0" xfId="19" applyNumberFormat="1" applyFont="1" applyFill="1"/>
    <xf numFmtId="0" fontId="17" fillId="4" borderId="0" xfId="5" applyFont="1" applyFill="1" applyAlignment="1">
      <alignment horizontal="left"/>
    </xf>
    <xf numFmtId="0" fontId="21" fillId="4" borderId="0" xfId="5" applyFont="1" applyFill="1" applyAlignment="1">
      <alignment horizontal="center"/>
    </xf>
    <xf numFmtId="0" fontId="2" fillId="4" borderId="0" xfId="5" applyFill="1"/>
    <xf numFmtId="0" fontId="18" fillId="4" borderId="0" xfId="5" applyFont="1" applyFill="1" applyAlignment="1">
      <alignment horizontal="left"/>
    </xf>
    <xf numFmtId="0" fontId="22" fillId="0" borderId="0" xfId="0" applyFont="1"/>
    <xf numFmtId="0" fontId="14" fillId="0" borderId="0" xfId="0" applyFont="1"/>
    <xf numFmtId="0" fontId="23" fillId="0" borderId="0" xfId="26" applyFont="1" applyAlignment="1">
      <alignment vertical="center"/>
    </xf>
    <xf numFmtId="14" fontId="23" fillId="0" borderId="0" xfId="26" applyNumberFormat="1" applyFont="1" applyAlignment="1">
      <alignment vertical="center"/>
    </xf>
    <xf numFmtId="0" fontId="23" fillId="0" borderId="0" xfId="26" applyFont="1" applyAlignment="1">
      <alignment horizontal="center" vertical="center"/>
    </xf>
    <xf numFmtId="14" fontId="23" fillId="0" borderId="0" xfId="26" applyNumberFormat="1" applyFont="1" applyAlignment="1">
      <alignment horizontal="center" vertical="center"/>
    </xf>
    <xf numFmtId="0" fontId="24" fillId="2" borderId="0" xfId="26" applyFont="1" applyFill="1" applyAlignment="1">
      <alignment horizontal="left" vertical="center"/>
    </xf>
    <xf numFmtId="0" fontId="25" fillId="2" borderId="0" xfId="26" applyFont="1" applyFill="1" applyAlignment="1">
      <alignment horizontal="left" vertical="center"/>
    </xf>
    <xf numFmtId="3" fontId="25" fillId="2" borderId="0" xfId="26" applyNumberFormat="1" applyFont="1" applyFill="1" applyAlignment="1">
      <alignment horizontal="center" vertical="center"/>
    </xf>
    <xf numFmtId="0" fontId="25" fillId="2" borderId="0" xfId="26" applyFont="1" applyFill="1" applyAlignment="1">
      <alignment horizontal="center" vertical="center"/>
    </xf>
    <xf numFmtId="14" fontId="25" fillId="2" borderId="0" xfId="26" applyNumberFormat="1" applyFont="1" applyFill="1" applyAlignment="1">
      <alignment horizontal="center" vertical="center"/>
    </xf>
    <xf numFmtId="168" fontId="25" fillId="2" borderId="0" xfId="26" applyNumberFormat="1" applyFont="1" applyFill="1" applyAlignment="1">
      <alignment horizontal="center" vertical="center"/>
    </xf>
    <xf numFmtId="0" fontId="23" fillId="2" borderId="0" xfId="26" applyFont="1" applyFill="1" applyAlignment="1">
      <alignment vertical="center"/>
    </xf>
    <xf numFmtId="14" fontId="23" fillId="2" borderId="0" xfId="26" applyNumberFormat="1" applyFont="1" applyFill="1" applyAlignment="1">
      <alignment vertical="center"/>
    </xf>
    <xf numFmtId="0" fontId="21" fillId="4" borderId="0" xfId="5" applyFont="1" applyFill="1" applyAlignment="1">
      <alignment horizontal="left"/>
    </xf>
    <xf numFmtId="171" fontId="21" fillId="0" borderId="0" xfId="5" applyNumberFormat="1" applyFont="1" applyAlignment="1">
      <alignment horizontal="center"/>
    </xf>
    <xf numFmtId="171" fontId="21" fillId="4" borderId="0" xfId="5" applyNumberFormat="1" applyFont="1" applyFill="1" applyAlignment="1">
      <alignment horizontal="center"/>
    </xf>
    <xf numFmtId="171" fontId="21" fillId="4" borderId="0" xfId="5" applyNumberFormat="1" applyFont="1" applyFill="1" applyAlignment="1">
      <alignment horizontal="center" vertical="center"/>
    </xf>
    <xf numFmtId="165" fontId="2" fillId="4" borderId="0" xfId="5" applyNumberFormat="1" applyFill="1"/>
    <xf numFmtId="173" fontId="36" fillId="2" borderId="0" xfId="20" applyNumberFormat="1" applyFont="1" applyFill="1" applyAlignment="1">
      <alignment horizontal="right"/>
    </xf>
    <xf numFmtId="171" fontId="21" fillId="4" borderId="0" xfId="5" applyNumberFormat="1" applyFont="1" applyFill="1" applyAlignment="1">
      <alignment vertical="center"/>
    </xf>
    <xf numFmtId="0" fontId="2" fillId="4" borderId="0" xfId="5" applyFill="1" applyAlignment="1">
      <alignment horizontal="left"/>
    </xf>
    <xf numFmtId="165" fontId="2" fillId="4" borderId="0" xfId="5" applyNumberFormat="1" applyFill="1" applyAlignment="1">
      <alignment horizontal="center"/>
    </xf>
    <xf numFmtId="0" fontId="33" fillId="0" borderId="0" xfId="0" applyFont="1" applyAlignment="1">
      <alignment vertical="center" wrapText="1"/>
    </xf>
    <xf numFmtId="173" fontId="36" fillId="2" borderId="0" xfId="19" applyNumberFormat="1" applyFont="1" applyFill="1" applyAlignment="1">
      <alignment horizontal="right"/>
    </xf>
    <xf numFmtId="43" fontId="2" fillId="2" borderId="0" xfId="19" applyFont="1" applyFill="1" applyAlignment="1">
      <alignment horizontal="center"/>
    </xf>
    <xf numFmtId="0" fontId="2" fillId="9" borderId="0" xfId="5" applyFill="1" applyAlignment="1">
      <alignment horizontal="center"/>
    </xf>
    <xf numFmtId="0" fontId="2" fillId="4" borderId="0" xfId="5" applyFill="1" applyAlignment="1">
      <alignment horizontal="center"/>
    </xf>
    <xf numFmtId="0" fontId="2" fillId="9" borderId="0" xfId="5" applyFill="1" applyAlignment="1">
      <alignment vertical="center"/>
    </xf>
    <xf numFmtId="0" fontId="2" fillId="2" borderId="0" xfId="5" applyFill="1" applyAlignment="1">
      <alignment horizontal="center"/>
    </xf>
    <xf numFmtId="0" fontId="17" fillId="4" borderId="0" xfId="2" applyFont="1" applyFill="1"/>
    <xf numFmtId="0" fontId="41" fillId="2" borderId="0" xfId="0" applyFont="1" applyFill="1" applyAlignment="1">
      <alignment horizontal="left"/>
    </xf>
    <xf numFmtId="0" fontId="42" fillId="2" borderId="0" xfId="0" applyFont="1" applyFill="1" applyAlignment="1">
      <alignment horizontal="left"/>
    </xf>
    <xf numFmtId="0" fontId="4" fillId="0" borderId="0" xfId="0" applyFont="1" applyAlignment="1">
      <alignment horizontal="center"/>
    </xf>
    <xf numFmtId="0" fontId="20" fillId="2" borderId="0" xfId="0" applyFont="1" applyFill="1" applyAlignment="1">
      <alignment horizontal="left"/>
    </xf>
    <xf numFmtId="0" fontId="43" fillId="10" borderId="0" xfId="0" applyFont="1" applyFill="1" applyAlignment="1">
      <alignment horizontal="left"/>
    </xf>
    <xf numFmtId="0" fontId="43" fillId="10" borderId="0" xfId="0" applyFont="1" applyFill="1" applyAlignment="1">
      <alignment horizontal="center"/>
    </xf>
    <xf numFmtId="0" fontId="44" fillId="2" borderId="4" xfId="0" applyFont="1" applyFill="1" applyBorder="1" applyAlignment="1">
      <alignment horizontal="left"/>
    </xf>
    <xf numFmtId="0" fontId="44" fillId="2" borderId="4" xfId="0" applyFont="1" applyFill="1" applyBorder="1" applyAlignment="1">
      <alignment horizontal="center"/>
    </xf>
    <xf numFmtId="10" fontId="4" fillId="2" borderId="0" xfId="1" applyNumberFormat="1" applyFont="1" applyFill="1" applyAlignment="1">
      <alignment horizontal="center" vertical="center"/>
    </xf>
    <xf numFmtId="4" fontId="4" fillId="2" borderId="0" xfId="0" applyNumberFormat="1" applyFont="1" applyFill="1" applyAlignment="1">
      <alignment horizontal="center" vertical="center"/>
    </xf>
    <xf numFmtId="3" fontId="4" fillId="2" borderId="0" xfId="0" applyNumberFormat="1" applyFont="1" applyFill="1" applyAlignment="1">
      <alignment horizontal="center" vertical="center"/>
    </xf>
    <xf numFmtId="4" fontId="4" fillId="2" borderId="0" xfId="0" applyNumberFormat="1" applyFont="1" applyFill="1"/>
    <xf numFmtId="0" fontId="20" fillId="11" borderId="1" xfId="0" applyFont="1" applyFill="1" applyBorder="1" applyAlignment="1">
      <alignment horizontal="left"/>
    </xf>
    <xf numFmtId="0" fontId="20" fillId="11" borderId="1" xfId="0" applyFont="1" applyFill="1" applyBorder="1" applyAlignment="1">
      <alignment horizontal="left" vertical="center"/>
    </xf>
    <xf numFmtId="0" fontId="45" fillId="2" borderId="0" xfId="0" applyFont="1" applyFill="1" applyAlignment="1">
      <alignment horizontal="left" indent="1"/>
    </xf>
    <xf numFmtId="3" fontId="4" fillId="2" borderId="0" xfId="0" applyNumberFormat="1" applyFont="1" applyFill="1"/>
    <xf numFmtId="10" fontId="4" fillId="0" borderId="0" xfId="0" applyNumberFormat="1" applyFont="1" applyAlignment="1">
      <alignment horizontal="center"/>
    </xf>
    <xf numFmtId="10" fontId="4" fillId="2" borderId="0" xfId="1" applyNumberFormat="1" applyFont="1" applyFill="1" applyAlignment="1">
      <alignment horizontal="center"/>
    </xf>
    <xf numFmtId="4" fontId="4" fillId="2" borderId="0" xfId="0" applyNumberFormat="1" applyFont="1" applyFill="1" applyAlignment="1">
      <alignment horizontal="center"/>
    </xf>
    <xf numFmtId="0" fontId="3" fillId="2" borderId="0" xfId="9" applyFont="1">
      <alignment horizontal="left"/>
    </xf>
    <xf numFmtId="0" fontId="16" fillId="2" borderId="0" xfId="9" applyFont="1">
      <alignment horizontal="left"/>
    </xf>
    <xf numFmtId="175" fontId="0" fillId="0" borderId="0" xfId="0" applyNumberFormat="1"/>
    <xf numFmtId="0" fontId="46" fillId="2" borderId="0" xfId="0" applyFont="1" applyFill="1" applyAlignment="1">
      <alignment horizontal="left"/>
    </xf>
    <xf numFmtId="0" fontId="43" fillId="10" borderId="0" xfId="0" applyFont="1" applyFill="1" applyAlignment="1">
      <alignment horizontal="left" vertical="center"/>
    </xf>
    <xf numFmtId="0" fontId="43" fillId="10" borderId="0" xfId="0" applyFont="1" applyFill="1" applyAlignment="1">
      <alignment horizontal="right" vertical="center"/>
    </xf>
    <xf numFmtId="0" fontId="0" fillId="2" borderId="0" xfId="0" applyFill="1" applyAlignment="1">
      <alignment vertical="center"/>
    </xf>
    <xf numFmtId="0" fontId="4" fillId="2" borderId="0" xfId="0" applyFont="1" applyFill="1" applyAlignment="1">
      <alignment horizontal="left" indent="1"/>
    </xf>
    <xf numFmtId="170" fontId="4" fillId="2" borderId="0" xfId="19" applyNumberFormat="1" applyFont="1" applyFill="1" applyAlignment="1">
      <alignment horizontal="center" vertical="center"/>
    </xf>
    <xf numFmtId="3" fontId="0" fillId="2" borderId="0" xfId="0" applyNumberFormat="1" applyFill="1"/>
    <xf numFmtId="172" fontId="43" fillId="10" borderId="0" xfId="19" applyNumberFormat="1" applyFont="1" applyFill="1" applyAlignment="1">
      <alignment horizontal="center" vertical="center"/>
    </xf>
    <xf numFmtId="0" fontId="4" fillId="0" borderId="0" xfId="0" applyFont="1" applyAlignment="1">
      <alignment horizontal="left" indent="1"/>
    </xf>
    <xf numFmtId="172" fontId="4" fillId="0" borderId="0" xfId="19" applyNumberFormat="1" applyFont="1" applyFill="1" applyAlignment="1">
      <alignment horizontal="center"/>
    </xf>
    <xf numFmtId="172" fontId="4" fillId="2" borderId="0" xfId="19" applyNumberFormat="1" applyFont="1" applyFill="1" applyAlignment="1">
      <alignment horizontal="center"/>
    </xf>
    <xf numFmtId="0" fontId="20" fillId="0" borderId="0" xfId="0" applyFont="1" applyAlignment="1">
      <alignment vertical="center"/>
    </xf>
    <xf numFmtId="0" fontId="20" fillId="0" borderId="1" xfId="0" applyFont="1" applyBorder="1" applyAlignment="1">
      <alignment horizontal="left"/>
    </xf>
    <xf numFmtId="166" fontId="20" fillId="0" borderId="1" xfId="0" applyNumberFormat="1" applyFont="1" applyBorder="1" applyAlignment="1">
      <alignment horizontal="right" vertical="center"/>
    </xf>
    <xf numFmtId="0" fontId="20" fillId="0" borderId="0" xfId="0" applyFont="1" applyAlignment="1">
      <alignment horizontal="left"/>
    </xf>
    <xf numFmtId="166" fontId="20" fillId="0" borderId="0" xfId="0" applyNumberFormat="1" applyFont="1" applyAlignment="1">
      <alignment horizontal="right" vertical="center"/>
    </xf>
    <xf numFmtId="14" fontId="0" fillId="2" borderId="0" xfId="0" applyNumberFormat="1" applyFill="1" applyAlignment="1">
      <alignment horizontal="left"/>
    </xf>
    <xf numFmtId="0" fontId="16" fillId="10" borderId="0" xfId="0" applyFont="1" applyFill="1" applyAlignment="1">
      <alignment horizontal="left"/>
    </xf>
    <xf numFmtId="0" fontId="16" fillId="10" borderId="0" xfId="0" applyFont="1" applyFill="1" applyAlignment="1">
      <alignment horizontal="center" vertical="center"/>
    </xf>
    <xf numFmtId="0" fontId="4" fillId="2" borderId="0" xfId="0" applyFont="1" applyFill="1" applyAlignment="1">
      <alignment horizontal="right" vertical="center"/>
    </xf>
    <xf numFmtId="168" fontId="4" fillId="2" borderId="0" xfId="0" applyNumberFormat="1" applyFont="1" applyFill="1" applyAlignment="1">
      <alignment horizontal="center"/>
    </xf>
    <xf numFmtId="172" fontId="4" fillId="2" borderId="0" xfId="0" applyNumberFormat="1" applyFont="1" applyFill="1" applyAlignment="1">
      <alignment horizontal="center"/>
    </xf>
    <xf numFmtId="43" fontId="4" fillId="2" borderId="0" xfId="19" applyFont="1" applyFill="1" applyAlignment="1">
      <alignment horizontal="center"/>
    </xf>
    <xf numFmtId="0" fontId="20" fillId="0" borderId="1" xfId="0" applyFont="1" applyBorder="1" applyAlignment="1">
      <alignment horizontal="left" indent="1"/>
    </xf>
    <xf numFmtId="0" fontId="20" fillId="0" borderId="0" xfId="0" applyFont="1" applyAlignment="1">
      <alignment horizontal="left" indent="1"/>
    </xf>
    <xf numFmtId="0" fontId="20" fillId="2" borderId="1" xfId="0" applyFont="1" applyFill="1" applyBorder="1" applyAlignment="1">
      <alignment horizontal="left" indent="1"/>
    </xf>
    <xf numFmtId="166" fontId="20" fillId="2" borderId="1" xfId="0" applyNumberFormat="1" applyFont="1" applyFill="1" applyBorder="1" applyAlignment="1">
      <alignment horizontal="right" vertical="center"/>
    </xf>
    <xf numFmtId="0" fontId="0" fillId="2" borderId="1" xfId="0" applyFill="1" applyBorder="1" applyAlignment="1">
      <alignment horizontal="center"/>
    </xf>
    <xf numFmtId="0" fontId="41" fillId="2" borderId="0" xfId="0" applyFont="1" applyFill="1"/>
    <xf numFmtId="0" fontId="43" fillId="13" borderId="0" xfId="9" applyFont="1" applyFill="1" applyAlignment="1">
      <alignment horizontal="left" vertical="center"/>
    </xf>
    <xf numFmtId="0" fontId="43" fillId="13" borderId="0" xfId="9" applyFont="1" applyFill="1" applyAlignment="1">
      <alignment horizontal="center" vertical="center"/>
    </xf>
    <xf numFmtId="0" fontId="6" fillId="2" borderId="0" xfId="9" applyAlignment="1">
      <alignment horizontal="left" vertical="center"/>
    </xf>
    <xf numFmtId="0" fontId="47" fillId="13" borderId="0" xfId="9" applyFont="1" applyFill="1">
      <alignment horizontal="left"/>
    </xf>
    <xf numFmtId="0" fontId="47" fillId="13" borderId="0" xfId="9" applyFont="1" applyFill="1" applyAlignment="1">
      <alignment horizontal="center"/>
    </xf>
    <xf numFmtId="0" fontId="47" fillId="13" borderId="0" xfId="9" applyFont="1" applyFill="1" applyAlignment="1">
      <alignment horizontal="center" vertical="center"/>
    </xf>
    <xf numFmtId="3" fontId="4" fillId="8" borderId="0" xfId="9" applyNumberFormat="1" applyFont="1" applyFill="1">
      <alignment horizontal="left"/>
    </xf>
    <xf numFmtId="3" fontId="4" fillId="8" borderId="0" xfId="9" applyNumberFormat="1" applyFont="1" applyFill="1" applyAlignment="1">
      <alignment horizontal="right"/>
    </xf>
    <xf numFmtId="178" fontId="4" fillId="8" borderId="0" xfId="4" applyNumberFormat="1" applyFont="1" applyFill="1" applyBorder="1" applyAlignment="1">
      <alignment horizontal="right"/>
    </xf>
    <xf numFmtId="178" fontId="4" fillId="8" borderId="11" xfId="4" applyNumberFormat="1" applyFont="1" applyFill="1" applyBorder="1" applyAlignment="1">
      <alignment horizontal="center"/>
    </xf>
    <xf numFmtId="166" fontId="4" fillId="8" borderId="0" xfId="1" applyNumberFormat="1" applyFont="1" applyFill="1" applyBorder="1" applyAlignment="1">
      <alignment horizontal="center"/>
    </xf>
    <xf numFmtId="43" fontId="6" fillId="2" borderId="0" xfId="19" applyFont="1" applyFill="1" applyAlignment="1">
      <alignment horizontal="left"/>
    </xf>
    <xf numFmtId="43" fontId="6" fillId="2" borderId="0" xfId="9" applyNumberFormat="1">
      <alignment horizontal="left"/>
    </xf>
    <xf numFmtId="3" fontId="4" fillId="2" borderId="0" xfId="9" applyNumberFormat="1" applyFont="1">
      <alignment horizontal="left"/>
    </xf>
    <xf numFmtId="3" fontId="4" fillId="2" borderId="0" xfId="9" applyNumberFormat="1" applyFont="1" applyAlignment="1">
      <alignment horizontal="right"/>
    </xf>
    <xf numFmtId="178" fontId="4" fillId="2" borderId="0" xfId="4" applyNumberFormat="1" applyFont="1" applyFill="1" applyBorder="1" applyAlignment="1">
      <alignment horizontal="right"/>
    </xf>
    <xf numFmtId="166" fontId="4" fillId="0" borderId="0" xfId="1" applyNumberFormat="1" applyFont="1" applyFill="1" applyBorder="1" applyAlignment="1">
      <alignment horizontal="center"/>
    </xf>
    <xf numFmtId="0" fontId="5" fillId="0" borderId="0" xfId="8"/>
    <xf numFmtId="178" fontId="4" fillId="0" borderId="0" xfId="4" applyNumberFormat="1" applyFont="1" applyFill="1" applyBorder="1" applyAlignment="1">
      <alignment horizontal="right"/>
    </xf>
    <xf numFmtId="0" fontId="6" fillId="0" borderId="0" xfId="9" applyFill="1">
      <alignment horizontal="left"/>
    </xf>
    <xf numFmtId="10" fontId="6" fillId="0" borderId="0" xfId="1" applyNumberFormat="1" applyFont="1" applyFill="1" applyBorder="1" applyAlignment="1">
      <alignment horizontal="center"/>
    </xf>
    <xf numFmtId="3" fontId="4" fillId="2" borderId="0" xfId="9" applyNumberFormat="1" applyFont="1" applyAlignment="1">
      <alignment horizontal="center"/>
    </xf>
    <xf numFmtId="0" fontId="4" fillId="2" borderId="0" xfId="9" applyFont="1" applyAlignment="1">
      <alignment horizontal="center"/>
    </xf>
    <xf numFmtId="166" fontId="4" fillId="2" borderId="0" xfId="1" applyNumberFormat="1" applyFont="1" applyFill="1" applyBorder="1" applyAlignment="1">
      <alignment horizontal="center"/>
    </xf>
    <xf numFmtId="166" fontId="4" fillId="2" borderId="0" xfId="1" applyNumberFormat="1" applyFont="1" applyFill="1" applyAlignment="1">
      <alignment horizontal="center"/>
    </xf>
    <xf numFmtId="3" fontId="20" fillId="2" borderId="1" xfId="9" applyNumberFormat="1" applyFont="1" applyBorder="1">
      <alignment horizontal="left"/>
    </xf>
    <xf numFmtId="3" fontId="20" fillId="2" borderId="1" xfId="9" applyNumberFormat="1" applyFont="1" applyBorder="1" applyAlignment="1">
      <alignment horizontal="right"/>
    </xf>
    <xf numFmtId="166" fontId="20" fillId="2" borderId="1" xfId="1" applyNumberFormat="1" applyFont="1" applyFill="1" applyBorder="1" applyAlignment="1">
      <alignment horizontal="center"/>
    </xf>
    <xf numFmtId="3" fontId="44" fillId="2" borderId="0" xfId="9" applyNumberFormat="1" applyFont="1">
      <alignment horizontal="left"/>
    </xf>
    <xf numFmtId="3" fontId="20" fillId="2" borderId="0" xfId="9" applyNumberFormat="1" applyFont="1" applyAlignment="1">
      <alignment horizontal="right"/>
    </xf>
    <xf numFmtId="3" fontId="20" fillId="2" borderId="0" xfId="9" applyNumberFormat="1" applyFont="1" applyAlignment="1">
      <alignment horizontal="center"/>
    </xf>
    <xf numFmtId="0" fontId="4" fillId="2" borderId="0" xfId="9" applyFont="1">
      <alignment horizontal="left"/>
    </xf>
    <xf numFmtId="166" fontId="6" fillId="2" borderId="0" xfId="9" applyNumberFormat="1">
      <alignment horizontal="left"/>
    </xf>
    <xf numFmtId="3" fontId="20" fillId="2" borderId="1" xfId="9" applyNumberFormat="1" applyFont="1" applyBorder="1" applyAlignment="1">
      <alignment horizontal="left" vertical="center" wrapText="1"/>
    </xf>
    <xf numFmtId="3" fontId="20" fillId="2" borderId="1" xfId="9" applyNumberFormat="1" applyFont="1" applyBorder="1" applyAlignment="1">
      <alignment horizontal="right" vertical="center"/>
    </xf>
    <xf numFmtId="0" fontId="4" fillId="2" borderId="1" xfId="9" applyFont="1" applyBorder="1">
      <alignment horizontal="left"/>
    </xf>
    <xf numFmtId="170" fontId="0" fillId="0" borderId="0" xfId="19" applyNumberFormat="1" applyFont="1" applyFill="1" applyBorder="1" applyAlignment="1">
      <alignment vertical="center"/>
    </xf>
    <xf numFmtId="170" fontId="0" fillId="0" borderId="0" xfId="19" applyNumberFormat="1" applyFont="1"/>
    <xf numFmtId="43" fontId="0" fillId="0" borderId="0" xfId="19" applyFont="1"/>
    <xf numFmtId="0" fontId="43" fillId="10" borderId="0" xfId="9" applyFont="1" applyFill="1" applyAlignment="1">
      <alignment horizontal="left" vertical="center"/>
    </xf>
    <xf numFmtId="17" fontId="43" fillId="10" borderId="0" xfId="9" applyNumberFormat="1" applyFont="1" applyFill="1" applyAlignment="1">
      <alignment horizontal="center" vertical="center"/>
    </xf>
    <xf numFmtId="0" fontId="43" fillId="10" borderId="0" xfId="9" applyFont="1" applyFill="1" applyAlignment="1">
      <alignment horizontal="center" vertical="center"/>
    </xf>
    <xf numFmtId="0" fontId="44" fillId="2" borderId="0" xfId="9" applyFont="1">
      <alignment horizontal="left"/>
    </xf>
    <xf numFmtId="0" fontId="43" fillId="2" borderId="0" xfId="9" applyFont="1" applyAlignment="1">
      <alignment horizontal="center"/>
    </xf>
    <xf numFmtId="0" fontId="20" fillId="2" borderId="0" xfId="9" applyFont="1">
      <alignment horizontal="left"/>
    </xf>
    <xf numFmtId="166" fontId="20" fillId="2" borderId="15" xfId="1" applyNumberFormat="1" applyFont="1" applyFill="1" applyBorder="1" applyAlignment="1">
      <alignment horizontal="center"/>
    </xf>
    <xf numFmtId="166" fontId="4" fillId="2" borderId="15" xfId="9" applyNumberFormat="1" applyFont="1" applyBorder="1" applyAlignment="1">
      <alignment horizontal="center"/>
    </xf>
    <xf numFmtId="178" fontId="4" fillId="2" borderId="16" xfId="4" applyNumberFormat="1" applyFont="1" applyFill="1" applyBorder="1" applyAlignment="1">
      <alignment horizontal="center"/>
    </xf>
    <xf numFmtId="166" fontId="4" fillId="2" borderId="17" xfId="1" applyNumberFormat="1" applyFont="1" applyFill="1" applyBorder="1" applyAlignment="1">
      <alignment horizontal="center"/>
    </xf>
    <xf numFmtId="178" fontId="4" fillId="2" borderId="18" xfId="4" applyNumberFormat="1" applyFont="1" applyFill="1" applyBorder="1" applyAlignment="1">
      <alignment horizontal="center"/>
    </xf>
    <xf numFmtId="3" fontId="20" fillId="2" borderId="0" xfId="9" applyNumberFormat="1" applyFont="1">
      <alignment horizontal="left"/>
    </xf>
    <xf numFmtId="3" fontId="41" fillId="0" borderId="20" xfId="9" applyNumberFormat="1" applyFont="1" applyFill="1" applyBorder="1" applyAlignment="1">
      <alignment horizontal="center"/>
    </xf>
    <xf numFmtId="166" fontId="20" fillId="2" borderId="20" xfId="1" applyNumberFormat="1" applyFont="1" applyFill="1" applyBorder="1" applyAlignment="1">
      <alignment horizontal="center"/>
    </xf>
    <xf numFmtId="3" fontId="20" fillId="2" borderId="1" xfId="9" applyNumberFormat="1" applyFont="1" applyBorder="1" applyAlignment="1">
      <alignment horizontal="center"/>
    </xf>
    <xf numFmtId="3" fontId="48" fillId="2" borderId="0" xfId="9" applyNumberFormat="1" applyFont="1">
      <alignment horizontal="left"/>
    </xf>
    <xf numFmtId="3" fontId="48" fillId="2" borderId="0" xfId="9" applyNumberFormat="1" applyFont="1" applyAlignment="1">
      <alignment horizontal="center"/>
    </xf>
    <xf numFmtId="43" fontId="48" fillId="2" borderId="0" xfId="19" applyFont="1" applyFill="1" applyBorder="1" applyAlignment="1">
      <alignment horizontal="center"/>
    </xf>
    <xf numFmtId="0" fontId="20" fillId="2" borderId="0" xfId="9" applyFont="1" applyAlignment="1">
      <alignment horizontal="center"/>
    </xf>
    <xf numFmtId="178" fontId="20" fillId="11" borderId="21" xfId="9" applyNumberFormat="1" applyFont="1" applyFill="1" applyBorder="1" applyAlignment="1">
      <alignment horizontal="center"/>
    </xf>
    <xf numFmtId="166" fontId="20" fillId="11" borderId="22" xfId="1" applyNumberFormat="1" applyFont="1" applyFill="1" applyBorder="1" applyAlignment="1">
      <alignment horizontal="center"/>
    </xf>
    <xf numFmtId="166" fontId="4" fillId="2" borderId="23" xfId="1" applyNumberFormat="1" applyFont="1" applyFill="1" applyBorder="1" applyAlignment="1">
      <alignment horizontal="center"/>
    </xf>
    <xf numFmtId="10" fontId="0" fillId="0" borderId="0" xfId="0" applyNumberFormat="1"/>
    <xf numFmtId="166" fontId="4" fillId="2" borderId="24" xfId="1" applyNumberFormat="1" applyFont="1" applyFill="1" applyBorder="1" applyAlignment="1">
      <alignment horizontal="center"/>
    </xf>
    <xf numFmtId="0" fontId="45" fillId="0" borderId="0" xfId="0" applyFont="1" applyAlignment="1">
      <alignment wrapText="1"/>
    </xf>
    <xf numFmtId="0" fontId="45" fillId="0" borderId="0" xfId="0" applyFont="1" applyAlignment="1">
      <alignment horizontal="left" wrapText="1"/>
    </xf>
    <xf numFmtId="0" fontId="4" fillId="2" borderId="0" xfId="0" applyFont="1" applyFill="1" applyAlignment="1">
      <alignment horizontal="center" vertical="center" wrapText="1"/>
    </xf>
    <xf numFmtId="166" fontId="20" fillId="8" borderId="31" xfId="1" applyNumberFormat="1" applyFont="1" applyFill="1" applyBorder="1" applyAlignment="1">
      <alignment horizontal="right" vertical="center"/>
    </xf>
    <xf numFmtId="175" fontId="4" fillId="2" borderId="16" xfId="4" applyNumberFormat="1" applyFont="1" applyFill="1" applyBorder="1" applyAlignment="1">
      <alignment horizontal="center" vertical="center"/>
    </xf>
    <xf numFmtId="175" fontId="4" fillId="2" borderId="0" xfId="4" applyNumberFormat="1" applyFont="1" applyFill="1" applyBorder="1" applyAlignment="1">
      <alignment horizontal="center" vertical="center"/>
    </xf>
    <xf numFmtId="166" fontId="4" fillId="2" borderId="23" xfId="1" applyNumberFormat="1" applyFont="1" applyFill="1" applyBorder="1" applyAlignment="1">
      <alignment horizontal="center" vertical="center"/>
    </xf>
    <xf numFmtId="166" fontId="4" fillId="2" borderId="23" xfId="1" applyNumberFormat="1" applyFont="1" applyFill="1" applyBorder="1" applyAlignment="1">
      <alignment horizontal="right" vertical="center"/>
    </xf>
    <xf numFmtId="175" fontId="3" fillId="2" borderId="16" xfId="4" applyNumberFormat="1" applyFont="1" applyFill="1" applyBorder="1" applyAlignment="1">
      <alignment horizontal="center" vertical="center"/>
    </xf>
    <xf numFmtId="0" fontId="16" fillId="10" borderId="0" xfId="0" applyFont="1" applyFill="1" applyAlignment="1">
      <alignment horizontal="center" vertical="center" wrapText="1"/>
    </xf>
    <xf numFmtId="0" fontId="34" fillId="10" borderId="0" xfId="0" applyFont="1" applyFill="1" applyAlignment="1">
      <alignment horizontal="center" vertical="center" wrapText="1"/>
    </xf>
    <xf numFmtId="175" fontId="49" fillId="2" borderId="0" xfId="4" applyNumberFormat="1" applyFont="1" applyFill="1"/>
    <xf numFmtId="0" fontId="20" fillId="8" borderId="0" xfId="0" applyFont="1" applyFill="1" applyAlignment="1">
      <alignment horizontal="left" vertical="center" wrapText="1"/>
    </xf>
    <xf numFmtId="3" fontId="20" fillId="8" borderId="0" xfId="0" applyNumberFormat="1" applyFont="1" applyFill="1" applyAlignment="1">
      <alignment vertical="center"/>
    </xf>
    <xf numFmtId="0" fontId="4" fillId="2" borderId="0" xfId="0" applyFont="1" applyFill="1" applyAlignment="1">
      <alignment vertical="center"/>
    </xf>
    <xf numFmtId="2" fontId="4" fillId="2" borderId="0" xfId="9" applyNumberFormat="1" applyFont="1" applyAlignment="1">
      <alignment horizontal="left" indent="1"/>
    </xf>
    <xf numFmtId="1" fontId="4" fillId="2" borderId="0" xfId="0" applyNumberFormat="1" applyFont="1" applyFill="1"/>
    <xf numFmtId="3" fontId="4" fillId="2" borderId="0" xfId="0" applyNumberFormat="1" applyFont="1" applyFill="1" applyAlignment="1">
      <alignment horizontal="right"/>
    </xf>
    <xf numFmtId="0" fontId="20" fillId="8" borderId="1" xfId="0" applyFont="1" applyFill="1" applyBorder="1" applyAlignment="1">
      <alignment horizontal="left"/>
    </xf>
    <xf numFmtId="166" fontId="20" fillId="8" borderId="1" xfId="0" applyNumberFormat="1" applyFont="1" applyFill="1" applyBorder="1"/>
    <xf numFmtId="3" fontId="3" fillId="2" borderId="0" xfId="9" applyNumberFormat="1" applyFont="1" applyAlignment="1">
      <alignment horizontal="right" vertical="center"/>
    </xf>
    <xf numFmtId="0" fontId="4" fillId="2" borderId="1" xfId="0" applyFont="1" applyFill="1" applyBorder="1"/>
    <xf numFmtId="0" fontId="41" fillId="2" borderId="0" xfId="0" applyFont="1" applyFill="1" applyAlignment="1">
      <alignment horizontal="left" vertical="center"/>
    </xf>
    <xf numFmtId="166" fontId="4" fillId="2" borderId="0" xfId="1" applyNumberFormat="1" applyFont="1" applyFill="1" applyAlignment="1">
      <alignment vertical="center"/>
    </xf>
    <xf numFmtId="0" fontId="46" fillId="2" borderId="0" xfId="0" applyFont="1" applyFill="1" applyAlignment="1">
      <alignment horizontal="left" vertical="center"/>
    </xf>
    <xf numFmtId="0" fontId="20" fillId="2" borderId="0" xfId="0" applyFont="1" applyFill="1" applyAlignment="1">
      <alignment horizontal="left" vertical="center"/>
    </xf>
    <xf numFmtId="0" fontId="20" fillId="2" borderId="0" xfId="0" applyFont="1" applyFill="1" applyAlignment="1">
      <alignment vertical="center"/>
    </xf>
    <xf numFmtId="0" fontId="4" fillId="0" borderId="0" xfId="9" applyFont="1" applyFill="1" applyAlignment="1">
      <alignment horizontal="left" vertical="center"/>
    </xf>
    <xf numFmtId="0" fontId="4" fillId="0" borderId="0" xfId="0" applyFont="1" applyAlignment="1">
      <alignment vertical="center"/>
    </xf>
    <xf numFmtId="0" fontId="43" fillId="10" borderId="21" xfId="9" applyFont="1" applyFill="1" applyBorder="1" applyAlignment="1">
      <alignment horizontal="left" vertical="center"/>
    </xf>
    <xf numFmtId="0" fontId="43" fillId="10" borderId="21" xfId="4" applyNumberFormat="1" applyFont="1" applyFill="1" applyBorder="1" applyAlignment="1">
      <alignment horizontal="center" vertical="center"/>
    </xf>
    <xf numFmtId="0" fontId="43" fillId="10" borderId="29" xfId="4" applyNumberFormat="1" applyFont="1" applyFill="1" applyBorder="1" applyAlignment="1">
      <alignment horizontal="center" vertical="center"/>
    </xf>
    <xf numFmtId="166" fontId="43" fillId="10" borderId="29" xfId="1" applyNumberFormat="1" applyFont="1" applyFill="1" applyBorder="1" applyAlignment="1">
      <alignment horizontal="center" vertical="center"/>
    </xf>
    <xf numFmtId="175" fontId="3" fillId="2" borderId="0" xfId="4" applyNumberFormat="1" applyFont="1" applyFill="1" applyBorder="1" applyAlignment="1">
      <alignment horizontal="center" vertical="center"/>
    </xf>
    <xf numFmtId="166" fontId="3" fillId="2" borderId="0" xfId="1" applyNumberFormat="1" applyFont="1" applyFill="1" applyBorder="1" applyAlignment="1">
      <alignment horizontal="center" vertical="center"/>
    </xf>
    <xf numFmtId="166" fontId="3" fillId="2" borderId="17" xfId="1" applyNumberFormat="1" applyFont="1" applyFill="1" applyBorder="1" applyAlignment="1">
      <alignment horizontal="right" vertical="center"/>
    </xf>
    <xf numFmtId="175" fontId="4" fillId="2" borderId="0" xfId="4" applyNumberFormat="1" applyFont="1" applyFill="1" applyAlignment="1">
      <alignment vertical="center"/>
    </xf>
    <xf numFmtId="0" fontId="4" fillId="2" borderId="0" xfId="0" applyFont="1" applyFill="1" applyAlignment="1">
      <alignment horizontal="left" vertical="center"/>
    </xf>
    <xf numFmtId="170" fontId="4" fillId="2" borderId="16" xfId="19" applyNumberFormat="1" applyFont="1" applyFill="1" applyBorder="1" applyAlignment="1">
      <alignment horizontal="center" vertical="center"/>
    </xf>
    <xf numFmtId="0" fontId="4" fillId="0" borderId="0" xfId="0" applyFont="1" applyAlignment="1">
      <alignment horizontal="left" vertical="center"/>
    </xf>
    <xf numFmtId="0" fontId="41" fillId="12" borderId="28" xfId="0" applyFont="1" applyFill="1" applyBorder="1" applyAlignment="1">
      <alignment vertical="center" wrapText="1"/>
    </xf>
    <xf numFmtId="175" fontId="4" fillId="2" borderId="0" xfId="4" applyNumberFormat="1" applyFont="1" applyFill="1"/>
    <xf numFmtId="166" fontId="43" fillId="10" borderId="22" xfId="1" applyNumberFormat="1" applyFont="1" applyFill="1" applyBorder="1" applyAlignment="1">
      <alignment horizontal="center" vertical="center"/>
    </xf>
    <xf numFmtId="175" fontId="20" fillId="8" borderId="30" xfId="4" applyNumberFormat="1" applyFont="1" applyFill="1" applyBorder="1" applyAlignment="1">
      <alignment horizontal="right"/>
    </xf>
    <xf numFmtId="175" fontId="4" fillId="2" borderId="16" xfId="4" applyNumberFormat="1" applyFont="1" applyFill="1" applyBorder="1" applyAlignment="1">
      <alignment horizontal="right"/>
    </xf>
    <xf numFmtId="175" fontId="4" fillId="2" borderId="0" xfId="4" applyNumberFormat="1" applyFont="1" applyFill="1" applyBorder="1" applyAlignment="1">
      <alignment horizontal="right"/>
    </xf>
    <xf numFmtId="175" fontId="20" fillId="8" borderId="1" xfId="4" applyNumberFormat="1" applyFont="1" applyFill="1" applyBorder="1" applyAlignment="1">
      <alignment horizontal="right"/>
    </xf>
    <xf numFmtId="166" fontId="20" fillId="8" borderId="33" xfId="1" applyNumberFormat="1" applyFont="1" applyFill="1" applyBorder="1" applyAlignment="1">
      <alignment horizontal="right" vertical="center"/>
    </xf>
    <xf numFmtId="0" fontId="3" fillId="2" borderId="0" xfId="0" applyFont="1" applyFill="1" applyAlignment="1">
      <alignment horizontal="right"/>
    </xf>
    <xf numFmtId="0" fontId="42" fillId="2" borderId="0" xfId="0" applyFont="1" applyFill="1"/>
    <xf numFmtId="0" fontId="43" fillId="10" borderId="0" xfId="0" applyFont="1" applyFill="1" applyAlignment="1">
      <alignment horizontal="right"/>
    </xf>
    <xf numFmtId="0" fontId="41" fillId="8" borderId="21" xfId="0" applyFont="1" applyFill="1" applyBorder="1" applyAlignment="1">
      <alignment horizontal="left"/>
    </xf>
    <xf numFmtId="0" fontId="41" fillId="8" borderId="29" xfId="0" applyFont="1" applyFill="1" applyBorder="1" applyAlignment="1">
      <alignment horizontal="right"/>
    </xf>
    <xf numFmtId="0" fontId="41" fillId="8" borderId="22" xfId="0" applyFont="1" applyFill="1" applyBorder="1" applyAlignment="1">
      <alignment horizontal="right"/>
    </xf>
    <xf numFmtId="0" fontId="3" fillId="2" borderId="0" xfId="0" applyFont="1" applyFill="1" applyAlignment="1">
      <alignment horizontal="left"/>
    </xf>
    <xf numFmtId="175" fontId="3" fillId="2" borderId="0" xfId="18" applyNumberFormat="1" applyFont="1" applyFill="1" applyAlignment="1">
      <alignment horizontal="right"/>
    </xf>
    <xf numFmtId="0" fontId="41" fillId="8" borderId="21" xfId="0" applyFont="1" applyFill="1" applyBorder="1"/>
    <xf numFmtId="0" fontId="3" fillId="8" borderId="29" xfId="0" applyFont="1" applyFill="1" applyBorder="1" applyAlignment="1">
      <alignment horizontal="right"/>
    </xf>
    <xf numFmtId="0" fontId="3" fillId="8" borderId="22" xfId="0" applyFont="1" applyFill="1" applyBorder="1" applyAlignment="1">
      <alignment horizontal="right"/>
    </xf>
    <xf numFmtId="178" fontId="3" fillId="2" borderId="0" xfId="18" applyNumberFormat="1" applyFont="1" applyFill="1" applyAlignment="1">
      <alignment horizontal="right"/>
    </xf>
    <xf numFmtId="178" fontId="3" fillId="0" borderId="0" xfId="18" applyNumberFormat="1" applyFont="1" applyFill="1" applyAlignment="1">
      <alignment horizontal="right"/>
    </xf>
    <xf numFmtId="175" fontId="3" fillId="0" borderId="0" xfId="18" applyNumberFormat="1" applyFont="1" applyFill="1" applyAlignment="1">
      <alignment horizontal="right"/>
    </xf>
    <xf numFmtId="0" fontId="3" fillId="2" borderId="5" xfId="0" applyFont="1" applyFill="1" applyBorder="1" applyAlignment="1">
      <alignment horizontal="right"/>
    </xf>
    <xf numFmtId="0" fontId="52" fillId="2" borderId="2" xfId="0" applyFont="1" applyFill="1" applyBorder="1"/>
    <xf numFmtId="0" fontId="3" fillId="2" borderId="2" xfId="0" applyFont="1" applyFill="1" applyBorder="1" applyAlignment="1">
      <alignment horizontal="right"/>
    </xf>
    <xf numFmtId="0" fontId="38" fillId="4" borderId="0" xfId="17" applyFont="1" applyFill="1"/>
    <xf numFmtId="0" fontId="18" fillId="4" borderId="0" xfId="17" applyFont="1" applyFill="1" applyAlignment="1">
      <alignment horizontal="left"/>
    </xf>
    <xf numFmtId="0" fontId="17" fillId="4" borderId="0" xfId="17" applyFont="1" applyFill="1" applyAlignment="1">
      <alignment horizontal="left"/>
    </xf>
    <xf numFmtId="0" fontId="53" fillId="14" borderId="35" xfId="0" applyFont="1" applyFill="1" applyBorder="1" applyAlignment="1">
      <alignment horizontal="center" vertical="center"/>
    </xf>
    <xf numFmtId="179" fontId="53" fillId="14" borderId="6" xfId="0" applyNumberFormat="1" applyFont="1" applyFill="1" applyBorder="1" applyAlignment="1">
      <alignment horizontal="center" vertical="center" wrapText="1"/>
    </xf>
    <xf numFmtId="0" fontId="53" fillId="0" borderId="36" xfId="0" applyFont="1" applyBorder="1" applyAlignment="1">
      <alignment horizontal="center" vertical="center"/>
    </xf>
    <xf numFmtId="0" fontId="38" fillId="15" borderId="36" xfId="0" applyFont="1" applyFill="1" applyBorder="1" applyAlignment="1">
      <alignment horizontal="left" vertical="center"/>
    </xf>
    <xf numFmtId="179" fontId="38" fillId="8" borderId="6" xfId="4" applyNumberFormat="1" applyFont="1" applyFill="1" applyBorder="1" applyAlignment="1">
      <alignment horizontal="center" vertical="center"/>
    </xf>
    <xf numFmtId="1" fontId="22" fillId="0" borderId="0" xfId="1" applyNumberFormat="1" applyFont="1"/>
    <xf numFmtId="3" fontId="22" fillId="0" borderId="0" xfId="0" applyNumberFormat="1" applyFont="1"/>
    <xf numFmtId="0" fontId="53" fillId="0" borderId="6" xfId="0" applyFont="1" applyBorder="1" applyAlignment="1">
      <alignment horizontal="center" vertical="center"/>
    </xf>
    <xf numFmtId="0" fontId="38" fillId="15" borderId="13" xfId="0" applyFont="1" applyFill="1" applyBorder="1" applyAlignment="1">
      <alignment horizontal="left" vertical="center"/>
    </xf>
    <xf numFmtId="0" fontId="38" fillId="15" borderId="5" xfId="0" applyFont="1" applyFill="1" applyBorder="1" applyAlignment="1">
      <alignment horizontal="left" vertical="center"/>
    </xf>
    <xf numFmtId="0" fontId="53" fillId="15" borderId="5" xfId="0" applyFont="1" applyFill="1" applyBorder="1" applyAlignment="1">
      <alignment horizontal="left" vertical="center"/>
    </xf>
    <xf numFmtId="0" fontId="38" fillId="15" borderId="5" xfId="0" applyFont="1" applyFill="1" applyBorder="1" applyAlignment="1">
      <alignment horizontal="left" vertical="center" wrapText="1"/>
    </xf>
    <xf numFmtId="3" fontId="54" fillId="0" borderId="0" xfId="0" applyNumberFormat="1" applyFont="1" applyAlignment="1">
      <alignment horizontal="center"/>
    </xf>
    <xf numFmtId="3" fontId="38" fillId="15" borderId="6" xfId="4" applyNumberFormat="1" applyFont="1" applyFill="1" applyBorder="1" applyAlignment="1">
      <alignment horizontal="center" vertical="center"/>
    </xf>
    <xf numFmtId="175" fontId="38" fillId="15" borderId="6" xfId="4" applyNumberFormat="1" applyFont="1" applyFill="1" applyBorder="1" applyAlignment="1">
      <alignment horizontal="center" vertical="center"/>
    </xf>
    <xf numFmtId="171" fontId="38" fillId="8" borderId="6" xfId="4" applyNumberFormat="1" applyFont="1" applyFill="1" applyBorder="1" applyAlignment="1">
      <alignment horizontal="center" vertical="center"/>
    </xf>
    <xf numFmtId="3" fontId="39" fillId="0" borderId="0" xfId="0" applyNumberFormat="1" applyFont="1" applyAlignment="1">
      <alignment horizontal="center"/>
    </xf>
    <xf numFmtId="0" fontId="22" fillId="0" borderId="0" xfId="0" applyFont="1" applyAlignment="1">
      <alignment vertical="center"/>
    </xf>
    <xf numFmtId="0" fontId="41" fillId="2" borderId="0" xfId="0" applyFont="1" applyFill="1" applyAlignment="1">
      <alignment vertical="center" wrapText="1"/>
    </xf>
    <xf numFmtId="0" fontId="41" fillId="2" borderId="0" xfId="0" applyFont="1" applyFill="1" applyAlignment="1">
      <alignment vertical="center"/>
    </xf>
    <xf numFmtId="0" fontId="50" fillId="2" borderId="0" xfId="0" applyFont="1" applyFill="1"/>
    <xf numFmtId="0" fontId="20" fillId="2" borderId="0" xfId="0" applyFont="1" applyFill="1" applyAlignment="1">
      <alignment horizontal="left" vertical="center" wrapText="1"/>
    </xf>
    <xf numFmtId="175" fontId="4" fillId="2" borderId="0" xfId="4" applyNumberFormat="1" applyFont="1" applyFill="1" applyBorder="1"/>
    <xf numFmtId="0" fontId="43" fillId="10" borderId="0" xfId="0" applyFont="1" applyFill="1" applyAlignment="1">
      <alignment horizontal="center" vertical="center" wrapText="1"/>
    </xf>
    <xf numFmtId="170" fontId="0" fillId="0" borderId="0" xfId="0" applyNumberFormat="1"/>
    <xf numFmtId="166" fontId="4" fillId="2" borderId="0" xfId="1" applyNumberFormat="1" applyFont="1" applyFill="1" applyBorder="1" applyAlignment="1">
      <alignment horizontal="right"/>
    </xf>
    <xf numFmtId="0" fontId="4" fillId="0" borderId="0" xfId="0" applyFont="1" applyAlignment="1">
      <alignment horizontal="left"/>
    </xf>
    <xf numFmtId="166" fontId="0" fillId="2" borderId="0" xfId="1" applyNumberFormat="1" applyFont="1" applyFill="1" applyBorder="1"/>
    <xf numFmtId="0" fontId="4" fillId="2" borderId="0" xfId="0" applyFont="1" applyFill="1" applyAlignment="1">
      <alignment horizontal="left" vertical="center" indent="1"/>
    </xf>
    <xf numFmtId="3" fontId="4" fillId="2" borderId="0" xfId="0" applyNumberFormat="1" applyFont="1" applyFill="1" applyAlignment="1">
      <alignment vertical="center" wrapText="1"/>
    </xf>
    <xf numFmtId="170" fontId="0" fillId="2" borderId="0" xfId="19" applyNumberFormat="1" applyFont="1" applyFill="1" applyBorder="1"/>
    <xf numFmtId="10" fontId="4" fillId="2" borderId="0" xfId="1" applyNumberFormat="1" applyFont="1" applyFill="1" applyBorder="1" applyAlignment="1">
      <alignment horizontal="right"/>
    </xf>
    <xf numFmtId="176" fontId="4" fillId="2" borderId="0" xfId="1" applyNumberFormat="1" applyFont="1" applyFill="1" applyBorder="1" applyAlignment="1">
      <alignment horizontal="right"/>
    </xf>
    <xf numFmtId="17" fontId="4" fillId="2" borderId="0" xfId="0" applyNumberFormat="1" applyFont="1" applyFill="1" applyAlignment="1">
      <alignment horizontal="left" vertical="center"/>
    </xf>
    <xf numFmtId="0" fontId="20" fillId="2" borderId="1" xfId="0" applyFont="1" applyFill="1" applyBorder="1" applyAlignment="1">
      <alignment horizontal="left" vertical="center"/>
    </xf>
    <xf numFmtId="3" fontId="20" fillId="2" borderId="1" xfId="0" applyNumberFormat="1" applyFont="1" applyFill="1" applyBorder="1"/>
    <xf numFmtId="180" fontId="20" fillId="2" borderId="1" xfId="0" applyNumberFormat="1" applyFont="1" applyFill="1" applyBorder="1"/>
    <xf numFmtId="166" fontId="20" fillId="2" borderId="1" xfId="1" applyNumberFormat="1" applyFont="1" applyFill="1" applyBorder="1" applyAlignment="1">
      <alignment horizontal="right"/>
    </xf>
    <xf numFmtId="10" fontId="4" fillId="2" borderId="0" xfId="1" applyNumberFormat="1" applyFont="1" applyFill="1" applyBorder="1"/>
    <xf numFmtId="170" fontId="43" fillId="10" borderId="0" xfId="19" applyNumberFormat="1" applyFont="1" applyFill="1" applyAlignment="1">
      <alignment horizontal="center" vertical="center" wrapText="1"/>
    </xf>
    <xf numFmtId="0" fontId="41" fillId="2" borderId="0" xfId="0" applyFont="1" applyFill="1" applyAlignment="1">
      <alignment horizontal="center" vertical="top" wrapText="1"/>
    </xf>
    <xf numFmtId="1" fontId="3" fillId="2" borderId="0" xfId="19" applyNumberFormat="1" applyFont="1" applyFill="1" applyAlignment="1">
      <alignment horizontal="center" vertical="center" wrapText="1"/>
    </xf>
    <xf numFmtId="1" fontId="4" fillId="2" borderId="0" xfId="19" applyNumberFormat="1" applyFont="1" applyFill="1" applyAlignment="1">
      <alignment horizontal="center" vertical="center"/>
    </xf>
    <xf numFmtId="1" fontId="20" fillId="2" borderId="0" xfId="19" applyNumberFormat="1" applyFont="1" applyFill="1" applyAlignment="1">
      <alignment horizontal="center" vertical="center"/>
    </xf>
    <xf numFmtId="181" fontId="4" fillId="2" borderId="0" xfId="0" applyNumberFormat="1" applyFont="1" applyFill="1"/>
    <xf numFmtId="0" fontId="41" fillId="2" borderId="1" xfId="0" applyFont="1" applyFill="1" applyBorder="1" applyAlignment="1">
      <alignment horizontal="center" vertical="top" wrapText="1"/>
    </xf>
    <xf numFmtId="1" fontId="41" fillId="2" borderId="1" xfId="19" applyNumberFormat="1" applyFont="1" applyFill="1" applyBorder="1" applyAlignment="1">
      <alignment horizontal="center" vertical="center" wrapText="1"/>
    </xf>
    <xf numFmtId="0" fontId="43" fillId="10" borderId="0" xfId="0" applyFont="1" applyFill="1" applyAlignment="1">
      <alignment horizontal="left" vertical="center" wrapText="1"/>
    </xf>
    <xf numFmtId="17" fontId="40" fillId="16" borderId="0" xfId="2" applyNumberFormat="1" applyFont="1" applyFill="1" applyAlignment="1">
      <alignment horizontal="center"/>
    </xf>
    <xf numFmtId="3" fontId="20" fillId="0" borderId="0" xfId="0" applyNumberFormat="1" applyFont="1" applyAlignment="1">
      <alignment horizontal="left" vertical="center" indent="1"/>
    </xf>
    <xf numFmtId="3" fontId="4" fillId="0" borderId="0" xfId="0" applyNumberFormat="1" applyFont="1" applyAlignment="1">
      <alignment horizontal="center" vertical="center"/>
    </xf>
    <xf numFmtId="0" fontId="17" fillId="4" borderId="0" xfId="2" applyFont="1" applyFill="1" applyAlignment="1">
      <alignment horizontal="left" indent="1"/>
    </xf>
    <xf numFmtId="0" fontId="17" fillId="4" borderId="3" xfId="2" applyFont="1" applyFill="1" applyBorder="1"/>
    <xf numFmtId="3" fontId="20" fillId="0" borderId="1" xfId="0" applyNumberFormat="1" applyFont="1" applyBorder="1" applyAlignment="1">
      <alignment horizontal="center" vertical="center"/>
    </xf>
    <xf numFmtId="3" fontId="17" fillId="4" borderId="0" xfId="2" applyNumberFormat="1" applyFont="1" applyFill="1" applyAlignment="1">
      <alignment horizontal="center"/>
    </xf>
    <xf numFmtId="0" fontId="21" fillId="4" borderId="0" xfId="2" applyFont="1" applyFill="1" applyAlignment="1">
      <alignment horizontal="left" indent="3"/>
    </xf>
    <xf numFmtId="3" fontId="21" fillId="4" borderId="0" xfId="2" applyNumberFormat="1" applyFont="1" applyFill="1" applyAlignment="1">
      <alignment horizontal="center"/>
    </xf>
    <xf numFmtId="0" fontId="21" fillId="0" borderId="0" xfId="2" applyFont="1" applyAlignment="1">
      <alignment horizontal="left" indent="3"/>
    </xf>
    <xf numFmtId="3" fontId="21" fillId="0" borderId="0" xfId="2" applyNumberFormat="1" applyFont="1" applyAlignment="1">
      <alignment horizontal="center"/>
    </xf>
    <xf numFmtId="0" fontId="17" fillId="0" borderId="0" xfId="2" applyFont="1" applyAlignment="1">
      <alignment horizontal="left" indent="1"/>
    </xf>
    <xf numFmtId="3" fontId="17" fillId="0" borderId="0" xfId="2" applyNumberFormat="1" applyFont="1" applyAlignment="1">
      <alignment horizontal="center"/>
    </xf>
    <xf numFmtId="3" fontId="17" fillId="4" borderId="3" xfId="2" applyNumberFormat="1" applyFont="1" applyFill="1" applyBorder="1" applyAlignment="1">
      <alignment horizontal="center"/>
    </xf>
    <xf numFmtId="0" fontId="40" fillId="7" borderId="6" xfId="5" applyFont="1" applyFill="1" applyBorder="1" applyAlignment="1">
      <alignment vertical="center"/>
    </xf>
    <xf numFmtId="0" fontId="34" fillId="7" borderId="12" xfId="5" applyFont="1" applyFill="1" applyBorder="1" applyAlignment="1">
      <alignment horizontal="center" vertical="center" wrapText="1"/>
    </xf>
    <xf numFmtId="0" fontId="34" fillId="7" borderId="13" xfId="5" applyFont="1" applyFill="1" applyBorder="1" applyAlignment="1">
      <alignment horizontal="center" vertical="center" wrapText="1"/>
    </xf>
    <xf numFmtId="0" fontId="34" fillId="7" borderId="12" xfId="5" applyFont="1" applyFill="1" applyBorder="1" applyAlignment="1">
      <alignment horizontal="center" vertical="center"/>
    </xf>
    <xf numFmtId="0" fontId="34" fillId="7" borderId="1" xfId="5" applyFont="1" applyFill="1" applyBorder="1" applyAlignment="1">
      <alignment horizontal="center" vertical="center" wrapText="1"/>
    </xf>
    <xf numFmtId="0" fontId="21" fillId="0" borderId="38" xfId="5" applyFont="1" applyBorder="1" applyAlignment="1">
      <alignment horizontal="left"/>
    </xf>
    <xf numFmtId="171" fontId="21" fillId="0" borderId="7" xfId="5" applyNumberFormat="1" applyFont="1" applyBorder="1" applyAlignment="1">
      <alignment horizontal="right"/>
    </xf>
    <xf numFmtId="171" fontId="21" fillId="0" borderId="8" xfId="5" applyNumberFormat="1" applyFont="1" applyBorder="1" applyAlignment="1">
      <alignment horizontal="right"/>
    </xf>
    <xf numFmtId="171" fontId="21" fillId="0" borderId="7" xfId="5" applyNumberFormat="1" applyFont="1" applyBorder="1" applyAlignment="1">
      <alignment horizontal="center"/>
    </xf>
    <xf numFmtId="171" fontId="21" fillId="0" borderId="8" xfId="5" applyNumberFormat="1" applyFont="1" applyBorder="1" applyAlignment="1">
      <alignment horizontal="center"/>
    </xf>
    <xf numFmtId="0" fontId="21" fillId="4" borderId="38" xfId="5" applyFont="1" applyFill="1" applyBorder="1" applyAlignment="1">
      <alignment horizontal="left"/>
    </xf>
    <xf numFmtId="171" fontId="21" fillId="4" borderId="7" xfId="5" applyNumberFormat="1" applyFont="1" applyFill="1" applyBorder="1" applyAlignment="1">
      <alignment horizontal="right"/>
    </xf>
    <xf numFmtId="171" fontId="21" fillId="4" borderId="8" xfId="5" applyNumberFormat="1" applyFont="1" applyFill="1" applyBorder="1" applyAlignment="1">
      <alignment horizontal="right"/>
    </xf>
    <xf numFmtId="171" fontId="21" fillId="4" borderId="7" xfId="5" applyNumberFormat="1" applyFont="1" applyFill="1" applyBorder="1" applyAlignment="1">
      <alignment horizontal="center"/>
    </xf>
    <xf numFmtId="171" fontId="21" fillId="4" borderId="8" xfId="5" applyNumberFormat="1" applyFont="1" applyFill="1" applyBorder="1" applyAlignment="1">
      <alignment horizontal="center"/>
    </xf>
    <xf numFmtId="171" fontId="21" fillId="4" borderId="7" xfId="5" applyNumberFormat="1" applyFont="1" applyFill="1" applyBorder="1" applyAlignment="1">
      <alignment horizontal="center" vertical="center"/>
    </xf>
    <xf numFmtId="171" fontId="21" fillId="4" borderId="8" xfId="5" applyNumberFormat="1" applyFont="1" applyFill="1" applyBorder="1" applyAlignment="1">
      <alignment horizontal="center" vertical="center"/>
    </xf>
    <xf numFmtId="171" fontId="21" fillId="4" borderId="7" xfId="19" applyNumberFormat="1" applyFont="1" applyFill="1" applyBorder="1" applyAlignment="1">
      <alignment horizontal="right"/>
    </xf>
    <xf numFmtId="171" fontId="21" fillId="4" borderId="8" xfId="19" applyNumberFormat="1" applyFont="1" applyFill="1" applyBorder="1" applyAlignment="1">
      <alignment horizontal="right"/>
    </xf>
    <xf numFmtId="171" fontId="21" fillId="4" borderId="38" xfId="5" applyNumberFormat="1" applyFont="1" applyFill="1" applyBorder="1" applyAlignment="1">
      <alignment horizontal="center" vertical="center"/>
    </xf>
    <xf numFmtId="166" fontId="20" fillId="2" borderId="5" xfId="1" applyNumberFormat="1" applyFont="1" applyFill="1" applyBorder="1" applyAlignment="1">
      <alignment horizontal="center" vertical="center"/>
    </xf>
    <xf numFmtId="0" fontId="43" fillId="10" borderId="0" xfId="0" applyFont="1" applyFill="1" applyAlignment="1">
      <alignment horizontal="center" vertical="center"/>
    </xf>
    <xf numFmtId="0" fontId="40" fillId="7" borderId="41" xfId="5" applyFont="1" applyFill="1" applyBorder="1" applyAlignment="1">
      <alignment horizontal="center" vertical="center"/>
    </xf>
    <xf numFmtId="0" fontId="3" fillId="0" borderId="16" xfId="9" applyFont="1" applyFill="1" applyBorder="1" applyAlignment="1">
      <alignment horizontal="left" indent="1"/>
    </xf>
    <xf numFmtId="172" fontId="21" fillId="4" borderId="0" xfId="19" applyNumberFormat="1" applyFont="1" applyFill="1" applyBorder="1" applyAlignment="1">
      <alignment horizontal="right" vertical="center"/>
    </xf>
    <xf numFmtId="174" fontId="21" fillId="4" borderId="0" xfId="5" applyNumberFormat="1" applyFont="1" applyFill="1" applyAlignment="1">
      <alignment vertical="center"/>
    </xf>
    <xf numFmtId="166" fontId="20" fillId="8" borderId="1" xfId="0" applyNumberFormat="1" applyFont="1" applyFill="1" applyBorder="1" applyAlignment="1">
      <alignment horizontal="right"/>
    </xf>
    <xf numFmtId="0" fontId="20" fillId="11" borderId="1" xfId="0" applyFont="1" applyFill="1" applyBorder="1"/>
    <xf numFmtId="166" fontId="20" fillId="8" borderId="1" xfId="0" applyNumberFormat="1" applyFont="1" applyFill="1" applyBorder="1" applyAlignment="1">
      <alignment horizontal="right" vertical="center"/>
    </xf>
    <xf numFmtId="0" fontId="50" fillId="2" borderId="0" xfId="0" applyFont="1" applyFill="1" applyAlignment="1">
      <alignment horizontal="left"/>
    </xf>
    <xf numFmtId="3" fontId="50" fillId="2" borderId="0" xfId="0" applyNumberFormat="1" applyFont="1" applyFill="1" applyAlignment="1">
      <alignment horizontal="center"/>
    </xf>
    <xf numFmtId="10" fontId="50" fillId="2" borderId="0" xfId="0" applyNumberFormat="1" applyFont="1" applyFill="1" applyAlignment="1">
      <alignment horizontal="center"/>
    </xf>
    <xf numFmtId="3" fontId="50" fillId="2" borderId="0" xfId="1" applyNumberFormat="1" applyFont="1" applyFill="1" applyAlignment="1">
      <alignment horizontal="center"/>
    </xf>
    <xf numFmtId="168" fontId="4" fillId="2" borderId="0" xfId="9" applyNumberFormat="1" applyFont="1" applyAlignment="1">
      <alignment horizontal="center"/>
    </xf>
    <xf numFmtId="0" fontId="20" fillId="11" borderId="1" xfId="9" applyFont="1" applyFill="1" applyBorder="1">
      <alignment horizontal="left"/>
    </xf>
    <xf numFmtId="168" fontId="20" fillId="11" borderId="1" xfId="9" applyNumberFormat="1" applyFont="1" applyFill="1" applyBorder="1" applyAlignment="1">
      <alignment horizontal="center"/>
    </xf>
    <xf numFmtId="0" fontId="38" fillId="4" borderId="0" xfId="2" applyFont="1" applyFill="1"/>
    <xf numFmtId="0" fontId="39" fillId="4" borderId="0" xfId="2" applyFont="1" applyFill="1" applyAlignment="1">
      <alignment horizontal="right"/>
    </xf>
    <xf numFmtId="0" fontId="21" fillId="9" borderId="0" xfId="2" applyFont="1" applyFill="1"/>
    <xf numFmtId="0" fontId="2" fillId="2" borderId="0" xfId="2" applyFill="1"/>
    <xf numFmtId="0" fontId="18" fillId="4" borderId="0" xfId="2" applyFont="1" applyFill="1" applyAlignment="1">
      <alignment horizontal="left"/>
    </xf>
    <xf numFmtId="0" fontId="56" fillId="4" borderId="0" xfId="2" applyFont="1" applyFill="1"/>
    <xf numFmtId="3" fontId="21" fillId="4" borderId="0" xfId="2" applyNumberFormat="1" applyFont="1" applyFill="1"/>
    <xf numFmtId="0" fontId="40" fillId="7" borderId="0" xfId="2" applyFont="1" applyFill="1" applyAlignment="1">
      <alignment horizontal="center" wrapText="1"/>
    </xf>
    <xf numFmtId="3" fontId="40" fillId="7" borderId="0" xfId="2" applyNumberFormat="1" applyFont="1" applyFill="1" applyAlignment="1">
      <alignment horizontal="center" wrapText="1"/>
    </xf>
    <xf numFmtId="0" fontId="17" fillId="19" borderId="0" xfId="2" applyFont="1" applyFill="1" applyAlignment="1">
      <alignment horizontal="center" wrapText="1"/>
    </xf>
    <xf numFmtId="3" fontId="17" fillId="19" borderId="0" xfId="2" applyNumberFormat="1" applyFont="1" applyFill="1" applyAlignment="1">
      <alignment horizontal="center" wrapText="1"/>
    </xf>
    <xf numFmtId="10" fontId="17" fillId="19" borderId="0" xfId="2" applyNumberFormat="1" applyFont="1" applyFill="1" applyAlignment="1">
      <alignment horizontal="center" wrapText="1"/>
    </xf>
    <xf numFmtId="3" fontId="2" fillId="2" borderId="0" xfId="2" applyNumberFormat="1" applyFill="1" applyAlignment="1">
      <alignment horizontal="left"/>
    </xf>
    <xf numFmtId="10" fontId="2" fillId="2" borderId="0" xfId="1" applyNumberFormat="1" applyFont="1" applyFill="1" applyAlignment="1">
      <alignment horizontal="left"/>
    </xf>
    <xf numFmtId="3" fontId="21" fillId="2" borderId="0" xfId="2" applyNumberFormat="1" applyFont="1" applyFill="1" applyAlignment="1">
      <alignment horizontal="center" wrapText="1"/>
    </xf>
    <xf numFmtId="0" fontId="9" fillId="0" borderId="0" xfId="22"/>
    <xf numFmtId="0" fontId="21" fillId="2" borderId="0" xfId="2" applyFont="1" applyFill="1" applyAlignment="1">
      <alignment horizontal="center" wrapText="1"/>
    </xf>
    <xf numFmtId="10" fontId="21" fillId="2" borderId="0" xfId="2" applyNumberFormat="1" applyFont="1" applyFill="1" applyAlignment="1">
      <alignment horizontal="center" wrapText="1"/>
    </xf>
    <xf numFmtId="3" fontId="17" fillId="4" borderId="3" xfId="2" applyNumberFormat="1" applyFont="1" applyFill="1" applyBorder="1" applyAlignment="1">
      <alignment horizontal="center" vertical="center" wrapText="1"/>
    </xf>
    <xf numFmtId="0" fontId="17" fillId="4" borderId="3" xfId="2" applyFont="1" applyFill="1" applyBorder="1" applyAlignment="1">
      <alignment horizontal="center" vertical="center" wrapText="1"/>
    </xf>
    <xf numFmtId="10" fontId="17" fillId="4" borderId="3" xfId="2" applyNumberFormat="1" applyFont="1" applyFill="1" applyBorder="1" applyAlignment="1">
      <alignment horizontal="center" vertical="center" wrapText="1"/>
    </xf>
    <xf numFmtId="0" fontId="21" fillId="4" borderId="0" xfId="2" applyFont="1" applyFill="1" applyAlignment="1">
      <alignment horizontal="center"/>
    </xf>
    <xf numFmtId="0" fontId="21" fillId="4" borderId="0" xfId="2" applyFont="1" applyFill="1"/>
    <xf numFmtId="170" fontId="58" fillId="4" borderId="0" xfId="19" applyNumberFormat="1" applyFont="1" applyFill="1" applyAlignment="1">
      <alignment horizontal="center" vertical="center"/>
    </xf>
    <xf numFmtId="0" fontId="17" fillId="4" borderId="0" xfId="2" applyFont="1" applyFill="1" applyAlignment="1">
      <alignment horizontal="center"/>
    </xf>
    <xf numFmtId="3" fontId="17" fillId="4" borderId="0" xfId="2" applyNumberFormat="1" applyFont="1" applyFill="1"/>
    <xf numFmtId="0" fontId="35" fillId="0" borderId="0" xfId="2" applyFont="1" applyAlignment="1">
      <alignment horizontal="left"/>
    </xf>
    <xf numFmtId="0" fontId="2" fillId="0" borderId="0" xfId="2"/>
    <xf numFmtId="0" fontId="23" fillId="0" borderId="0" xfId="0" applyFont="1"/>
    <xf numFmtId="0" fontId="59" fillId="6" borderId="0" xfId="0" applyFont="1" applyFill="1" applyAlignment="1">
      <alignment horizontal="center" vertical="center" wrapText="1"/>
    </xf>
    <xf numFmtId="0" fontId="59" fillId="6" borderId="0" xfId="0" applyFont="1" applyFill="1" applyAlignment="1">
      <alignment vertical="center" wrapText="1"/>
    </xf>
    <xf numFmtId="0" fontId="60" fillId="18" borderId="43" xfId="0" applyFont="1" applyFill="1" applyBorder="1" applyAlignment="1">
      <alignment horizontal="center" vertical="center"/>
    </xf>
    <xf numFmtId="0" fontId="61" fillId="18" borderId="43" xfId="0" applyFont="1" applyFill="1" applyBorder="1" applyAlignment="1">
      <alignment vertical="center"/>
    </xf>
    <xf numFmtId="0" fontId="60" fillId="18" borderId="43" xfId="0" applyFont="1" applyFill="1" applyBorder="1" applyAlignment="1">
      <alignment vertical="center"/>
    </xf>
    <xf numFmtId="0" fontId="62" fillId="0" borderId="0" xfId="0" applyFont="1" applyAlignment="1">
      <alignment horizontal="center" vertical="center"/>
    </xf>
    <xf numFmtId="0" fontId="63" fillId="0" borderId="0" xfId="0" applyFont="1" applyAlignment="1">
      <alignment vertical="center"/>
    </xf>
    <xf numFmtId="0" fontId="62" fillId="0" borderId="0" xfId="0" applyFont="1" applyAlignment="1">
      <alignment vertical="center"/>
    </xf>
    <xf numFmtId="0" fontId="62" fillId="0" borderId="1" xfId="0" applyFont="1" applyBorder="1" applyAlignment="1">
      <alignment horizontal="center" vertical="center"/>
    </xf>
    <xf numFmtId="0" fontId="63" fillId="0" borderId="1" xfId="0" applyFont="1" applyBorder="1" applyAlignment="1">
      <alignment vertical="center"/>
    </xf>
    <xf numFmtId="0" fontId="62" fillId="0" borderId="1" xfId="0" applyFont="1" applyBorder="1" applyAlignment="1">
      <alignment vertical="center"/>
    </xf>
    <xf numFmtId="0" fontId="62" fillId="0" borderId="42" xfId="0" applyFont="1" applyBorder="1" applyAlignment="1">
      <alignment horizontal="center" vertical="center" wrapText="1"/>
    </xf>
    <xf numFmtId="0" fontId="63" fillId="0" borderId="42" xfId="0" applyFont="1" applyBorder="1" applyAlignment="1">
      <alignment vertical="center"/>
    </xf>
    <xf numFmtId="0" fontId="62" fillId="0" borderId="42" xfId="0" applyFont="1" applyBorder="1" applyAlignment="1">
      <alignment vertical="center"/>
    </xf>
    <xf numFmtId="0" fontId="62" fillId="0" borderId="42" xfId="0" applyFont="1" applyBorder="1" applyAlignment="1">
      <alignment horizontal="center" vertical="center"/>
    </xf>
    <xf numFmtId="0" fontId="62" fillId="0" borderId="1" xfId="0" applyFont="1" applyBorder="1" applyAlignment="1">
      <alignment horizontal="center" vertical="center" wrapText="1"/>
    </xf>
    <xf numFmtId="0" fontId="62" fillId="0" borderId="2" xfId="0" applyFont="1" applyBorder="1" applyAlignment="1">
      <alignment horizontal="center" vertical="center" wrapText="1"/>
    </xf>
    <xf numFmtId="0" fontId="63" fillId="0" borderId="2" xfId="0" applyFont="1" applyBorder="1" applyAlignment="1">
      <alignment vertical="center"/>
    </xf>
    <xf numFmtId="0" fontId="62" fillId="0" borderId="2" xfId="0" applyFont="1" applyBorder="1" applyAlignment="1">
      <alignment vertical="center"/>
    </xf>
    <xf numFmtId="0" fontId="62" fillId="0" borderId="2" xfId="0" applyFont="1" applyBorder="1" applyAlignment="1">
      <alignment horizontal="center" vertical="center"/>
    </xf>
    <xf numFmtId="0" fontId="62" fillId="0" borderId="0" xfId="0" applyFont="1" applyAlignment="1">
      <alignment horizontal="center" vertical="center" wrapText="1"/>
    </xf>
    <xf numFmtId="0" fontId="62" fillId="0" borderId="48" xfId="0" applyFont="1" applyBorder="1" applyAlignment="1">
      <alignment horizontal="center" vertical="center" wrapText="1"/>
    </xf>
    <xf numFmtId="0" fontId="62" fillId="0" borderId="48" xfId="0" applyFont="1" applyBorder="1" applyAlignment="1">
      <alignment horizontal="center" vertical="center"/>
    </xf>
    <xf numFmtId="0" fontId="63" fillId="0" borderId="48" xfId="0" applyFont="1" applyBorder="1" applyAlignment="1">
      <alignment vertical="center"/>
    </xf>
    <xf numFmtId="0" fontId="62" fillId="0" borderId="48" xfId="0" applyFont="1" applyBorder="1" applyAlignment="1">
      <alignment vertical="center"/>
    </xf>
    <xf numFmtId="0" fontId="60" fillId="18" borderId="0" xfId="0" applyFont="1" applyFill="1" applyAlignment="1">
      <alignment vertical="center"/>
    </xf>
    <xf numFmtId="0" fontId="61" fillId="18" borderId="45" xfId="0" applyFont="1" applyFill="1" applyBorder="1" applyAlignment="1">
      <alignment vertical="center"/>
    </xf>
    <xf numFmtId="0" fontId="61" fillId="18" borderId="45" xfId="0" applyFont="1" applyFill="1" applyBorder="1" applyAlignment="1">
      <alignment horizontal="center" vertical="center"/>
    </xf>
    <xf numFmtId="10" fontId="3" fillId="2" borderId="23" xfId="1" applyNumberFormat="1" applyFont="1" applyFill="1" applyBorder="1" applyAlignment="1">
      <alignment horizontal="right" vertical="center"/>
    </xf>
    <xf numFmtId="175" fontId="4" fillId="0" borderId="0" xfId="0" applyNumberFormat="1" applyFont="1"/>
    <xf numFmtId="10" fontId="3" fillId="2" borderId="17" xfId="1" applyNumberFormat="1" applyFont="1" applyFill="1" applyBorder="1" applyAlignment="1">
      <alignment horizontal="right" vertical="center"/>
    </xf>
    <xf numFmtId="172" fontId="21" fillId="4" borderId="0" xfId="19" applyNumberFormat="1" applyFont="1" applyFill="1" applyBorder="1" applyAlignment="1">
      <alignment vertical="center"/>
    </xf>
    <xf numFmtId="0" fontId="65" fillId="5" borderId="0" xfId="26" applyFont="1" applyFill="1" applyAlignment="1">
      <alignment horizontal="center" vertical="center" wrapText="1"/>
    </xf>
    <xf numFmtId="0" fontId="27" fillId="2" borderId="52" xfId="26" applyFont="1" applyFill="1" applyBorder="1" applyAlignment="1">
      <alignment horizontal="center" vertical="center"/>
    </xf>
    <xf numFmtId="14" fontId="27" fillId="2" borderId="52" xfId="26" applyNumberFormat="1" applyFont="1" applyFill="1" applyBorder="1" applyAlignment="1">
      <alignment horizontal="center" vertical="center"/>
    </xf>
    <xf numFmtId="168" fontId="27" fillId="2" borderId="52" xfId="26" applyNumberFormat="1" applyFont="1" applyFill="1" applyBorder="1" applyAlignment="1">
      <alignment horizontal="center" vertical="center"/>
    </xf>
    <xf numFmtId="3" fontId="27" fillId="2" borderId="52" xfId="26" applyNumberFormat="1" applyFont="1" applyFill="1" applyBorder="1" applyAlignment="1">
      <alignment horizontal="center" vertical="center"/>
    </xf>
    <xf numFmtId="3" fontId="25" fillId="2" borderId="52" xfId="26" applyNumberFormat="1" applyFont="1" applyFill="1" applyBorder="1" applyAlignment="1">
      <alignment horizontal="center" vertical="center"/>
    </xf>
    <xf numFmtId="0" fontId="25" fillId="2" borderId="52" xfId="26" applyFont="1" applyFill="1" applyBorder="1" applyAlignment="1">
      <alignment horizontal="center" vertical="center"/>
    </xf>
    <xf numFmtId="14" fontId="25" fillId="2" borderId="52" xfId="26" applyNumberFormat="1" applyFont="1" applyFill="1" applyBorder="1" applyAlignment="1">
      <alignment horizontal="center" vertical="center"/>
    </xf>
    <xf numFmtId="168" fontId="25" fillId="2" borderId="52" xfId="26" applyNumberFormat="1" applyFont="1" applyFill="1" applyBorder="1" applyAlignment="1">
      <alignment horizontal="center" vertical="center"/>
    </xf>
    <xf numFmtId="3" fontId="25" fillId="2" borderId="53" xfId="26" applyNumberFormat="1" applyFont="1" applyFill="1" applyBorder="1" applyAlignment="1">
      <alignment horizontal="center" vertical="center"/>
    </xf>
    <xf numFmtId="0" fontId="25" fillId="2" borderId="53" xfId="26" applyFont="1" applyFill="1" applyBorder="1" applyAlignment="1">
      <alignment horizontal="center" vertical="center"/>
    </xf>
    <xf numFmtId="14" fontId="25" fillId="2" borderId="53" xfId="26" applyNumberFormat="1" applyFont="1" applyFill="1" applyBorder="1" applyAlignment="1">
      <alignment horizontal="center" vertical="center"/>
    </xf>
    <xf numFmtId="168" fontId="25" fillId="2" borderId="53" xfId="26" applyNumberFormat="1" applyFont="1" applyFill="1" applyBorder="1" applyAlignment="1">
      <alignment horizontal="center" vertical="center"/>
    </xf>
    <xf numFmtId="168" fontId="31" fillId="2" borderId="54" xfId="26" applyNumberFormat="1" applyFont="1" applyFill="1" applyBorder="1" applyAlignment="1">
      <alignment horizontal="center" vertical="center"/>
    </xf>
    <xf numFmtId="0" fontId="66" fillId="0" borderId="0" xfId="26" applyFont="1" applyAlignment="1">
      <alignment vertical="center"/>
    </xf>
    <xf numFmtId="14" fontId="66" fillId="0" borderId="0" xfId="26" applyNumberFormat="1" applyFont="1" applyAlignment="1">
      <alignment vertical="center"/>
    </xf>
    <xf numFmtId="0" fontId="67" fillId="0" borderId="0" xfId="26" applyFont="1" applyAlignment="1">
      <alignment vertical="center"/>
    </xf>
    <xf numFmtId="168" fontId="23" fillId="0" borderId="0" xfId="26" applyNumberFormat="1" applyFont="1" applyAlignment="1">
      <alignment vertical="center"/>
    </xf>
    <xf numFmtId="0" fontId="68" fillId="2" borderId="0" xfId="24" quotePrefix="1" applyFont="1" applyFill="1"/>
    <xf numFmtId="0" fontId="69" fillId="2" borderId="0" xfId="0" applyFont="1" applyFill="1"/>
    <xf numFmtId="0" fontId="4" fillId="2" borderId="0" xfId="9" applyFont="1" applyAlignment="1">
      <alignment horizontal="right"/>
    </xf>
    <xf numFmtId="0" fontId="43" fillId="10" borderId="0" xfId="9" applyFont="1" applyFill="1" applyAlignment="1"/>
    <xf numFmtId="0" fontId="43" fillId="10" borderId="0" xfId="9" applyFont="1" applyFill="1" applyAlignment="1">
      <alignment horizontal="right"/>
    </xf>
    <xf numFmtId="0" fontId="43" fillId="10" borderId="0" xfId="9" applyFont="1" applyFill="1" applyAlignment="1">
      <alignment horizontal="right" wrapText="1"/>
    </xf>
    <xf numFmtId="0" fontId="4" fillId="0" borderId="0" xfId="9" applyFont="1" applyFill="1" applyAlignment="1"/>
    <xf numFmtId="3" fontId="4" fillId="0" borderId="0" xfId="9" applyNumberFormat="1" applyFont="1" applyFill="1" applyAlignment="1">
      <alignment horizontal="right"/>
    </xf>
    <xf numFmtId="166" fontId="4" fillId="0" borderId="0" xfId="1" applyNumberFormat="1" applyFont="1" applyFill="1" applyAlignment="1">
      <alignment horizontal="right"/>
    </xf>
    <xf numFmtId="3" fontId="6" fillId="2" borderId="0" xfId="9" applyNumberFormat="1">
      <alignment horizontal="left"/>
    </xf>
    <xf numFmtId="0" fontId="4" fillId="2" borderId="2" xfId="9" applyFont="1" applyBorder="1">
      <alignment horizontal="left"/>
    </xf>
    <xf numFmtId="0" fontId="20" fillId="0" borderId="0" xfId="9" applyFont="1" applyFill="1" applyAlignment="1"/>
    <xf numFmtId="0" fontId="4" fillId="2" borderId="12" xfId="9" applyFont="1" applyBorder="1">
      <alignment horizontal="left"/>
    </xf>
    <xf numFmtId="1" fontId="4" fillId="2" borderId="1" xfId="9" applyNumberFormat="1" applyFont="1" applyBorder="1">
      <alignment horizontal="left"/>
    </xf>
    <xf numFmtId="0" fontId="6" fillId="2" borderId="1" xfId="9" applyBorder="1">
      <alignment horizontal="left"/>
    </xf>
    <xf numFmtId="0" fontId="4" fillId="2" borderId="0" xfId="9" applyFont="1" applyAlignment="1"/>
    <xf numFmtId="9" fontId="6" fillId="2" borderId="0" xfId="1" applyFont="1" applyFill="1" applyAlignment="1">
      <alignment horizontal="left"/>
    </xf>
    <xf numFmtId="0" fontId="46" fillId="2" borderId="0" xfId="0" applyFont="1" applyFill="1" applyAlignment="1">
      <alignment horizontal="left" wrapText="1"/>
    </xf>
    <xf numFmtId="175" fontId="6" fillId="2" borderId="0" xfId="4" applyNumberFormat="1" applyFont="1" applyFill="1" applyAlignment="1">
      <alignment horizontal="left"/>
    </xf>
    <xf numFmtId="0" fontId="70" fillId="2" borderId="0" xfId="9" applyFont="1">
      <alignment horizontal="left"/>
    </xf>
    <xf numFmtId="0" fontId="20" fillId="8" borderId="21" xfId="9" applyFont="1" applyFill="1" applyBorder="1" applyAlignment="1"/>
    <xf numFmtId="3" fontId="20" fillId="8" borderId="29" xfId="9" applyNumberFormat="1" applyFont="1" applyFill="1" applyBorder="1" applyAlignment="1">
      <alignment horizontal="right"/>
    </xf>
    <xf numFmtId="3" fontId="3" fillId="0" borderId="0" xfId="9" applyNumberFormat="1" applyFont="1" applyFill="1" applyAlignment="1">
      <alignment horizontal="right"/>
    </xf>
    <xf numFmtId="0" fontId="20" fillId="8" borderId="21" xfId="9" applyFont="1" applyFill="1" applyBorder="1">
      <alignment horizontal="left"/>
    </xf>
    <xf numFmtId="3" fontId="20" fillId="8" borderId="29" xfId="9" applyNumberFormat="1" applyFont="1" applyFill="1" applyBorder="1" applyAlignment="1">
      <alignment horizontal="right" vertical="center"/>
    </xf>
    <xf numFmtId="3" fontId="4" fillId="0" borderId="0" xfId="4" applyNumberFormat="1" applyFont="1" applyFill="1" applyAlignment="1">
      <alignment horizontal="right"/>
    </xf>
    <xf numFmtId="4" fontId="71" fillId="0" borderId="0" xfId="0" applyNumberFormat="1" applyFont="1" applyAlignment="1">
      <alignment horizontal="left"/>
    </xf>
    <xf numFmtId="4" fontId="0" fillId="0" borderId="0" xfId="0" applyNumberFormat="1" applyAlignment="1">
      <alignment horizontal="left"/>
    </xf>
    <xf numFmtId="3" fontId="4" fillId="0" borderId="0" xfId="4" applyNumberFormat="1" applyFont="1" applyFill="1" applyBorder="1" applyAlignment="1">
      <alignment horizontal="right"/>
    </xf>
    <xf numFmtId="3" fontId="4" fillId="2" borderId="0" xfId="4" applyNumberFormat="1" applyFont="1" applyFill="1" applyAlignment="1">
      <alignment horizontal="right"/>
    </xf>
    <xf numFmtId="0" fontId="20" fillId="8" borderId="21" xfId="9" applyFont="1" applyFill="1" applyBorder="1" applyAlignment="1">
      <alignment horizontal="left" wrapText="1"/>
    </xf>
    <xf numFmtId="43" fontId="71" fillId="0" borderId="0" xfId="19" applyFont="1"/>
    <xf numFmtId="0" fontId="45" fillId="2" borderId="0" xfId="9" applyFont="1" applyAlignment="1">
      <alignment vertical="top"/>
    </xf>
    <xf numFmtId="0" fontId="45" fillId="2" borderId="2" xfId="9" applyFont="1" applyBorder="1" applyAlignment="1">
      <alignment horizontal="left" vertical="top"/>
    </xf>
    <xf numFmtId="3" fontId="4" fillId="2" borderId="2" xfId="9" applyNumberFormat="1" applyFont="1" applyBorder="1" applyAlignment="1">
      <alignment horizontal="right"/>
    </xf>
    <xf numFmtId="9" fontId="6" fillId="2" borderId="2" xfId="1" applyFont="1" applyFill="1" applyBorder="1" applyAlignment="1">
      <alignment horizontal="left"/>
    </xf>
    <xf numFmtId="0" fontId="6" fillId="2" borderId="2" xfId="9" applyBorder="1">
      <alignment horizontal="left"/>
    </xf>
    <xf numFmtId="3" fontId="6" fillId="2" borderId="0" xfId="9" applyNumberFormat="1" applyAlignment="1">
      <alignment horizontal="right"/>
    </xf>
    <xf numFmtId="0" fontId="72" fillId="2" borderId="0" xfId="24" quotePrefix="1" applyFont="1" applyFill="1"/>
    <xf numFmtId="3" fontId="41" fillId="2" borderId="14" xfId="9" applyNumberFormat="1" applyFont="1" applyBorder="1" applyAlignment="1">
      <alignment horizontal="center"/>
    </xf>
    <xf numFmtId="0" fontId="4" fillId="2" borderId="14" xfId="9" applyFont="1" applyBorder="1" applyAlignment="1">
      <alignment horizontal="center"/>
    </xf>
    <xf numFmtId="3" fontId="0" fillId="0" borderId="0" xfId="0" applyNumberFormat="1"/>
    <xf numFmtId="3" fontId="4" fillId="2" borderId="0" xfId="4" applyNumberFormat="1" applyFont="1" applyFill="1" applyBorder="1" applyAlignment="1">
      <alignment horizontal="right"/>
    </xf>
    <xf numFmtId="0" fontId="3" fillId="0" borderId="16" xfId="4" applyNumberFormat="1" applyFont="1" applyFill="1" applyBorder="1" applyAlignment="1">
      <alignment horizontal="left" vertical="center"/>
    </xf>
    <xf numFmtId="0" fontId="3" fillId="0" borderId="16" xfId="9" applyFont="1" applyFill="1" applyBorder="1" applyAlignment="1">
      <alignment horizontal="left" vertical="center"/>
    </xf>
    <xf numFmtId="0" fontId="4" fillId="0" borderId="16" xfId="9" applyFont="1" applyFill="1" applyBorder="1" applyAlignment="1">
      <alignment horizontal="left" vertical="center"/>
    </xf>
    <xf numFmtId="175" fontId="4" fillId="0" borderId="0" xfId="4" applyNumberFormat="1" applyFont="1" applyFill="1" applyBorder="1" applyAlignment="1">
      <alignment horizontal="right"/>
    </xf>
    <xf numFmtId="175" fontId="4" fillId="0" borderId="16" xfId="4" applyNumberFormat="1" applyFont="1" applyFill="1" applyBorder="1" applyAlignment="1">
      <alignment horizontal="right"/>
    </xf>
    <xf numFmtId="0" fontId="43" fillId="10" borderId="0" xfId="10" applyNumberFormat="1" applyFont="1" applyFill="1" applyBorder="1" applyAlignment="1">
      <alignment horizontal="center" vertical="center"/>
    </xf>
    <xf numFmtId="175" fontId="3" fillId="0" borderId="0" xfId="10" applyNumberFormat="1" applyFont="1" applyFill="1" applyBorder="1" applyAlignment="1">
      <alignment horizontal="center" vertical="center"/>
    </xf>
    <xf numFmtId="175" fontId="41" fillId="8" borderId="0" xfId="10" applyNumberFormat="1" applyFont="1" applyFill="1" applyBorder="1" applyAlignment="1">
      <alignment horizontal="center" vertical="center"/>
    </xf>
    <xf numFmtId="0" fontId="3" fillId="0" borderId="2" xfId="9" applyFont="1" applyFill="1" applyBorder="1" applyAlignment="1">
      <alignment horizontal="left" vertical="center" wrapText="1"/>
    </xf>
    <xf numFmtId="0" fontId="41" fillId="2" borderId="0" xfId="12" applyFont="1" applyFill="1"/>
    <xf numFmtId="0" fontId="4" fillId="0" borderId="0" xfId="12" applyFont="1"/>
    <xf numFmtId="0" fontId="42" fillId="2" borderId="0" xfId="12" applyFont="1" applyFill="1" applyAlignment="1">
      <alignment horizontal="left"/>
    </xf>
    <xf numFmtId="0" fontId="4" fillId="0" borderId="0" xfId="12" applyFont="1" applyAlignment="1">
      <alignment horizontal="center"/>
    </xf>
    <xf numFmtId="0" fontId="43" fillId="20" borderId="0" xfId="12" applyFont="1" applyFill="1" applyAlignment="1">
      <alignment horizontal="left"/>
    </xf>
    <xf numFmtId="0" fontId="43" fillId="20" borderId="0" xfId="12" applyFont="1" applyFill="1" applyAlignment="1">
      <alignment horizontal="center" vertical="center" wrapText="1"/>
    </xf>
    <xf numFmtId="0" fontId="43" fillId="20" borderId="8" xfId="12" applyFont="1" applyFill="1" applyBorder="1" applyAlignment="1">
      <alignment horizontal="center" vertical="center" wrapText="1"/>
    </xf>
    <xf numFmtId="0" fontId="20" fillId="12" borderId="0" xfId="12" applyFont="1" applyFill="1" applyAlignment="1">
      <alignment horizontal="left"/>
    </xf>
    <xf numFmtId="175" fontId="20" fillId="12" borderId="7" xfId="12" applyNumberFormat="1" applyFont="1" applyFill="1" applyBorder="1" applyAlignment="1">
      <alignment horizontal="center" vertical="center" wrapText="1"/>
    </xf>
    <xf numFmtId="175" fontId="20" fillId="12" borderId="0" xfId="12" applyNumberFormat="1" applyFont="1" applyFill="1" applyAlignment="1">
      <alignment horizontal="center" vertical="center" wrapText="1"/>
    </xf>
    <xf numFmtId="166" fontId="20" fillId="12" borderId="8" xfId="11" applyNumberFormat="1" applyFont="1" applyFill="1" applyBorder="1" applyAlignment="1">
      <alignment horizontal="center" vertical="center" wrapText="1"/>
    </xf>
    <xf numFmtId="166" fontId="20" fillId="12" borderId="0" xfId="11" applyNumberFormat="1" applyFont="1" applyFill="1" applyAlignment="1">
      <alignment horizontal="center" vertical="center" wrapText="1"/>
    </xf>
    <xf numFmtId="175" fontId="4" fillId="0" borderId="7" xfId="12" applyNumberFormat="1" applyFont="1" applyBorder="1" applyAlignment="1">
      <alignment horizontal="center" vertical="center" wrapText="1"/>
    </xf>
    <xf numFmtId="175" fontId="4" fillId="0" borderId="0" xfId="12" applyNumberFormat="1" applyFont="1" applyAlignment="1">
      <alignment horizontal="center" vertical="center" wrapText="1"/>
    </xf>
    <xf numFmtId="170" fontId="3" fillId="0" borderId="7" xfId="0" applyNumberFormat="1" applyFont="1" applyBorder="1"/>
    <xf numFmtId="166" fontId="4" fillId="0" borderId="0" xfId="11" applyNumberFormat="1" applyFont="1" applyFill="1" applyAlignment="1">
      <alignment horizontal="center" vertical="center" wrapText="1"/>
    </xf>
    <xf numFmtId="0" fontId="4" fillId="0" borderId="8" xfId="12" applyFont="1" applyBorder="1"/>
    <xf numFmtId="0" fontId="3" fillId="0" borderId="0" xfId="12" applyFont="1"/>
    <xf numFmtId="175" fontId="3" fillId="0" borderId="7" xfId="12" applyNumberFormat="1" applyFont="1" applyBorder="1" applyAlignment="1">
      <alignment horizontal="center" vertical="center" wrapText="1"/>
    </xf>
    <xf numFmtId="175" fontId="3" fillId="0" borderId="0" xfId="12" applyNumberFormat="1" applyFont="1" applyAlignment="1">
      <alignment horizontal="center" vertical="center" wrapText="1"/>
    </xf>
    <xf numFmtId="166" fontId="3" fillId="0" borderId="8" xfId="11" applyNumberFormat="1" applyFont="1" applyBorder="1" applyAlignment="1">
      <alignment horizontal="center" vertical="center" wrapText="1"/>
    </xf>
    <xf numFmtId="0" fontId="3" fillId="0" borderId="0" xfId="12" applyFont="1" applyAlignment="1">
      <alignment vertical="center"/>
    </xf>
    <xf numFmtId="170" fontId="4" fillId="0" borderId="0" xfId="19" applyNumberFormat="1" applyFont="1"/>
    <xf numFmtId="0" fontId="43" fillId="10" borderId="0" xfId="12" applyFont="1" applyFill="1" applyAlignment="1">
      <alignment horizontal="left" vertical="center" wrapText="1"/>
    </xf>
    <xf numFmtId="0" fontId="43" fillId="10" borderId="0" xfId="12" applyFont="1" applyFill="1" applyAlignment="1">
      <alignment horizontal="center" vertical="center" wrapText="1"/>
    </xf>
    <xf numFmtId="0" fontId="43" fillId="10" borderId="8" xfId="12" applyFont="1" applyFill="1" applyBorder="1" applyAlignment="1">
      <alignment horizontal="center" vertical="center" wrapText="1"/>
    </xf>
    <xf numFmtId="0" fontId="2" fillId="0" borderId="0" xfId="12"/>
    <xf numFmtId="0" fontId="41" fillId="12" borderId="0" xfId="12" applyFont="1" applyFill="1" applyAlignment="1">
      <alignment horizontal="left" vertical="center" wrapText="1"/>
    </xf>
    <xf numFmtId="175" fontId="41" fillId="12" borderId="7" xfId="13" applyNumberFormat="1" applyFont="1" applyFill="1" applyBorder="1" applyAlignment="1">
      <alignment horizontal="center" vertical="center" wrapText="1"/>
    </xf>
    <xf numFmtId="175" fontId="41" fillId="12" borderId="0" xfId="13" applyNumberFormat="1" applyFont="1" applyFill="1" applyBorder="1" applyAlignment="1">
      <alignment horizontal="center" vertical="center" wrapText="1"/>
    </xf>
    <xf numFmtId="166" fontId="41" fillId="12" borderId="8" xfId="11" applyNumberFormat="1" applyFont="1" applyFill="1" applyBorder="1" applyAlignment="1">
      <alignment horizontal="center" vertical="center" wrapText="1"/>
    </xf>
    <xf numFmtId="166" fontId="41" fillId="12" borderId="0" xfId="11" applyNumberFormat="1" applyFont="1" applyFill="1" applyBorder="1" applyAlignment="1">
      <alignment horizontal="center" vertical="center" wrapText="1"/>
    </xf>
    <xf numFmtId="0" fontId="4" fillId="0" borderId="0" xfId="12" applyFont="1" applyAlignment="1">
      <alignment horizontal="left" vertical="center" wrapText="1"/>
    </xf>
    <xf numFmtId="175" fontId="3" fillId="0" borderId="7" xfId="13" applyNumberFormat="1" applyFont="1" applyBorder="1" applyAlignment="1">
      <alignment horizontal="center" vertical="center" wrapText="1"/>
    </xf>
    <xf numFmtId="175" fontId="3" fillId="0" borderId="0" xfId="13" applyNumberFormat="1" applyFont="1" applyBorder="1" applyAlignment="1">
      <alignment horizontal="center" vertical="center" wrapText="1"/>
    </xf>
    <xf numFmtId="166" fontId="3" fillId="0" borderId="0" xfId="11" applyNumberFormat="1" applyFont="1" applyBorder="1" applyAlignment="1">
      <alignment horizontal="center" vertical="center" wrapText="1"/>
    </xf>
    <xf numFmtId="0" fontId="3" fillId="0" borderId="0" xfId="12" applyFont="1" applyAlignment="1">
      <alignment horizontal="left" vertical="center" wrapText="1"/>
    </xf>
    <xf numFmtId="0" fontId="20" fillId="12" borderId="0" xfId="12" applyFont="1" applyFill="1" applyAlignment="1">
      <alignment horizontal="left" vertical="center" wrapText="1"/>
    </xf>
    <xf numFmtId="175" fontId="20" fillId="12" borderId="7" xfId="13" applyNumberFormat="1" applyFont="1" applyFill="1" applyBorder="1" applyAlignment="1">
      <alignment horizontal="center" vertical="center" wrapText="1"/>
    </xf>
    <xf numFmtId="175" fontId="20" fillId="12" borderId="0" xfId="13" applyNumberFormat="1" applyFont="1" applyFill="1" applyBorder="1" applyAlignment="1">
      <alignment horizontal="center" vertical="center" wrapText="1"/>
    </xf>
    <xf numFmtId="166" fontId="20" fillId="12" borderId="0" xfId="11" applyNumberFormat="1" applyFont="1" applyFill="1" applyBorder="1" applyAlignment="1">
      <alignment horizontal="center" vertical="center" wrapText="1"/>
    </xf>
    <xf numFmtId="175" fontId="4" fillId="0" borderId="9" xfId="13" applyNumberFormat="1" applyFont="1" applyBorder="1" applyAlignment="1">
      <alignment horizontal="center" vertical="center" wrapText="1"/>
    </xf>
    <xf numFmtId="175" fontId="4" fillId="0" borderId="2" xfId="13" applyNumberFormat="1" applyFont="1" applyBorder="1" applyAlignment="1">
      <alignment horizontal="center" vertical="center" wrapText="1"/>
    </xf>
    <xf numFmtId="166" fontId="4" fillId="0" borderId="2" xfId="11" applyNumberFormat="1" applyFont="1" applyBorder="1" applyAlignment="1">
      <alignment horizontal="center" vertical="center" wrapText="1"/>
    </xf>
    <xf numFmtId="166" fontId="4" fillId="0" borderId="10" xfId="11" applyNumberFormat="1" applyFont="1" applyBorder="1" applyAlignment="1">
      <alignment horizontal="center" vertical="center" wrapText="1"/>
    </xf>
    <xf numFmtId="0" fontId="2" fillId="0" borderId="0" xfId="12" applyAlignment="1">
      <alignment vertical="center"/>
    </xf>
    <xf numFmtId="0" fontId="3" fillId="2" borderId="2" xfId="9" applyFont="1" applyBorder="1" applyAlignment="1">
      <alignment horizontal="left" vertical="top"/>
    </xf>
    <xf numFmtId="3" fontId="3" fillId="2" borderId="2" xfId="9" applyNumberFormat="1" applyFont="1" applyBorder="1" applyAlignment="1">
      <alignment horizontal="left" vertical="top"/>
    </xf>
    <xf numFmtId="0" fontId="2" fillId="0" borderId="2" xfId="12" applyBorder="1"/>
    <xf numFmtId="3" fontId="4" fillId="2" borderId="0" xfId="4" applyNumberFormat="1" applyFont="1" applyFill="1" applyBorder="1" applyAlignment="1">
      <alignment horizontal="center" vertical="center" wrapText="1"/>
    </xf>
    <xf numFmtId="3" fontId="4" fillId="2" borderId="0" xfId="19" applyNumberFormat="1" applyFont="1" applyFill="1" applyBorder="1" applyAlignment="1">
      <alignment horizontal="center" vertical="center" wrapText="1"/>
    </xf>
    <xf numFmtId="3" fontId="20" fillId="8" borderId="1" xfId="0" applyNumberFormat="1" applyFont="1" applyFill="1" applyBorder="1" applyAlignment="1">
      <alignment horizontal="center" vertical="center" wrapText="1"/>
    </xf>
    <xf numFmtId="3" fontId="20" fillId="8" borderId="1" xfId="19" applyNumberFormat="1" applyFont="1" applyFill="1" applyBorder="1" applyAlignment="1">
      <alignment horizontal="center" vertical="center" wrapText="1"/>
    </xf>
    <xf numFmtId="175" fontId="0" fillId="0" borderId="0" xfId="19" applyNumberFormat="1" applyFont="1"/>
    <xf numFmtId="0" fontId="0" fillId="0" borderId="0" xfId="0" applyAlignment="1">
      <alignment horizontal="left"/>
    </xf>
    <xf numFmtId="166" fontId="20" fillId="12" borderId="8" xfId="1" applyNumberFormat="1" applyFont="1" applyFill="1" applyBorder="1" applyAlignment="1">
      <alignment horizontal="center" vertical="center" wrapText="1"/>
    </xf>
    <xf numFmtId="166" fontId="4" fillId="0" borderId="8" xfId="1" applyNumberFormat="1" applyFont="1" applyBorder="1" applyAlignment="1">
      <alignment horizontal="center" vertical="center" wrapText="1"/>
    </xf>
    <xf numFmtId="166" fontId="3" fillId="0" borderId="8" xfId="1" applyNumberFormat="1" applyFont="1" applyBorder="1" applyAlignment="1">
      <alignment horizontal="center" vertical="center" wrapText="1"/>
    </xf>
    <xf numFmtId="166" fontId="4" fillId="0" borderId="0" xfId="11" applyNumberFormat="1" applyFont="1" applyFill="1" applyBorder="1" applyAlignment="1">
      <alignment horizontal="center" vertical="center" wrapText="1"/>
    </xf>
    <xf numFmtId="166" fontId="4" fillId="0" borderId="8" xfId="1" applyNumberFormat="1" applyFont="1" applyFill="1" applyBorder="1" applyAlignment="1">
      <alignment horizontal="center" vertical="center" wrapText="1"/>
    </xf>
    <xf numFmtId="166" fontId="3" fillId="0" borderId="8" xfId="1" applyNumberFormat="1" applyFont="1" applyFill="1" applyBorder="1" applyAlignment="1">
      <alignment horizontal="center" vertical="center" wrapText="1"/>
    </xf>
    <xf numFmtId="166" fontId="20" fillId="2" borderId="1" xfId="0" applyNumberFormat="1" applyFont="1" applyFill="1" applyBorder="1" applyAlignment="1">
      <alignment horizontal="center" vertical="center" wrapText="1"/>
    </xf>
    <xf numFmtId="166" fontId="20" fillId="0" borderId="1" xfId="0" applyNumberFormat="1" applyFont="1" applyBorder="1" applyAlignment="1">
      <alignment horizontal="center" vertical="center" wrapText="1"/>
    </xf>
    <xf numFmtId="166" fontId="0" fillId="0" borderId="0" xfId="1" applyNumberFormat="1" applyFont="1"/>
    <xf numFmtId="3" fontId="6" fillId="0" borderId="0" xfId="9" applyNumberFormat="1" applyFill="1">
      <alignment horizontal="left"/>
    </xf>
    <xf numFmtId="0" fontId="4" fillId="0" borderId="0" xfId="9" applyFont="1" applyFill="1">
      <alignment horizontal="left"/>
    </xf>
    <xf numFmtId="43" fontId="71" fillId="0" borderId="0" xfId="19" applyFont="1" applyFill="1"/>
    <xf numFmtId="0" fontId="70" fillId="0" borderId="0" xfId="9" applyFont="1" applyFill="1">
      <alignment horizontal="left"/>
    </xf>
    <xf numFmtId="0" fontId="3" fillId="0" borderId="8" xfId="12" applyFont="1" applyBorder="1"/>
    <xf numFmtId="3" fontId="41" fillId="15" borderId="36" xfId="31" applyNumberFormat="1" applyFont="1" applyFill="1" applyBorder="1" applyAlignment="1">
      <alignment horizontal="center" vertical="center"/>
    </xf>
    <xf numFmtId="3" fontId="41" fillId="15" borderId="36" xfId="31" applyNumberFormat="1" applyFont="1" applyFill="1" applyBorder="1" applyAlignment="1">
      <alignment horizontal="right" vertical="center"/>
    </xf>
    <xf numFmtId="3" fontId="20" fillId="2" borderId="36" xfId="31" applyNumberFormat="1" applyFont="1" applyFill="1" applyBorder="1" applyAlignment="1">
      <alignment horizontal="center" vertical="center"/>
    </xf>
    <xf numFmtId="3" fontId="20" fillId="15" borderId="36" xfId="31" applyNumberFormat="1" applyFont="1" applyFill="1" applyBorder="1" applyAlignment="1">
      <alignment horizontal="right" vertical="center"/>
    </xf>
    <xf numFmtId="3" fontId="41" fillId="15" borderId="6" xfId="31" applyNumberFormat="1" applyFont="1" applyFill="1" applyBorder="1" applyAlignment="1">
      <alignment horizontal="right" vertical="center"/>
    </xf>
    <xf numFmtId="3" fontId="20" fillId="15" borderId="36" xfId="31" applyNumberFormat="1" applyFont="1" applyFill="1" applyBorder="1" applyAlignment="1">
      <alignment horizontal="center" vertical="center"/>
    </xf>
    <xf numFmtId="3" fontId="41" fillId="2" borderId="36" xfId="31" applyNumberFormat="1" applyFont="1" applyFill="1" applyBorder="1" applyAlignment="1">
      <alignment horizontal="right" vertical="center"/>
    </xf>
    <xf numFmtId="3" fontId="41" fillId="15" borderId="6" xfId="31" applyNumberFormat="1" applyFont="1" applyFill="1" applyBorder="1" applyAlignment="1">
      <alignment horizontal="center" vertical="center"/>
    </xf>
    <xf numFmtId="0" fontId="42" fillId="2" borderId="0" xfId="0" applyFont="1" applyFill="1" applyAlignment="1">
      <alignment vertical="center"/>
    </xf>
    <xf numFmtId="0" fontId="21" fillId="0" borderId="0" xfId="2" applyFont="1" applyAlignment="1">
      <alignment horizontal="center" wrapText="1"/>
    </xf>
    <xf numFmtId="3" fontId="21" fillId="0" borderId="0" xfId="2" applyNumberFormat="1" applyFont="1" applyAlignment="1">
      <alignment horizontal="center" wrapText="1"/>
    </xf>
    <xf numFmtId="10" fontId="21" fillId="0" borderId="0" xfId="2" applyNumberFormat="1" applyFont="1" applyAlignment="1">
      <alignment horizontal="center" wrapText="1"/>
    </xf>
    <xf numFmtId="170" fontId="4" fillId="0" borderId="0" xfId="0" applyNumberFormat="1" applyFont="1"/>
    <xf numFmtId="0" fontId="41" fillId="2" borderId="5" xfId="0" applyFont="1" applyFill="1" applyBorder="1" applyAlignment="1">
      <alignment horizontal="center" vertical="top" wrapText="1"/>
    </xf>
    <xf numFmtId="1" fontId="41" fillId="2" borderId="5" xfId="19" applyNumberFormat="1" applyFont="1" applyFill="1" applyBorder="1" applyAlignment="1">
      <alignment horizontal="center" vertical="center" wrapText="1"/>
    </xf>
    <xf numFmtId="166" fontId="0" fillId="2" borderId="0" xfId="1" applyNumberFormat="1" applyFont="1" applyFill="1"/>
    <xf numFmtId="0" fontId="70" fillId="2" borderId="2" xfId="9" applyFont="1" applyBorder="1">
      <alignment horizontal="left"/>
    </xf>
    <xf numFmtId="0" fontId="52" fillId="0" borderId="0" xfId="0" applyFont="1" applyAlignment="1">
      <alignment horizontal="left" vertical="top" wrapText="1"/>
    </xf>
    <xf numFmtId="170" fontId="3" fillId="2" borderId="0" xfId="19" applyNumberFormat="1" applyFont="1" applyFill="1" applyAlignment="1">
      <alignment horizontal="right"/>
    </xf>
    <xf numFmtId="170" fontId="3" fillId="0" borderId="0" xfId="19" applyNumberFormat="1" applyFont="1" applyFill="1" applyAlignment="1">
      <alignment horizontal="right"/>
    </xf>
    <xf numFmtId="0" fontId="20" fillId="8" borderId="35" xfId="0" applyFont="1" applyFill="1" applyBorder="1" applyAlignment="1">
      <alignment horizontal="left" vertical="center" wrapText="1"/>
    </xf>
    <xf numFmtId="171" fontId="17" fillId="22" borderId="12" xfId="19" applyNumberFormat="1" applyFont="1" applyFill="1" applyBorder="1" applyAlignment="1">
      <alignment horizontal="right" vertical="center"/>
    </xf>
    <xf numFmtId="171" fontId="17" fillId="22" borderId="13" xfId="19" applyNumberFormat="1" applyFont="1" applyFill="1" applyBorder="1" applyAlignment="1">
      <alignment horizontal="right" vertical="center"/>
    </xf>
    <xf numFmtId="171" fontId="17" fillId="22" borderId="12" xfId="5" applyNumberFormat="1" applyFont="1" applyFill="1" applyBorder="1" applyAlignment="1">
      <alignment horizontal="center" vertical="center"/>
    </xf>
    <xf numFmtId="171" fontId="17" fillId="22" borderId="6" xfId="5" applyNumberFormat="1" applyFont="1" applyFill="1" applyBorder="1" applyAlignment="1">
      <alignment horizontal="center" vertical="center"/>
    </xf>
    <xf numFmtId="173" fontId="36" fillId="2" borderId="0" xfId="20" applyNumberFormat="1" applyFont="1" applyFill="1" applyAlignment="1">
      <alignment horizontal="right" vertical="center"/>
    </xf>
    <xf numFmtId="0" fontId="2" fillId="0" borderId="0" xfId="5" applyAlignment="1">
      <alignment vertical="center"/>
    </xf>
    <xf numFmtId="0" fontId="43" fillId="10" borderId="22" xfId="9" applyFont="1" applyFill="1" applyBorder="1" applyAlignment="1">
      <alignment horizontal="left" vertical="center"/>
    </xf>
    <xf numFmtId="170" fontId="4" fillId="2" borderId="0" xfId="19" applyNumberFormat="1" applyFont="1" applyFill="1" applyAlignment="1">
      <alignment horizontal="right" vertical="center"/>
    </xf>
    <xf numFmtId="0" fontId="4" fillId="2" borderId="2" xfId="0" applyFont="1" applyFill="1" applyBorder="1" applyAlignment="1">
      <alignment vertical="center" wrapText="1"/>
    </xf>
    <xf numFmtId="166" fontId="20" fillId="12" borderId="28" xfId="1" applyNumberFormat="1" applyFont="1" applyFill="1" applyBorder="1" applyAlignment="1">
      <alignment horizontal="center" vertical="center"/>
    </xf>
    <xf numFmtId="0" fontId="0" fillId="2" borderId="0" xfId="0" applyFill="1" applyAlignment="1">
      <alignment horizontal="right"/>
    </xf>
    <xf numFmtId="167" fontId="0" fillId="2" borderId="0" xfId="0" applyNumberFormat="1" applyFill="1" applyAlignment="1">
      <alignment horizontal="right"/>
    </xf>
    <xf numFmtId="166" fontId="0" fillId="2" borderId="0" xfId="1" applyNumberFormat="1" applyFont="1" applyFill="1" applyAlignment="1">
      <alignment horizontal="right"/>
    </xf>
    <xf numFmtId="175" fontId="0" fillId="2" borderId="0" xfId="0" applyNumberFormat="1" applyFill="1" applyAlignment="1">
      <alignment horizontal="right"/>
    </xf>
    <xf numFmtId="0" fontId="43" fillId="10" borderId="40" xfId="9" applyFont="1" applyFill="1" applyBorder="1">
      <alignment horizontal="left"/>
    </xf>
    <xf numFmtId="175" fontId="20" fillId="8" borderId="39" xfId="4" applyNumberFormat="1" applyFont="1" applyFill="1" applyBorder="1" applyAlignment="1">
      <alignment horizontal="left"/>
    </xf>
    <xf numFmtId="0" fontId="4" fillId="2" borderId="16" xfId="9" applyFont="1" applyBorder="1" applyAlignment="1">
      <alignment horizontal="left" indent="1"/>
    </xf>
    <xf numFmtId="175" fontId="20" fillId="8" borderId="30" xfId="4" applyNumberFormat="1" applyFont="1" applyFill="1" applyBorder="1" applyAlignment="1">
      <alignment horizontal="left"/>
    </xf>
    <xf numFmtId="0" fontId="4" fillId="0" borderId="16" xfId="9" applyFont="1" applyFill="1" applyBorder="1" applyAlignment="1">
      <alignment horizontal="left" indent="1"/>
    </xf>
    <xf numFmtId="175" fontId="20" fillId="8" borderId="27" xfId="4" applyNumberFormat="1" applyFont="1" applyFill="1" applyBorder="1" applyAlignment="1">
      <alignment horizontal="left"/>
    </xf>
    <xf numFmtId="175" fontId="20" fillId="8" borderId="27" xfId="4" applyNumberFormat="1" applyFont="1" applyFill="1" applyBorder="1" applyAlignment="1">
      <alignment horizontal="right"/>
    </xf>
    <xf numFmtId="175" fontId="20" fillId="8" borderId="28" xfId="4" applyNumberFormat="1" applyFont="1" applyFill="1" applyBorder="1" applyAlignment="1">
      <alignment horizontal="right"/>
    </xf>
    <xf numFmtId="175" fontId="0" fillId="2" borderId="0" xfId="0" applyNumberFormat="1" applyFill="1"/>
    <xf numFmtId="10" fontId="4" fillId="0" borderId="0" xfId="1" applyNumberFormat="1" applyFont="1" applyFill="1" applyAlignment="1">
      <alignment horizontal="center" vertical="center"/>
    </xf>
    <xf numFmtId="4" fontId="4" fillId="0" borderId="0" xfId="0" applyNumberFormat="1" applyFont="1" applyAlignment="1">
      <alignment horizontal="center" vertical="center"/>
    </xf>
    <xf numFmtId="0" fontId="0" fillId="2" borderId="1" xfId="0" applyFill="1" applyBorder="1"/>
    <xf numFmtId="171" fontId="17" fillId="22" borderId="13" xfId="5" applyNumberFormat="1" applyFont="1" applyFill="1" applyBorder="1" applyAlignment="1">
      <alignment horizontal="center" vertical="center"/>
    </xf>
    <xf numFmtId="172" fontId="21" fillId="4" borderId="0" xfId="32" applyNumberFormat="1" applyFont="1" applyFill="1" applyBorder="1" applyAlignment="1">
      <alignment horizontal="right" vertical="center"/>
    </xf>
    <xf numFmtId="170" fontId="2" fillId="9" borderId="0" xfId="32" applyNumberFormat="1" applyFont="1" applyFill="1"/>
    <xf numFmtId="165" fontId="21" fillId="9" borderId="0" xfId="5" applyNumberFormat="1" applyFont="1" applyFill="1" applyAlignment="1">
      <alignment horizontal="center" vertical="center"/>
    </xf>
    <xf numFmtId="183" fontId="2" fillId="4" borderId="0" xfId="5" applyNumberFormat="1" applyFill="1"/>
    <xf numFmtId="166" fontId="2" fillId="4" borderId="0" xfId="1" applyNumberFormat="1" applyFont="1" applyFill="1"/>
    <xf numFmtId="0" fontId="79" fillId="2" borderId="59" xfId="26" applyFont="1" applyFill="1" applyBorder="1" applyAlignment="1">
      <alignment horizontal="center" vertical="center"/>
    </xf>
    <xf numFmtId="14" fontId="78" fillId="2" borderId="52" xfId="26" applyNumberFormat="1" applyFont="1" applyFill="1" applyBorder="1" applyAlignment="1">
      <alignment horizontal="center" vertical="center"/>
    </xf>
    <xf numFmtId="0" fontId="80" fillId="2" borderId="0" xfId="26" applyFont="1" applyFill="1" applyAlignment="1">
      <alignment horizontal="center" vertical="center"/>
    </xf>
    <xf numFmtId="0" fontId="80" fillId="2" borderId="52" xfId="26" applyFont="1" applyFill="1" applyBorder="1" applyAlignment="1">
      <alignment horizontal="center" vertical="center"/>
    </xf>
    <xf numFmtId="0" fontId="80" fillId="2" borderId="53" xfId="26" applyFont="1" applyFill="1" applyBorder="1" applyAlignment="1">
      <alignment horizontal="center" vertical="center"/>
    </xf>
    <xf numFmtId="166" fontId="20" fillId="2" borderId="0" xfId="0" applyNumberFormat="1" applyFont="1" applyFill="1"/>
    <xf numFmtId="166" fontId="43" fillId="23" borderId="20" xfId="1" applyNumberFormat="1" applyFont="1" applyFill="1" applyBorder="1" applyAlignment="1">
      <alignment horizontal="center" vertical="center"/>
    </xf>
    <xf numFmtId="177" fontId="3" fillId="2" borderId="17" xfId="1" applyNumberFormat="1" applyFont="1" applyFill="1" applyBorder="1" applyAlignment="1">
      <alignment horizontal="right" vertical="center"/>
    </xf>
    <xf numFmtId="0" fontId="20" fillId="12" borderId="27" xfId="4" applyNumberFormat="1" applyFont="1" applyFill="1" applyBorder="1" applyAlignment="1">
      <alignment vertical="center"/>
    </xf>
    <xf numFmtId="175" fontId="20" fillId="12" borderId="27" xfId="4" applyNumberFormat="1" applyFont="1" applyFill="1" applyBorder="1" applyAlignment="1">
      <alignment horizontal="center" vertical="center"/>
    </xf>
    <xf numFmtId="175" fontId="20" fillId="12" borderId="28" xfId="4" applyNumberFormat="1" applyFont="1" applyFill="1" applyBorder="1" applyAlignment="1">
      <alignment horizontal="center" vertical="center"/>
    </xf>
    <xf numFmtId="166" fontId="20" fillId="12" borderId="27" xfId="1" applyNumberFormat="1" applyFont="1" applyFill="1" applyBorder="1" applyAlignment="1">
      <alignment horizontal="right" vertical="center"/>
    </xf>
    <xf numFmtId="0" fontId="4" fillId="0" borderId="16" xfId="0" applyFont="1" applyBorder="1" applyAlignment="1">
      <alignment vertical="center"/>
    </xf>
    <xf numFmtId="3" fontId="43" fillId="13" borderId="26" xfId="9" applyNumberFormat="1" applyFont="1" applyFill="1" applyBorder="1" applyAlignment="1">
      <alignment horizontal="center" vertical="center"/>
    </xf>
    <xf numFmtId="0" fontId="64" fillId="0" borderId="0" xfId="0" quotePrefix="1" applyFont="1" applyAlignment="1">
      <alignment horizontal="left" wrapText="1"/>
    </xf>
    <xf numFmtId="0" fontId="64" fillId="0" borderId="0" xfId="0" applyFont="1" applyAlignment="1">
      <alignment horizontal="left"/>
    </xf>
    <xf numFmtId="0" fontId="62" fillId="0" borderId="60" xfId="0" applyFont="1" applyBorder="1" applyAlignment="1">
      <alignment horizontal="center" vertical="center"/>
    </xf>
    <xf numFmtId="0" fontId="63" fillId="0" borderId="60" xfId="0" applyFont="1" applyBorder="1" applyAlignment="1">
      <alignment vertical="center"/>
    </xf>
    <xf numFmtId="0" fontId="62" fillId="0" borderId="60" xfId="0" applyFont="1" applyBorder="1" applyAlignment="1">
      <alignment vertical="center"/>
    </xf>
    <xf numFmtId="1" fontId="60" fillId="18" borderId="43" xfId="19" applyNumberFormat="1" applyFont="1" applyFill="1" applyBorder="1" applyAlignment="1">
      <alignment horizontal="center" vertical="center"/>
    </xf>
    <xf numFmtId="1" fontId="62" fillId="0" borderId="60" xfId="19" applyNumberFormat="1" applyFont="1" applyBorder="1" applyAlignment="1">
      <alignment horizontal="center" vertical="center"/>
    </xf>
    <xf numFmtId="1" fontId="62" fillId="0" borderId="42" xfId="19" applyNumberFormat="1" applyFont="1" applyBorder="1" applyAlignment="1">
      <alignment horizontal="center" vertical="center"/>
    </xf>
    <xf numFmtId="1" fontId="62" fillId="0" borderId="1" xfId="19" applyNumberFormat="1" applyFont="1" applyBorder="1" applyAlignment="1">
      <alignment horizontal="center" vertical="center"/>
    </xf>
    <xf numFmtId="1" fontId="62" fillId="0" borderId="0" xfId="19" applyNumberFormat="1" applyFont="1" applyAlignment="1">
      <alignment horizontal="center" vertical="center"/>
    </xf>
    <xf numFmtId="1" fontId="62" fillId="0" borderId="2" xfId="19" applyNumberFormat="1" applyFont="1" applyBorder="1" applyAlignment="1">
      <alignment horizontal="center" vertical="center"/>
    </xf>
    <xf numFmtId="1" fontId="62" fillId="0" borderId="48" xfId="19" applyNumberFormat="1" applyFont="1" applyBorder="1" applyAlignment="1">
      <alignment horizontal="center" vertical="center"/>
    </xf>
    <xf numFmtId="0" fontId="62" fillId="0" borderId="60" xfId="0" applyFont="1" applyBorder="1" applyAlignment="1">
      <alignment horizontal="center" vertical="center" wrapText="1"/>
    </xf>
    <xf numFmtId="1" fontId="61" fillId="18" borderId="45" xfId="0" applyNumberFormat="1" applyFont="1" applyFill="1" applyBorder="1" applyAlignment="1">
      <alignment horizontal="center" vertical="center"/>
    </xf>
    <xf numFmtId="0" fontId="64" fillId="0" borderId="0" xfId="0" quotePrefix="1" applyFont="1" applyAlignment="1">
      <alignment horizontal="center" vertical="center" wrapText="1"/>
    </xf>
    <xf numFmtId="0" fontId="64" fillId="0" borderId="0" xfId="0" quotePrefix="1" applyFont="1" applyAlignment="1">
      <alignment horizontal="left" vertical="center"/>
    </xf>
    <xf numFmtId="0" fontId="64" fillId="0" borderId="0" xfId="0" quotePrefix="1" applyFont="1" applyAlignment="1">
      <alignment horizontal="center" vertical="center"/>
    </xf>
    <xf numFmtId="0" fontId="64" fillId="0" borderId="0" xfId="0" applyFont="1" applyAlignment="1">
      <alignment horizontal="center" vertical="center"/>
    </xf>
    <xf numFmtId="170" fontId="2" fillId="0" borderId="0" xfId="12" applyNumberFormat="1"/>
    <xf numFmtId="43" fontId="4" fillId="0" borderId="0" xfId="19" applyFont="1" applyFill="1" applyAlignment="1">
      <alignment horizontal="center"/>
    </xf>
    <xf numFmtId="166" fontId="20" fillId="2" borderId="0" xfId="0" applyNumberFormat="1" applyFont="1" applyFill="1" applyAlignment="1">
      <alignment horizontal="right" vertical="center"/>
    </xf>
    <xf numFmtId="0" fontId="43" fillId="10" borderId="0" xfId="0" applyFont="1" applyFill="1" applyAlignment="1">
      <alignment horizontal="right" vertical="center" indent="1"/>
    </xf>
    <xf numFmtId="172" fontId="21" fillId="4" borderId="0" xfId="19" applyNumberFormat="1" applyFont="1" applyFill="1" applyAlignment="1">
      <alignment vertical="center"/>
    </xf>
    <xf numFmtId="0" fontId="17" fillId="4" borderId="0" xfId="7" applyFont="1" applyFill="1"/>
    <xf numFmtId="0" fontId="21" fillId="4" borderId="0" xfId="7" applyFont="1" applyFill="1" applyAlignment="1">
      <alignment horizontal="center"/>
    </xf>
    <xf numFmtId="0" fontId="21" fillId="0" borderId="0" xfId="7" applyFont="1" applyAlignment="1">
      <alignment horizontal="center"/>
    </xf>
    <xf numFmtId="0" fontId="81" fillId="0" borderId="0" xfId="7" applyFont="1" applyAlignment="1">
      <alignment horizontal="center"/>
    </xf>
    <xf numFmtId="0" fontId="16" fillId="2" borderId="0" xfId="0" applyFont="1" applyFill="1"/>
    <xf numFmtId="0" fontId="18" fillId="4" borderId="0" xfId="7" applyFont="1" applyFill="1" applyAlignment="1">
      <alignment horizontal="left" wrapText="1"/>
    </xf>
    <xf numFmtId="0" fontId="40" fillId="7" borderId="14" xfId="7" applyFont="1" applyFill="1" applyBorder="1" applyAlignment="1">
      <alignment horizontal="center"/>
    </xf>
    <xf numFmtId="0" fontId="40" fillId="7" borderId="25" xfId="7" applyFont="1" applyFill="1" applyBorder="1" applyAlignment="1">
      <alignment horizontal="center"/>
    </xf>
    <xf numFmtId="0" fontId="40" fillId="7" borderId="26" xfId="7" applyFont="1" applyFill="1" applyBorder="1" applyAlignment="1">
      <alignment horizontal="center"/>
    </xf>
    <xf numFmtId="0" fontId="21" fillId="4" borderId="18" xfId="7" applyFont="1" applyFill="1" applyBorder="1" applyAlignment="1">
      <alignment horizontal="center"/>
    </xf>
    <xf numFmtId="0" fontId="21" fillId="4" borderId="4" xfId="7" applyFont="1" applyFill="1" applyBorder="1" applyAlignment="1">
      <alignment horizontal="center"/>
    </xf>
    <xf numFmtId="0" fontId="21" fillId="4" borderId="24" xfId="7" applyFont="1" applyFill="1" applyBorder="1" applyAlignment="1">
      <alignment horizontal="center"/>
    </xf>
    <xf numFmtId="0" fontId="21" fillId="4" borderId="14" xfId="7" applyFont="1" applyFill="1" applyBorder="1" applyAlignment="1">
      <alignment horizontal="left"/>
    </xf>
    <xf numFmtId="3" fontId="21" fillId="4" borderId="25" xfId="7" applyNumberFormat="1" applyFont="1" applyFill="1" applyBorder="1" applyAlignment="1">
      <alignment horizontal="center" vertical="center"/>
    </xf>
    <xf numFmtId="3" fontId="21" fillId="4" borderId="0" xfId="7" applyNumberFormat="1" applyFont="1" applyFill="1" applyAlignment="1">
      <alignment horizontal="center" vertical="center"/>
    </xf>
    <xf numFmtId="3" fontId="21" fillId="0" borderId="23" xfId="7" applyNumberFormat="1" applyFont="1" applyBorder="1" applyAlignment="1">
      <alignment horizontal="center" vertical="center"/>
    </xf>
    <xf numFmtId="0" fontId="21" fillId="4" borderId="16" xfId="7" applyFont="1" applyFill="1" applyBorder="1" applyAlignment="1">
      <alignment horizontal="left"/>
    </xf>
    <xf numFmtId="3" fontId="82" fillId="0" borderId="0" xfId="7" applyNumberFormat="1" applyFont="1" applyAlignment="1">
      <alignment horizontal="center" vertical="center"/>
    </xf>
    <xf numFmtId="43" fontId="4" fillId="2" borderId="0" xfId="19" applyFont="1" applyFill="1"/>
    <xf numFmtId="3" fontId="21" fillId="0" borderId="0" xfId="7" applyNumberFormat="1" applyFont="1" applyAlignment="1">
      <alignment horizontal="center" vertical="center"/>
    </xf>
    <xf numFmtId="0" fontId="17" fillId="24" borderId="30" xfId="7" applyFont="1" applyFill="1" applyBorder="1" applyAlignment="1">
      <alignment horizontal="left" wrapText="1"/>
    </xf>
    <xf numFmtId="3" fontId="17" fillId="24" borderId="1" xfId="7" applyNumberFormat="1" applyFont="1" applyFill="1" applyBorder="1" applyAlignment="1">
      <alignment horizontal="center" vertical="center"/>
    </xf>
    <xf numFmtId="3" fontId="4" fillId="2" borderId="0" xfId="0" applyNumberFormat="1" applyFont="1" applyFill="1" applyAlignment="1">
      <alignment vertical="center"/>
    </xf>
    <xf numFmtId="2" fontId="21" fillId="4" borderId="16" xfId="7" applyNumberFormat="1" applyFont="1" applyFill="1" applyBorder="1" applyAlignment="1">
      <alignment horizontal="left"/>
    </xf>
    <xf numFmtId="3" fontId="82" fillId="4" borderId="0" xfId="7" applyNumberFormat="1" applyFont="1" applyFill="1" applyAlignment="1">
      <alignment horizontal="center" vertical="center"/>
    </xf>
    <xf numFmtId="170" fontId="4" fillId="2" borderId="0" xfId="19" applyNumberFormat="1" applyFont="1" applyFill="1" applyAlignment="1">
      <alignment vertical="center"/>
    </xf>
    <xf numFmtId="168" fontId="21" fillId="4" borderId="0" xfId="7" applyNumberFormat="1" applyFont="1" applyFill="1" applyAlignment="1">
      <alignment horizontal="center" vertical="center"/>
    </xf>
    <xf numFmtId="0" fontId="17" fillId="25" borderId="30" xfId="7" applyFont="1" applyFill="1" applyBorder="1" applyAlignment="1">
      <alignment horizontal="left"/>
    </xf>
    <xf numFmtId="0" fontId="21" fillId="25" borderId="1" xfId="7" applyFont="1" applyFill="1" applyBorder="1" applyAlignment="1">
      <alignment horizontal="center"/>
    </xf>
    <xf numFmtId="3" fontId="21" fillId="25" borderId="1" xfId="7" applyNumberFormat="1" applyFont="1" applyFill="1" applyBorder="1" applyAlignment="1">
      <alignment horizontal="center"/>
    </xf>
    <xf numFmtId="43" fontId="4" fillId="2" borderId="0" xfId="19" applyFont="1" applyFill="1" applyAlignment="1">
      <alignment vertical="center"/>
    </xf>
    <xf numFmtId="0" fontId="17" fillId="26" borderId="30" xfId="7" applyFont="1" applyFill="1" applyBorder="1" applyAlignment="1">
      <alignment horizontal="left" vertical="center"/>
    </xf>
    <xf numFmtId="166" fontId="17" fillId="26" borderId="1" xfId="7" applyNumberFormat="1" applyFont="1" applyFill="1" applyBorder="1" applyAlignment="1">
      <alignment horizontal="center" vertical="center"/>
    </xf>
    <xf numFmtId="166" fontId="38" fillId="26" borderId="1" xfId="7" applyNumberFormat="1" applyFont="1" applyFill="1" applyBorder="1" applyAlignment="1">
      <alignment horizontal="center" vertical="center"/>
    </xf>
    <xf numFmtId="166" fontId="17" fillId="27" borderId="1" xfId="7" applyNumberFormat="1" applyFont="1" applyFill="1" applyBorder="1" applyAlignment="1">
      <alignment horizontal="center" vertical="center"/>
    </xf>
    <xf numFmtId="3" fontId="3" fillId="2" borderId="0" xfId="9" applyNumberFormat="1" applyFont="1" applyAlignment="1">
      <alignment horizontal="center" vertical="center"/>
    </xf>
    <xf numFmtId="0" fontId="17" fillId="27" borderId="30" xfId="7" applyFont="1" applyFill="1" applyBorder="1" applyAlignment="1">
      <alignment horizontal="left" vertical="center"/>
    </xf>
    <xf numFmtId="0" fontId="17" fillId="4" borderId="16" xfId="7" applyFont="1" applyFill="1" applyBorder="1" applyAlignment="1">
      <alignment horizontal="left" vertical="center"/>
    </xf>
    <xf numFmtId="10" fontId="17" fillId="4" borderId="0" xfId="7" applyNumberFormat="1" applyFont="1" applyFill="1" applyAlignment="1">
      <alignment horizontal="center" vertical="center"/>
    </xf>
    <xf numFmtId="0" fontId="21" fillId="0" borderId="0" xfId="7" applyFont="1" applyAlignment="1">
      <alignment horizontal="left" vertical="top" wrapText="1"/>
    </xf>
    <xf numFmtId="0" fontId="49" fillId="0" borderId="0" xfId="0" applyFont="1"/>
    <xf numFmtId="0" fontId="0" fillId="0" borderId="2" xfId="0" applyBorder="1"/>
    <xf numFmtId="0" fontId="4" fillId="2" borderId="2" xfId="0" applyFont="1" applyFill="1" applyBorder="1"/>
    <xf numFmtId="0" fontId="4" fillId="2" borderId="2" xfId="0" applyFont="1" applyFill="1" applyBorder="1" applyAlignment="1">
      <alignment horizontal="left" vertical="center" wrapText="1"/>
    </xf>
    <xf numFmtId="175" fontId="4" fillId="2" borderId="0" xfId="4" applyNumberFormat="1" applyFont="1" applyFill="1" applyAlignment="1">
      <alignment horizontal="center" vertical="center"/>
    </xf>
    <xf numFmtId="0" fontId="4" fillId="2" borderId="0" xfId="9" applyFont="1" applyAlignment="1">
      <alignment horizontal="left" vertical="center"/>
    </xf>
    <xf numFmtId="0" fontId="43" fillId="10" borderId="15" xfId="9" applyFont="1" applyFill="1" applyBorder="1" applyAlignment="1">
      <alignment horizontal="left" vertical="center"/>
    </xf>
    <xf numFmtId="0" fontId="43" fillId="10" borderId="25" xfId="4" applyNumberFormat="1" applyFont="1" applyFill="1" applyBorder="1" applyAlignment="1">
      <alignment horizontal="center" vertical="center"/>
    </xf>
    <xf numFmtId="0" fontId="43" fillId="10" borderId="14" xfId="4" applyNumberFormat="1" applyFont="1" applyFill="1" applyBorder="1" applyAlignment="1">
      <alignment horizontal="center" vertical="center"/>
    </xf>
    <xf numFmtId="10" fontId="43" fillId="10" borderId="26" xfId="1" applyNumberFormat="1" applyFont="1" applyFill="1" applyBorder="1" applyAlignment="1">
      <alignment horizontal="center" vertical="center"/>
    </xf>
    <xf numFmtId="175" fontId="20" fillId="8" borderId="34" xfId="4" applyNumberFormat="1" applyFont="1" applyFill="1" applyBorder="1" applyAlignment="1">
      <alignment horizontal="left" vertical="center"/>
    </xf>
    <xf numFmtId="175" fontId="20" fillId="8" borderId="1" xfId="4" applyNumberFormat="1" applyFont="1" applyFill="1" applyBorder="1" applyAlignment="1">
      <alignment horizontal="center" vertical="center"/>
    </xf>
    <xf numFmtId="175" fontId="20" fillId="8" borderId="30" xfId="4" applyNumberFormat="1" applyFont="1" applyFill="1" applyBorder="1" applyAlignment="1">
      <alignment horizontal="center" vertical="center"/>
    </xf>
    <xf numFmtId="166" fontId="20" fillId="8" borderId="31" xfId="1" applyNumberFormat="1" applyFont="1" applyFill="1" applyBorder="1" applyAlignment="1">
      <alignment horizontal="center" vertical="center"/>
    </xf>
    <xf numFmtId="0" fontId="4" fillId="0" borderId="17" xfId="9" applyFont="1" applyFill="1" applyBorder="1" applyAlignment="1">
      <alignment horizontal="left" vertical="center" indent="1"/>
    </xf>
    <xf numFmtId="175" fontId="4" fillId="0" borderId="0" xfId="4" applyNumberFormat="1" applyFont="1" applyFill="1" applyBorder="1" applyAlignment="1">
      <alignment horizontal="center" vertical="center"/>
    </xf>
    <xf numFmtId="0" fontId="3" fillId="0" borderId="17" xfId="9" applyFont="1" applyFill="1" applyBorder="1" applyAlignment="1">
      <alignment horizontal="left" indent="1"/>
    </xf>
    <xf numFmtId="175" fontId="4" fillId="2" borderId="39" xfId="4" applyNumberFormat="1" applyFont="1" applyFill="1" applyBorder="1" applyAlignment="1">
      <alignment horizontal="center" vertical="center"/>
    </xf>
    <xf numFmtId="10" fontId="4" fillId="2" borderId="23" xfId="1" applyNumberFormat="1" applyFont="1" applyFill="1" applyBorder="1" applyAlignment="1">
      <alignment horizontal="right" vertical="center"/>
    </xf>
    <xf numFmtId="175" fontId="4" fillId="0" borderId="39" xfId="4" applyNumberFormat="1" applyFont="1" applyFill="1" applyBorder="1" applyAlignment="1">
      <alignment horizontal="center" vertical="center"/>
    </xf>
    <xf numFmtId="166" fontId="4" fillId="0" borderId="23" xfId="1" applyNumberFormat="1" applyFont="1" applyFill="1" applyBorder="1" applyAlignment="1">
      <alignment horizontal="center" vertical="center"/>
    </xf>
    <xf numFmtId="175" fontId="4" fillId="0" borderId="16" xfId="4" applyNumberFormat="1" applyFont="1" applyFill="1" applyBorder="1" applyAlignment="1">
      <alignment horizontal="center" vertical="center"/>
    </xf>
    <xf numFmtId="166" fontId="4" fillId="0" borderId="23" xfId="1" applyNumberFormat="1" applyFont="1" applyFill="1" applyBorder="1" applyAlignment="1">
      <alignment horizontal="right" vertical="center"/>
    </xf>
    <xf numFmtId="0" fontId="20" fillId="8" borderId="34" xfId="9" applyFont="1" applyFill="1" applyBorder="1" applyAlignment="1">
      <alignment horizontal="left" vertical="center"/>
    </xf>
    <xf numFmtId="175" fontId="4" fillId="0" borderId="16" xfId="4" applyNumberFormat="1" applyFont="1" applyBorder="1" applyAlignment="1">
      <alignment horizontal="center" vertical="center"/>
    </xf>
    <xf numFmtId="175" fontId="4" fillId="0" borderId="0" xfId="4" applyNumberFormat="1" applyFont="1" applyBorder="1" applyAlignment="1">
      <alignment horizontal="center" vertical="center"/>
    </xf>
    <xf numFmtId="175" fontId="4" fillId="2" borderId="62" xfId="4" applyNumberFormat="1" applyFont="1" applyFill="1" applyBorder="1" applyAlignment="1">
      <alignment horizontal="center" vertical="center"/>
    </xf>
    <xf numFmtId="171" fontId="4" fillId="2" borderId="0" xfId="4" applyNumberFormat="1" applyFont="1" applyFill="1" applyBorder="1" applyAlignment="1">
      <alignment horizontal="center" vertical="center"/>
    </xf>
    <xf numFmtId="171" fontId="4" fillId="2" borderId="16" xfId="4" applyNumberFormat="1" applyFont="1" applyFill="1" applyBorder="1" applyAlignment="1">
      <alignment horizontal="center" vertical="center"/>
    </xf>
    <xf numFmtId="175" fontId="20" fillId="8" borderId="5" xfId="4" applyNumberFormat="1" applyFont="1" applyFill="1" applyBorder="1" applyAlignment="1">
      <alignment horizontal="center" vertical="center"/>
    </xf>
    <xf numFmtId="166" fontId="20" fillId="8" borderId="63" xfId="1" applyNumberFormat="1" applyFont="1" applyFill="1" applyBorder="1" applyAlignment="1">
      <alignment horizontal="right" vertical="center"/>
    </xf>
    <xf numFmtId="166" fontId="4" fillId="2" borderId="4" xfId="1" applyNumberFormat="1" applyFont="1" applyFill="1" applyBorder="1" applyAlignment="1">
      <alignment horizontal="center" vertical="center"/>
    </xf>
    <xf numFmtId="175" fontId="3" fillId="2" borderId="0" xfId="4" applyNumberFormat="1" applyFont="1" applyFill="1" applyAlignment="1">
      <alignment horizontal="center" vertical="center"/>
    </xf>
    <xf numFmtId="0" fontId="43" fillId="10" borderId="14" xfId="9" applyFont="1" applyFill="1" applyBorder="1">
      <alignment horizontal="left"/>
    </xf>
    <xf numFmtId="10" fontId="43" fillId="28" borderId="64" xfId="1" applyNumberFormat="1" applyFont="1" applyFill="1" applyBorder="1" applyAlignment="1">
      <alignment horizontal="right" vertical="center"/>
    </xf>
    <xf numFmtId="0" fontId="41" fillId="8" borderId="40" xfId="9" applyFont="1" applyFill="1" applyBorder="1" applyAlignment="1">
      <alignment horizontal="left" vertical="center"/>
    </xf>
    <xf numFmtId="175" fontId="41" fillId="8" borderId="40" xfId="4" applyNumberFormat="1" applyFont="1" applyFill="1" applyBorder="1" applyAlignment="1">
      <alignment horizontal="center" vertical="center"/>
    </xf>
    <xf numFmtId="175" fontId="41" fillId="8" borderId="32" xfId="4" applyNumberFormat="1" applyFont="1" applyFill="1" applyBorder="1" applyAlignment="1">
      <alignment horizontal="center" vertical="center"/>
    </xf>
    <xf numFmtId="166" fontId="41" fillId="8" borderId="65" xfId="1" applyNumberFormat="1" applyFont="1" applyFill="1" applyBorder="1" applyAlignment="1">
      <alignment horizontal="center" vertical="center"/>
    </xf>
    <xf numFmtId="166" fontId="41" fillId="8" borderId="66" xfId="1" applyNumberFormat="1" applyFont="1" applyFill="1" applyBorder="1" applyAlignment="1">
      <alignment horizontal="right" vertical="center"/>
    </xf>
    <xf numFmtId="0" fontId="3" fillId="2" borderId="16" xfId="9" applyFont="1" applyBorder="1" applyAlignment="1">
      <alignment horizontal="left" indent="1"/>
    </xf>
    <xf numFmtId="166" fontId="3" fillId="2" borderId="23" xfId="1" applyNumberFormat="1" applyFont="1" applyFill="1" applyBorder="1" applyAlignment="1">
      <alignment horizontal="center" vertical="center"/>
    </xf>
    <xf numFmtId="166" fontId="3" fillId="2" borderId="67" xfId="1" applyNumberFormat="1" applyFont="1" applyFill="1" applyBorder="1" applyAlignment="1">
      <alignment horizontal="right" vertical="center"/>
    </xf>
    <xf numFmtId="0" fontId="3" fillId="0" borderId="16" xfId="4" applyNumberFormat="1" applyFont="1" applyFill="1" applyBorder="1" applyAlignment="1">
      <alignment horizontal="left" indent="1"/>
    </xf>
    <xf numFmtId="175" fontId="3" fillId="0" borderId="0" xfId="4" applyNumberFormat="1" applyFont="1" applyFill="1" applyAlignment="1">
      <alignment horizontal="left" vertical="center"/>
    </xf>
    <xf numFmtId="175" fontId="3" fillId="2" borderId="0" xfId="4" applyNumberFormat="1" applyFont="1" applyFill="1" applyAlignment="1">
      <alignment horizontal="left" vertical="center"/>
    </xf>
    <xf numFmtId="10" fontId="3" fillId="2" borderId="67" xfId="1" applyNumberFormat="1" applyFont="1" applyFill="1" applyBorder="1" applyAlignment="1">
      <alignment horizontal="right" vertical="center"/>
    </xf>
    <xf numFmtId="175" fontId="41" fillId="8" borderId="40" xfId="4" applyNumberFormat="1" applyFont="1" applyFill="1" applyBorder="1" applyAlignment="1">
      <alignment horizontal="left" vertical="center"/>
    </xf>
    <xf numFmtId="175" fontId="41" fillId="8" borderId="32" xfId="4" applyNumberFormat="1" applyFont="1" applyFill="1" applyBorder="1" applyAlignment="1">
      <alignment horizontal="left" vertical="center"/>
    </xf>
    <xf numFmtId="175" fontId="3" fillId="2" borderId="16" xfId="4" applyNumberFormat="1" applyFont="1" applyFill="1" applyBorder="1" applyAlignment="1">
      <alignment horizontal="left" vertical="center"/>
    </xf>
    <xf numFmtId="166" fontId="3" fillId="2" borderId="23" xfId="1" applyNumberFormat="1" applyFont="1" applyFill="1" applyBorder="1" applyAlignment="1">
      <alignment horizontal="right" vertical="center"/>
    </xf>
    <xf numFmtId="175" fontId="3" fillId="2" borderId="0" xfId="4" applyNumberFormat="1" applyFont="1" applyFill="1" applyAlignment="1">
      <alignment horizontal="right" vertical="center"/>
    </xf>
    <xf numFmtId="0" fontId="4" fillId="0" borderId="16" xfId="9" applyFont="1" applyFill="1" applyBorder="1" applyAlignment="1">
      <alignment horizontal="left" vertical="center" indent="1"/>
    </xf>
    <xf numFmtId="175" fontId="4" fillId="0" borderId="62" xfId="4" applyNumberFormat="1" applyFont="1" applyFill="1" applyBorder="1" applyAlignment="1">
      <alignment horizontal="center" vertical="center"/>
    </xf>
    <xf numFmtId="0" fontId="21" fillId="25" borderId="13" xfId="7" applyFont="1" applyFill="1" applyBorder="1" applyAlignment="1">
      <alignment horizontal="center"/>
    </xf>
    <xf numFmtId="166" fontId="17" fillId="26" borderId="13" xfId="7" applyNumberFormat="1" applyFont="1" applyFill="1" applyBorder="1" applyAlignment="1">
      <alignment horizontal="center" vertical="center"/>
    </xf>
    <xf numFmtId="166" fontId="17" fillId="27" borderId="13" xfId="7" applyNumberFormat="1" applyFont="1" applyFill="1" applyBorder="1" applyAlignment="1">
      <alignment horizontal="center" vertical="center"/>
    </xf>
    <xf numFmtId="0" fontId="43" fillId="10" borderId="0" xfId="0" applyFont="1" applyFill="1" applyAlignment="1">
      <alignment horizontal="left" wrapText="1" indent="1"/>
    </xf>
    <xf numFmtId="3" fontId="39" fillId="0" borderId="2" xfId="7" applyNumberFormat="1" applyFont="1" applyBorder="1" applyAlignment="1">
      <alignment horizontal="center" vertical="center"/>
    </xf>
    <xf numFmtId="3" fontId="39" fillId="0" borderId="61" xfId="7" applyNumberFormat="1" applyFont="1" applyBorder="1" applyAlignment="1">
      <alignment horizontal="center" vertical="center"/>
    </xf>
    <xf numFmtId="0" fontId="21" fillId="0" borderId="16" xfId="7" applyFont="1" applyBorder="1" applyAlignment="1">
      <alignment horizontal="left" vertical="center"/>
    </xf>
    <xf numFmtId="3" fontId="39" fillId="0" borderId="0" xfId="7" applyNumberFormat="1" applyFont="1" applyAlignment="1">
      <alignment horizontal="center" vertical="center"/>
    </xf>
    <xf numFmtId="0" fontId="16" fillId="0" borderId="0" xfId="0" applyFont="1"/>
    <xf numFmtId="0" fontId="21" fillId="0" borderId="39" xfId="7" applyFont="1" applyBorder="1" applyAlignment="1">
      <alignment horizontal="left" vertical="center"/>
    </xf>
    <xf numFmtId="3" fontId="21" fillId="0" borderId="2" xfId="7" applyNumberFormat="1" applyFont="1" applyBorder="1" applyAlignment="1">
      <alignment horizontal="center" vertical="center"/>
    </xf>
    <xf numFmtId="3" fontId="16" fillId="0" borderId="0" xfId="0" applyNumberFormat="1" applyFont="1"/>
    <xf numFmtId="3" fontId="21" fillId="0" borderId="16" xfId="7" applyNumberFormat="1" applyFont="1" applyBorder="1" applyAlignment="1">
      <alignment horizontal="left"/>
    </xf>
    <xf numFmtId="3" fontId="3" fillId="0" borderId="0" xfId="9" applyNumberFormat="1" applyFont="1" applyFill="1" applyAlignment="1">
      <alignment horizontal="center" vertical="center"/>
    </xf>
    <xf numFmtId="3" fontId="21" fillId="0" borderId="39" xfId="7" applyNumberFormat="1" applyFont="1" applyBorder="1" applyAlignment="1">
      <alignment horizontal="left"/>
    </xf>
    <xf numFmtId="0" fontId="75" fillId="2" borderId="51" xfId="26" applyFont="1" applyFill="1" applyBorder="1" applyAlignment="1">
      <alignment horizontal="center" vertical="center"/>
    </xf>
    <xf numFmtId="0" fontId="29" fillId="2" borderId="51" xfId="26" applyFont="1" applyFill="1" applyBorder="1" applyAlignment="1">
      <alignment horizontal="center" vertical="center"/>
    </xf>
    <xf numFmtId="3" fontId="29" fillId="2" borderId="51" xfId="26" applyNumberFormat="1" applyFont="1" applyFill="1" applyBorder="1" applyAlignment="1">
      <alignment horizontal="center" vertical="center"/>
    </xf>
    <xf numFmtId="14" fontId="29" fillId="2" borderId="51" xfId="26" applyNumberFormat="1" applyFont="1" applyFill="1" applyBorder="1" applyAlignment="1">
      <alignment horizontal="center" vertical="center"/>
    </xf>
    <xf numFmtId="168" fontId="29" fillId="2" borderId="51" xfId="26" applyNumberFormat="1" applyFont="1" applyFill="1" applyBorder="1" applyAlignment="1">
      <alignment horizontal="center" vertical="center"/>
    </xf>
    <xf numFmtId="0" fontId="75" fillId="2" borderId="55" xfId="26" applyFont="1" applyFill="1" applyBorder="1" applyAlignment="1">
      <alignment horizontal="center" vertical="center"/>
    </xf>
    <xf numFmtId="0" fontId="29" fillId="2" borderId="55" xfId="26" applyFont="1" applyFill="1" applyBorder="1" applyAlignment="1">
      <alignment horizontal="center" vertical="center"/>
    </xf>
    <xf numFmtId="3" fontId="29" fillId="2" borderId="55" xfId="26" applyNumberFormat="1" applyFont="1" applyFill="1" applyBorder="1" applyAlignment="1">
      <alignment horizontal="center" vertical="center"/>
    </xf>
    <xf numFmtId="14" fontId="29" fillId="2" borderId="55" xfId="26" applyNumberFormat="1" applyFont="1" applyFill="1" applyBorder="1" applyAlignment="1">
      <alignment horizontal="center" vertical="center"/>
    </xf>
    <xf numFmtId="168" fontId="29" fillId="2" borderId="55" xfId="26" applyNumberFormat="1" applyFont="1" applyFill="1" applyBorder="1" applyAlignment="1">
      <alignment horizontal="center" vertical="center"/>
    </xf>
    <xf numFmtId="14" fontId="76" fillId="2" borderId="55" xfId="26" applyNumberFormat="1" applyFont="1" applyFill="1" applyBorder="1" applyAlignment="1">
      <alignment horizontal="center" vertical="center"/>
    </xf>
    <xf numFmtId="184" fontId="29" fillId="2" borderId="55" xfId="26" applyNumberFormat="1" applyFont="1" applyFill="1" applyBorder="1" applyAlignment="1">
      <alignment horizontal="center" vertical="center"/>
    </xf>
    <xf numFmtId="0" fontId="75" fillId="2" borderId="56" xfId="26" applyFont="1" applyFill="1" applyBorder="1" applyAlignment="1">
      <alignment horizontal="center" vertical="center"/>
    </xf>
    <xf numFmtId="0" fontId="29" fillId="2" borderId="56" xfId="26" applyFont="1" applyFill="1" applyBorder="1" applyAlignment="1">
      <alignment horizontal="center" vertical="center"/>
    </xf>
    <xf numFmtId="3" fontId="29" fillId="2" borderId="56" xfId="26" applyNumberFormat="1" applyFont="1" applyFill="1" applyBorder="1" applyAlignment="1">
      <alignment horizontal="center" vertical="center"/>
    </xf>
    <xf numFmtId="14" fontId="29" fillId="2" borderId="56" xfId="26" applyNumberFormat="1" applyFont="1" applyFill="1" applyBorder="1" applyAlignment="1">
      <alignment horizontal="center" vertical="center"/>
    </xf>
    <xf numFmtId="168" fontId="29" fillId="2" borderId="56" xfId="26" applyNumberFormat="1" applyFont="1" applyFill="1" applyBorder="1" applyAlignment="1">
      <alignment horizontal="center" vertical="center"/>
    </xf>
    <xf numFmtId="0" fontId="75" fillId="2" borderId="52" xfId="26" applyFont="1" applyFill="1" applyBorder="1" applyAlignment="1">
      <alignment horizontal="center" vertical="center"/>
    </xf>
    <xf numFmtId="0" fontId="29" fillId="2" borderId="52" xfId="26" applyFont="1" applyFill="1" applyBorder="1" applyAlignment="1">
      <alignment horizontal="center" vertical="center"/>
    </xf>
    <xf numFmtId="3" fontId="29" fillId="2" borderId="52" xfId="26" applyNumberFormat="1" applyFont="1" applyFill="1" applyBorder="1" applyAlignment="1">
      <alignment horizontal="center" vertical="center"/>
    </xf>
    <xf numFmtId="14" fontId="29" fillId="2" borderId="52" xfId="26" applyNumberFormat="1" applyFont="1" applyFill="1" applyBorder="1" applyAlignment="1">
      <alignment horizontal="center" vertical="center"/>
    </xf>
    <xf numFmtId="168" fontId="29" fillId="2" borderId="52" xfId="26" applyNumberFormat="1" applyFont="1" applyFill="1" applyBorder="1" applyAlignment="1">
      <alignment horizontal="center" vertical="center"/>
    </xf>
    <xf numFmtId="14" fontId="29" fillId="2" borderId="57" xfId="26" applyNumberFormat="1" applyFont="1" applyFill="1" applyBorder="1" applyAlignment="1">
      <alignment horizontal="center" vertical="center"/>
    </xf>
    <xf numFmtId="0" fontId="75" fillId="2" borderId="0" xfId="26" applyFont="1" applyFill="1" applyAlignment="1">
      <alignment horizontal="center" vertical="center"/>
    </xf>
    <xf numFmtId="0" fontId="29" fillId="2" borderId="0" xfId="26" applyFont="1" applyFill="1" applyAlignment="1">
      <alignment horizontal="center" vertical="center"/>
    </xf>
    <xf numFmtId="14" fontId="29" fillId="2" borderId="0" xfId="26" applyNumberFormat="1" applyFont="1" applyFill="1" applyAlignment="1">
      <alignment horizontal="center" vertical="center"/>
    </xf>
    <xf numFmtId="168" fontId="29" fillId="2" borderId="0" xfId="26" applyNumberFormat="1" applyFont="1" applyFill="1" applyAlignment="1">
      <alignment horizontal="center" vertical="center"/>
    </xf>
    <xf numFmtId="0" fontId="26" fillId="2" borderId="51" xfId="26" applyFont="1" applyFill="1" applyBorder="1" applyAlignment="1">
      <alignment horizontal="center" vertical="center"/>
    </xf>
    <xf numFmtId="0" fontId="27" fillId="2" borderId="51" xfId="26" applyFont="1" applyFill="1" applyBorder="1" applyAlignment="1">
      <alignment horizontal="center" vertical="center"/>
    </xf>
    <xf numFmtId="3" fontId="27" fillId="2" borderId="51" xfId="26" applyNumberFormat="1" applyFont="1" applyFill="1" applyBorder="1" applyAlignment="1">
      <alignment horizontal="center" vertical="center"/>
    </xf>
    <xf numFmtId="14" fontId="27" fillId="2" borderId="51" xfId="26" applyNumberFormat="1" applyFont="1" applyFill="1" applyBorder="1" applyAlignment="1">
      <alignment horizontal="center" vertical="center"/>
    </xf>
    <xf numFmtId="168" fontId="27" fillId="2" borderId="51" xfId="26" applyNumberFormat="1" applyFont="1" applyFill="1" applyBorder="1" applyAlignment="1">
      <alignment horizontal="center" vertical="center"/>
    </xf>
    <xf numFmtId="0" fontId="26" fillId="2" borderId="5" xfId="26" applyFont="1" applyFill="1" applyBorder="1" applyAlignment="1">
      <alignment horizontal="center" vertical="center"/>
    </xf>
    <xf numFmtId="0" fontId="27" fillId="2" borderId="5" xfId="26" applyFont="1" applyFill="1" applyBorder="1" applyAlignment="1">
      <alignment horizontal="center" vertical="center"/>
    </xf>
    <xf numFmtId="14" fontId="27" fillId="2" borderId="5" xfId="26" applyNumberFormat="1" applyFont="1" applyFill="1" applyBorder="1" applyAlignment="1">
      <alignment horizontal="center" vertical="center"/>
    </xf>
    <xf numFmtId="14" fontId="78" fillId="2" borderId="5" xfId="26" applyNumberFormat="1" applyFont="1" applyFill="1" applyBorder="1" applyAlignment="1">
      <alignment horizontal="center" vertical="center"/>
    </xf>
    <xf numFmtId="168" fontId="27" fillId="2" borderId="5" xfId="26" applyNumberFormat="1" applyFont="1" applyFill="1" applyBorder="1" applyAlignment="1">
      <alignment horizontal="center" vertical="center"/>
    </xf>
    <xf numFmtId="0" fontId="26" fillId="2" borderId="58" xfId="26" applyFont="1" applyFill="1" applyBorder="1" applyAlignment="1">
      <alignment horizontal="center" vertical="center"/>
    </xf>
    <xf numFmtId="0" fontId="27" fillId="2" borderId="58" xfId="26" applyFont="1" applyFill="1" applyBorder="1" applyAlignment="1">
      <alignment horizontal="center" vertical="center"/>
    </xf>
    <xf numFmtId="14" fontId="27" fillId="2" borderId="58" xfId="26" applyNumberFormat="1" applyFont="1" applyFill="1" applyBorder="1" applyAlignment="1">
      <alignment horizontal="center" vertical="center"/>
    </xf>
    <xf numFmtId="14" fontId="78" fillId="2" borderId="58" xfId="26" applyNumberFormat="1" applyFont="1" applyFill="1" applyBorder="1" applyAlignment="1">
      <alignment horizontal="center" vertical="center"/>
    </xf>
    <xf numFmtId="168" fontId="27" fillId="2" borderId="58" xfId="26" applyNumberFormat="1" applyFont="1" applyFill="1" applyBorder="1" applyAlignment="1">
      <alignment horizontal="center" vertical="center"/>
    </xf>
    <xf numFmtId="0" fontId="26" fillId="2" borderId="0" xfId="26" applyFont="1" applyFill="1" applyAlignment="1">
      <alignment horizontal="center" vertical="center"/>
    </xf>
    <xf numFmtId="0" fontId="27" fillId="2" borderId="0" xfId="26" applyFont="1" applyFill="1" applyAlignment="1">
      <alignment horizontal="center" vertical="center"/>
    </xf>
    <xf numFmtId="14" fontId="27" fillId="2" borderId="0" xfId="26" applyNumberFormat="1" applyFont="1" applyFill="1" applyAlignment="1">
      <alignment horizontal="center" vertical="center"/>
    </xf>
    <xf numFmtId="14" fontId="78" fillId="2" borderId="0" xfId="26" applyNumberFormat="1" applyFont="1" applyFill="1" applyAlignment="1">
      <alignment horizontal="center" vertical="center"/>
    </xf>
    <xf numFmtId="168" fontId="27" fillId="2" borderId="0" xfId="26" applyNumberFormat="1" applyFont="1" applyFill="1" applyAlignment="1">
      <alignment horizontal="center" vertical="center"/>
    </xf>
    <xf numFmtId="0" fontId="26" fillId="2" borderId="52" xfId="26" applyFont="1" applyFill="1" applyBorder="1" applyAlignment="1">
      <alignment horizontal="center" vertical="center"/>
    </xf>
    <xf numFmtId="0" fontId="79" fillId="2" borderId="52" xfId="26" applyFont="1" applyFill="1" applyBorder="1" applyAlignment="1">
      <alignment horizontal="center" vertical="center"/>
    </xf>
    <xf numFmtId="0" fontId="80" fillId="2" borderId="2" xfId="26" applyFont="1" applyFill="1" applyBorder="1" applyAlignment="1">
      <alignment horizontal="center" vertical="center"/>
    </xf>
    <xf numFmtId="0" fontId="25" fillId="2" borderId="68" xfId="26" applyFont="1" applyFill="1" applyBorder="1" applyAlignment="1">
      <alignment horizontal="center" vertical="center"/>
    </xf>
    <xf numFmtId="3" fontId="25" fillId="2" borderId="68" xfId="26" applyNumberFormat="1" applyFont="1" applyFill="1" applyBorder="1" applyAlignment="1">
      <alignment horizontal="center" vertical="center"/>
    </xf>
    <xf numFmtId="14" fontId="25" fillId="2" borderId="68" xfId="26" applyNumberFormat="1" applyFont="1" applyFill="1" applyBorder="1" applyAlignment="1">
      <alignment horizontal="center" vertical="center"/>
    </xf>
    <xf numFmtId="168" fontId="25" fillId="2" borderId="68" xfId="26" applyNumberFormat="1" applyFont="1" applyFill="1" applyBorder="1" applyAlignment="1">
      <alignment horizontal="center" vertical="center"/>
    </xf>
    <xf numFmtId="14" fontId="25" fillId="2" borderId="56" xfId="26" applyNumberFormat="1" applyFont="1" applyFill="1" applyBorder="1" applyAlignment="1">
      <alignment horizontal="center" vertical="center"/>
    </xf>
    <xf numFmtId="14" fontId="25" fillId="2" borderId="1" xfId="26" applyNumberFormat="1" applyFont="1" applyFill="1" applyBorder="1" applyAlignment="1">
      <alignment horizontal="center" vertical="center"/>
    </xf>
    <xf numFmtId="14" fontId="25" fillId="2" borderId="2" xfId="26" applyNumberFormat="1" applyFont="1" applyFill="1" applyBorder="1" applyAlignment="1">
      <alignment horizontal="center" vertical="center"/>
    </xf>
    <xf numFmtId="3" fontId="4" fillId="0" borderId="0" xfId="0" applyNumberFormat="1" applyFont="1" applyAlignment="1">
      <alignment vertical="center"/>
    </xf>
    <xf numFmtId="43" fontId="4" fillId="0" borderId="0" xfId="19" applyFont="1" applyFill="1" applyAlignment="1">
      <alignment vertical="center"/>
    </xf>
    <xf numFmtId="175" fontId="4" fillId="2" borderId="4" xfId="4" applyNumberFormat="1" applyFont="1" applyFill="1" applyBorder="1" applyAlignment="1">
      <alignment horizontal="center" vertical="center"/>
    </xf>
    <xf numFmtId="0" fontId="4" fillId="0" borderId="18" xfId="9" applyFont="1" applyFill="1" applyBorder="1" applyAlignment="1">
      <alignment horizontal="left" vertical="center" indent="1"/>
    </xf>
    <xf numFmtId="166" fontId="4" fillId="2" borderId="24" xfId="1" applyNumberFormat="1" applyFont="1" applyFill="1" applyBorder="1" applyAlignment="1">
      <alignment horizontal="right" vertical="center"/>
    </xf>
    <xf numFmtId="175" fontId="20" fillId="8" borderId="62" xfId="4" applyNumberFormat="1" applyFont="1" applyFill="1" applyBorder="1" applyAlignment="1">
      <alignment horizontal="center" vertical="center"/>
    </xf>
    <xf numFmtId="0" fontId="4" fillId="0" borderId="49" xfId="9" applyFont="1" applyFill="1" applyBorder="1" applyAlignment="1">
      <alignment horizontal="left" vertical="center" indent="1"/>
    </xf>
    <xf numFmtId="175" fontId="4" fillId="2" borderId="27" xfId="4" applyNumberFormat="1" applyFont="1" applyFill="1" applyBorder="1" applyAlignment="1">
      <alignment horizontal="center" vertical="center"/>
    </xf>
    <xf numFmtId="176" fontId="3" fillId="2" borderId="17" xfId="1" applyNumberFormat="1" applyFont="1" applyFill="1" applyBorder="1" applyAlignment="1">
      <alignment horizontal="right" vertical="center"/>
    </xf>
    <xf numFmtId="1" fontId="83" fillId="0" borderId="42" xfId="19" applyNumberFormat="1" applyFont="1" applyFill="1" applyBorder="1" applyAlignment="1">
      <alignment horizontal="center" vertical="center"/>
    </xf>
    <xf numFmtId="1" fontId="83" fillId="0" borderId="1" xfId="19" applyNumberFormat="1" applyFont="1" applyFill="1" applyBorder="1" applyAlignment="1">
      <alignment horizontal="center" vertical="center"/>
    </xf>
    <xf numFmtId="1" fontId="83" fillId="0" borderId="0" xfId="19" applyNumberFormat="1" applyFont="1" applyFill="1" applyAlignment="1">
      <alignment horizontal="center" vertical="center"/>
    </xf>
    <xf numFmtId="10" fontId="3" fillId="0" borderId="23" xfId="1" applyNumberFormat="1" applyFont="1" applyFill="1" applyBorder="1" applyAlignment="1">
      <alignment horizontal="right" vertical="center"/>
    </xf>
    <xf numFmtId="166" fontId="3" fillId="0" borderId="23" xfId="1" applyNumberFormat="1" applyFont="1" applyFill="1" applyBorder="1" applyAlignment="1">
      <alignment horizontal="right" vertical="center"/>
    </xf>
    <xf numFmtId="2" fontId="21" fillId="4" borderId="39" xfId="7" applyNumberFormat="1" applyFont="1" applyFill="1" applyBorder="1" applyAlignment="1">
      <alignment horizontal="left"/>
    </xf>
    <xf numFmtId="170" fontId="3" fillId="2" borderId="16" xfId="19" applyNumberFormat="1" applyFont="1" applyFill="1" applyBorder="1" applyAlignment="1">
      <alignment horizontal="left" vertical="center"/>
    </xf>
    <xf numFmtId="3" fontId="39" fillId="0" borderId="37" xfId="7" applyNumberFormat="1" applyFont="1" applyBorder="1" applyAlignment="1">
      <alignment horizontal="center" vertical="center"/>
    </xf>
    <xf numFmtId="3" fontId="21" fillId="0" borderId="10" xfId="7" applyNumberFormat="1" applyFont="1" applyBorder="1" applyAlignment="1">
      <alignment horizontal="center" vertical="center"/>
    </xf>
    <xf numFmtId="175" fontId="4" fillId="0" borderId="28" xfId="4" applyNumberFormat="1" applyFont="1" applyFill="1" applyBorder="1" applyAlignment="1">
      <alignment horizontal="center" vertical="center"/>
    </xf>
    <xf numFmtId="0" fontId="42" fillId="0" borderId="0" xfId="0" applyFont="1" applyAlignment="1">
      <alignment horizontal="left"/>
    </xf>
    <xf numFmtId="0" fontId="45" fillId="0" borderId="0" xfId="0" applyFont="1" applyAlignment="1">
      <alignment horizontal="left" indent="1"/>
    </xf>
    <xf numFmtId="170" fontId="4" fillId="2" borderId="0" xfId="19" applyNumberFormat="1" applyFont="1" applyFill="1" applyAlignment="1">
      <alignment horizontal="left"/>
    </xf>
    <xf numFmtId="170" fontId="4" fillId="2" borderId="0" xfId="19" applyNumberFormat="1" applyFont="1" applyFill="1" applyAlignment="1">
      <alignment horizontal="left" vertical="center"/>
    </xf>
    <xf numFmtId="170" fontId="5" fillId="0" borderId="0" xfId="19" applyNumberFormat="1" applyFont="1"/>
    <xf numFmtId="0" fontId="4" fillId="2" borderId="16" xfId="0" applyFont="1" applyFill="1" applyBorder="1"/>
    <xf numFmtId="0" fontId="21" fillId="0" borderId="16" xfId="7" applyFont="1" applyBorder="1" applyAlignment="1">
      <alignment horizontal="left"/>
    </xf>
    <xf numFmtId="3" fontId="39" fillId="0" borderId="23" xfId="7" applyNumberFormat="1" applyFont="1" applyBorder="1" applyAlignment="1">
      <alignment horizontal="center" vertical="center"/>
    </xf>
    <xf numFmtId="3" fontId="17" fillId="24" borderId="31" xfId="7" applyNumberFormat="1" applyFont="1" applyFill="1" applyBorder="1" applyAlignment="1">
      <alignment horizontal="center" vertical="center"/>
    </xf>
    <xf numFmtId="3" fontId="22" fillId="4" borderId="0" xfId="7" applyNumberFormat="1" applyFont="1" applyFill="1" applyAlignment="1">
      <alignment horizontal="center" vertical="center"/>
    </xf>
    <xf numFmtId="170" fontId="3" fillId="2" borderId="16" xfId="19" applyNumberFormat="1" applyFont="1" applyFill="1" applyBorder="1" applyAlignment="1">
      <alignment horizontal="right" vertical="center"/>
    </xf>
    <xf numFmtId="0" fontId="4" fillId="21" borderId="0" xfId="12" applyFont="1" applyFill="1"/>
    <xf numFmtId="177" fontId="4" fillId="0" borderId="8" xfId="1" applyNumberFormat="1" applyFont="1" applyBorder="1" applyAlignment="1">
      <alignment horizontal="center" vertical="center" wrapText="1"/>
    </xf>
    <xf numFmtId="165" fontId="17" fillId="22" borderId="1" xfId="5" applyNumberFormat="1" applyFont="1" applyFill="1" applyBorder="1" applyAlignment="1">
      <alignment horizontal="center" vertical="center"/>
    </xf>
    <xf numFmtId="185" fontId="21" fillId="4" borderId="0" xfId="19" applyNumberFormat="1" applyFont="1" applyFill="1" applyAlignment="1">
      <alignment vertical="center"/>
    </xf>
    <xf numFmtId="43" fontId="21" fillId="4" borderId="0" xfId="19" applyFont="1" applyFill="1" applyAlignment="1">
      <alignment vertical="center"/>
    </xf>
    <xf numFmtId="0" fontId="43" fillId="13" borderId="0" xfId="9" applyFont="1" applyFill="1" applyAlignment="1">
      <alignment horizontal="center" vertical="center" wrapText="1"/>
    </xf>
    <xf numFmtId="2" fontId="21" fillId="4" borderId="62" xfId="7" applyNumberFormat="1" applyFont="1" applyFill="1" applyBorder="1" applyAlignment="1">
      <alignment horizontal="left"/>
    </xf>
    <xf numFmtId="3" fontId="21" fillId="0" borderId="5" xfId="7" applyNumberFormat="1" applyFont="1" applyBorder="1" applyAlignment="1">
      <alignment horizontal="center" vertical="center"/>
    </xf>
    <xf numFmtId="168" fontId="21" fillId="0" borderId="5" xfId="7" applyNumberFormat="1" applyFont="1" applyBorder="1" applyAlignment="1">
      <alignment horizontal="center" vertical="center"/>
    </xf>
    <xf numFmtId="4" fontId="21" fillId="0" borderId="63" xfId="7" applyNumberFormat="1" applyFont="1" applyBorder="1" applyAlignment="1">
      <alignment horizontal="center" vertical="center"/>
    </xf>
    <xf numFmtId="2" fontId="21" fillId="4" borderId="18" xfId="7" applyNumberFormat="1" applyFont="1" applyFill="1" applyBorder="1" applyAlignment="1">
      <alignment horizontal="left"/>
    </xf>
    <xf numFmtId="3" fontId="21" fillId="0" borderId="4" xfId="7" applyNumberFormat="1" applyFont="1" applyBorder="1" applyAlignment="1">
      <alignment horizontal="center" vertical="center"/>
    </xf>
    <xf numFmtId="168" fontId="21" fillId="0" borderId="4" xfId="7" applyNumberFormat="1" applyFont="1" applyBorder="1" applyAlignment="1">
      <alignment horizontal="center" vertical="center"/>
    </xf>
    <xf numFmtId="4" fontId="21" fillId="0" borderId="24" xfId="7" applyNumberFormat="1" applyFont="1" applyBorder="1" applyAlignment="1">
      <alignment horizontal="center" vertical="center"/>
    </xf>
    <xf numFmtId="0" fontId="4" fillId="2" borderId="16" xfId="9" applyFont="1" applyBorder="1">
      <alignment horizontal="left"/>
    </xf>
    <xf numFmtId="3" fontId="39" fillId="0" borderId="8" xfId="7" applyNumberFormat="1" applyFont="1" applyBorder="1" applyAlignment="1">
      <alignment horizontal="center" vertical="center"/>
    </xf>
    <xf numFmtId="0" fontId="41" fillId="8" borderId="30" xfId="9" applyFont="1" applyFill="1" applyBorder="1" applyAlignment="1"/>
    <xf numFmtId="166" fontId="38" fillId="27" borderId="1" xfId="7" applyNumberFormat="1" applyFont="1" applyFill="1" applyBorder="1" applyAlignment="1">
      <alignment horizontal="center" vertical="center"/>
    </xf>
    <xf numFmtId="168" fontId="3" fillId="0" borderId="0" xfId="9" applyNumberFormat="1" applyFont="1" applyFill="1" applyAlignment="1">
      <alignment horizontal="center" vertical="center"/>
    </xf>
    <xf numFmtId="4" fontId="3" fillId="0" borderId="37" xfId="9" applyNumberFormat="1" applyFont="1" applyFill="1" applyBorder="1" applyAlignment="1">
      <alignment horizontal="center" vertical="center"/>
    </xf>
    <xf numFmtId="168" fontId="21" fillId="0" borderId="2" xfId="7" applyNumberFormat="1" applyFont="1" applyBorder="1" applyAlignment="1">
      <alignment horizontal="center" vertical="center"/>
    </xf>
    <xf numFmtId="4" fontId="3" fillId="0" borderId="10" xfId="9" applyNumberFormat="1" applyFont="1" applyFill="1" applyBorder="1" applyAlignment="1">
      <alignment horizontal="center" vertical="center"/>
    </xf>
    <xf numFmtId="175" fontId="44" fillId="2" borderId="0" xfId="4" applyNumberFormat="1" applyFont="1" applyFill="1" applyAlignment="1">
      <alignment horizontal="center" vertical="center"/>
    </xf>
    <xf numFmtId="10" fontId="44" fillId="2" borderId="0" xfId="1" applyNumberFormat="1" applyFont="1" applyFill="1" applyAlignment="1">
      <alignment horizontal="center" vertical="center"/>
    </xf>
    <xf numFmtId="166" fontId="43" fillId="10" borderId="26" xfId="1" applyNumberFormat="1" applyFont="1" applyFill="1" applyBorder="1" applyAlignment="1">
      <alignment horizontal="center" vertical="center"/>
    </xf>
    <xf numFmtId="166" fontId="20" fillId="8" borderId="1" xfId="1" applyNumberFormat="1" applyFont="1" applyFill="1" applyBorder="1" applyAlignment="1">
      <alignment horizontal="center" vertical="center"/>
    </xf>
    <xf numFmtId="166" fontId="4" fillId="2" borderId="0" xfId="1" applyNumberFormat="1" applyFont="1" applyFill="1" applyBorder="1" applyAlignment="1">
      <alignment horizontal="center" vertical="center"/>
    </xf>
    <xf numFmtId="175" fontId="4" fillId="0" borderId="2" xfId="4" applyNumberFormat="1" applyFont="1" applyFill="1" applyBorder="1" applyAlignment="1">
      <alignment horizontal="center" vertical="center"/>
    </xf>
    <xf numFmtId="10" fontId="4" fillId="2" borderId="23" xfId="1" applyNumberFormat="1" applyFont="1" applyFill="1" applyBorder="1" applyAlignment="1">
      <alignment horizontal="center" vertical="center"/>
    </xf>
    <xf numFmtId="166" fontId="4" fillId="0" borderId="0" xfId="1" applyNumberFormat="1" applyFont="1" applyFill="1" applyBorder="1" applyAlignment="1">
      <alignment horizontal="center" vertical="center"/>
    </xf>
    <xf numFmtId="170" fontId="4" fillId="2" borderId="0" xfId="19" applyNumberFormat="1" applyFont="1" applyFill="1" applyBorder="1" applyAlignment="1">
      <alignment horizontal="center" vertical="center"/>
    </xf>
    <xf numFmtId="175" fontId="3" fillId="0" borderId="0" xfId="4" applyNumberFormat="1" applyFont="1" applyFill="1" applyBorder="1" applyAlignment="1">
      <alignment horizontal="center" vertical="center"/>
    </xf>
    <xf numFmtId="175" fontId="4" fillId="0" borderId="5" xfId="4" applyNumberFormat="1" applyFont="1" applyFill="1" applyBorder="1" applyAlignment="1">
      <alignment horizontal="center" vertical="center"/>
    </xf>
    <xf numFmtId="171" fontId="4" fillId="0" borderId="0" xfId="4" applyNumberFormat="1" applyFont="1" applyFill="1" applyBorder="1" applyAlignment="1">
      <alignment horizontal="center" vertical="center"/>
    </xf>
    <xf numFmtId="177" fontId="4" fillId="2" borderId="23" xfId="1" applyNumberFormat="1" applyFont="1" applyFill="1" applyBorder="1" applyAlignment="1">
      <alignment horizontal="right" vertical="center"/>
    </xf>
    <xf numFmtId="171" fontId="4" fillId="0" borderId="0" xfId="19" applyNumberFormat="1" applyFont="1" applyFill="1" applyBorder="1" applyAlignment="1">
      <alignment horizontal="center" vertical="center"/>
    </xf>
    <xf numFmtId="175" fontId="4" fillId="0" borderId="0" xfId="19" applyNumberFormat="1" applyFont="1" applyFill="1" applyBorder="1" applyAlignment="1">
      <alignment horizontal="center" vertical="center"/>
    </xf>
    <xf numFmtId="165" fontId="4" fillId="0" borderId="0" xfId="19" applyNumberFormat="1" applyFont="1" applyFill="1" applyBorder="1" applyAlignment="1">
      <alignment horizontal="center" vertical="center"/>
    </xf>
    <xf numFmtId="170" fontId="4" fillId="0" borderId="0" xfId="19" applyNumberFormat="1" applyFont="1" applyFill="1" applyBorder="1" applyAlignment="1">
      <alignment horizontal="center" vertical="center"/>
    </xf>
    <xf numFmtId="172" fontId="4" fillId="0" borderId="0" xfId="4" applyNumberFormat="1" applyFont="1" applyFill="1" applyBorder="1" applyAlignment="1">
      <alignment horizontal="center" vertical="center"/>
    </xf>
    <xf numFmtId="166" fontId="4" fillId="2" borderId="28" xfId="1" applyNumberFormat="1" applyFont="1" applyFill="1" applyBorder="1" applyAlignment="1">
      <alignment horizontal="center" vertical="center"/>
    </xf>
    <xf numFmtId="175" fontId="4" fillId="2" borderId="28" xfId="4" applyNumberFormat="1" applyFont="1" applyFill="1" applyBorder="1" applyAlignment="1">
      <alignment horizontal="center" vertical="center"/>
    </xf>
    <xf numFmtId="166" fontId="4" fillId="2" borderId="33" xfId="1" applyNumberFormat="1" applyFont="1" applyFill="1" applyBorder="1" applyAlignment="1">
      <alignment horizontal="center" vertical="center"/>
    </xf>
    <xf numFmtId="166" fontId="4" fillId="2" borderId="49" xfId="1" applyNumberFormat="1" applyFont="1" applyFill="1" applyBorder="1" applyAlignment="1">
      <alignment horizontal="right" vertical="center"/>
    </xf>
    <xf numFmtId="171" fontId="4" fillId="0" borderId="4" xfId="4" applyNumberFormat="1" applyFont="1" applyFill="1" applyBorder="1" applyAlignment="1">
      <alignment horizontal="center" vertical="center"/>
    </xf>
    <xf numFmtId="10" fontId="0" fillId="0" borderId="0" xfId="0" applyNumberFormat="1" applyAlignment="1">
      <alignment horizontal="center" vertical="center"/>
    </xf>
    <xf numFmtId="166" fontId="3" fillId="2" borderId="0" xfId="1" applyNumberFormat="1" applyFont="1" applyFill="1" applyAlignment="1">
      <alignment horizontal="center" vertical="center"/>
    </xf>
    <xf numFmtId="175" fontId="3" fillId="0" borderId="16" xfId="4" applyNumberFormat="1" applyFont="1" applyFill="1" applyBorder="1" applyAlignment="1">
      <alignment horizontal="center" vertical="center"/>
    </xf>
    <xf numFmtId="175" fontId="3" fillId="0" borderId="0" xfId="4" applyNumberFormat="1" applyFont="1" applyFill="1" applyAlignment="1">
      <alignment horizontal="center" vertical="center"/>
    </xf>
    <xf numFmtId="170" fontId="3" fillId="0" borderId="0" xfId="19" applyNumberFormat="1" applyFont="1" applyFill="1" applyAlignment="1">
      <alignment horizontal="left" vertical="center"/>
    </xf>
    <xf numFmtId="176" fontId="3" fillId="0" borderId="67" xfId="1" applyNumberFormat="1" applyFont="1" applyFill="1" applyBorder="1" applyAlignment="1">
      <alignment horizontal="right" vertical="center"/>
    </xf>
    <xf numFmtId="175" fontId="3" fillId="0" borderId="16" xfId="4" applyNumberFormat="1" applyFont="1" applyFill="1" applyBorder="1" applyAlignment="1">
      <alignment horizontal="left" vertical="center"/>
    </xf>
    <xf numFmtId="170" fontId="3" fillId="0" borderId="16" xfId="19" applyNumberFormat="1" applyFont="1" applyFill="1" applyBorder="1" applyAlignment="1">
      <alignment horizontal="left" vertical="center"/>
    </xf>
    <xf numFmtId="170" fontId="3" fillId="0" borderId="16" xfId="19" applyNumberFormat="1" applyFont="1" applyFill="1" applyBorder="1" applyAlignment="1">
      <alignment horizontal="right" vertical="center"/>
    </xf>
    <xf numFmtId="176" fontId="3" fillId="2" borderId="23" xfId="1" applyNumberFormat="1" applyFont="1" applyFill="1" applyBorder="1" applyAlignment="1">
      <alignment horizontal="right" vertical="center"/>
    </xf>
    <xf numFmtId="176" fontId="3" fillId="0" borderId="23" xfId="1" applyNumberFormat="1" applyFont="1" applyFill="1" applyBorder="1" applyAlignment="1">
      <alignment horizontal="right" vertical="center"/>
    </xf>
    <xf numFmtId="170" fontId="3" fillId="0" borderId="16" xfId="19" applyNumberFormat="1" applyFont="1" applyFill="1" applyBorder="1" applyAlignment="1">
      <alignment horizontal="center" vertical="center"/>
    </xf>
    <xf numFmtId="43" fontId="3" fillId="0" borderId="0" xfId="19" applyFont="1" applyFill="1" applyAlignment="1">
      <alignment horizontal="left" vertical="center"/>
    </xf>
    <xf numFmtId="43" fontId="4" fillId="0" borderId="16" xfId="19" applyFont="1" applyFill="1" applyBorder="1" applyAlignment="1">
      <alignment horizontal="center" vertical="center"/>
    </xf>
    <xf numFmtId="171" fontId="4" fillId="0" borderId="16" xfId="4" applyNumberFormat="1" applyFont="1" applyFill="1" applyBorder="1" applyAlignment="1">
      <alignment horizontal="center" vertical="center"/>
    </xf>
    <xf numFmtId="165" fontId="4" fillId="0" borderId="0" xfId="4" applyFont="1" applyFill="1" applyBorder="1" applyAlignment="1">
      <alignment horizontal="center" vertical="center"/>
    </xf>
    <xf numFmtId="166" fontId="0" fillId="0" borderId="0" xfId="0" applyNumberFormat="1" applyAlignment="1">
      <alignment horizontal="center" vertical="center"/>
    </xf>
    <xf numFmtId="0" fontId="41" fillId="2" borderId="0" xfId="8" applyFont="1" applyFill="1"/>
    <xf numFmtId="0" fontId="41" fillId="2" borderId="0" xfId="8" applyFont="1" applyFill="1" applyAlignment="1">
      <alignment horizontal="right"/>
    </xf>
    <xf numFmtId="0" fontId="41" fillId="2" borderId="0" xfId="8" applyFont="1" applyFill="1" applyAlignment="1">
      <alignment horizontal="center" vertical="center"/>
    </xf>
    <xf numFmtId="0" fontId="41" fillId="2" borderId="0" xfId="8" applyFont="1" applyFill="1" applyAlignment="1">
      <alignment horizontal="center"/>
    </xf>
    <xf numFmtId="3" fontId="3" fillId="2" borderId="0" xfId="9" applyNumberFormat="1" applyFont="1" applyAlignment="1">
      <alignment horizontal="right"/>
    </xf>
    <xf numFmtId="3" fontId="3" fillId="2" borderId="0" xfId="9" applyNumberFormat="1" applyFont="1" applyAlignment="1">
      <alignment horizontal="center"/>
    </xf>
    <xf numFmtId="0" fontId="3" fillId="0" borderId="0" xfId="8" applyFont="1"/>
    <xf numFmtId="0" fontId="42" fillId="2" borderId="0" xfId="8" applyFont="1" applyFill="1" applyAlignment="1">
      <alignment horizontal="left"/>
    </xf>
    <xf numFmtId="170" fontId="3" fillId="0" borderId="0" xfId="19" applyNumberFormat="1" applyFont="1" applyAlignment="1">
      <alignment horizontal="center" vertical="center"/>
    </xf>
    <xf numFmtId="170" fontId="3" fillId="0" borderId="0" xfId="19" applyNumberFormat="1" applyFont="1"/>
    <xf numFmtId="0" fontId="3" fillId="2" borderId="0" xfId="9" applyFont="1" applyAlignment="1">
      <alignment horizontal="right"/>
    </xf>
    <xf numFmtId="0" fontId="3" fillId="2" borderId="0" xfId="9" applyFont="1" applyAlignment="1">
      <alignment horizontal="center" vertical="center"/>
    </xf>
    <xf numFmtId="0" fontId="3" fillId="2" borderId="0" xfId="9" applyFont="1" applyAlignment="1">
      <alignment horizontal="center"/>
    </xf>
    <xf numFmtId="3" fontId="41" fillId="0" borderId="0" xfId="9" applyNumberFormat="1" applyFont="1" applyFill="1" applyAlignment="1">
      <alignment horizontal="center" vertical="center"/>
    </xf>
    <xf numFmtId="0" fontId="43" fillId="10" borderId="0" xfId="9" applyFont="1" applyFill="1">
      <alignment horizontal="left"/>
    </xf>
    <xf numFmtId="0" fontId="43" fillId="10" borderId="7" xfId="10" applyNumberFormat="1" applyFont="1" applyFill="1" applyBorder="1" applyAlignment="1">
      <alignment horizontal="center"/>
    </xf>
    <xf numFmtId="10" fontId="43" fillId="10" borderId="8" xfId="11" applyNumberFormat="1" applyFont="1" applyFill="1" applyBorder="1" applyAlignment="1">
      <alignment horizontal="center"/>
    </xf>
    <xf numFmtId="10" fontId="43" fillId="10" borderId="0" xfId="11" applyNumberFormat="1" applyFont="1" applyFill="1" applyAlignment="1">
      <alignment horizontal="center"/>
    </xf>
    <xf numFmtId="10" fontId="43" fillId="10" borderId="0" xfId="11" applyNumberFormat="1" applyFont="1" applyFill="1" applyBorder="1" applyAlignment="1">
      <alignment horizontal="center"/>
    </xf>
    <xf numFmtId="0" fontId="41" fillId="8" borderId="0" xfId="10" applyNumberFormat="1" applyFont="1" applyFill="1"/>
    <xf numFmtId="175" fontId="41" fillId="8" borderId="7" xfId="10" applyNumberFormat="1" applyFont="1" applyFill="1" applyBorder="1" applyAlignment="1">
      <alignment horizontal="right"/>
    </xf>
    <xf numFmtId="175" fontId="41" fillId="8" borderId="0" xfId="10" applyNumberFormat="1" applyFont="1" applyFill="1" applyBorder="1" applyAlignment="1">
      <alignment horizontal="right"/>
    </xf>
    <xf numFmtId="166" fontId="41" fillId="8" borderId="8" xfId="11" applyNumberFormat="1" applyFont="1" applyFill="1" applyBorder="1" applyAlignment="1">
      <alignment horizontal="center"/>
    </xf>
    <xf numFmtId="10" fontId="41" fillId="8" borderId="0" xfId="11" applyNumberFormat="1" applyFont="1" applyFill="1" applyAlignment="1">
      <alignment horizontal="right"/>
    </xf>
    <xf numFmtId="166" fontId="41" fillId="8" borderId="0" xfId="11" applyNumberFormat="1" applyFont="1" applyFill="1" applyBorder="1" applyAlignment="1">
      <alignment horizontal="center"/>
    </xf>
    <xf numFmtId="0" fontId="3" fillId="0" borderId="0" xfId="9" applyFont="1" applyFill="1" applyAlignment="1">
      <alignment horizontal="left" indent="1"/>
    </xf>
    <xf numFmtId="175" fontId="3" fillId="0" borderId="7" xfId="10" applyNumberFormat="1" applyFont="1" applyFill="1" applyBorder="1" applyAlignment="1">
      <alignment horizontal="right"/>
    </xf>
    <xf numFmtId="166" fontId="3" fillId="0" borderId="8" xfId="11" applyNumberFormat="1" applyFont="1" applyFill="1" applyBorder="1" applyAlignment="1">
      <alignment horizontal="center"/>
    </xf>
    <xf numFmtId="10" fontId="3" fillId="0" borderId="0" xfId="11" applyNumberFormat="1" applyFont="1" applyFill="1" applyAlignment="1">
      <alignment horizontal="right"/>
    </xf>
    <xf numFmtId="175" fontId="3" fillId="0" borderId="0" xfId="10" applyNumberFormat="1" applyFont="1" applyFill="1" applyBorder="1" applyAlignment="1">
      <alignment horizontal="right"/>
    </xf>
    <xf numFmtId="166" fontId="3" fillId="0" borderId="0" xfId="11" applyNumberFormat="1" applyFont="1" applyFill="1" applyBorder="1" applyAlignment="1">
      <alignment horizontal="center"/>
    </xf>
    <xf numFmtId="175" fontId="3" fillId="0" borderId="0" xfId="8" applyNumberFormat="1" applyFont="1"/>
    <xf numFmtId="10" fontId="3" fillId="0" borderId="8" xfId="11" applyNumberFormat="1" applyFont="1" applyFill="1" applyBorder="1" applyAlignment="1">
      <alignment horizontal="center"/>
    </xf>
    <xf numFmtId="177" fontId="3" fillId="0" borderId="8" xfId="11" applyNumberFormat="1" applyFont="1" applyFill="1" applyBorder="1" applyAlignment="1">
      <alignment horizontal="center"/>
    </xf>
    <xf numFmtId="176" fontId="3" fillId="0" borderId="8" xfId="11" applyNumberFormat="1" applyFont="1" applyFill="1" applyBorder="1" applyAlignment="1">
      <alignment horizontal="center"/>
    </xf>
    <xf numFmtId="176" fontId="3" fillId="0" borderId="8" xfId="1" applyNumberFormat="1" applyFont="1" applyFill="1" applyBorder="1" applyAlignment="1">
      <alignment horizontal="center"/>
    </xf>
    <xf numFmtId="177" fontId="3" fillId="0" borderId="8" xfId="1" applyNumberFormat="1" applyFont="1" applyFill="1" applyBorder="1" applyAlignment="1">
      <alignment horizontal="center"/>
    </xf>
    <xf numFmtId="182" fontId="3" fillId="0" borderId="8" xfId="11" applyNumberFormat="1" applyFont="1" applyFill="1" applyBorder="1" applyAlignment="1">
      <alignment horizontal="center"/>
    </xf>
    <xf numFmtId="175" fontId="41" fillId="8" borderId="7" xfId="10" applyNumberFormat="1" applyFont="1" applyFill="1" applyBorder="1" applyAlignment="1">
      <alignment horizontal="center"/>
    </xf>
    <xf numFmtId="10" fontId="41" fillId="8" borderId="0" xfId="11" applyNumberFormat="1" applyFont="1" applyFill="1" applyAlignment="1">
      <alignment horizontal="center"/>
    </xf>
    <xf numFmtId="175" fontId="41" fillId="8" borderId="0" xfId="10" applyNumberFormat="1" applyFont="1" applyFill="1" applyBorder="1" applyAlignment="1">
      <alignment horizontal="center"/>
    </xf>
    <xf numFmtId="0" fontId="3" fillId="0" borderId="0" xfId="10" applyNumberFormat="1" applyFont="1" applyFill="1" applyAlignment="1">
      <alignment horizontal="left" indent="1"/>
    </xf>
    <xf numFmtId="175" fontId="3" fillId="0" borderId="7" xfId="10" applyNumberFormat="1" applyFont="1" applyFill="1" applyBorder="1" applyAlignment="1">
      <alignment horizontal="center"/>
    </xf>
    <xf numFmtId="170" fontId="4" fillId="0" borderId="0" xfId="0" applyNumberFormat="1" applyFont="1" applyAlignment="1">
      <alignment horizontal="center" vertical="center"/>
    </xf>
    <xf numFmtId="10" fontId="3" fillId="0" borderId="0" xfId="11" applyNumberFormat="1" applyFont="1" applyFill="1" applyAlignment="1">
      <alignment horizontal="center"/>
    </xf>
    <xf numFmtId="175" fontId="3" fillId="0" borderId="0" xfId="10" applyNumberFormat="1" applyFont="1" applyFill="1" applyBorder="1" applyAlignment="1">
      <alignment horizontal="center"/>
    </xf>
    <xf numFmtId="175" fontId="3" fillId="0" borderId="9" xfId="10" applyNumberFormat="1" applyFont="1" applyFill="1" applyBorder="1" applyAlignment="1">
      <alignment horizontal="center"/>
    </xf>
    <xf numFmtId="170" fontId="4" fillId="0" borderId="2" xfId="0" applyNumberFormat="1" applyFont="1" applyBorder="1" applyAlignment="1">
      <alignment horizontal="center" vertical="center"/>
    </xf>
    <xf numFmtId="166" fontId="3" fillId="0" borderId="10" xfId="11" applyNumberFormat="1" applyFont="1" applyFill="1" applyBorder="1" applyAlignment="1">
      <alignment horizontal="center"/>
    </xf>
    <xf numFmtId="175" fontId="3" fillId="0" borderId="2" xfId="10" applyNumberFormat="1" applyFont="1" applyFill="1" applyBorder="1" applyAlignment="1">
      <alignment horizontal="center"/>
    </xf>
    <xf numFmtId="166" fontId="3" fillId="0" borderId="2" xfId="11" applyNumberFormat="1" applyFont="1" applyFill="1" applyBorder="1" applyAlignment="1">
      <alignment horizontal="center"/>
    </xf>
    <xf numFmtId="3" fontId="3" fillId="2" borderId="5" xfId="9" applyNumberFormat="1" applyFont="1" applyBorder="1" applyAlignment="1">
      <alignment horizontal="right"/>
    </xf>
    <xf numFmtId="3" fontId="3" fillId="2" borderId="5" xfId="9" applyNumberFormat="1" applyFont="1" applyBorder="1" applyAlignment="1">
      <alignment horizontal="center"/>
    </xf>
    <xf numFmtId="0" fontId="3" fillId="0" borderId="2" xfId="9" applyFont="1" applyFill="1" applyBorder="1" applyAlignment="1">
      <alignment horizontal="right"/>
    </xf>
    <xf numFmtId="0" fontId="3" fillId="0" borderId="2" xfId="9" applyFont="1" applyFill="1" applyBorder="1" applyAlignment="1">
      <alignment horizontal="center" vertical="center"/>
    </xf>
    <xf numFmtId="0" fontId="3" fillId="0" borderId="2" xfId="9" applyFont="1" applyFill="1" applyBorder="1" applyAlignment="1">
      <alignment horizontal="center"/>
    </xf>
    <xf numFmtId="3" fontId="3" fillId="0" borderId="2" xfId="9" applyNumberFormat="1" applyFont="1" applyFill="1" applyBorder="1" applyAlignment="1">
      <alignment horizontal="right"/>
    </xf>
    <xf numFmtId="3" fontId="3" fillId="2" borderId="2" xfId="9" applyNumberFormat="1" applyFont="1" applyBorder="1" applyAlignment="1">
      <alignment horizontal="right"/>
    </xf>
    <xf numFmtId="3" fontId="3" fillId="2" borderId="2" xfId="9" applyNumberFormat="1" applyFont="1" applyBorder="1" applyAlignment="1">
      <alignment horizontal="center"/>
    </xf>
    <xf numFmtId="0" fontId="3" fillId="0" borderId="0" xfId="8" applyFont="1" applyAlignment="1">
      <alignment horizontal="center" vertical="center"/>
    </xf>
    <xf numFmtId="0" fontId="41" fillId="0" borderId="0" xfId="12" applyFont="1" applyAlignment="1">
      <alignment horizontal="center"/>
    </xf>
    <xf numFmtId="10" fontId="20" fillId="12" borderId="0" xfId="11" applyNumberFormat="1" applyFont="1" applyFill="1" applyAlignment="1">
      <alignment horizontal="center" vertical="center" wrapText="1"/>
    </xf>
    <xf numFmtId="166" fontId="4" fillId="0" borderId="8" xfId="11" applyNumberFormat="1" applyFont="1" applyBorder="1" applyAlignment="1">
      <alignment horizontal="center" vertical="center" wrapText="1"/>
    </xf>
    <xf numFmtId="175" fontId="4" fillId="0" borderId="0" xfId="11" applyNumberFormat="1" applyFont="1" applyAlignment="1">
      <alignment horizontal="center" vertical="center" wrapText="1"/>
    </xf>
    <xf numFmtId="175" fontId="4" fillId="0" borderId="7" xfId="12" applyNumberFormat="1" applyFont="1" applyBorder="1" applyAlignment="1">
      <alignment vertical="center" wrapText="1"/>
    </xf>
    <xf numFmtId="175" fontId="4" fillId="0" borderId="0" xfId="12" applyNumberFormat="1" applyFont="1" applyAlignment="1">
      <alignment vertical="center" wrapText="1"/>
    </xf>
    <xf numFmtId="10" fontId="4" fillId="0" borderId="8" xfId="1" applyNumberFormat="1" applyFont="1" applyBorder="1" applyAlignment="1">
      <alignment horizontal="center" vertical="center" wrapText="1"/>
    </xf>
    <xf numFmtId="10" fontId="3" fillId="0" borderId="0" xfId="11" applyNumberFormat="1" applyFont="1" applyAlignment="1">
      <alignment horizontal="center" vertical="center" wrapText="1"/>
    </xf>
    <xf numFmtId="175" fontId="3" fillId="0" borderId="7" xfId="12" applyNumberFormat="1" applyFont="1" applyBorder="1" applyAlignment="1">
      <alignment horizontal="right" vertical="center" wrapText="1"/>
    </xf>
    <xf numFmtId="175" fontId="3" fillId="0" borderId="0" xfId="12" applyNumberFormat="1" applyFont="1" applyAlignment="1">
      <alignment horizontal="right" vertical="center" wrapText="1"/>
    </xf>
    <xf numFmtId="10" fontId="3" fillId="0" borderId="8" xfId="1" applyNumberFormat="1" applyFont="1" applyBorder="1" applyAlignment="1">
      <alignment horizontal="center" vertical="center" wrapText="1"/>
    </xf>
    <xf numFmtId="10" fontId="4" fillId="0" borderId="0" xfId="11" applyNumberFormat="1" applyFont="1" applyAlignment="1">
      <alignment horizontal="center" vertical="center" wrapText="1"/>
    </xf>
    <xf numFmtId="166" fontId="4" fillId="0" borderId="8" xfId="11" applyNumberFormat="1" applyFont="1" applyFill="1" applyBorder="1" applyAlignment="1">
      <alignment horizontal="center" vertical="center" wrapText="1"/>
    </xf>
    <xf numFmtId="10" fontId="3" fillId="0" borderId="0" xfId="11" applyNumberFormat="1" applyFont="1" applyFill="1" applyAlignment="1">
      <alignment horizontal="center" vertical="center" wrapText="1"/>
    </xf>
    <xf numFmtId="10" fontId="4" fillId="0" borderId="0" xfId="11" applyNumberFormat="1" applyFont="1" applyFill="1" applyAlignment="1">
      <alignment horizontal="center" vertical="center" wrapText="1"/>
    </xf>
    <xf numFmtId="10" fontId="4" fillId="0" borderId="0" xfId="11" applyNumberFormat="1" applyFont="1" applyFill="1" applyBorder="1" applyAlignment="1">
      <alignment horizontal="center" vertical="center" wrapText="1"/>
    </xf>
    <xf numFmtId="0" fontId="4" fillId="0" borderId="69" xfId="12" applyFont="1" applyBorder="1"/>
    <xf numFmtId="175" fontId="4" fillId="0" borderId="7" xfId="0" applyNumberFormat="1" applyFont="1" applyBorder="1"/>
    <xf numFmtId="0" fontId="43" fillId="10" borderId="7" xfId="12" applyFont="1" applyFill="1" applyBorder="1" applyAlignment="1">
      <alignment horizontal="center" vertical="center" wrapText="1"/>
    </xf>
    <xf numFmtId="10" fontId="41" fillId="12" borderId="0" xfId="11" applyNumberFormat="1" applyFont="1" applyFill="1" applyAlignment="1">
      <alignment horizontal="center" vertical="center" wrapText="1"/>
    </xf>
    <xf numFmtId="10" fontId="41" fillId="0" borderId="0" xfId="11" applyNumberFormat="1" applyFont="1" applyAlignment="1">
      <alignment horizontal="center" vertical="center" wrapText="1"/>
    </xf>
    <xf numFmtId="166" fontId="3" fillId="0" borderId="10" xfId="11" applyNumberFormat="1" applyFont="1" applyBorder="1" applyAlignment="1">
      <alignment horizontal="center" vertical="center" wrapText="1"/>
    </xf>
    <xf numFmtId="186" fontId="4" fillId="2" borderId="18" xfId="4" applyNumberFormat="1" applyFont="1" applyFill="1" applyBorder="1" applyAlignment="1">
      <alignment horizontal="center"/>
    </xf>
    <xf numFmtId="176" fontId="4" fillId="2" borderId="19" xfId="1" applyNumberFormat="1" applyFont="1" applyFill="1" applyBorder="1" applyAlignment="1">
      <alignment horizontal="center"/>
    </xf>
    <xf numFmtId="186" fontId="4" fillId="2" borderId="16" xfId="4" applyNumberFormat="1" applyFont="1" applyFill="1" applyBorder="1" applyAlignment="1">
      <alignment horizontal="center"/>
    </xf>
    <xf numFmtId="176" fontId="4" fillId="2" borderId="23" xfId="1" applyNumberFormat="1" applyFont="1" applyFill="1" applyBorder="1" applyAlignment="1">
      <alignment horizontal="center"/>
    </xf>
    <xf numFmtId="0" fontId="21" fillId="30" borderId="0" xfId="0" applyFont="1" applyFill="1" applyAlignment="1">
      <alignment horizontal="left"/>
    </xf>
    <xf numFmtId="3" fontId="21" fillId="30" borderId="0" xfId="0" applyNumberFormat="1" applyFont="1" applyFill="1" applyAlignment="1">
      <alignment horizontal="right"/>
    </xf>
    <xf numFmtId="0" fontId="17" fillId="31" borderId="1" xfId="0" applyFont="1" applyFill="1" applyBorder="1" applyAlignment="1">
      <alignment horizontal="left"/>
    </xf>
    <xf numFmtId="166" fontId="17" fillId="31" borderId="1" xfId="0" applyNumberFormat="1" applyFont="1" applyFill="1" applyBorder="1"/>
    <xf numFmtId="182" fontId="3" fillId="2" borderId="17" xfId="1" applyNumberFormat="1" applyFont="1" applyFill="1" applyBorder="1" applyAlignment="1">
      <alignment horizontal="right" vertical="center"/>
    </xf>
    <xf numFmtId="170" fontId="20" fillId="12" borderId="27" xfId="19" applyNumberFormat="1" applyFont="1" applyFill="1" applyBorder="1" applyAlignment="1">
      <alignment horizontal="center" vertical="center"/>
    </xf>
    <xf numFmtId="170" fontId="20" fillId="12" borderId="28" xfId="19" applyNumberFormat="1" applyFont="1" applyFill="1" applyBorder="1" applyAlignment="1">
      <alignment horizontal="center" vertical="center"/>
    </xf>
    <xf numFmtId="170" fontId="4" fillId="2" borderId="0" xfId="19" applyNumberFormat="1" applyFont="1" applyFill="1" applyBorder="1" applyAlignment="1">
      <alignment horizontal="right" vertical="center"/>
    </xf>
    <xf numFmtId="166" fontId="20" fillId="12" borderId="33" xfId="1" applyNumberFormat="1" applyFont="1" applyFill="1" applyBorder="1" applyAlignment="1">
      <alignment horizontal="center" vertical="center"/>
    </xf>
    <xf numFmtId="166" fontId="20" fillId="12" borderId="70" xfId="1" applyNumberFormat="1" applyFont="1" applyFill="1" applyBorder="1" applyAlignment="1">
      <alignment horizontal="right" vertical="center"/>
    </xf>
    <xf numFmtId="175" fontId="20" fillId="8" borderId="32" xfId="4" applyNumberFormat="1" applyFont="1" applyFill="1" applyBorder="1" applyAlignment="1">
      <alignment horizontal="right"/>
    </xf>
    <xf numFmtId="9" fontId="20" fillId="8" borderId="71" xfId="1" applyFont="1" applyFill="1" applyBorder="1" applyAlignment="1">
      <alignment horizontal="right" vertical="center"/>
    </xf>
    <xf numFmtId="166" fontId="4" fillId="2" borderId="17" xfId="1" applyNumberFormat="1" applyFont="1" applyFill="1" applyBorder="1" applyAlignment="1">
      <alignment horizontal="right" vertical="center"/>
    </xf>
    <xf numFmtId="10" fontId="4" fillId="2" borderId="17" xfId="1" applyNumberFormat="1" applyFont="1" applyFill="1" applyBorder="1" applyAlignment="1">
      <alignment horizontal="right" vertical="center"/>
    </xf>
    <xf numFmtId="175" fontId="4" fillId="2" borderId="2" xfId="4" applyNumberFormat="1" applyFont="1" applyFill="1" applyBorder="1" applyAlignment="1">
      <alignment horizontal="right"/>
    </xf>
    <xf numFmtId="9" fontId="20" fillId="8" borderId="34" xfId="1" applyFont="1" applyFill="1" applyBorder="1" applyAlignment="1">
      <alignment horizontal="right" vertical="center"/>
    </xf>
    <xf numFmtId="175" fontId="20" fillId="8" borderId="28" xfId="4" applyNumberFormat="1" applyFont="1" applyFill="1" applyBorder="1" applyAlignment="1">
      <alignment horizontal="right" vertical="center"/>
    </xf>
    <xf numFmtId="9" fontId="20" fillId="8" borderId="49" xfId="1" applyFont="1" applyFill="1" applyBorder="1" applyAlignment="1">
      <alignment horizontal="right" vertical="center"/>
    </xf>
    <xf numFmtId="0" fontId="0" fillId="2" borderId="25" xfId="0" applyFill="1" applyBorder="1" applyAlignment="1">
      <alignment horizontal="right"/>
    </xf>
    <xf numFmtId="182" fontId="21" fillId="2" borderId="0" xfId="2" applyNumberFormat="1" applyFont="1" applyFill="1" applyAlignment="1">
      <alignment horizontal="center" wrapText="1"/>
    </xf>
    <xf numFmtId="0" fontId="21" fillId="4" borderId="35" xfId="5" applyFont="1" applyFill="1" applyBorder="1" applyAlignment="1">
      <alignment horizontal="left" vertical="center"/>
    </xf>
    <xf numFmtId="172" fontId="21" fillId="4" borderId="36" xfId="19" applyNumberFormat="1" applyFont="1" applyFill="1" applyBorder="1" applyAlignment="1">
      <alignment horizontal="right" vertical="center"/>
    </xf>
    <xf numFmtId="172" fontId="21" fillId="4" borderId="37" xfId="19" applyNumberFormat="1" applyFont="1" applyFill="1" applyBorder="1" applyAlignment="1">
      <alignment horizontal="right" vertical="center"/>
    </xf>
    <xf numFmtId="171" fontId="21" fillId="4" borderId="36" xfId="5" applyNumberFormat="1" applyFont="1" applyFill="1" applyBorder="1" applyAlignment="1">
      <alignment vertical="center"/>
    </xf>
    <xf numFmtId="165" fontId="21" fillId="4" borderId="5" xfId="5" applyNumberFormat="1" applyFont="1" applyFill="1" applyBorder="1" applyAlignment="1">
      <alignment vertical="center"/>
    </xf>
    <xf numFmtId="174" fontId="21" fillId="4" borderId="37" xfId="5" applyNumberFormat="1" applyFont="1" applyFill="1" applyBorder="1" applyAlignment="1">
      <alignment vertical="center"/>
    </xf>
    <xf numFmtId="171" fontId="21" fillId="4" borderId="35" xfId="5" applyNumberFormat="1" applyFont="1" applyFill="1" applyBorder="1" applyAlignment="1">
      <alignment horizontal="center" vertical="center"/>
    </xf>
    <xf numFmtId="0" fontId="21" fillId="4" borderId="72" xfId="5" applyFont="1" applyFill="1" applyBorder="1" applyAlignment="1">
      <alignment horizontal="left" vertical="center"/>
    </xf>
    <xf numFmtId="172" fontId="21" fillId="4" borderId="9" xfId="19" applyNumberFormat="1" applyFont="1" applyFill="1" applyBorder="1" applyAlignment="1">
      <alignment horizontal="right" vertical="center"/>
    </xf>
    <xf numFmtId="172" fontId="21" fillId="4" borderId="10" xfId="19" applyNumberFormat="1" applyFont="1" applyFill="1" applyBorder="1" applyAlignment="1">
      <alignment horizontal="right" vertical="center"/>
    </xf>
    <xf numFmtId="171" fontId="21" fillId="4" borderId="9" xfId="5" applyNumberFormat="1" applyFont="1" applyFill="1" applyBorder="1" applyAlignment="1">
      <alignment vertical="center"/>
    </xf>
    <xf numFmtId="171" fontId="21" fillId="4" borderId="2" xfId="5" applyNumberFormat="1" applyFont="1" applyFill="1" applyBorder="1" applyAlignment="1">
      <alignment vertical="center"/>
    </xf>
    <xf numFmtId="171" fontId="21" fillId="4" borderId="10" xfId="5" applyNumberFormat="1" applyFont="1" applyFill="1" applyBorder="1" applyAlignment="1">
      <alignment vertical="center"/>
    </xf>
    <xf numFmtId="171" fontId="21" fillId="4" borderId="72" xfId="5" applyNumberFormat="1" applyFont="1" applyFill="1" applyBorder="1" applyAlignment="1">
      <alignment horizontal="center" vertical="center"/>
    </xf>
    <xf numFmtId="172" fontId="21" fillId="4" borderId="0" xfId="32" applyNumberFormat="1" applyFont="1" applyFill="1" applyBorder="1" applyAlignment="1">
      <alignment vertical="center"/>
    </xf>
    <xf numFmtId="166" fontId="84" fillId="0" borderId="0" xfId="1" applyNumberFormat="1" applyFont="1" applyFill="1" applyAlignment="1">
      <alignment horizontal="left"/>
    </xf>
    <xf numFmtId="166" fontId="6" fillId="0" borderId="0" xfId="1" applyNumberFormat="1" applyFont="1" applyFill="1" applyAlignment="1">
      <alignment horizontal="left"/>
    </xf>
    <xf numFmtId="4" fontId="8" fillId="0" borderId="0" xfId="0" applyNumberFormat="1" applyFont="1"/>
    <xf numFmtId="4" fontId="85" fillId="0" borderId="0" xfId="0" applyNumberFormat="1" applyFont="1"/>
    <xf numFmtId="4" fontId="36" fillId="0" borderId="73" xfId="0" applyNumberFormat="1" applyFont="1" applyBorder="1" applyAlignment="1">
      <alignment horizontal="right" vertical="center"/>
    </xf>
    <xf numFmtId="4" fontId="6" fillId="2" borderId="0" xfId="9" applyNumberFormat="1">
      <alignment horizontal="left"/>
    </xf>
    <xf numFmtId="0" fontId="14" fillId="2" borderId="0" xfId="0" applyFont="1" applyFill="1" applyAlignment="1">
      <alignment horizontal="left" vertical="top" wrapText="1"/>
    </xf>
    <xf numFmtId="49" fontId="11" fillId="2" borderId="0" xfId="23" applyNumberFormat="1" applyFont="1" applyFill="1" applyAlignment="1">
      <alignment horizontal="center" vertical="center" wrapText="1"/>
    </xf>
    <xf numFmtId="49" fontId="12" fillId="2" borderId="0" xfId="23" applyNumberFormat="1" applyFont="1" applyFill="1" applyAlignment="1">
      <alignment horizontal="center" vertical="center" wrapText="1"/>
    </xf>
    <xf numFmtId="0" fontId="18" fillId="4" borderId="0" xfId="7" applyFont="1" applyFill="1" applyAlignment="1">
      <alignment horizontal="left" wrapText="1"/>
    </xf>
    <xf numFmtId="0" fontId="21" fillId="0" borderId="16" xfId="7" applyFont="1" applyBorder="1" applyAlignment="1">
      <alignment horizontal="left" vertical="top" wrapText="1"/>
    </xf>
    <xf numFmtId="0" fontId="21" fillId="0" borderId="0" xfId="7" applyFont="1" applyAlignment="1">
      <alignment horizontal="left" vertical="top" wrapText="1"/>
    </xf>
    <xf numFmtId="0" fontId="33" fillId="0" borderId="5" xfId="0" applyFont="1" applyBorder="1" applyAlignment="1">
      <alignment horizontal="center" vertical="center" wrapText="1"/>
    </xf>
    <xf numFmtId="0" fontId="4" fillId="2" borderId="1" xfId="0" applyFont="1" applyFill="1" applyBorder="1" applyAlignment="1">
      <alignment horizontal="left" vertical="center" wrapText="1"/>
    </xf>
    <xf numFmtId="3" fontId="51" fillId="13" borderId="21" xfId="9" applyNumberFormat="1" applyFont="1" applyFill="1" applyBorder="1" applyAlignment="1">
      <alignment horizontal="center" vertical="center"/>
    </xf>
    <xf numFmtId="3" fontId="51" fillId="13" borderId="29" xfId="9" applyNumberFormat="1" applyFont="1" applyFill="1" applyBorder="1" applyAlignment="1">
      <alignment horizontal="center" vertical="center"/>
    </xf>
    <xf numFmtId="3" fontId="51" fillId="13" borderId="22" xfId="9" applyNumberFormat="1" applyFont="1" applyFill="1" applyBorder="1" applyAlignment="1">
      <alignment horizontal="center" vertical="center"/>
    </xf>
    <xf numFmtId="0" fontId="4" fillId="0" borderId="21" xfId="0" applyFont="1" applyBorder="1" applyAlignment="1">
      <alignment horizontal="left" vertical="center" wrapText="1"/>
    </xf>
    <xf numFmtId="0" fontId="4" fillId="0" borderId="29" xfId="0" applyFont="1" applyBorder="1" applyAlignment="1">
      <alignment horizontal="left" vertical="center" wrapText="1"/>
    </xf>
    <xf numFmtId="0" fontId="4" fillId="0" borderId="22" xfId="0" applyFont="1" applyBorder="1" applyAlignment="1">
      <alignment horizontal="left" vertical="center" wrapText="1"/>
    </xf>
    <xf numFmtId="3" fontId="41" fillId="0" borderId="6" xfId="9" applyNumberFormat="1" applyFont="1" applyFill="1" applyBorder="1" applyAlignment="1">
      <alignment horizontal="center" vertical="center"/>
    </xf>
    <xf numFmtId="0" fontId="3" fillId="0" borderId="5" xfId="8" applyFont="1" applyBorder="1" applyAlignment="1">
      <alignment horizontal="left" vertical="center" wrapText="1"/>
    </xf>
    <xf numFmtId="0" fontId="3" fillId="0" borderId="5" xfId="8" applyFont="1" applyBorder="1" applyAlignment="1">
      <alignment horizontal="left" vertical="center"/>
    </xf>
    <xf numFmtId="0" fontId="4" fillId="0" borderId="1" xfId="12" applyFont="1" applyBorder="1" applyAlignment="1">
      <alignment horizontal="left" vertical="center" wrapText="1"/>
    </xf>
    <xf numFmtId="0" fontId="3" fillId="0" borderId="5" xfId="12" applyFont="1" applyBorder="1" applyAlignment="1">
      <alignment horizontal="left" vertical="center" wrapText="1"/>
    </xf>
    <xf numFmtId="0" fontId="45" fillId="0" borderId="5" xfId="0" applyFont="1" applyBorder="1" applyAlignment="1">
      <alignment horizontal="left" vertical="center" wrapText="1"/>
    </xf>
    <xf numFmtId="0" fontId="37" fillId="2" borderId="0" xfId="0" applyFont="1" applyFill="1" applyAlignment="1">
      <alignment horizontal="center"/>
    </xf>
    <xf numFmtId="0" fontId="45" fillId="0" borderId="1" xfId="0" applyFont="1" applyBorder="1" applyAlignment="1">
      <alignment horizontal="left" vertical="center" wrapText="1"/>
    </xf>
    <xf numFmtId="0" fontId="43" fillId="13" borderId="11" xfId="9" applyFont="1" applyFill="1" applyBorder="1" applyAlignment="1">
      <alignment horizontal="center" vertical="center"/>
    </xf>
    <xf numFmtId="0" fontId="45" fillId="0" borderId="12" xfId="0" applyFont="1" applyBorder="1" applyAlignment="1">
      <alignment horizontal="left" vertical="top" wrapText="1"/>
    </xf>
    <xf numFmtId="0" fontId="45" fillId="0" borderId="1" xfId="0" applyFont="1" applyBorder="1" applyAlignment="1">
      <alignment horizontal="left" vertical="top" wrapText="1"/>
    </xf>
    <xf numFmtId="0" fontId="46" fillId="0" borderId="0" xfId="0" applyFont="1" applyAlignment="1">
      <alignment horizontal="left" vertical="center" wrapText="1"/>
    </xf>
    <xf numFmtId="0" fontId="37" fillId="0" borderId="0" xfId="0" applyFont="1" applyAlignment="1">
      <alignment horizontal="left" wrapText="1"/>
    </xf>
    <xf numFmtId="0" fontId="45" fillId="0" borderId="0" xfId="0" applyFont="1" applyAlignment="1">
      <alignment horizontal="left" wrapText="1"/>
    </xf>
    <xf numFmtId="0" fontId="20" fillId="11" borderId="1" xfId="0" applyFont="1" applyFill="1" applyBorder="1" applyAlignment="1">
      <alignment horizontal="left"/>
    </xf>
    <xf numFmtId="0" fontId="17" fillId="29" borderId="1" xfId="0" applyFont="1" applyFill="1" applyBorder="1" applyAlignment="1">
      <alignment horizontal="left"/>
    </xf>
    <xf numFmtId="0" fontId="33" fillId="0" borderId="0" xfId="0" applyFont="1" applyAlignment="1">
      <alignment horizontal="center" vertical="center" wrapText="1"/>
    </xf>
    <xf numFmtId="0" fontId="4" fillId="0" borderId="0" xfId="0" applyFont="1" applyAlignment="1">
      <alignment horizontal="center" vertical="center" wrapText="1"/>
    </xf>
    <xf numFmtId="3" fontId="51" fillId="13" borderId="14" xfId="9" applyNumberFormat="1" applyFont="1" applyFill="1" applyBorder="1" applyAlignment="1">
      <alignment horizontal="center" vertical="center"/>
    </xf>
    <xf numFmtId="3" fontId="51" fillId="13" borderId="25" xfId="9" applyNumberFormat="1" applyFont="1" applyFill="1" applyBorder="1" applyAlignment="1">
      <alignment horizontal="center" vertical="center"/>
    </xf>
    <xf numFmtId="3" fontId="51" fillId="13" borderId="21" xfId="9" applyNumberFormat="1" applyFont="1" applyFill="1" applyBorder="1" applyAlignment="1">
      <alignment horizontal="center" vertical="center" wrapText="1"/>
    </xf>
    <xf numFmtId="3" fontId="51" fillId="13" borderId="29" xfId="9" applyNumberFormat="1" applyFont="1" applyFill="1" applyBorder="1" applyAlignment="1">
      <alignment horizontal="center" vertical="center" wrapText="1"/>
    </xf>
    <xf numFmtId="3" fontId="51" fillId="13" borderId="22" xfId="9" applyNumberFormat="1" applyFont="1" applyFill="1" applyBorder="1" applyAlignment="1">
      <alignment horizontal="center" vertical="center" wrapText="1"/>
    </xf>
    <xf numFmtId="0" fontId="4" fillId="2" borderId="0" xfId="0" applyFont="1" applyFill="1" applyAlignment="1">
      <alignment horizontal="left" vertical="center" wrapText="1"/>
    </xf>
    <xf numFmtId="0" fontId="42" fillId="2" borderId="0" xfId="0" applyFont="1" applyFill="1" applyAlignment="1">
      <alignment horizontal="left" vertical="center" wrapText="1"/>
    </xf>
    <xf numFmtId="0" fontId="20" fillId="2" borderId="0" xfId="0" applyFont="1" applyFill="1" applyAlignment="1">
      <alignment horizontal="left" vertical="center" wrapText="1"/>
    </xf>
    <xf numFmtId="0" fontId="4" fillId="0" borderId="1" xfId="0" applyFont="1" applyBorder="1" applyAlignment="1">
      <alignment horizontal="left" vertical="center" wrapText="1"/>
    </xf>
    <xf numFmtId="0" fontId="20" fillId="2" borderId="0" xfId="0" applyFont="1" applyFill="1" applyAlignment="1">
      <alignment horizontal="left" vertical="top" wrapText="1"/>
    </xf>
    <xf numFmtId="0" fontId="3" fillId="2" borderId="0" xfId="0" applyFont="1" applyFill="1" applyAlignment="1">
      <alignment horizontal="center" wrapText="1"/>
    </xf>
    <xf numFmtId="0" fontId="4" fillId="0" borderId="12" xfId="0" applyFont="1" applyBorder="1" applyAlignment="1">
      <alignment horizontal="left" vertical="center" wrapText="1"/>
    </xf>
    <xf numFmtId="0" fontId="46" fillId="2" borderId="0" xfId="0" applyFont="1" applyFill="1" applyAlignment="1">
      <alignment horizontal="left" vertical="center" wrapText="1"/>
    </xf>
    <xf numFmtId="0" fontId="52" fillId="0" borderId="1" xfId="0" applyFont="1" applyBorder="1" applyAlignment="1">
      <alignment horizontal="left" vertical="center" wrapText="1"/>
    </xf>
    <xf numFmtId="0" fontId="46" fillId="2" borderId="0" xfId="0" applyFont="1" applyFill="1" applyAlignment="1">
      <alignment horizontal="left" wrapText="1"/>
    </xf>
    <xf numFmtId="0" fontId="52" fillId="0" borderId="5" xfId="0" applyFont="1" applyBorder="1" applyAlignment="1">
      <alignment horizontal="left" vertical="top" wrapText="1"/>
    </xf>
    <xf numFmtId="0" fontId="52" fillId="0" borderId="0" xfId="0" applyFont="1" applyAlignment="1">
      <alignment horizontal="left" vertical="top" wrapText="1"/>
    </xf>
    <xf numFmtId="0" fontId="52" fillId="2" borderId="5" xfId="0" applyFont="1" applyFill="1" applyBorder="1" applyAlignment="1">
      <alignment horizontal="left"/>
    </xf>
    <xf numFmtId="0" fontId="57" fillId="4" borderId="46" xfId="2" applyFont="1" applyFill="1" applyBorder="1" applyAlignment="1">
      <alignment horizontal="left" vertical="center"/>
    </xf>
    <xf numFmtId="0" fontId="9" fillId="0" borderId="46" xfId="2" applyFont="1" applyBorder="1" applyAlignment="1">
      <alignment vertical="center"/>
    </xf>
    <xf numFmtId="0" fontId="57" fillId="4" borderId="47" xfId="2" applyFont="1" applyFill="1" applyBorder="1" applyAlignment="1">
      <alignment horizontal="left" vertical="center" wrapText="1"/>
    </xf>
    <xf numFmtId="0" fontId="9" fillId="0" borderId="47" xfId="2" applyFont="1" applyBorder="1" applyAlignment="1">
      <alignment vertical="center"/>
    </xf>
    <xf numFmtId="3" fontId="17" fillId="4" borderId="6" xfId="17" applyNumberFormat="1" applyFont="1" applyFill="1" applyBorder="1" applyAlignment="1">
      <alignment horizontal="right" vertical="center" wrapText="1"/>
    </xf>
    <xf numFmtId="3" fontId="39" fillId="0" borderId="0" xfId="0" applyNumberFormat="1" applyFont="1" applyAlignment="1">
      <alignment horizontal="center"/>
    </xf>
    <xf numFmtId="0" fontId="55" fillId="0" borderId="5" xfId="0" applyFont="1" applyBorder="1" applyAlignment="1">
      <alignment horizontal="left" vertical="center"/>
    </xf>
    <xf numFmtId="0" fontId="55" fillId="0" borderId="2" xfId="0" applyFont="1" applyBorder="1" applyAlignment="1">
      <alignment horizontal="left" vertical="center"/>
    </xf>
    <xf numFmtId="0" fontId="35" fillId="0" borderId="3" xfId="5" applyFont="1" applyBorder="1" applyAlignment="1">
      <alignment horizontal="left" vertical="center" wrapText="1"/>
    </xf>
    <xf numFmtId="0" fontId="53" fillId="17" borderId="36" xfId="5" applyFont="1" applyFill="1" applyBorder="1" applyAlignment="1">
      <alignment horizontal="center" vertical="center" wrapText="1"/>
    </xf>
    <xf numFmtId="0" fontId="53" fillId="17" borderId="37" xfId="5" applyFont="1" applyFill="1" applyBorder="1" applyAlignment="1">
      <alignment horizontal="center" vertical="center" wrapText="1"/>
    </xf>
    <xf numFmtId="0" fontId="53" fillId="17" borderId="5" xfId="5" applyFont="1" applyFill="1" applyBorder="1" applyAlignment="1">
      <alignment horizontal="center" vertical="center" wrapText="1"/>
    </xf>
    <xf numFmtId="0" fontId="32" fillId="0" borderId="0" xfId="0" applyFont="1" applyAlignment="1">
      <alignment horizontal="left" vertical="center"/>
    </xf>
    <xf numFmtId="0" fontId="62" fillId="0" borderId="44" xfId="0" applyFont="1" applyBorder="1" applyAlignment="1">
      <alignment horizontal="center" vertical="center" textRotation="90" wrapText="1"/>
    </xf>
    <xf numFmtId="0" fontId="62" fillId="0" borderId="0" xfId="0" applyFont="1" applyAlignment="1">
      <alignment horizontal="center" vertical="center" textRotation="90" wrapText="1"/>
    </xf>
    <xf numFmtId="0" fontId="62" fillId="0" borderId="42" xfId="0" applyFont="1" applyBorder="1" applyAlignment="1">
      <alignment horizontal="center" vertical="center" textRotation="90" wrapText="1"/>
    </xf>
    <xf numFmtId="0" fontId="64" fillId="0" borderId="0" xfId="0" applyFont="1" applyAlignment="1">
      <alignment horizontal="left" vertical="center" wrapText="1"/>
    </xf>
    <xf numFmtId="0" fontId="30" fillId="2" borderId="54" xfId="26" applyFont="1" applyFill="1" applyBorder="1" applyAlignment="1">
      <alignment horizontal="left" vertical="center"/>
    </xf>
    <xf numFmtId="0" fontId="28" fillId="0" borderId="50" xfId="26" applyFont="1" applyBorder="1" applyAlignment="1">
      <alignment horizontal="center" vertical="center" textRotation="90" wrapText="1"/>
    </xf>
    <xf numFmtId="0" fontId="28" fillId="0" borderId="0" xfId="26" applyFont="1" applyAlignment="1">
      <alignment horizontal="center" vertical="center" textRotation="90" wrapText="1"/>
    </xf>
    <xf numFmtId="0" fontId="28" fillId="0" borderId="53" xfId="26" applyFont="1" applyBorder="1" applyAlignment="1">
      <alignment horizontal="center" vertical="center" textRotation="90" wrapText="1"/>
    </xf>
    <xf numFmtId="0" fontId="77" fillId="0" borderId="50" xfId="26" applyFont="1" applyBorder="1" applyAlignment="1">
      <alignment horizontal="center" vertical="center" textRotation="90" wrapText="1"/>
    </xf>
    <xf numFmtId="0" fontId="77" fillId="0" borderId="0" xfId="26" applyFont="1" applyAlignment="1">
      <alignment horizontal="center" vertical="center" textRotation="90" wrapText="1"/>
    </xf>
    <xf numFmtId="0" fontId="77" fillId="0" borderId="53" xfId="26" applyFont="1" applyBorder="1" applyAlignment="1">
      <alignment horizontal="center" vertical="center" textRotation="90" wrapText="1"/>
    </xf>
    <xf numFmtId="0" fontId="24" fillId="0" borderId="50" xfId="27" applyFont="1" applyFill="1" applyBorder="1" applyAlignment="1">
      <alignment horizontal="center" vertical="center" textRotation="90" wrapText="1"/>
    </xf>
    <xf numFmtId="0" fontId="24" fillId="0" borderId="0" xfId="27" applyFont="1" applyFill="1" applyBorder="1" applyAlignment="1">
      <alignment horizontal="center" vertical="center" textRotation="90" wrapText="1"/>
    </xf>
    <xf numFmtId="0" fontId="24" fillId="0" borderId="53" xfId="27" applyFont="1" applyFill="1" applyBorder="1" applyAlignment="1">
      <alignment horizontal="center" vertical="center" textRotation="90" wrapText="1"/>
    </xf>
    <xf numFmtId="0" fontId="32" fillId="0" borderId="0" xfId="26" applyFont="1" applyAlignment="1">
      <alignment horizontal="left" vertical="center"/>
    </xf>
  </cellXfs>
  <cellStyles count="33">
    <cellStyle name="Hipervínculo" xfId="24" builtinId="8"/>
    <cellStyle name="Incorrecto 2" xfId="27" xr:uid="{00000000-0005-0000-0000-000001000000}"/>
    <cellStyle name="Millares" xfId="19" builtinId="3"/>
    <cellStyle name="Millares 2" xfId="20" xr:uid="{00000000-0005-0000-0000-000003000000}"/>
    <cellStyle name="Millares 2 2" xfId="13" xr:uid="{00000000-0005-0000-0000-000004000000}"/>
    <cellStyle name="Millares 2 3" xfId="4" xr:uid="{00000000-0005-0000-0000-000005000000}"/>
    <cellStyle name="Millares 2 3 2" xfId="16" xr:uid="{00000000-0005-0000-0000-000006000000}"/>
    <cellStyle name="Millares 2 4" xfId="28" xr:uid="{00000000-0005-0000-0000-000007000000}"/>
    <cellStyle name="Millares 2 4 2" xfId="29" xr:uid="{23749804-27B3-4828-A63A-B8A7DBE7A4CB}"/>
    <cellStyle name="Millares 5" xfId="32" xr:uid="{AE7382F7-AF86-4223-82F8-82E97027225B}"/>
    <cellStyle name="Millares 7" xfId="6" xr:uid="{00000000-0005-0000-0000-000008000000}"/>
    <cellStyle name="Millares 8" xfId="10" xr:uid="{00000000-0005-0000-0000-000009000000}"/>
    <cellStyle name="Millares 8 2" xfId="18" xr:uid="{00000000-0005-0000-0000-00000A000000}"/>
    <cellStyle name="Millares 8 3" xfId="3" xr:uid="{00000000-0005-0000-0000-00000B000000}"/>
    <cellStyle name="Normal" xfId="0" builtinId="0"/>
    <cellStyle name="Normal 10" xfId="15" xr:uid="{00000000-0005-0000-0000-00000D000000}"/>
    <cellStyle name="Normal 12 2" xfId="14" xr:uid="{00000000-0005-0000-0000-00000E000000}"/>
    <cellStyle name="Normal 2" xfId="25" xr:uid="{00000000-0005-0000-0000-00000F000000}"/>
    <cellStyle name="Normal 2 2" xfId="8" xr:uid="{00000000-0005-0000-0000-000010000000}"/>
    <cellStyle name="Normal 2 2 2" xfId="12" xr:uid="{00000000-0005-0000-0000-000011000000}"/>
    <cellStyle name="Normal 2 7 2" xfId="17" xr:uid="{00000000-0005-0000-0000-000012000000}"/>
    <cellStyle name="Normal 3" xfId="21" xr:uid="{00000000-0005-0000-0000-000013000000}"/>
    <cellStyle name="Normal 3 2" xfId="22" xr:uid="{00000000-0005-0000-0000-000014000000}"/>
    <cellStyle name="Normal 3 2 3" xfId="2" xr:uid="{00000000-0005-0000-0000-000015000000}"/>
    <cellStyle name="Normal 39" xfId="30" xr:uid="{15268BDD-5A79-467E-9F34-7AD10D978169}"/>
    <cellStyle name="Normal 39 2" xfId="31" xr:uid="{E27ADAA8-413C-4DDB-9FA2-345197C35B1D}"/>
    <cellStyle name="Normal 4" xfId="26" xr:uid="{00000000-0005-0000-0000-000016000000}"/>
    <cellStyle name="Normal 4 3" xfId="7" xr:uid="{00000000-0005-0000-0000-000017000000}"/>
    <cellStyle name="Normal 6" xfId="5" xr:uid="{00000000-0005-0000-0000-000018000000}"/>
    <cellStyle name="Normal 65 3 4" xfId="23" xr:uid="{00000000-0005-0000-0000-000019000000}"/>
    <cellStyle name="Porcentaje" xfId="1" builtinId="5"/>
    <cellStyle name="Porcentaje 2" xfId="11" xr:uid="{00000000-0005-0000-0000-00001B000000}"/>
    <cellStyle name="TEXTO NORMAL" xfId="9" xr:uid="{00000000-0005-0000-0000-00001C000000}"/>
  </cellStyles>
  <dxfs count="4">
    <dxf>
      <font>
        <condense val="0"/>
        <extend val="0"/>
        <color indexed="9"/>
      </font>
    </dxf>
    <dxf>
      <font>
        <condense val="0"/>
        <extend val="0"/>
        <color indexed="9"/>
      </font>
    </dxf>
    <dxf>
      <fill>
        <patternFill patternType="none"/>
      </fill>
    </dxf>
    <dxf>
      <fill>
        <patternFill patternType="none"/>
      </fill>
    </dxf>
  </dxfs>
  <tableStyles count="0" defaultTableStyle="TableStyleMedium2" defaultPivotStyle="PivotStyleLight16"/>
  <colors>
    <mruColors>
      <color rgb="FF93B7FF"/>
      <color rgb="FF002060"/>
      <color rgb="FFFF7575"/>
      <color rgb="FF002B8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charts/_rels/chart5.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rgbClr val="C00000">
                <a:alpha val="50196"/>
              </a:srgbClr>
            </a:solidFill>
          </c:spPr>
          <c:invertIfNegative val="0"/>
          <c:dPt>
            <c:idx val="6"/>
            <c:invertIfNegative val="0"/>
            <c:bubble3D val="0"/>
            <c:extLst>
              <c:ext xmlns:c16="http://schemas.microsoft.com/office/drawing/2014/chart" uri="{C3380CC4-5D6E-409C-BE32-E72D297353CC}">
                <c16:uniqueId val="{00000000-1431-43B5-B8C1-653D0882C7C5}"/>
              </c:ext>
            </c:extLst>
          </c:dPt>
          <c:dPt>
            <c:idx val="8"/>
            <c:invertIfNegative val="0"/>
            <c:bubble3D val="0"/>
            <c:extLst>
              <c:ext xmlns:c16="http://schemas.microsoft.com/office/drawing/2014/chart" uri="{C3380CC4-5D6E-409C-BE32-E72D297353CC}">
                <c16:uniqueId val="{00000001-1431-43B5-B8C1-653D0882C7C5}"/>
              </c:ext>
            </c:extLst>
          </c:dPt>
          <c:dPt>
            <c:idx val="9"/>
            <c:invertIfNegative val="0"/>
            <c:bubble3D val="0"/>
            <c:spPr>
              <a:solidFill>
                <a:srgbClr val="C00000"/>
              </a:solidFill>
            </c:spPr>
            <c:extLst>
              <c:ext xmlns:c16="http://schemas.microsoft.com/office/drawing/2014/chart" uri="{C3380CC4-5D6E-409C-BE32-E72D297353CC}">
                <c16:uniqueId val="{00000003-1431-43B5-B8C1-653D0882C7C5}"/>
              </c:ext>
            </c:extLst>
          </c:dPt>
          <c:dLbls>
            <c:spPr>
              <a:noFill/>
              <a:ln>
                <a:noFill/>
              </a:ln>
              <a:effectLst/>
            </c:spPr>
            <c:txPr>
              <a:bodyPr wrap="square" lIns="38100" tIns="19050" rIns="38100" bIns="19050" anchor="ctr">
                <a:spAutoFit/>
              </a:bodyPr>
              <a:lstStyle/>
              <a:p>
                <a:pPr>
                  <a:defRPr b="1"/>
                </a:pPr>
                <a:endParaRPr lang="es-P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 PRODUCCIÓN METÁLICA'!$A$23:$A$32</c:f>
              <c:strCache>
                <c:ptCount val="10"/>
                <c:pt idx="0">
                  <c:v>2017</c:v>
                </c:pt>
                <c:pt idx="1">
                  <c:v>2018</c:v>
                </c:pt>
                <c:pt idx="2">
                  <c:v>2019</c:v>
                </c:pt>
                <c:pt idx="3">
                  <c:v>2020</c:v>
                </c:pt>
                <c:pt idx="4">
                  <c:v>2021</c:v>
                </c:pt>
                <c:pt idx="5">
                  <c:v>2022</c:v>
                </c:pt>
                <c:pt idx="6">
                  <c:v>2023</c:v>
                </c:pt>
                <c:pt idx="7">
                  <c:v>2024</c:v>
                </c:pt>
                <c:pt idx="8">
                  <c:v>2025</c:v>
                </c:pt>
                <c:pt idx="9">
                  <c:v>2026
(ene-feb)</c:v>
                </c:pt>
              </c:strCache>
            </c:strRef>
          </c:cat>
          <c:val>
            <c:numRef>
              <c:f>'1. PRODUCCIÓN METÁLICA'!$O$23:$O$32</c:f>
              <c:numCache>
                <c:formatCode>#,##0</c:formatCode>
                <c:ptCount val="10"/>
                <c:pt idx="0">
                  <c:v>2440.1811105834286</c:v>
                </c:pt>
                <c:pt idx="1">
                  <c:v>2416.8811002070697</c:v>
                </c:pt>
                <c:pt idx="2">
                  <c:v>2437.9253739027731</c:v>
                </c:pt>
                <c:pt idx="3">
                  <c:v>2150.1259121219628</c:v>
                </c:pt>
                <c:pt idx="4">
                  <c:v>2326.0353089323735</c:v>
                </c:pt>
                <c:pt idx="5">
                  <c:v>2445.2708303173977</c:v>
                </c:pt>
                <c:pt idx="6">
                  <c:v>2755.2443167853276</c:v>
                </c:pt>
                <c:pt idx="7">
                  <c:v>2736.2371072517244</c:v>
                </c:pt>
                <c:pt idx="8">
                  <c:v>2769.7937213370205</c:v>
                </c:pt>
                <c:pt idx="9">
                  <c:v>449.51862585200001</c:v>
                </c:pt>
              </c:numCache>
            </c:numRef>
          </c:val>
          <c:extLst>
            <c:ext xmlns:c16="http://schemas.microsoft.com/office/drawing/2014/chart" uri="{C3380CC4-5D6E-409C-BE32-E72D297353CC}">
              <c16:uniqueId val="{00000004-1431-43B5-B8C1-653D0882C7C5}"/>
            </c:ext>
          </c:extLst>
        </c:ser>
        <c:dLbls>
          <c:dLblPos val="outEnd"/>
          <c:showLegendKey val="0"/>
          <c:showVal val="1"/>
          <c:showCatName val="0"/>
          <c:showSerName val="0"/>
          <c:showPercent val="0"/>
          <c:showBubbleSize val="0"/>
        </c:dLbls>
        <c:gapWidth val="150"/>
        <c:axId val="173291776"/>
        <c:axId val="173301760"/>
      </c:barChart>
      <c:catAx>
        <c:axId val="173291776"/>
        <c:scaling>
          <c:orientation val="minMax"/>
        </c:scaling>
        <c:delete val="0"/>
        <c:axPos val="b"/>
        <c:numFmt formatCode="General" sourceLinked="0"/>
        <c:majorTickMark val="out"/>
        <c:minorTickMark val="none"/>
        <c:tickLblPos val="nextTo"/>
        <c:txPr>
          <a:bodyPr/>
          <a:lstStyle/>
          <a:p>
            <a:pPr>
              <a:defRPr sz="900"/>
            </a:pPr>
            <a:endParaRPr lang="es-PE"/>
          </a:p>
        </c:txPr>
        <c:crossAx val="173301760"/>
        <c:crosses val="autoZero"/>
        <c:auto val="1"/>
        <c:lblAlgn val="ctr"/>
        <c:lblOffset val="100"/>
        <c:noMultiLvlLbl val="0"/>
      </c:catAx>
      <c:valAx>
        <c:axId val="173301760"/>
        <c:scaling>
          <c:orientation val="minMax"/>
        </c:scaling>
        <c:delete val="0"/>
        <c:axPos val="l"/>
        <c:numFmt formatCode="#,##0" sourceLinked="1"/>
        <c:majorTickMark val="out"/>
        <c:minorTickMark val="none"/>
        <c:tickLblPos val="nextTo"/>
        <c:crossAx val="173291776"/>
        <c:crosses val="autoZero"/>
        <c:crossBetween val="between"/>
        <c:majorUnit val="1000"/>
      </c:valAx>
    </c:plotArea>
    <c:plotVisOnly val="1"/>
    <c:dispBlanksAs val="gap"/>
    <c:showDLblsOverMax val="0"/>
  </c:chart>
  <c:spPr>
    <a:ln>
      <a:noFill/>
    </a:ln>
  </c:sp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rgbClr val="002060"/>
            </a:solidFill>
          </c:spPr>
          <c:invertIfNegative val="0"/>
          <c:dLbls>
            <c:dLbl>
              <c:idx val="4"/>
              <c:layout>
                <c:manualLayout>
                  <c:x val="1.7890771066875985E-3"/>
                  <c:y val="1.395007557206294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050-4370-A884-E9D993489EF7}"/>
                </c:ext>
              </c:extLst>
            </c:dLbl>
            <c:numFmt formatCode="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'6. EXPORTACIONES'!$B$47:$I$47</c:f>
              <c:strCache>
                <c:ptCount val="8"/>
                <c:pt idx="0">
                  <c:v>COBRE</c:v>
                </c:pt>
                <c:pt idx="1">
                  <c:v>ORO</c:v>
                </c:pt>
                <c:pt idx="2">
                  <c:v>ZINC</c:v>
                </c:pt>
                <c:pt idx="3">
                  <c:v>PLATA</c:v>
                </c:pt>
                <c:pt idx="4">
                  <c:v>PLOMO</c:v>
                </c:pt>
                <c:pt idx="5">
                  <c:v>ESTAÑO</c:v>
                </c:pt>
                <c:pt idx="6">
                  <c:v>HIERRO</c:v>
                </c:pt>
                <c:pt idx="7">
                  <c:v>MOLIBDENO</c:v>
                </c:pt>
              </c:strCache>
            </c:strRef>
          </c:cat>
          <c:val>
            <c:numRef>
              <c:f>'6. EXPORTACIONES'!$B$64:$I$64</c:f>
              <c:numCache>
                <c:formatCode>0.0%</c:formatCode>
                <c:ptCount val="8"/>
                <c:pt idx="0">
                  <c:v>5.0377796644918149E-4</c:v>
                </c:pt>
                <c:pt idx="1">
                  <c:v>-1.4311005991922809E-2</c:v>
                </c:pt>
                <c:pt idx="2">
                  <c:v>0.4409957365383903</c:v>
                </c:pt>
                <c:pt idx="3">
                  <c:v>9.3893889238273021E-2</c:v>
                </c:pt>
                <c:pt idx="4">
                  <c:v>0.31692017556648677</c:v>
                </c:pt>
                <c:pt idx="5">
                  <c:v>-0.41743809990577907</c:v>
                </c:pt>
                <c:pt idx="6">
                  <c:v>0.58083607542056703</c:v>
                </c:pt>
                <c:pt idx="7">
                  <c:v>-0.37258624040727206</c:v>
                </c:pt>
              </c:numCache>
            </c:numRef>
          </c:val>
          <c:extLst>
            <c:ext xmlns:c16="http://schemas.microsoft.com/office/drawing/2014/chart" uri="{C3380CC4-5D6E-409C-BE32-E72D297353CC}">
              <c16:uniqueId val="{00000001-6050-4370-A884-E9D993489EF7}"/>
            </c:ext>
          </c:extLst>
        </c:ser>
        <c:dLbls>
          <c:showLegendKey val="0"/>
          <c:showVal val="0"/>
          <c:showCatName val="0"/>
          <c:showSerName val="0"/>
          <c:showPercent val="0"/>
          <c:showBubbleSize val="0"/>
        </c:dLbls>
        <c:gapWidth val="75"/>
        <c:axId val="417940080"/>
        <c:axId val="417940640"/>
      </c:barChart>
      <c:catAx>
        <c:axId val="417940080"/>
        <c:scaling>
          <c:orientation val="minMax"/>
        </c:scaling>
        <c:delete val="0"/>
        <c:axPos val="b"/>
        <c:numFmt formatCode="General" sourceLinked="1"/>
        <c:majorTickMark val="none"/>
        <c:minorTickMark val="out"/>
        <c:tickLblPos val="low"/>
        <c:txPr>
          <a:bodyPr rot="0" vert="horz"/>
          <a:lstStyle/>
          <a:p>
            <a:pPr>
              <a:defRPr sz="1000" b="0" i="0" u="none" strike="noStrike" baseline="0">
                <a:solidFill>
                  <a:srgbClr val="808080"/>
                </a:solidFill>
                <a:latin typeface="Calibri"/>
                <a:ea typeface="Calibri"/>
                <a:cs typeface="Calibri"/>
              </a:defRPr>
            </a:pPr>
            <a:endParaRPr lang="es-MX"/>
          </a:p>
        </c:txPr>
        <c:crossAx val="417940640"/>
        <c:crossesAt val="0"/>
        <c:auto val="1"/>
        <c:lblAlgn val="ctr"/>
        <c:lblOffset val="100"/>
        <c:noMultiLvlLbl val="0"/>
      </c:catAx>
      <c:valAx>
        <c:axId val="417940640"/>
        <c:scaling>
          <c:orientation val="minMax"/>
        </c:scaling>
        <c:delete val="0"/>
        <c:axPos val="l"/>
        <c:numFmt formatCode="0%" sourceLinked="0"/>
        <c:majorTickMark val="none"/>
        <c:minorTickMark val="none"/>
        <c:tickLblPos val="nextTo"/>
        <c:txPr>
          <a:bodyPr rot="0" vert="horz"/>
          <a:lstStyle/>
          <a:p>
            <a:pPr>
              <a:defRPr sz="1000" b="0" i="0" u="none" strike="noStrike" baseline="0">
                <a:solidFill>
                  <a:srgbClr val="808080"/>
                </a:solidFill>
                <a:latin typeface="Calibri"/>
                <a:ea typeface="Calibri"/>
                <a:cs typeface="Calibri"/>
              </a:defRPr>
            </a:pPr>
            <a:endParaRPr lang="es-MX"/>
          </a:p>
        </c:txPr>
        <c:crossAx val="417940080"/>
        <c:crosses val="autoZero"/>
        <c:crossBetween val="between"/>
      </c:valAx>
    </c:plotArea>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s-MX"/>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spPr>
            <a:solidFill>
              <a:srgbClr val="002060"/>
            </a:solidFill>
          </c:spPr>
          <c:invertIfNegative val="0"/>
          <c:dPt>
            <c:idx val="2"/>
            <c:invertIfNegative val="0"/>
            <c:bubble3D val="0"/>
            <c:extLst>
              <c:ext xmlns:c16="http://schemas.microsoft.com/office/drawing/2014/chart" uri="{C3380CC4-5D6E-409C-BE32-E72D297353CC}">
                <c16:uniqueId val="{00000000-0811-4AFE-92E5-FB34D177278D}"/>
              </c:ext>
            </c:extLst>
          </c:dPt>
          <c:dPt>
            <c:idx val="3"/>
            <c:invertIfNegative val="0"/>
            <c:bubble3D val="0"/>
            <c:extLst>
              <c:ext xmlns:c16="http://schemas.microsoft.com/office/drawing/2014/chart" uri="{C3380CC4-5D6E-409C-BE32-E72D297353CC}">
                <c16:uniqueId val="{00000001-0811-4AFE-92E5-FB34D177278D}"/>
              </c:ext>
            </c:extLst>
          </c:dPt>
          <c:dPt>
            <c:idx val="4"/>
            <c:invertIfNegative val="0"/>
            <c:bubble3D val="0"/>
            <c:extLst>
              <c:ext xmlns:c16="http://schemas.microsoft.com/office/drawing/2014/chart" uri="{C3380CC4-5D6E-409C-BE32-E72D297353CC}">
                <c16:uniqueId val="{00000002-0811-4AFE-92E5-FB34D177278D}"/>
              </c:ext>
            </c:extLst>
          </c:dPt>
          <c:dPt>
            <c:idx val="9"/>
            <c:invertIfNegative val="0"/>
            <c:bubble3D val="0"/>
            <c:spPr>
              <a:solidFill>
                <a:schemeClr val="accent5">
                  <a:lumMod val="60000"/>
                  <a:lumOff val="40000"/>
                </a:schemeClr>
              </a:solidFill>
            </c:spPr>
            <c:extLst>
              <c:ext xmlns:c16="http://schemas.microsoft.com/office/drawing/2014/chart" uri="{C3380CC4-5D6E-409C-BE32-E72D297353CC}">
                <c16:uniqueId val="{00000004-0811-4AFE-92E5-FB34D177278D}"/>
              </c:ext>
            </c:extLst>
          </c:dPt>
          <c:dLbls>
            <c:dLbl>
              <c:idx val="4"/>
              <c:numFmt formatCode="#,##0" sourceLinked="0"/>
              <c:spPr>
                <a:noFill/>
                <a:ln w="25400">
                  <a:noFill/>
                </a:ln>
              </c:spPr>
              <c:txPr>
                <a:bodyPr wrap="square" lIns="38100" tIns="19050" rIns="38100" bIns="19050" anchor="ctr">
                  <a:spAutoFit/>
                </a:bodyPr>
                <a:lstStyle/>
                <a:p>
                  <a:pPr>
                    <a:defRPr sz="800" b="0" i="0" u="none" strike="noStrike" baseline="0">
                      <a:solidFill>
                        <a:srgbClr val="808080"/>
                      </a:solidFill>
                      <a:latin typeface="Calibri"/>
                      <a:ea typeface="Calibri"/>
                      <a:cs typeface="Calibri"/>
                    </a:defRPr>
                  </a:pPr>
                  <a:endParaRPr lang="es-MX"/>
                </a:p>
              </c:txPr>
              <c:showLegendKey val="0"/>
              <c:showVal val="1"/>
              <c:showCatName val="0"/>
              <c:showSerName val="0"/>
              <c:showPercent val="0"/>
              <c:showBubbleSize val="0"/>
              <c:extLst>
                <c:ext xmlns:c16="http://schemas.microsoft.com/office/drawing/2014/chart" uri="{C3380CC4-5D6E-409C-BE32-E72D297353CC}">
                  <c16:uniqueId val="{00000002-0811-4AFE-92E5-FB34D177278D}"/>
                </c:ext>
              </c:extLst>
            </c:dLbl>
            <c:dLbl>
              <c:idx val="9"/>
              <c:numFmt formatCode="#,##0" sourceLinked="0"/>
              <c:spPr>
                <a:noFill/>
                <a:ln w="25400">
                  <a:noFill/>
                </a:ln>
              </c:spPr>
              <c:txPr>
                <a:bodyPr wrap="square" lIns="38100" tIns="19050" rIns="38100" bIns="19050" anchor="ctr">
                  <a:spAutoFit/>
                </a:bodyPr>
                <a:lstStyle/>
                <a:p>
                  <a:pPr>
                    <a:defRPr sz="800" b="0" i="0" u="none" strike="noStrike" baseline="0">
                      <a:solidFill>
                        <a:srgbClr val="808080"/>
                      </a:solidFill>
                      <a:latin typeface="Calibri"/>
                      <a:ea typeface="Calibri"/>
                      <a:cs typeface="Calibri"/>
                    </a:defRPr>
                  </a:pPr>
                  <a:endParaRPr lang="es-MX"/>
                </a:p>
              </c:txPr>
              <c:showLegendKey val="0"/>
              <c:showVal val="1"/>
              <c:showCatName val="0"/>
              <c:showSerName val="0"/>
              <c:showPercent val="0"/>
              <c:showBubbleSize val="0"/>
              <c:extLst>
                <c:ext xmlns:c16="http://schemas.microsoft.com/office/drawing/2014/chart" uri="{C3380CC4-5D6E-409C-BE32-E72D297353CC}">
                  <c16:uniqueId val="{00000004-0811-4AFE-92E5-FB34D177278D}"/>
                </c:ext>
              </c:extLst>
            </c:dLbl>
            <c:spPr>
              <a:noFill/>
              <a:ln w="25400">
                <a:noFill/>
              </a:ln>
            </c:spPr>
            <c:txPr>
              <a:bodyPr wrap="square" lIns="38100" tIns="19050" rIns="38100" bIns="19050" anchor="ctr">
                <a:spAutoFit/>
              </a:bodyPr>
              <a:lstStyle/>
              <a:p>
                <a:pPr>
                  <a:defRPr sz="800" b="0" i="0" u="none" strike="noStrike" baseline="0">
                    <a:solidFill>
                      <a:srgbClr val="808080"/>
                    </a:solidFill>
                    <a:latin typeface="Calibri"/>
                    <a:ea typeface="Calibri"/>
                    <a:cs typeface="Calibri"/>
                  </a:defRPr>
                </a:pPr>
                <a:endParaRPr lang="es-MX"/>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'6. EXPORTACIONES'!$A$6:$A$15</c:f>
              <c:strCache>
                <c:ptCount val="10"/>
                <c:pt idx="0">
                  <c:v>2017</c:v>
                </c:pt>
                <c:pt idx="1">
                  <c:v>2018</c:v>
                </c:pt>
                <c:pt idx="2">
                  <c:v>2019</c:v>
                </c:pt>
                <c:pt idx="3">
                  <c:v>2020</c:v>
                </c:pt>
                <c:pt idx="4">
                  <c:v>2021</c:v>
                </c:pt>
                <c:pt idx="5">
                  <c:v>2022</c:v>
                </c:pt>
                <c:pt idx="6">
                  <c:v>2023</c:v>
                </c:pt>
                <c:pt idx="7">
                  <c:v>2024</c:v>
                </c:pt>
                <c:pt idx="8">
                  <c:v>2025</c:v>
                </c:pt>
                <c:pt idx="9">
                  <c:v>2026
(ene)</c:v>
                </c:pt>
              </c:strCache>
            </c:strRef>
          </c:cat>
          <c:val>
            <c:numRef>
              <c:f>'6. EXPORTACIONES'!$K$6:$K$15</c:f>
              <c:numCache>
                <c:formatCode>_-* #,##0_-;\-* #,##0_-;_-* "-"??_-;_-@_-</c:formatCode>
                <c:ptCount val="10"/>
                <c:pt idx="0">
                  <c:v>27564.08081212646</c:v>
                </c:pt>
                <c:pt idx="1">
                  <c:v>28904.416009361164</c:v>
                </c:pt>
                <c:pt idx="2">
                  <c:v>28350.684823899443</c:v>
                </c:pt>
                <c:pt idx="3">
                  <c:v>26123.679105276187</c:v>
                </c:pt>
                <c:pt idx="4">
                  <c:v>39900.752947377376</c:v>
                </c:pt>
                <c:pt idx="5">
                  <c:v>38278.009568540023</c:v>
                </c:pt>
                <c:pt idx="6">
                  <c:v>42397.759463426621</c:v>
                </c:pt>
                <c:pt idx="7">
                  <c:v>48368.181899483694</c:v>
                </c:pt>
                <c:pt idx="8">
                  <c:v>61848.860002496069</c:v>
                </c:pt>
                <c:pt idx="9" formatCode="_-* #,##0.0_-;\-* #,##0.0_-;_-* &quot;-&quot;??_-;_-@_-">
                  <c:v>7215.8334030775941</c:v>
                </c:pt>
              </c:numCache>
            </c:numRef>
          </c:val>
          <c:extLst>
            <c:ext xmlns:c16="http://schemas.microsoft.com/office/drawing/2014/chart" uri="{C3380CC4-5D6E-409C-BE32-E72D297353CC}">
              <c16:uniqueId val="{00000005-0811-4AFE-92E5-FB34D177278D}"/>
            </c:ext>
          </c:extLst>
        </c:ser>
        <c:dLbls>
          <c:showLegendKey val="0"/>
          <c:showVal val="0"/>
          <c:showCatName val="0"/>
          <c:showSerName val="0"/>
          <c:showPercent val="0"/>
          <c:showBubbleSize val="0"/>
        </c:dLbls>
        <c:gapWidth val="150"/>
        <c:axId val="417942880"/>
        <c:axId val="417943440"/>
      </c:barChart>
      <c:catAx>
        <c:axId val="417942880"/>
        <c:scaling>
          <c:orientation val="minMax"/>
        </c:scaling>
        <c:delete val="0"/>
        <c:axPos val="b"/>
        <c:numFmt formatCode="General" sourceLinked="1"/>
        <c:majorTickMark val="out"/>
        <c:minorTickMark val="none"/>
        <c:tickLblPos val="nextTo"/>
        <c:spPr>
          <a:noFill/>
          <a:ln>
            <a:noFill/>
          </a:ln>
          <a:effectLst/>
        </c:spPr>
        <c:txPr>
          <a:bodyPr rot="0" vert="horz"/>
          <a:lstStyle/>
          <a:p>
            <a:pPr>
              <a:defRPr sz="1000" b="0" i="0" u="none" strike="noStrike" baseline="0">
                <a:ln>
                  <a:noFill/>
                </a:ln>
                <a:solidFill>
                  <a:sysClr val="windowText" lastClr="000000"/>
                </a:solidFill>
                <a:effectLst/>
                <a:latin typeface="Calibri"/>
                <a:ea typeface="Calibri"/>
                <a:cs typeface="Calibri"/>
              </a:defRPr>
            </a:pPr>
            <a:endParaRPr lang="es-MX"/>
          </a:p>
        </c:txPr>
        <c:crossAx val="417943440"/>
        <c:crosses val="autoZero"/>
        <c:auto val="1"/>
        <c:lblAlgn val="ctr"/>
        <c:lblOffset val="100"/>
        <c:tickMarkSkip val="1"/>
        <c:noMultiLvlLbl val="0"/>
      </c:catAx>
      <c:valAx>
        <c:axId val="417943440"/>
        <c:scaling>
          <c:orientation val="minMax"/>
        </c:scaling>
        <c:delete val="0"/>
        <c:axPos val="l"/>
        <c:numFmt formatCode="_-* #,##0_-;\-* #,##0_-;_-* &quot;-&quot;??_-;_-@_-" sourceLinked="1"/>
        <c:majorTickMark val="out"/>
        <c:minorTickMark val="none"/>
        <c:tickLblPos val="nextTo"/>
        <c:txPr>
          <a:bodyPr rot="0" vert="horz"/>
          <a:lstStyle/>
          <a:p>
            <a:pPr>
              <a:defRPr sz="1000" b="0" i="0" u="none" strike="noStrike" baseline="0">
                <a:solidFill>
                  <a:srgbClr val="808080"/>
                </a:solidFill>
                <a:latin typeface="Calibri"/>
                <a:ea typeface="Calibri"/>
                <a:cs typeface="Calibri"/>
              </a:defRPr>
            </a:pPr>
            <a:endParaRPr lang="es-MX"/>
          </a:p>
        </c:txPr>
        <c:crossAx val="417942880"/>
        <c:crosses val="autoZero"/>
        <c:crossBetween val="between"/>
        <c:majorUnit val="10000"/>
      </c:valAx>
    </c:plotArea>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s-MX"/>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chemeClr val="accent1">
                <a:lumMod val="50000"/>
              </a:schemeClr>
            </a:solidFill>
          </c:spPr>
          <c:invertIfNegative val="0"/>
          <c:dPt>
            <c:idx val="7"/>
            <c:invertIfNegative val="0"/>
            <c:bubble3D val="0"/>
            <c:extLst>
              <c:ext xmlns:c16="http://schemas.microsoft.com/office/drawing/2014/chart" uri="{C3380CC4-5D6E-409C-BE32-E72D297353CC}">
                <c16:uniqueId val="{00000000-4B37-4B49-8105-DBB1738F5B80}"/>
              </c:ext>
            </c:extLst>
          </c:dPt>
          <c:dPt>
            <c:idx val="9"/>
            <c:invertIfNegative val="0"/>
            <c:bubble3D val="0"/>
            <c:spPr>
              <a:solidFill>
                <a:srgbClr val="5B9BD5"/>
              </a:solidFill>
            </c:spPr>
            <c:extLst>
              <c:ext xmlns:c16="http://schemas.microsoft.com/office/drawing/2014/chart" uri="{C3380CC4-5D6E-409C-BE32-E72D297353CC}">
                <c16:uniqueId val="{00000002-4B37-4B49-8105-DBB1738F5B80}"/>
              </c:ext>
            </c:extLst>
          </c:dPt>
          <c:dLbls>
            <c:spPr>
              <a:noFill/>
              <a:ln>
                <a:noFill/>
              </a:ln>
              <a:effectLst/>
            </c:spPr>
            <c:txPr>
              <a:bodyPr/>
              <a:lstStyle/>
              <a:p>
                <a:pPr>
                  <a:defRPr b="1"/>
                </a:pPr>
                <a:endParaRPr lang="es-P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'7. INVERSIONES'!$A$22:$A$31</c:f>
              <c:strCache>
                <c:ptCount val="10"/>
                <c:pt idx="0">
                  <c:v>2017</c:v>
                </c:pt>
                <c:pt idx="1">
                  <c:v>2018</c:v>
                </c:pt>
                <c:pt idx="2">
                  <c:v>2019</c:v>
                </c:pt>
                <c:pt idx="3">
                  <c:v>2020</c:v>
                </c:pt>
                <c:pt idx="4">
                  <c:v>2021</c:v>
                </c:pt>
                <c:pt idx="5">
                  <c:v>2022</c:v>
                </c:pt>
                <c:pt idx="6">
                  <c:v>2023</c:v>
                </c:pt>
                <c:pt idx="7">
                  <c:v>2024</c:v>
                </c:pt>
                <c:pt idx="8">
                  <c:v>2025</c:v>
                </c:pt>
                <c:pt idx="9">
                  <c:v>2026
(ene-feb)</c:v>
                </c:pt>
              </c:strCache>
            </c:strRef>
          </c:cat>
          <c:val>
            <c:numRef>
              <c:f>'7. INVERSIONES'!$I$22:$I$31</c:f>
              <c:numCache>
                <c:formatCode>_ * #,##0_ ;_ * \-#,##0_ ;_ * "-"??_ ;_ @_ </c:formatCode>
                <c:ptCount val="10"/>
                <c:pt idx="0">
                  <c:v>3974.7368350199986</c:v>
                </c:pt>
                <c:pt idx="1">
                  <c:v>4954.6334482999991</c:v>
                </c:pt>
                <c:pt idx="2">
                  <c:v>5902.6203698999998</c:v>
                </c:pt>
                <c:pt idx="3">
                  <c:v>4309.1731239999999</c:v>
                </c:pt>
                <c:pt idx="4">
                  <c:v>5155.3422629999995</c:v>
                </c:pt>
                <c:pt idx="5">
                  <c:v>5243.9973179999997</c:v>
                </c:pt>
                <c:pt idx="6">
                  <c:v>4936.0891089999996</c:v>
                </c:pt>
                <c:pt idx="7">
                  <c:v>5010.8194979999998</c:v>
                </c:pt>
                <c:pt idx="8">
                  <c:v>6228.3573630000001</c:v>
                </c:pt>
                <c:pt idx="9">
                  <c:v>871.32341299999996</c:v>
                </c:pt>
              </c:numCache>
            </c:numRef>
          </c:val>
          <c:extLst>
            <c:ext xmlns:c16="http://schemas.microsoft.com/office/drawing/2014/chart" uri="{C3380CC4-5D6E-409C-BE32-E72D297353CC}">
              <c16:uniqueId val="{00000003-4B37-4B49-8105-DBB1738F5B80}"/>
            </c:ext>
          </c:extLst>
        </c:ser>
        <c:dLbls>
          <c:showLegendKey val="0"/>
          <c:showVal val="0"/>
          <c:showCatName val="0"/>
          <c:showSerName val="0"/>
          <c:showPercent val="0"/>
          <c:showBubbleSize val="0"/>
        </c:dLbls>
        <c:gapWidth val="150"/>
        <c:axId val="173291776"/>
        <c:axId val="173301760"/>
      </c:barChart>
      <c:catAx>
        <c:axId val="173291776"/>
        <c:scaling>
          <c:orientation val="minMax"/>
        </c:scaling>
        <c:delete val="0"/>
        <c:axPos val="b"/>
        <c:numFmt formatCode="General" sourceLinked="0"/>
        <c:majorTickMark val="out"/>
        <c:minorTickMark val="none"/>
        <c:tickLblPos val="nextTo"/>
        <c:crossAx val="173301760"/>
        <c:crosses val="autoZero"/>
        <c:auto val="1"/>
        <c:lblAlgn val="ctr"/>
        <c:lblOffset val="100"/>
        <c:noMultiLvlLbl val="0"/>
      </c:catAx>
      <c:valAx>
        <c:axId val="173301760"/>
        <c:scaling>
          <c:orientation val="minMax"/>
        </c:scaling>
        <c:delete val="0"/>
        <c:axPos val="l"/>
        <c:numFmt formatCode="_ * #,##0_ ;_ * \-#,##0_ ;_ * &quot;-&quot;??_ ;_ @_ " sourceLinked="1"/>
        <c:majorTickMark val="out"/>
        <c:minorTickMark val="none"/>
        <c:tickLblPos val="nextTo"/>
        <c:txPr>
          <a:bodyPr/>
          <a:lstStyle/>
          <a:p>
            <a:pPr>
              <a:defRPr sz="800"/>
            </a:pPr>
            <a:endParaRPr lang="es-PE"/>
          </a:p>
        </c:txPr>
        <c:crossAx val="173291776"/>
        <c:crosses val="autoZero"/>
        <c:crossBetween val="between"/>
      </c:valAx>
    </c:plotArea>
    <c:plotVisOnly val="1"/>
    <c:dispBlanksAs val="gap"/>
    <c:showDLblsOverMax val="0"/>
  </c:chart>
  <c:spPr>
    <a:ln>
      <a:noFill/>
    </a:ln>
  </c:spPr>
  <c:printSettings>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3906996957844416E-2"/>
          <c:y val="9.8845734179087513E-2"/>
          <c:w val="0.96175575836592786"/>
          <c:h val="0.70252708006868358"/>
        </c:manualLayout>
      </c:layout>
      <c:barChart>
        <c:barDir val="col"/>
        <c:grouping val="clustered"/>
        <c:varyColors val="0"/>
        <c:ser>
          <c:idx val="0"/>
          <c:order val="0"/>
          <c:spPr>
            <a:solidFill>
              <a:srgbClr val="93B7FF"/>
            </a:solidFill>
            <a:ln>
              <a:noFill/>
            </a:ln>
            <a:effectLst/>
          </c:spPr>
          <c:invertIfNegative val="0"/>
          <c:dPt>
            <c:idx val="7"/>
            <c:invertIfNegative val="0"/>
            <c:bubble3D val="0"/>
            <c:spPr>
              <a:solidFill>
                <a:srgbClr val="93B7FF"/>
              </a:solidFill>
              <a:ln>
                <a:noFill/>
              </a:ln>
              <a:effectLst/>
            </c:spPr>
            <c:extLst>
              <c:ext xmlns:c16="http://schemas.microsoft.com/office/drawing/2014/chart" uri="{C3380CC4-5D6E-409C-BE32-E72D297353CC}">
                <c16:uniqueId val="{00000001-4B7D-4A28-A754-3C0B990C81A4}"/>
              </c:ext>
            </c:extLst>
          </c:dPt>
          <c:dPt>
            <c:idx val="9"/>
            <c:invertIfNegative val="0"/>
            <c:bubble3D val="0"/>
            <c:spPr>
              <a:solidFill>
                <a:srgbClr val="002060"/>
              </a:solidFill>
              <a:ln>
                <a:noFill/>
              </a:ln>
              <a:effectLst/>
            </c:spPr>
            <c:extLst>
              <c:ext xmlns:c16="http://schemas.microsoft.com/office/drawing/2014/chart" uri="{C3380CC4-5D6E-409C-BE32-E72D297353CC}">
                <c16:uniqueId val="{00000003-4B7D-4A28-A754-3C0B990C81A4}"/>
              </c:ext>
            </c:extLst>
          </c:dPt>
          <c:dLbls>
            <c:dLbl>
              <c:idx val="3"/>
              <c:layout>
                <c:manualLayout>
                  <c:x val="-8.6918730986527588E-3"/>
                  <c:y val="-3.292180216537320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B7D-4A28-A754-3C0B990C81A4}"/>
                </c:ext>
              </c:extLst>
            </c:dLbl>
            <c:dLbl>
              <c:idx val="7"/>
              <c:layout>
                <c:manualLayout>
                  <c:x val="4.5433501959589283E-4"/>
                  <c:y val="-3.240765551880331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B7D-4A28-A754-3C0B990C81A4}"/>
                </c:ext>
              </c:extLst>
            </c:dLbl>
            <c:dLbl>
              <c:idx val="9"/>
              <c:numFmt formatCode="#,##0" sourceLinked="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solidFill>
                      <a:latin typeface="+mn-lt"/>
                      <a:ea typeface="+mn-ea"/>
                      <a:cs typeface="+mn-cs"/>
                    </a:defRPr>
                  </a:pPr>
                  <a:endParaRPr lang="es-PE"/>
                </a:p>
              </c:txPr>
              <c:showLegendKey val="0"/>
              <c:showVal val="1"/>
              <c:showCatName val="0"/>
              <c:showSerName val="0"/>
              <c:showPercent val="0"/>
              <c:showBubbleSize val="0"/>
              <c:extLst>
                <c:ext xmlns:c16="http://schemas.microsoft.com/office/drawing/2014/chart" uri="{C3380CC4-5D6E-409C-BE32-E72D297353CC}">
                  <c16:uniqueId val="{00000003-4B7D-4A28-A754-3C0B990C81A4}"/>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solidFill>
                    <a:latin typeface="+mn-lt"/>
                    <a:ea typeface="+mn-ea"/>
                    <a:cs typeface="+mn-cs"/>
                  </a:defRPr>
                </a:pPr>
                <a:endParaRPr lang="es-P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'15. RECAUDACIÓN'!$A$12:$A$21</c:f>
              <c:strCache>
                <c:ptCount val="10"/>
                <c:pt idx="0">
                  <c:v>2017</c:v>
                </c:pt>
                <c:pt idx="1">
                  <c:v>2018</c:v>
                </c:pt>
                <c:pt idx="2">
                  <c:v>2019</c:v>
                </c:pt>
                <c:pt idx="3">
                  <c:v>2020</c:v>
                </c:pt>
                <c:pt idx="4">
                  <c:v>2021</c:v>
                </c:pt>
                <c:pt idx="5">
                  <c:v>2022</c:v>
                </c:pt>
                <c:pt idx="6">
                  <c:v>2023</c:v>
                </c:pt>
                <c:pt idx="7">
                  <c:v>2024</c:v>
                </c:pt>
                <c:pt idx="8">
                  <c:v>2025</c:v>
                </c:pt>
                <c:pt idx="9">
                  <c:v>2026
(ene-feb)</c:v>
                </c:pt>
              </c:strCache>
            </c:strRef>
          </c:cat>
          <c:val>
            <c:numRef>
              <c:f>'15. RECAUDACIÓN'!$G$12:$G$21</c:f>
              <c:numCache>
                <c:formatCode>_ * #,##0.0_ ;_ * \-#,##0.0_ ;_ * "-"??_ ;_ @_ </c:formatCode>
                <c:ptCount val="10"/>
                <c:pt idx="0">
                  <c:v>9080.0895316599999</c:v>
                </c:pt>
                <c:pt idx="1">
                  <c:v>12248.277471096666</c:v>
                </c:pt>
                <c:pt idx="2">
                  <c:v>10513.433204446665</c:v>
                </c:pt>
                <c:pt idx="3">
                  <c:v>8016.9140878100006</c:v>
                </c:pt>
                <c:pt idx="4">
                  <c:v>24484.571917260004</c:v>
                </c:pt>
                <c:pt idx="5">
                  <c:v>23585.966682310001</c:v>
                </c:pt>
                <c:pt idx="6">
                  <c:v>16111.600872479999</c:v>
                </c:pt>
                <c:pt idx="7">
                  <c:v>18383.583112369997</c:v>
                </c:pt>
                <c:pt idx="8">
                  <c:v>26011.491608840002</c:v>
                </c:pt>
                <c:pt idx="9">
                  <c:v>4840.1985907899989</c:v>
                </c:pt>
              </c:numCache>
            </c:numRef>
          </c:val>
          <c:extLst>
            <c:ext xmlns:c16="http://schemas.microsoft.com/office/drawing/2014/chart" uri="{C3380CC4-5D6E-409C-BE32-E72D297353CC}">
              <c16:uniqueId val="{00000005-4B7D-4A28-A754-3C0B990C81A4}"/>
            </c:ext>
          </c:extLst>
        </c:ser>
        <c:dLbls>
          <c:showLegendKey val="0"/>
          <c:showVal val="0"/>
          <c:showCatName val="0"/>
          <c:showSerName val="0"/>
          <c:showPercent val="0"/>
          <c:showBubbleSize val="0"/>
        </c:dLbls>
        <c:gapWidth val="150"/>
        <c:overlap val="-27"/>
        <c:axId val="313296399"/>
        <c:axId val="313285583"/>
      </c:barChart>
      <c:catAx>
        <c:axId val="313296399"/>
        <c:scaling>
          <c:orientation val="minMax"/>
        </c:scaling>
        <c:delete val="0"/>
        <c:axPos val="b"/>
        <c:numFmt formatCode="General" sourceLinked="1"/>
        <c:majorTickMark val="out"/>
        <c:minorTickMark val="none"/>
        <c:tickLblPos val="nextTo"/>
        <c:spPr>
          <a:noFill/>
          <a:ln w="9525" cap="flat" cmpd="sng" algn="ctr">
            <a:solidFill>
              <a:schemeClr val="tx1">
                <a:lumMod val="65000"/>
                <a:lumOff val="3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PE"/>
          </a:p>
        </c:txPr>
        <c:crossAx val="313285583"/>
        <c:crosses val="autoZero"/>
        <c:auto val="1"/>
        <c:lblAlgn val="ctr"/>
        <c:lblOffset val="100"/>
        <c:noMultiLvlLbl val="0"/>
      </c:catAx>
      <c:valAx>
        <c:axId val="313285583"/>
        <c:scaling>
          <c:orientation val="minMax"/>
          <c:max val="27000"/>
        </c:scaling>
        <c:delete val="0"/>
        <c:axPos val="l"/>
        <c:numFmt formatCode="#,##0" sourceLinked="0"/>
        <c:majorTickMark val="out"/>
        <c:minorTickMark val="none"/>
        <c:tickLblPos val="nextTo"/>
        <c:spPr>
          <a:noFill/>
          <a:ln>
            <a:solidFill>
              <a:schemeClr val="tx1">
                <a:lumMod val="65000"/>
                <a:lumOff val="3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PE"/>
          </a:p>
        </c:txPr>
        <c:crossAx val="313296399"/>
        <c:crosses val="autoZero"/>
        <c:crossBetween val="between"/>
        <c:majorUnit val="900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s-P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hyperlink" Target="#CONTENIDO!A1"/></Relationships>
</file>

<file path=xl/drawings/_rels/drawing4.xml.rels><?xml version="1.0" encoding="UTF-8" standalone="yes"?>
<Relationships xmlns="http://schemas.openxmlformats.org/package/2006/relationships"><Relationship Id="rId1" Type="http://schemas.openxmlformats.org/officeDocument/2006/relationships/hyperlink" Target="#CONTENIDO!A1"/></Relationships>
</file>

<file path=xl/drawings/_rels/drawing5.xml.rels><?xml version="1.0" encoding="UTF-8" standalone="yes"?>
<Relationships xmlns="http://schemas.openxmlformats.org/package/2006/relationships"><Relationship Id="rId1" Type="http://schemas.openxmlformats.org/officeDocument/2006/relationships/hyperlink" Target="#CONTENIDO!A1"/></Relationships>
</file>

<file path=xl/drawings/_rels/drawing6.xml.rels><?xml version="1.0" encoding="UTF-8" standalone="yes"?>
<Relationships xmlns="http://schemas.openxmlformats.org/package/2006/relationships"><Relationship Id="rId1" Type="http://schemas.openxmlformats.org/officeDocument/2006/relationships/hyperlink" Target="#CONTENIDO!A1"/></Relationships>
</file>

<file path=xl/drawings/_rels/drawing7.xml.rels><?xml version="1.0" encoding="UTF-8" standalone="yes"?>
<Relationships xmlns="http://schemas.openxmlformats.org/package/2006/relationships"><Relationship Id="rId1" Type="http://schemas.openxmlformats.org/officeDocument/2006/relationships/hyperlink" Target="#CONTENIDO!A1"/></Relationships>
</file>

<file path=xl/drawings/_rels/drawing8.xml.rels><?xml version="1.0" encoding="UTF-8" standalone="yes"?>
<Relationships xmlns="http://schemas.openxmlformats.org/package/2006/relationships"><Relationship Id="rId1" Type="http://schemas.openxmlformats.org/officeDocument/2006/relationships/hyperlink" Target="#CONTENIDO!A1"/></Relationships>
</file>

<file path=xl/drawings/_rels/drawing9.xml.rels><?xml version="1.0" encoding="UTF-8" standalone="yes"?>
<Relationships xmlns="http://schemas.openxmlformats.org/package/2006/relationships"><Relationship Id="rId3" Type="http://schemas.openxmlformats.org/officeDocument/2006/relationships/hyperlink" Target="#CONTENIDO!A1"/><Relationship Id="rId2" Type="http://schemas.openxmlformats.org/officeDocument/2006/relationships/chart" Target="../charts/chart3.xml"/><Relationship Id="rId1" Type="http://schemas.openxmlformats.org/officeDocument/2006/relationships/chart" Target="../charts/chart2.xml"/></Relationships>
</file>

<file path=xl/drawings/_rels/drawing10.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1.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2.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chart" Target="../charts/chart4.xml"/></Relationships>
</file>

<file path=xl/drawings/_rels/drawing13.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4.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5.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6.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7.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8.xml.rels><?xml version="1.0" encoding="UTF-8" standalone="yes"?>
<Relationships xmlns="http://schemas.openxmlformats.org/package/2006/relationships"><Relationship Id="rId1" Type="http://schemas.openxmlformats.org/officeDocument/2006/relationships/hyperlink" Target="#CONTENIDO!A1"/></Relationships>
</file>

<file path=xl/drawings/_rels/drawing19.xml.rels><?xml version="1.0" encoding="UTF-8" standalone="yes"?>
<Relationships xmlns="http://schemas.openxmlformats.org/package/2006/relationships"><Relationship Id="rId1" Type="http://schemas.openxmlformats.org/officeDocument/2006/relationships/hyperlink" Target="#CONTENIDO!A1"/></Relationships>
</file>

<file path=xl/drawings/_rels/drawing20.xml.rels><?xml version="1.0" encoding="UTF-8" standalone="yes"?>
<Relationships xmlns="http://schemas.openxmlformats.org/package/2006/relationships"><Relationship Id="rId1" Type="http://schemas.openxmlformats.org/officeDocument/2006/relationships/hyperlink" Target="#CONTENIDO!A1"/></Relationships>
</file>

<file path=xl/drawings/_rels/drawing21.xml.rels><?xml version="1.0" encoding="UTF-8" standalone="yes"?>
<Relationships xmlns="http://schemas.openxmlformats.org/package/2006/relationships"><Relationship Id="rId1" Type="http://schemas.openxmlformats.org/officeDocument/2006/relationships/hyperlink" Target="#CONTENIDO!A1"/></Relationships>
</file>

<file path=xl/drawings/_rels/drawing22.xml.rels><?xml version="1.0" encoding="UTF-8" standalone="yes"?>
<Relationships xmlns="http://schemas.openxmlformats.org/package/2006/relationships"><Relationship Id="rId2" Type="http://schemas.openxmlformats.org/officeDocument/2006/relationships/hyperlink" Target="#CONTENIDO!A1"/><Relationship Id="rId1" Type="http://schemas.openxmlformats.org/officeDocument/2006/relationships/chart" Target="../charts/chart5.xml"/></Relationships>
</file>

<file path=xl/drawings/_rels/drawing23.xml.rels><?xml version="1.0" encoding="UTF-8" standalone="yes"?>
<Relationships xmlns="http://schemas.openxmlformats.org/package/2006/relationships"><Relationship Id="rId1" Type="http://schemas.openxmlformats.org/officeDocument/2006/relationships/hyperlink" Target="#CONTENIDO!A1"/></Relationships>
</file>

<file path=xl/drawings/_rels/drawing24.xml.rels><?xml version="1.0" encoding="UTF-8" standalone="yes"?>
<Relationships xmlns="http://schemas.openxmlformats.org/package/2006/relationships"><Relationship Id="rId1" Type="http://schemas.openxmlformats.org/officeDocument/2006/relationships/hyperlink" Target="#CONTENIDO!A1"/></Relationships>
</file>

<file path=xl/drawings/drawing1.xml><?xml version="1.0" encoding="utf-8"?>
<xdr:wsDr xmlns:xdr="http://schemas.openxmlformats.org/drawingml/2006/spreadsheetDrawing" xmlns:a="http://schemas.openxmlformats.org/drawingml/2006/main">
  <xdr:twoCellAnchor editAs="oneCell">
    <xdr:from>
      <xdr:col>2</xdr:col>
      <xdr:colOff>565785</xdr:colOff>
      <xdr:row>1</xdr:row>
      <xdr:rowOff>19050</xdr:rowOff>
    </xdr:from>
    <xdr:to>
      <xdr:col>9</xdr:col>
      <xdr:colOff>408829</xdr:colOff>
      <xdr:row>8</xdr:row>
      <xdr:rowOff>9348</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135505" y="194310"/>
          <a:ext cx="6131449" cy="121711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63207</xdr:colOff>
      <xdr:row>54</xdr:row>
      <xdr:rowOff>19050</xdr:rowOff>
    </xdr:from>
    <xdr:to>
      <xdr:col>13</xdr:col>
      <xdr:colOff>542924</xdr:colOff>
      <xdr:row>61</xdr:row>
      <xdr:rowOff>1</xdr:rowOff>
    </xdr:to>
    <xdr:graphicFrame macro="">
      <xdr:nvGraphicFramePr>
        <xdr:cNvPr id="2" name="2 Gráfico">
          <a:extLst>
            <a:ext uri="{FF2B5EF4-FFF2-40B4-BE49-F238E27FC236}">
              <a16:creationId xmlns:a16="http://schemas.microsoft.com/office/drawing/2014/main" id="{7A99D7A4-8A3C-4D04-8E2A-DEFBFFCD9C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9524</xdr:colOff>
      <xdr:row>0</xdr:row>
      <xdr:rowOff>85725</xdr:rowOff>
    </xdr:from>
    <xdr:to>
      <xdr:col>13</xdr:col>
      <xdr:colOff>828562</xdr:colOff>
      <xdr:row>2</xdr:row>
      <xdr:rowOff>76327</xdr:rowOff>
    </xdr:to>
    <xdr:sp macro="" textlink="">
      <xdr:nvSpPr>
        <xdr:cNvPr id="3" name="Rectángulo: esquinas redondeadas 1">
          <a:hlinkClick xmlns:r="http://schemas.openxmlformats.org/officeDocument/2006/relationships" r:id="rId2"/>
          <a:extLst>
            <a:ext uri="{FF2B5EF4-FFF2-40B4-BE49-F238E27FC236}">
              <a16:creationId xmlns:a16="http://schemas.microsoft.com/office/drawing/2014/main" id="{3735453D-2459-482E-B038-202F316554A8}"/>
            </a:ext>
          </a:extLst>
        </xdr:cNvPr>
        <xdr:cNvSpPr/>
      </xdr:nvSpPr>
      <xdr:spPr>
        <a:xfrm>
          <a:off x="10418444" y="85725"/>
          <a:ext cx="1672478" cy="371602"/>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28575</xdr:colOff>
      <xdr:row>0</xdr:row>
      <xdr:rowOff>66675</xdr:rowOff>
    </xdr:from>
    <xdr:to>
      <xdr:col>7</xdr:col>
      <xdr:colOff>723900</xdr:colOff>
      <xdr:row>2</xdr:row>
      <xdr:rowOff>95377</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EC6E04BE-1352-416D-B265-0086FA55E127}"/>
            </a:ext>
          </a:extLst>
        </xdr:cNvPr>
        <xdr:cNvSpPr/>
      </xdr:nvSpPr>
      <xdr:spPr>
        <a:xfrm>
          <a:off x="8227695" y="66675"/>
          <a:ext cx="1365885" cy="409702"/>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733424</xdr:colOff>
      <xdr:row>0</xdr:row>
      <xdr:rowOff>85726</xdr:rowOff>
    </xdr:from>
    <xdr:to>
      <xdr:col>7</xdr:col>
      <xdr:colOff>609599</xdr:colOff>
      <xdr:row>2</xdr:row>
      <xdr:rowOff>78009</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74254E15-EEE2-46F4-AF83-788596A21A0E}"/>
            </a:ext>
          </a:extLst>
        </xdr:cNvPr>
        <xdr:cNvSpPr/>
      </xdr:nvSpPr>
      <xdr:spPr>
        <a:xfrm>
          <a:off x="7553324" y="85726"/>
          <a:ext cx="1445895" cy="37328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762000</xdr:colOff>
      <xdr:row>0</xdr:row>
      <xdr:rowOff>47625</xdr:rowOff>
    </xdr:from>
    <xdr:to>
      <xdr:col>8</xdr:col>
      <xdr:colOff>681429</xdr:colOff>
      <xdr:row>2</xdr:row>
      <xdr:rowOff>108488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598FF30E-81F1-418A-BDC3-A52DB9F8B847}"/>
            </a:ext>
          </a:extLst>
        </xdr:cNvPr>
        <xdr:cNvSpPr/>
      </xdr:nvSpPr>
      <xdr:spPr>
        <a:xfrm>
          <a:off x="7642860" y="47625"/>
          <a:ext cx="1710129" cy="43424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419100</xdr:colOff>
      <xdr:row>0</xdr:row>
      <xdr:rowOff>66675</xdr:rowOff>
    </xdr:from>
    <xdr:to>
      <xdr:col>8</xdr:col>
      <xdr:colOff>490929</xdr:colOff>
      <xdr:row>2</xdr:row>
      <xdr:rowOff>127538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658C5414-F3BE-40E4-93C1-DFB949AC4E02}"/>
            </a:ext>
          </a:extLst>
        </xdr:cNvPr>
        <xdr:cNvSpPr/>
      </xdr:nvSpPr>
      <xdr:spPr>
        <a:xfrm>
          <a:off x="6355080" y="66675"/>
          <a:ext cx="1702509" cy="43424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114300</xdr:colOff>
      <xdr:row>0</xdr:row>
      <xdr:rowOff>66675</xdr:rowOff>
    </xdr:from>
    <xdr:to>
      <xdr:col>8</xdr:col>
      <xdr:colOff>500454</xdr:colOff>
      <xdr:row>2</xdr:row>
      <xdr:rowOff>127538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DB699113-A0D6-441A-A035-FF4A66E514C6}"/>
            </a:ext>
          </a:extLst>
        </xdr:cNvPr>
        <xdr:cNvSpPr/>
      </xdr:nvSpPr>
      <xdr:spPr>
        <a:xfrm>
          <a:off x="5425440" y="66675"/>
          <a:ext cx="1696794" cy="43424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8</xdr:col>
      <xdr:colOff>1295400</xdr:colOff>
      <xdr:row>0</xdr:row>
      <xdr:rowOff>57150</xdr:rowOff>
    </xdr:from>
    <xdr:to>
      <xdr:col>10</xdr:col>
      <xdr:colOff>90879</xdr:colOff>
      <xdr:row>2</xdr:row>
      <xdr:rowOff>118013</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A1C8645C-FB54-4A53-8015-2CCAFE726C3B}"/>
            </a:ext>
          </a:extLst>
        </xdr:cNvPr>
        <xdr:cNvSpPr/>
      </xdr:nvSpPr>
      <xdr:spPr>
        <a:xfrm>
          <a:off x="10180320" y="57150"/>
          <a:ext cx="1569159" cy="39614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483268</xdr:colOff>
      <xdr:row>72</xdr:row>
      <xdr:rowOff>20554</xdr:rowOff>
    </xdr:from>
    <xdr:to>
      <xdr:col>8</xdr:col>
      <xdr:colOff>0</xdr:colOff>
      <xdr:row>86</xdr:row>
      <xdr:rowOff>84722</xdr:rowOff>
    </xdr:to>
    <xdr:graphicFrame macro="">
      <xdr:nvGraphicFramePr>
        <xdr:cNvPr id="2" name="3 Gráfico">
          <a:extLst>
            <a:ext uri="{FF2B5EF4-FFF2-40B4-BE49-F238E27FC236}">
              <a16:creationId xmlns:a16="http://schemas.microsoft.com/office/drawing/2014/main" id="{3A7FC60C-20AA-4A1C-B6F0-095B23FFBA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314324</xdr:colOff>
      <xdr:row>30</xdr:row>
      <xdr:rowOff>63567</xdr:rowOff>
    </xdr:from>
    <xdr:to>
      <xdr:col>9</xdr:col>
      <xdr:colOff>152399</xdr:colOff>
      <xdr:row>44</xdr:row>
      <xdr:rowOff>94553</xdr:rowOff>
    </xdr:to>
    <xdr:graphicFrame macro="">
      <xdr:nvGraphicFramePr>
        <xdr:cNvPr id="3" name="2 Gráfico">
          <a:extLst>
            <a:ext uri="{FF2B5EF4-FFF2-40B4-BE49-F238E27FC236}">
              <a16:creationId xmlns:a16="http://schemas.microsoft.com/office/drawing/2014/main" id="{788C29BC-65EA-4A0F-97D4-127725FB4C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590550</xdr:colOff>
      <xdr:row>0</xdr:row>
      <xdr:rowOff>95250</xdr:rowOff>
    </xdr:from>
    <xdr:to>
      <xdr:col>10</xdr:col>
      <xdr:colOff>889635</xdr:colOff>
      <xdr:row>2</xdr:row>
      <xdr:rowOff>76200</xdr:rowOff>
    </xdr:to>
    <xdr:sp macro="" textlink="">
      <xdr:nvSpPr>
        <xdr:cNvPr id="4" name="Rectángulo: esquinas redondeadas 3">
          <a:hlinkClick xmlns:r="http://schemas.openxmlformats.org/officeDocument/2006/relationships" r:id="rId3"/>
          <a:extLst>
            <a:ext uri="{FF2B5EF4-FFF2-40B4-BE49-F238E27FC236}">
              <a16:creationId xmlns:a16="http://schemas.microsoft.com/office/drawing/2014/main" id="{7D06DC24-4B81-4E3C-946B-70AB7F18D8F0}"/>
            </a:ext>
          </a:extLst>
        </xdr:cNvPr>
        <xdr:cNvSpPr/>
      </xdr:nvSpPr>
      <xdr:spPr>
        <a:xfrm>
          <a:off x="10732770" y="95250"/>
          <a:ext cx="1503045" cy="361950"/>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304800</xdr:colOff>
      <xdr:row>0</xdr:row>
      <xdr:rowOff>66675</xdr:rowOff>
    </xdr:from>
    <xdr:to>
      <xdr:col>12</xdr:col>
      <xdr:colOff>613410</xdr:colOff>
      <xdr:row>2</xdr:row>
      <xdr:rowOff>76200</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542ADACF-84B5-44E9-9C9E-C6916D276502}"/>
            </a:ext>
          </a:extLst>
        </xdr:cNvPr>
        <xdr:cNvSpPr/>
      </xdr:nvSpPr>
      <xdr:spPr>
        <a:xfrm>
          <a:off x="8023860" y="66675"/>
          <a:ext cx="1634490" cy="38290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1285875</xdr:colOff>
      <xdr:row>0</xdr:row>
      <xdr:rowOff>76200</xdr:rowOff>
    </xdr:from>
    <xdr:to>
      <xdr:col>2</xdr:col>
      <xdr:colOff>2756535</xdr:colOff>
      <xdr:row>2</xdr:row>
      <xdr:rowOff>38100</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8931A822-0BA9-4B2E-BB28-4B4B6427A9B0}"/>
            </a:ext>
          </a:extLst>
        </xdr:cNvPr>
        <xdr:cNvSpPr/>
      </xdr:nvSpPr>
      <xdr:spPr>
        <a:xfrm>
          <a:off x="5789295" y="76200"/>
          <a:ext cx="1470660" cy="358140"/>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95595</xdr:colOff>
      <xdr:row>49</xdr:row>
      <xdr:rowOff>76200</xdr:rowOff>
    </xdr:from>
    <xdr:to>
      <xdr:col>7</xdr:col>
      <xdr:colOff>866774</xdr:colOff>
      <xdr:row>55</xdr:row>
      <xdr:rowOff>152400</xdr:rowOff>
    </xdr:to>
    <xdr:graphicFrame macro="">
      <xdr:nvGraphicFramePr>
        <xdr:cNvPr id="2" name="2 Gráfico">
          <a:extLst>
            <a:ext uri="{FF2B5EF4-FFF2-40B4-BE49-F238E27FC236}">
              <a16:creationId xmlns:a16="http://schemas.microsoft.com/office/drawing/2014/main" id="{1DD7DF1E-1AD4-43A1-8B5D-708EB092A5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352425</xdr:colOff>
      <xdr:row>0</xdr:row>
      <xdr:rowOff>57150</xdr:rowOff>
    </xdr:from>
    <xdr:to>
      <xdr:col>8</xdr:col>
      <xdr:colOff>3810</xdr:colOff>
      <xdr:row>2</xdr:row>
      <xdr:rowOff>66675</xdr:rowOff>
    </xdr:to>
    <xdr:sp macro="" textlink="">
      <xdr:nvSpPr>
        <xdr:cNvPr id="3" name="Rectángulo: esquinas redondeadas 2">
          <a:hlinkClick xmlns:r="http://schemas.openxmlformats.org/officeDocument/2006/relationships" r:id="rId2"/>
          <a:extLst>
            <a:ext uri="{FF2B5EF4-FFF2-40B4-BE49-F238E27FC236}">
              <a16:creationId xmlns:a16="http://schemas.microsoft.com/office/drawing/2014/main" id="{9C452C38-29CC-4273-B572-9716C9DFB057}"/>
            </a:ext>
          </a:extLst>
        </xdr:cNvPr>
        <xdr:cNvSpPr/>
      </xdr:nvSpPr>
      <xdr:spPr>
        <a:xfrm>
          <a:off x="6128385" y="57150"/>
          <a:ext cx="1518285" cy="38290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5</xdr:col>
      <xdr:colOff>990599</xdr:colOff>
      <xdr:row>0</xdr:row>
      <xdr:rowOff>104775</xdr:rowOff>
    </xdr:from>
    <xdr:to>
      <xdr:col>7</xdr:col>
      <xdr:colOff>746759</xdr:colOff>
      <xdr:row>2</xdr:row>
      <xdr:rowOff>133350</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9C851E1F-482D-4E22-BB74-CFF97B7C2226}"/>
            </a:ext>
          </a:extLst>
        </xdr:cNvPr>
        <xdr:cNvSpPr/>
      </xdr:nvSpPr>
      <xdr:spPr>
        <a:xfrm>
          <a:off x="8450579" y="104775"/>
          <a:ext cx="1630680" cy="37909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5</xdr:col>
      <xdr:colOff>419100</xdr:colOff>
      <xdr:row>0</xdr:row>
      <xdr:rowOff>76200</xdr:rowOff>
    </xdr:from>
    <xdr:to>
      <xdr:col>7</xdr:col>
      <xdr:colOff>499110</xdr:colOff>
      <xdr:row>2</xdr:row>
      <xdr:rowOff>104775</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E3538711-C7F2-4875-9A01-6777E67768FA}"/>
            </a:ext>
          </a:extLst>
        </xdr:cNvPr>
        <xdr:cNvSpPr/>
      </xdr:nvSpPr>
      <xdr:spPr>
        <a:xfrm>
          <a:off x="7780020" y="76200"/>
          <a:ext cx="1619250" cy="37909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12</xdr:col>
      <xdr:colOff>114300</xdr:colOff>
      <xdr:row>0</xdr:row>
      <xdr:rowOff>85725</xdr:rowOff>
    </xdr:from>
    <xdr:to>
      <xdr:col>13</xdr:col>
      <xdr:colOff>843354</xdr:colOff>
      <xdr:row>2</xdr:row>
      <xdr:rowOff>146588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90F4DC7F-95A2-487D-B7F4-BFC6B3F4CB75}"/>
            </a:ext>
          </a:extLst>
        </xdr:cNvPr>
        <xdr:cNvSpPr/>
      </xdr:nvSpPr>
      <xdr:spPr>
        <a:xfrm>
          <a:off x="11315700" y="85725"/>
          <a:ext cx="1689174" cy="43424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12</xdr:col>
      <xdr:colOff>323850</xdr:colOff>
      <xdr:row>0</xdr:row>
      <xdr:rowOff>104775</xdr:rowOff>
    </xdr:from>
    <xdr:to>
      <xdr:col>15</xdr:col>
      <xdr:colOff>0</xdr:colOff>
      <xdr:row>2</xdr:row>
      <xdr:rowOff>165638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B6FEAADE-268D-491F-ACA2-C9118EF84A4B}"/>
            </a:ext>
          </a:extLst>
        </xdr:cNvPr>
        <xdr:cNvSpPr/>
      </xdr:nvSpPr>
      <xdr:spPr>
        <a:xfrm>
          <a:off x="9003030" y="104775"/>
          <a:ext cx="1733550" cy="41900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333375</xdr:colOff>
      <xdr:row>1</xdr:row>
      <xdr:rowOff>9525</xdr:rowOff>
    </xdr:from>
    <xdr:to>
      <xdr:col>10</xdr:col>
      <xdr:colOff>1014804</xdr:colOff>
      <xdr:row>1</xdr:row>
      <xdr:rowOff>432338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9662D990-C154-4704-B7FD-F9B5AADBE95A}"/>
            </a:ext>
          </a:extLst>
        </xdr:cNvPr>
        <xdr:cNvSpPr/>
      </xdr:nvSpPr>
      <xdr:spPr>
        <a:xfrm>
          <a:off x="10094595" y="184785"/>
          <a:ext cx="1755849" cy="42281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583168</xdr:colOff>
      <xdr:row>1</xdr:row>
      <xdr:rowOff>9208</xdr:rowOff>
    </xdr:from>
    <xdr:to>
      <xdr:col>10</xdr:col>
      <xdr:colOff>1031856</xdr:colOff>
      <xdr:row>2</xdr:row>
      <xdr:rowOff>26928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D1575C01-1090-4D45-A087-42B5C82AFAB8}"/>
            </a:ext>
          </a:extLst>
        </xdr:cNvPr>
        <xdr:cNvSpPr/>
      </xdr:nvSpPr>
      <xdr:spPr>
        <a:xfrm>
          <a:off x="10595848" y="184468"/>
          <a:ext cx="1523108" cy="413960"/>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11</xdr:col>
      <xdr:colOff>609600</xdr:colOff>
      <xdr:row>0</xdr:row>
      <xdr:rowOff>85725</xdr:rowOff>
    </xdr:from>
    <xdr:to>
      <xdr:col>13</xdr:col>
      <xdr:colOff>700479</xdr:colOff>
      <xdr:row>2</xdr:row>
      <xdr:rowOff>118013</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86338133-3BF2-438D-9685-183B73861DA4}"/>
            </a:ext>
          </a:extLst>
        </xdr:cNvPr>
        <xdr:cNvSpPr/>
      </xdr:nvSpPr>
      <xdr:spPr>
        <a:xfrm>
          <a:off x="8633460" y="85725"/>
          <a:ext cx="1538679" cy="413288"/>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3</xdr:col>
      <xdr:colOff>28575</xdr:colOff>
      <xdr:row>0</xdr:row>
      <xdr:rowOff>76200</xdr:rowOff>
    </xdr:from>
    <xdr:to>
      <xdr:col>3</xdr:col>
      <xdr:colOff>1691079</xdr:colOff>
      <xdr:row>2</xdr:row>
      <xdr:rowOff>127538</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3B59CB9E-C2EB-477D-A1B1-8D43DDE77611}"/>
            </a:ext>
          </a:extLst>
        </xdr:cNvPr>
        <xdr:cNvSpPr/>
      </xdr:nvSpPr>
      <xdr:spPr>
        <a:xfrm>
          <a:off x="5354955" y="76200"/>
          <a:ext cx="1662504" cy="417098"/>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3</xdr:col>
      <xdr:colOff>285750</xdr:colOff>
      <xdr:row>0</xdr:row>
      <xdr:rowOff>57150</xdr:rowOff>
    </xdr:from>
    <xdr:to>
      <xdr:col>5</xdr:col>
      <xdr:colOff>14679</xdr:colOff>
      <xdr:row>2</xdr:row>
      <xdr:rowOff>137063</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836BD966-EE06-4288-AD99-CB520F5BE8D8}"/>
            </a:ext>
          </a:extLst>
        </xdr:cNvPr>
        <xdr:cNvSpPr/>
      </xdr:nvSpPr>
      <xdr:spPr>
        <a:xfrm>
          <a:off x="4911090" y="57150"/>
          <a:ext cx="1550109" cy="41519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190501</xdr:colOff>
      <xdr:row>40</xdr:row>
      <xdr:rowOff>22860</xdr:rowOff>
    </xdr:from>
    <xdr:to>
      <xdr:col>6</xdr:col>
      <xdr:colOff>1152525</xdr:colOff>
      <xdr:row>55</xdr:row>
      <xdr:rowOff>114300</xdr:rowOff>
    </xdr:to>
    <xdr:graphicFrame macro="">
      <xdr:nvGraphicFramePr>
        <xdr:cNvPr id="2" name="Gráfico 1">
          <a:extLst>
            <a:ext uri="{FF2B5EF4-FFF2-40B4-BE49-F238E27FC236}">
              <a16:creationId xmlns:a16="http://schemas.microsoft.com/office/drawing/2014/main" id="{D95C1F7A-743B-444E-A437-ED36F5B3A5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942975</xdr:colOff>
      <xdr:row>0</xdr:row>
      <xdr:rowOff>66675</xdr:rowOff>
    </xdr:from>
    <xdr:to>
      <xdr:col>7</xdr:col>
      <xdr:colOff>14679</xdr:colOff>
      <xdr:row>2</xdr:row>
      <xdr:rowOff>127538</xdr:rowOff>
    </xdr:to>
    <xdr:sp macro="" textlink="">
      <xdr:nvSpPr>
        <xdr:cNvPr id="3" name="Rectángulo: esquinas redondeadas 1">
          <a:hlinkClick xmlns:r="http://schemas.openxmlformats.org/officeDocument/2006/relationships" r:id="rId2"/>
          <a:extLst>
            <a:ext uri="{FF2B5EF4-FFF2-40B4-BE49-F238E27FC236}">
              <a16:creationId xmlns:a16="http://schemas.microsoft.com/office/drawing/2014/main" id="{8654F35C-D251-486F-BA42-22D8C375DD7D}"/>
            </a:ext>
          </a:extLst>
        </xdr:cNvPr>
        <xdr:cNvSpPr/>
      </xdr:nvSpPr>
      <xdr:spPr>
        <a:xfrm>
          <a:off x="7336155" y="66675"/>
          <a:ext cx="1738704" cy="411383"/>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8</xdr:col>
      <xdr:colOff>219075</xdr:colOff>
      <xdr:row>0</xdr:row>
      <xdr:rowOff>171450</xdr:rowOff>
    </xdr:from>
    <xdr:to>
      <xdr:col>8</xdr:col>
      <xdr:colOff>1866900</xdr:colOff>
      <xdr:row>2</xdr:row>
      <xdr:rowOff>28575</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4BECC65D-072B-4BF0-83A5-A06D53433002}"/>
            </a:ext>
          </a:extLst>
        </xdr:cNvPr>
        <xdr:cNvSpPr/>
      </xdr:nvSpPr>
      <xdr:spPr>
        <a:xfrm>
          <a:off x="12306300" y="171450"/>
          <a:ext cx="1647825" cy="40957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10</xdr:col>
      <xdr:colOff>2124075</xdr:colOff>
      <xdr:row>0</xdr:row>
      <xdr:rowOff>142875</xdr:rowOff>
    </xdr:from>
    <xdr:to>
      <xdr:col>12</xdr:col>
      <xdr:colOff>9525</xdr:colOff>
      <xdr:row>2</xdr:row>
      <xdr:rowOff>0</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94C2C53B-F86D-4437-B7BE-3F0CF9877F7C}"/>
            </a:ext>
          </a:extLst>
        </xdr:cNvPr>
        <xdr:cNvSpPr/>
      </xdr:nvSpPr>
      <xdr:spPr>
        <a:xfrm>
          <a:off x="15630525" y="142875"/>
          <a:ext cx="1647825" cy="409575"/>
        </a:xfrm>
        <a:prstGeom prst="roundRect">
          <a:avLst/>
        </a:prstGeom>
        <a:solidFill>
          <a:schemeClr val="bg1">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PE" sz="1100" b="1"/>
            <a:t>Volver a contenido</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rgb="FF002060"/>
  </sheetPr>
  <dimension ref="B10:Q57"/>
  <sheetViews>
    <sheetView tabSelected="1" view="pageBreakPreview" zoomScaleNormal="100" zoomScaleSheetLayoutView="100" workbookViewId="0"/>
  </sheetViews>
  <sheetFormatPr baseColWidth="10" defaultColWidth="11.44140625" defaultRowHeight="13.8" x14ac:dyDescent="0.25"/>
  <cols>
    <col min="1" max="1" width="5.33203125" style="11" customWidth="1"/>
    <col min="2" max="8" width="11.44140625" style="11"/>
    <col min="9" max="9" width="23" style="11" customWidth="1"/>
    <col min="10" max="11" width="11.44140625" style="413"/>
    <col min="12" max="12" width="11.44140625" style="11"/>
    <col min="13" max="13" width="8.5546875" style="11" customWidth="1"/>
    <col min="14" max="16384" width="11.44140625" style="11"/>
  </cols>
  <sheetData>
    <row r="10" spans="2:17" ht="22.5" customHeight="1" x14ac:dyDescent="0.25">
      <c r="B10" s="1009" t="s">
        <v>62</v>
      </c>
      <c r="C10" s="1009"/>
      <c r="D10" s="1009"/>
      <c r="E10" s="1009"/>
      <c r="F10" s="1009"/>
      <c r="G10" s="1009"/>
      <c r="H10" s="1009"/>
      <c r="I10" s="1009"/>
      <c r="J10" s="1009"/>
      <c r="K10" s="1009"/>
      <c r="L10" s="1009"/>
      <c r="M10" s="13"/>
      <c r="N10" s="13"/>
      <c r="O10" s="13"/>
      <c r="P10" s="13"/>
      <c r="Q10" s="13"/>
    </row>
    <row r="11" spans="2:17" ht="18" customHeight="1" x14ac:dyDescent="0.25">
      <c r="B11" s="1010" t="s">
        <v>853</v>
      </c>
      <c r="C11" s="1010"/>
      <c r="D11" s="1010"/>
      <c r="E11" s="1010"/>
      <c r="F11" s="1010"/>
      <c r="G11" s="1010"/>
      <c r="H11" s="1010"/>
      <c r="I11" s="1010"/>
      <c r="J11" s="1010"/>
      <c r="K11" s="1010"/>
      <c r="L11" s="1010"/>
      <c r="M11" s="14"/>
      <c r="N11" s="14"/>
      <c r="O11" s="14"/>
      <c r="P11" s="14"/>
      <c r="Q11" s="14"/>
    </row>
    <row r="12" spans="2:17" ht="18" customHeight="1" x14ac:dyDescent="0.25">
      <c r="B12" s="1010" t="s">
        <v>854</v>
      </c>
      <c r="C12" s="1010"/>
      <c r="D12" s="1010"/>
      <c r="E12" s="1010"/>
      <c r="F12" s="1010"/>
      <c r="G12" s="1010"/>
      <c r="H12" s="1010"/>
      <c r="I12" s="1010"/>
      <c r="J12" s="1010"/>
      <c r="K12" s="1010"/>
      <c r="L12" s="1010"/>
      <c r="M12" s="14"/>
      <c r="N12" s="14"/>
      <c r="O12" s="14"/>
      <c r="P12" s="14"/>
      <c r="Q12" s="14"/>
    </row>
    <row r="14" spans="2:17" ht="17.399999999999999" x14ac:dyDescent="0.25">
      <c r="B14" s="12" t="s">
        <v>63</v>
      </c>
    </row>
    <row r="15" spans="2:17" x14ac:dyDescent="0.25">
      <c r="B15" s="11" t="s">
        <v>64</v>
      </c>
      <c r="J15" s="412" t="s">
        <v>65</v>
      </c>
    </row>
    <row r="16" spans="2:17" x14ac:dyDescent="0.25">
      <c r="B16" s="11" t="s">
        <v>66</v>
      </c>
      <c r="J16" s="412" t="s">
        <v>67</v>
      </c>
    </row>
    <row r="17" spans="2:10" x14ac:dyDescent="0.25">
      <c r="B17" s="11" t="s">
        <v>210</v>
      </c>
      <c r="I17" s="23"/>
      <c r="J17" s="450" t="s">
        <v>208</v>
      </c>
    </row>
    <row r="19" spans="2:10" ht="17.399999999999999" x14ac:dyDescent="0.25">
      <c r="B19" s="12" t="s">
        <v>391</v>
      </c>
    </row>
    <row r="20" spans="2:10" x14ac:dyDescent="0.25">
      <c r="B20" s="11" t="s">
        <v>381</v>
      </c>
      <c r="J20" s="412" t="s">
        <v>68</v>
      </c>
    </row>
    <row r="21" spans="2:10" x14ac:dyDescent="0.25">
      <c r="B21" s="11" t="s">
        <v>382</v>
      </c>
      <c r="I21" s="23"/>
      <c r="J21" s="412" t="s">
        <v>209</v>
      </c>
    </row>
    <row r="22" spans="2:10" x14ac:dyDescent="0.25">
      <c r="B22" s="11" t="s">
        <v>383</v>
      </c>
      <c r="J22" s="412" t="s">
        <v>69</v>
      </c>
    </row>
    <row r="24" spans="2:10" ht="17.399999999999999" x14ac:dyDescent="0.25">
      <c r="B24" s="12" t="s">
        <v>70</v>
      </c>
      <c r="J24" s="412" t="s">
        <v>71</v>
      </c>
    </row>
    <row r="26" spans="2:10" ht="17.399999999999999" x14ac:dyDescent="0.25">
      <c r="B26" s="12" t="s">
        <v>72</v>
      </c>
    </row>
    <row r="27" spans="2:10" x14ac:dyDescent="0.25">
      <c r="B27" s="11" t="s">
        <v>73</v>
      </c>
      <c r="J27" s="412" t="s">
        <v>76</v>
      </c>
    </row>
    <row r="28" spans="2:10" x14ac:dyDescent="0.25">
      <c r="B28" s="11" t="s">
        <v>74</v>
      </c>
      <c r="J28" s="412" t="s">
        <v>77</v>
      </c>
    </row>
    <row r="29" spans="2:10" x14ac:dyDescent="0.25">
      <c r="B29" s="11" t="s">
        <v>75</v>
      </c>
      <c r="J29" s="412" t="s">
        <v>78</v>
      </c>
    </row>
    <row r="31" spans="2:10" ht="17.399999999999999" x14ac:dyDescent="0.25">
      <c r="B31" s="12" t="s">
        <v>79</v>
      </c>
    </row>
    <row r="32" spans="2:10" x14ac:dyDescent="0.25">
      <c r="B32" s="11" t="s">
        <v>81</v>
      </c>
      <c r="J32" s="412" t="s">
        <v>83</v>
      </c>
    </row>
    <row r="33" spans="2:10" x14ac:dyDescent="0.25">
      <c r="B33" s="11" t="s">
        <v>211</v>
      </c>
      <c r="J33" s="412" t="s">
        <v>84</v>
      </c>
    </row>
    <row r="34" spans="2:10" x14ac:dyDescent="0.25">
      <c r="B34" s="11" t="s">
        <v>80</v>
      </c>
      <c r="J34" s="412" t="s">
        <v>84</v>
      </c>
    </row>
    <row r="35" spans="2:10" x14ac:dyDescent="0.25">
      <c r="B35" s="11" t="s">
        <v>82</v>
      </c>
      <c r="J35" s="412" t="s">
        <v>85</v>
      </c>
    </row>
    <row r="37" spans="2:10" ht="17.399999999999999" x14ac:dyDescent="0.25">
      <c r="B37" s="12" t="s">
        <v>86</v>
      </c>
    </row>
    <row r="38" spans="2:10" x14ac:dyDescent="0.25">
      <c r="B38" s="11" t="s">
        <v>87</v>
      </c>
      <c r="J38" s="412" t="s">
        <v>88</v>
      </c>
    </row>
    <row r="39" spans="2:10" x14ac:dyDescent="0.25">
      <c r="B39" s="11" t="s">
        <v>212</v>
      </c>
      <c r="J39" s="412" t="s">
        <v>88</v>
      </c>
    </row>
    <row r="40" spans="2:10" x14ac:dyDescent="0.25">
      <c r="B40" s="11" t="s">
        <v>172</v>
      </c>
      <c r="J40" s="412" t="s">
        <v>173</v>
      </c>
    </row>
    <row r="42" spans="2:10" ht="17.399999999999999" x14ac:dyDescent="0.25">
      <c r="B42" s="12" t="s">
        <v>89</v>
      </c>
    </row>
    <row r="43" spans="2:10" x14ac:dyDescent="0.25">
      <c r="B43" s="11" t="s">
        <v>213</v>
      </c>
      <c r="J43" s="412" t="s">
        <v>174</v>
      </c>
    </row>
    <row r="44" spans="2:10" ht="36" customHeight="1" x14ac:dyDescent="0.25">
      <c r="B44" s="1008" t="s">
        <v>90</v>
      </c>
      <c r="C44" s="1008"/>
      <c r="D44" s="1008"/>
      <c r="E44" s="1008"/>
      <c r="F44" s="1008"/>
      <c r="G44" s="1008"/>
      <c r="H44" s="1008"/>
      <c r="J44" s="412" t="s">
        <v>175</v>
      </c>
    </row>
    <row r="46" spans="2:10" ht="17.399999999999999" x14ac:dyDescent="0.25">
      <c r="B46" s="12" t="s">
        <v>91</v>
      </c>
    </row>
    <row r="47" spans="2:10" x14ac:dyDescent="0.25">
      <c r="B47" s="11" t="s">
        <v>92</v>
      </c>
      <c r="J47" s="412" t="s">
        <v>176</v>
      </c>
    </row>
    <row r="49" spans="2:10" ht="17.399999999999999" x14ac:dyDescent="0.25">
      <c r="B49" s="12" t="s">
        <v>93</v>
      </c>
      <c r="J49" s="412" t="s">
        <v>177</v>
      </c>
    </row>
    <row r="51" spans="2:10" ht="17.399999999999999" x14ac:dyDescent="0.25">
      <c r="B51" s="12" t="s">
        <v>94</v>
      </c>
      <c r="J51" s="412" t="s">
        <v>178</v>
      </c>
    </row>
    <row r="53" spans="2:10" ht="17.399999999999999" x14ac:dyDescent="0.25">
      <c r="B53" s="12" t="s">
        <v>95</v>
      </c>
      <c r="J53" s="412" t="s">
        <v>179</v>
      </c>
    </row>
    <row r="55" spans="2:10" ht="17.399999999999999" x14ac:dyDescent="0.25">
      <c r="B55" s="12" t="s">
        <v>832</v>
      </c>
      <c r="J55" s="412" t="s">
        <v>833</v>
      </c>
    </row>
    <row r="56" spans="2:10" x14ac:dyDescent="0.25">
      <c r="J56" s="412"/>
    </row>
    <row r="57" spans="2:10" ht="17.399999999999999" x14ac:dyDescent="0.25">
      <c r="B57" s="12" t="s">
        <v>819</v>
      </c>
      <c r="J57" s="412" t="s">
        <v>824</v>
      </c>
    </row>
  </sheetData>
  <mergeCells count="4">
    <mergeCell ref="B44:H44"/>
    <mergeCell ref="B10:L10"/>
    <mergeCell ref="B11:L11"/>
    <mergeCell ref="B12:L12"/>
  </mergeCells>
  <hyperlinks>
    <hyperlink ref="J15" location="'1. PRODUCCIÓN METÁLICA'!A1" display="'1. PRODUCCIÓN METÁLICA'!A1" xr:uid="{00000000-0004-0000-0000-000000000000}"/>
    <hyperlink ref="J16" location="'2. PRODUCCIÓN EMPRESAS'!A1" display="'2. PRODUCCIÓN EMPRESAS'!A1" xr:uid="{00000000-0004-0000-0000-000001000000}"/>
    <hyperlink ref="J20" location="'4. NO METÁLICA'!A1" display="'4. NO METÁLICA'!A1" xr:uid="{00000000-0004-0000-0000-000002000000}"/>
    <hyperlink ref="J22" location="'4.2. CARBONÍFERA'!A1" display="'4.2. CARBONÍFERA'!A1" xr:uid="{00000000-0004-0000-0000-000003000000}"/>
    <hyperlink ref="J27" location="'6. EXPORTACIONES'!A1" display="'6. EXPORTACIONES'!A1" xr:uid="{00000000-0004-0000-0000-000004000000}"/>
    <hyperlink ref="J28" location="'6.1 EXPORTACIONES PART'!A1" display="'6.1 EXPORTACIONES PART'!A1" xr:uid="{00000000-0004-0000-0000-000005000000}"/>
    <hyperlink ref="J29" location="'6.2 EXPORT PRODUCTOS'!A1" display="'6.2 EXPORT PRODUCTOS'!A1" xr:uid="{00000000-0004-0000-0000-000006000000}"/>
    <hyperlink ref="J32" location="'7. INVERSIONES'!A1" display="'7. INVERSIONES'!A1" xr:uid="{00000000-0004-0000-0000-000007000000}"/>
    <hyperlink ref="J33" location="'8. INVERSIONES TIPO'!A1" display="'8. INVERSIONES TIPO'!A1" xr:uid="{00000000-0004-0000-0000-000008000000}"/>
    <hyperlink ref="J34" location="'8. INVERSIONES TIPO'!A1" display="'8. INVERSIONES TIPO'!A1" xr:uid="{00000000-0004-0000-0000-000009000000}"/>
    <hyperlink ref="J35" location="'9. INVERSIONES RUBRO'!A1" display="'9. INVERSIONES RUBRO'!A1" xr:uid="{00000000-0004-0000-0000-00000A000000}"/>
    <hyperlink ref="J38" location="'10. EMPLEO'!A1" display="'10. EMPLEO'!A1" xr:uid="{00000000-0004-0000-0000-00000B000000}"/>
    <hyperlink ref="J39" location="'10. EMPLEO'!A1" display="'10. EMPLEO'!A1" xr:uid="{00000000-0004-0000-0000-00000C000000}"/>
    <hyperlink ref="J24" location="'5. MACROECONÓMICAS'!A1" display="'5. MACROECONÓMICAS'!A1" xr:uid="{00000000-0004-0000-0000-00000D000000}"/>
    <hyperlink ref="J40" location="'11. EMPLEO-GÉNERO'!A1" display="'11. EMPLEO-GÉNERO'!A1" xr:uid="{00000000-0004-0000-0000-00000E000000}"/>
    <hyperlink ref="J44" location="'13. TRANSFERENCIAS 2'!A1" display="'13. TRANSFERENCIAS 2'!A1" xr:uid="{00000000-0004-0000-0000-000010000000}"/>
    <hyperlink ref="J47" location="'14. CATASTRO ACTIVIDAD'!A1" display="'14. CATASTRO ACTIVIDAD'!A1" xr:uid="{00000000-0004-0000-0000-000011000000}"/>
    <hyperlink ref="J49" location="'14.1 ACTIVIDAD MINERA'!A1" display="'14.1 ACTIVIDAD MINERA'!A1" xr:uid="{00000000-0004-0000-0000-000012000000}"/>
    <hyperlink ref="J51" location="'14.2 ÁREAS RESTRINGIDAS'!A1" display="'14.2 ÁREAS RESTRINGIDAS'!A1" xr:uid="{00000000-0004-0000-0000-000013000000}"/>
    <hyperlink ref="J53" location="'15. RECAUDACIÓN'!A1" display="'15. RECAUDACIÓN'!A1" xr:uid="{00000000-0004-0000-0000-000014000000}"/>
    <hyperlink ref="J55" location="'CPIM, OCT 2025'!Área_de_impresión" display="CPIM, OCT 2025'!A1" xr:uid="{00000000-0004-0000-0000-000015000000}"/>
    <hyperlink ref="J21" location="'4.1. NO METÁLICA DEPARTAMENTOS'!A1" display="'4.1. NO METÁLICA DEPARTAMENTOS'!A1" xr:uid="{00000000-0004-0000-0000-000017000000}"/>
    <hyperlink ref="J17" location="'3. PRODUCCIÓN DEPARTAMENTOS '!A1" display="3. PRODUCCIÓN DEPARTAMENTOS'!A1" xr:uid="{00000000-0004-0000-0000-000018000000}"/>
    <hyperlink ref="J43" location="'12. TRANSFERENCIAS'!A1" display="'12. TRANSFERENCIAS'!A1" xr:uid="{BDEA50F2-3C4C-42AC-ACCE-83210D3AD50A}"/>
    <hyperlink ref="J57" location="'CPEM, AGO 2025'!Área_de_impresión" display="CPEM, AGO 2025'!A1" xr:uid="{242FEC00-29EF-48E6-9A9A-B86D7D4FA31C}"/>
  </hyperlinks>
  <pageMargins left="0.7" right="0.7" top="0.75" bottom="0.75" header="0.3" footer="0.3"/>
  <pageSetup scale="4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E11E3-D4A4-4D5F-A537-CE5909339608}">
  <sheetPr>
    <tabColor rgb="FF002060"/>
  </sheetPr>
  <dimension ref="A1:AH63"/>
  <sheetViews>
    <sheetView showGridLines="0" view="pageBreakPreview" zoomScaleNormal="100" zoomScaleSheetLayoutView="100" workbookViewId="0">
      <pane ySplit="4" topLeftCell="A5" activePane="bottomLeft" state="frozen"/>
      <selection pane="bottomLeft"/>
    </sheetView>
  </sheetViews>
  <sheetFormatPr baseColWidth="10" defaultColWidth="11.44140625" defaultRowHeight="13.8" x14ac:dyDescent="0.3"/>
  <cols>
    <col min="1" max="1" width="12.88671875" style="7" customWidth="1"/>
    <col min="2" max="2" width="12.44140625" style="6" customWidth="1"/>
    <col min="3" max="3" width="14.44140625" style="6" bestFit="1" customWidth="1"/>
    <col min="4" max="14" width="12.44140625" style="6" customWidth="1"/>
    <col min="15" max="15" width="3.44140625" style="627" customWidth="1"/>
    <col min="16" max="16" width="11.44140625" style="6"/>
    <col min="17" max="17" width="12.44140625" style="6" bestFit="1" customWidth="1"/>
    <col min="18" max="18" width="14.44140625" style="6" bestFit="1" customWidth="1"/>
    <col min="19" max="20" width="12.44140625" style="6" bestFit="1" customWidth="1"/>
    <col min="21" max="21" width="11.5546875" style="6" bestFit="1" customWidth="1"/>
    <col min="22" max="22" width="13.44140625" style="6" bestFit="1" customWidth="1"/>
    <col min="23" max="24" width="11.5546875" style="6" bestFit="1" customWidth="1"/>
    <col min="25" max="25" width="11.44140625" style="6"/>
    <col min="26" max="26" width="11.5546875" style="6" bestFit="1" customWidth="1"/>
    <col min="27" max="27" width="13.44140625" style="6" bestFit="1" customWidth="1"/>
    <col min="28" max="30" width="11.5546875" style="6" bestFit="1" customWidth="1"/>
    <col min="31" max="31" width="12.44140625" style="6" bestFit="1" customWidth="1"/>
    <col min="32" max="33" width="11.5546875" style="6" bestFit="1" customWidth="1"/>
    <col min="34" max="16384" width="11.44140625" style="6"/>
  </cols>
  <sheetData>
    <row r="1" spans="1:15" ht="15.75" customHeight="1" x14ac:dyDescent="0.4">
      <c r="A1" s="623" t="s">
        <v>768</v>
      </c>
      <c r="B1" s="624"/>
      <c r="C1" s="624"/>
      <c r="D1" s="624"/>
      <c r="E1" s="624"/>
      <c r="F1" s="625"/>
      <c r="G1" s="626"/>
      <c r="H1" s="625"/>
      <c r="I1" s="624"/>
      <c r="J1" s="624"/>
      <c r="K1" s="624"/>
      <c r="L1" s="624"/>
      <c r="M1" s="624"/>
      <c r="N1" s="624"/>
    </row>
    <row r="2" spans="1:15" ht="14.4" customHeight="1" x14ac:dyDescent="0.3">
      <c r="A2" s="1011" t="s">
        <v>769</v>
      </c>
      <c r="B2" s="1011"/>
      <c r="C2" s="1011"/>
      <c r="D2" s="1011"/>
      <c r="E2" s="1011"/>
      <c r="F2" s="1011"/>
      <c r="G2" s="1011"/>
      <c r="H2" s="1011"/>
      <c r="I2" s="1011"/>
      <c r="J2" s="628"/>
      <c r="K2" s="628"/>
      <c r="L2" s="628"/>
      <c r="M2" s="628"/>
      <c r="N2" s="628"/>
    </row>
    <row r="3" spans="1:15" ht="14.4" thickBot="1" x14ac:dyDescent="0.35">
      <c r="A3" s="624"/>
      <c r="B3" s="624"/>
      <c r="C3" s="624"/>
      <c r="D3" s="624"/>
      <c r="E3" s="624"/>
      <c r="F3" s="624"/>
      <c r="G3" s="624"/>
      <c r="H3" s="624"/>
      <c r="I3" s="624"/>
      <c r="J3" s="624"/>
      <c r="K3" s="624"/>
      <c r="L3" s="624"/>
      <c r="M3" s="624"/>
      <c r="N3" s="624"/>
    </row>
    <row r="4" spans="1:15" s="169" customFormat="1" x14ac:dyDescent="0.3">
      <c r="A4" s="629" t="s">
        <v>205</v>
      </c>
      <c r="B4" s="630" t="s">
        <v>665</v>
      </c>
      <c r="C4" s="630" t="s">
        <v>770</v>
      </c>
      <c r="D4" s="630" t="s">
        <v>667</v>
      </c>
      <c r="E4" s="630" t="s">
        <v>668</v>
      </c>
      <c r="F4" s="630" t="s">
        <v>669</v>
      </c>
      <c r="G4" s="630" t="s">
        <v>265</v>
      </c>
      <c r="H4" s="630" t="s">
        <v>670</v>
      </c>
      <c r="I4" s="630" t="s">
        <v>671</v>
      </c>
      <c r="J4" s="630" t="s">
        <v>771</v>
      </c>
      <c r="K4" s="630" t="s">
        <v>772</v>
      </c>
      <c r="L4" s="630" t="s">
        <v>773</v>
      </c>
      <c r="M4" s="630" t="s">
        <v>774</v>
      </c>
      <c r="N4" s="631" t="s">
        <v>775</v>
      </c>
    </row>
    <row r="5" spans="1:15" ht="14.4" thickBot="1" x14ac:dyDescent="0.35">
      <c r="A5" s="632"/>
      <c r="B5" s="633" t="s">
        <v>776</v>
      </c>
      <c r="C5" s="633" t="s">
        <v>777</v>
      </c>
      <c r="D5" s="633" t="s">
        <v>776</v>
      </c>
      <c r="E5" s="633" t="s">
        <v>778</v>
      </c>
      <c r="F5" s="633" t="s">
        <v>776</v>
      </c>
      <c r="G5" s="633" t="s">
        <v>776</v>
      </c>
      <c r="H5" s="633" t="s">
        <v>776</v>
      </c>
      <c r="I5" s="633" t="s">
        <v>776</v>
      </c>
      <c r="J5" s="633" t="s">
        <v>776</v>
      </c>
      <c r="K5" s="633" t="s">
        <v>776</v>
      </c>
      <c r="L5" s="633" t="s">
        <v>776</v>
      </c>
      <c r="M5" s="633" t="s">
        <v>776</v>
      </c>
      <c r="N5" s="634" t="s">
        <v>776</v>
      </c>
      <c r="O5" s="813"/>
    </row>
    <row r="6" spans="1:15" x14ac:dyDescent="0.3">
      <c r="A6" s="635">
        <v>2000</v>
      </c>
      <c r="B6" s="636">
        <v>553924</v>
      </c>
      <c r="C6" s="636">
        <v>132585078.00000001</v>
      </c>
      <c r="D6" s="636">
        <v>910303</v>
      </c>
      <c r="E6" s="636">
        <v>2437706</v>
      </c>
      <c r="F6" s="636">
        <v>270576</v>
      </c>
      <c r="G6" s="636">
        <v>2812784.7804642497</v>
      </c>
      <c r="H6" s="636">
        <v>37410</v>
      </c>
      <c r="I6" s="636">
        <v>7193</v>
      </c>
      <c r="J6" s="637" t="s">
        <v>779</v>
      </c>
      <c r="K6" s="637" t="s">
        <v>779</v>
      </c>
      <c r="L6" s="637" t="s">
        <v>779</v>
      </c>
      <c r="M6" s="637" t="s">
        <v>779</v>
      </c>
      <c r="N6" s="638" t="s">
        <v>779</v>
      </c>
      <c r="O6" s="6"/>
    </row>
    <row r="7" spans="1:15" x14ac:dyDescent="0.3">
      <c r="A7" s="639">
        <v>2001</v>
      </c>
      <c r="B7" s="637">
        <v>722355.34555900015</v>
      </c>
      <c r="C7" s="637">
        <v>138522109.261338</v>
      </c>
      <c r="D7" s="637">
        <v>1056629.375614</v>
      </c>
      <c r="E7" s="637">
        <v>2571113.7884550001</v>
      </c>
      <c r="F7" s="637">
        <v>289546.06610700005</v>
      </c>
      <c r="G7" s="637">
        <v>3038401.494655</v>
      </c>
      <c r="H7" s="637">
        <v>38182.076774000001</v>
      </c>
      <c r="I7" s="637">
        <v>9499.2289039999996</v>
      </c>
      <c r="J7" s="637" t="s">
        <v>779</v>
      </c>
      <c r="K7" s="637" t="s">
        <v>779</v>
      </c>
      <c r="L7" s="637" t="s">
        <v>779</v>
      </c>
      <c r="M7" s="637" t="s">
        <v>779</v>
      </c>
      <c r="N7" s="638" t="s">
        <v>779</v>
      </c>
      <c r="O7" s="6"/>
    </row>
    <row r="8" spans="1:15" x14ac:dyDescent="0.3">
      <c r="A8" s="639">
        <v>2002</v>
      </c>
      <c r="B8" s="637">
        <v>844552.87496099994</v>
      </c>
      <c r="C8" s="637">
        <v>157529918.53579301</v>
      </c>
      <c r="D8" s="637">
        <v>1232996.9204689998</v>
      </c>
      <c r="E8" s="637">
        <v>2869638.9847490001</v>
      </c>
      <c r="F8" s="637">
        <v>305650.71951300005</v>
      </c>
      <c r="G8" s="637">
        <v>3056055.2522</v>
      </c>
      <c r="H8" s="637">
        <v>38815.044966000001</v>
      </c>
      <c r="I8" s="637">
        <v>8612.8507310000005</v>
      </c>
      <c r="J8" s="637" t="s">
        <v>779</v>
      </c>
      <c r="K8" s="637" t="s">
        <v>779</v>
      </c>
      <c r="L8" s="637" t="s">
        <v>779</v>
      </c>
      <c r="M8" s="637" t="s">
        <v>779</v>
      </c>
      <c r="N8" s="638" t="s">
        <v>779</v>
      </c>
      <c r="O8" s="6"/>
    </row>
    <row r="9" spans="1:15" x14ac:dyDescent="0.3">
      <c r="A9" s="639">
        <v>2003</v>
      </c>
      <c r="B9" s="637">
        <v>842605.07863000024</v>
      </c>
      <c r="C9" s="637">
        <v>172624629.84419996</v>
      </c>
      <c r="D9" s="637">
        <v>1373792.267121</v>
      </c>
      <c r="E9" s="637">
        <v>2923686.4022500003</v>
      </c>
      <c r="F9" s="637">
        <v>309163.88219000009</v>
      </c>
      <c r="G9" s="637">
        <v>3484900.3702520002</v>
      </c>
      <c r="H9" s="637">
        <v>40202.178839999993</v>
      </c>
      <c r="I9" s="637">
        <v>9589.5781260000003</v>
      </c>
      <c r="J9" s="637" t="s">
        <v>779</v>
      </c>
      <c r="K9" s="637" t="s">
        <v>779</v>
      </c>
      <c r="L9" s="637" t="s">
        <v>779</v>
      </c>
      <c r="M9" s="637" t="s">
        <v>779</v>
      </c>
      <c r="N9" s="638" t="s">
        <v>779</v>
      </c>
      <c r="O9" s="6"/>
    </row>
    <row r="10" spans="1:15" x14ac:dyDescent="0.3">
      <c r="A10" s="639">
        <v>2004</v>
      </c>
      <c r="B10" s="637">
        <v>1035574.04973</v>
      </c>
      <c r="C10" s="637">
        <v>173223817.38585296</v>
      </c>
      <c r="D10" s="637">
        <v>1209005.7091610003</v>
      </c>
      <c r="E10" s="637">
        <v>3059961.8968920005</v>
      </c>
      <c r="F10" s="637">
        <v>306210.77793799998</v>
      </c>
      <c r="G10" s="637">
        <v>4247173.7726000007</v>
      </c>
      <c r="H10" s="637">
        <v>41613.363517999998</v>
      </c>
      <c r="I10" s="637">
        <v>14246.326868</v>
      </c>
      <c r="J10" s="637" t="s">
        <v>779</v>
      </c>
      <c r="K10" s="637" t="s">
        <v>779</v>
      </c>
      <c r="L10" s="637" t="s">
        <v>779</v>
      </c>
      <c r="M10" s="637" t="s">
        <v>779</v>
      </c>
      <c r="N10" s="638" t="s">
        <v>779</v>
      </c>
      <c r="O10" s="6"/>
    </row>
    <row r="11" spans="1:15" x14ac:dyDescent="0.3">
      <c r="A11" s="639">
        <v>2005</v>
      </c>
      <c r="B11" s="637">
        <v>1009897.918423</v>
      </c>
      <c r="C11" s="637">
        <v>208001717.81876829</v>
      </c>
      <c r="D11" s="637">
        <v>1201670.9143999997</v>
      </c>
      <c r="E11" s="637">
        <v>3193145.5305729993</v>
      </c>
      <c r="F11" s="637">
        <v>319344.80289899989</v>
      </c>
      <c r="G11" s="637">
        <v>4564989.1370999999</v>
      </c>
      <c r="H11" s="637">
        <v>42144.586211000002</v>
      </c>
      <c r="I11" s="637">
        <v>17325.373315000004</v>
      </c>
      <c r="J11" s="637" t="s">
        <v>779</v>
      </c>
      <c r="K11" s="637" t="s">
        <v>779</v>
      </c>
      <c r="L11" s="637" t="s">
        <v>779</v>
      </c>
      <c r="M11" s="637" t="s">
        <v>779</v>
      </c>
      <c r="N11" s="638" t="s">
        <v>779</v>
      </c>
      <c r="O11" s="6"/>
    </row>
    <row r="12" spans="1:15" x14ac:dyDescent="0.3">
      <c r="A12" s="639">
        <v>2006</v>
      </c>
      <c r="B12" s="637">
        <v>1048472.4635900002</v>
      </c>
      <c r="C12" s="637">
        <v>202825998.65453294</v>
      </c>
      <c r="D12" s="637">
        <v>1203364.0679980002</v>
      </c>
      <c r="E12" s="637">
        <v>3470661.2430209992</v>
      </c>
      <c r="F12" s="637">
        <v>313332.28608800005</v>
      </c>
      <c r="G12" s="637">
        <v>4784600.5820000004</v>
      </c>
      <c r="H12" s="637">
        <v>38469.547186000011</v>
      </c>
      <c r="I12" s="637">
        <v>17209.346067999999</v>
      </c>
      <c r="J12" s="637" t="s">
        <v>779</v>
      </c>
      <c r="K12" s="637" t="s">
        <v>779</v>
      </c>
      <c r="L12" s="637" t="s">
        <v>779</v>
      </c>
      <c r="M12" s="637" t="s">
        <v>779</v>
      </c>
      <c r="N12" s="638" t="s">
        <v>779</v>
      </c>
      <c r="O12" s="6"/>
    </row>
    <row r="13" spans="1:15" x14ac:dyDescent="0.3">
      <c r="A13" s="639">
        <v>2007</v>
      </c>
      <c r="B13" s="637">
        <v>1190273.6039159999</v>
      </c>
      <c r="C13" s="637">
        <v>170127538.95581597</v>
      </c>
      <c r="D13" s="637">
        <v>1444361.4378260002</v>
      </c>
      <c r="E13" s="637">
        <v>3501461.9256330007</v>
      </c>
      <c r="F13" s="637">
        <v>329164.77903499996</v>
      </c>
      <c r="G13" s="637">
        <v>5103597.2635999992</v>
      </c>
      <c r="H13" s="637">
        <v>39018.915689000001</v>
      </c>
      <c r="I13" s="637">
        <v>16786.886077000003</v>
      </c>
      <c r="J13" s="637" t="s">
        <v>779</v>
      </c>
      <c r="K13" s="637" t="s">
        <v>779</v>
      </c>
      <c r="L13" s="637" t="s">
        <v>779</v>
      </c>
      <c r="M13" s="637" t="s">
        <v>779</v>
      </c>
      <c r="N13" s="638" t="s">
        <v>779</v>
      </c>
      <c r="O13" s="6"/>
    </row>
    <row r="14" spans="1:15" x14ac:dyDescent="0.3">
      <c r="A14" s="639">
        <v>2008</v>
      </c>
      <c r="B14" s="637">
        <v>1267866.5800789997</v>
      </c>
      <c r="C14" s="637">
        <v>179870472.99560794</v>
      </c>
      <c r="D14" s="637">
        <v>1602597.0080210003</v>
      </c>
      <c r="E14" s="637">
        <v>3685931.0012759985</v>
      </c>
      <c r="F14" s="637">
        <v>345109.27027199999</v>
      </c>
      <c r="G14" s="637">
        <v>5160707.0164000001</v>
      </c>
      <c r="H14" s="637">
        <v>39037.065935000006</v>
      </c>
      <c r="I14" s="637">
        <v>16720.528117000002</v>
      </c>
      <c r="J14" s="637" t="s">
        <v>779</v>
      </c>
      <c r="K14" s="637" t="s">
        <v>779</v>
      </c>
      <c r="L14" s="637" t="s">
        <v>779</v>
      </c>
      <c r="M14" s="637" t="s">
        <v>779</v>
      </c>
      <c r="N14" s="638" t="s">
        <v>779</v>
      </c>
      <c r="O14" s="6"/>
    </row>
    <row r="15" spans="1:15" x14ac:dyDescent="0.3">
      <c r="A15" s="639">
        <v>2009</v>
      </c>
      <c r="B15" s="637">
        <v>1276249.2028349997</v>
      </c>
      <c r="C15" s="637">
        <v>183994691.50778204</v>
      </c>
      <c r="D15" s="637">
        <v>1512931.0674320005</v>
      </c>
      <c r="E15" s="637">
        <v>3922708.3963299985</v>
      </c>
      <c r="F15" s="637">
        <v>302459.11290999997</v>
      </c>
      <c r="G15" s="637">
        <v>4418768.325600001</v>
      </c>
      <c r="H15" s="637">
        <v>37502.627191</v>
      </c>
      <c r="I15" s="637">
        <v>12297.103142</v>
      </c>
      <c r="J15" s="637" t="s">
        <v>779</v>
      </c>
      <c r="K15" s="637" t="s">
        <v>779</v>
      </c>
      <c r="L15" s="637" t="s">
        <v>779</v>
      </c>
      <c r="M15" s="637" t="s">
        <v>779</v>
      </c>
      <c r="N15" s="638" t="s">
        <v>779</v>
      </c>
    </row>
    <row r="16" spans="1:15" x14ac:dyDescent="0.3">
      <c r="A16" s="639">
        <v>2010</v>
      </c>
      <c r="B16" s="637">
        <v>1247184.0293920001</v>
      </c>
      <c r="C16" s="637">
        <v>164084388.90122896</v>
      </c>
      <c r="D16" s="637">
        <v>1470449.7064990005</v>
      </c>
      <c r="E16" s="637">
        <v>3640465.4641499999</v>
      </c>
      <c r="F16" s="637">
        <v>261989.60579399997</v>
      </c>
      <c r="G16" s="637">
        <v>6042644.2223000005</v>
      </c>
      <c r="H16" s="637">
        <v>33847.813441999999</v>
      </c>
      <c r="I16" s="637">
        <v>16963.268973000002</v>
      </c>
      <c r="J16" s="637" t="s">
        <v>779</v>
      </c>
      <c r="K16" s="637" t="s">
        <v>779</v>
      </c>
      <c r="L16" s="637" t="s">
        <v>779</v>
      </c>
      <c r="M16" s="637" t="s">
        <v>779</v>
      </c>
      <c r="N16" s="638" t="s">
        <v>779</v>
      </c>
    </row>
    <row r="17" spans="1:34" x14ac:dyDescent="0.3">
      <c r="A17" s="639">
        <v>2011</v>
      </c>
      <c r="B17" s="637">
        <v>1235345.068018001</v>
      </c>
      <c r="C17" s="637">
        <v>166186716.98165271</v>
      </c>
      <c r="D17" s="637">
        <v>1256382.6002109998</v>
      </c>
      <c r="E17" s="637">
        <v>3418862.1174220056</v>
      </c>
      <c r="F17" s="637">
        <v>230199.08238500016</v>
      </c>
      <c r="G17" s="637">
        <v>7010937.8915999997</v>
      </c>
      <c r="H17" s="637">
        <v>28881.790965999993</v>
      </c>
      <c r="I17" s="637">
        <v>19141.078052000001</v>
      </c>
      <c r="J17" s="637" t="s">
        <v>779</v>
      </c>
      <c r="K17" s="637" t="s">
        <v>779</v>
      </c>
      <c r="L17" s="637" t="s">
        <v>779</v>
      </c>
      <c r="M17" s="637" t="s">
        <v>779</v>
      </c>
      <c r="N17" s="638" t="s">
        <v>779</v>
      </c>
      <c r="O17" s="640">
        <f t="shared" ref="O17:O32" si="0">B17/1000</f>
        <v>1235.345068018001</v>
      </c>
      <c r="Q17" s="17"/>
      <c r="R17" s="17"/>
      <c r="Z17" s="641"/>
      <c r="AA17" s="641"/>
      <c r="AB17" s="641"/>
      <c r="AC17" s="641"/>
      <c r="AD17" s="641"/>
      <c r="AE17" s="641"/>
      <c r="AF17" s="641"/>
      <c r="AG17" s="641"/>
      <c r="AH17" s="68"/>
    </row>
    <row r="18" spans="1:34" x14ac:dyDescent="0.3">
      <c r="A18" s="639">
        <v>2012</v>
      </c>
      <c r="B18" s="637">
        <v>1289916.9346156276</v>
      </c>
      <c r="C18" s="637">
        <v>153780960.26084191</v>
      </c>
      <c r="D18" s="637">
        <v>1281282.431485241</v>
      </c>
      <c r="E18" s="637">
        <v>3452004.3609873233</v>
      </c>
      <c r="F18" s="637">
        <v>249236.15747171015</v>
      </c>
      <c r="G18" s="637">
        <v>6684539.3918000003</v>
      </c>
      <c r="H18" s="637">
        <v>26104.854505400006</v>
      </c>
      <c r="I18" s="637">
        <v>16790.374244900002</v>
      </c>
      <c r="J18" s="637" t="s">
        <v>779</v>
      </c>
      <c r="K18" s="637" t="s">
        <v>779</v>
      </c>
      <c r="L18" s="637" t="s">
        <v>779</v>
      </c>
      <c r="M18" s="637" t="s">
        <v>779</v>
      </c>
      <c r="N18" s="638" t="s">
        <v>779</v>
      </c>
      <c r="O18" s="640">
        <f t="shared" si="0"/>
        <v>1289.9169346156277</v>
      </c>
      <c r="P18" s="68"/>
      <c r="Q18" s="17"/>
      <c r="R18" s="17"/>
      <c r="Z18" s="641"/>
      <c r="AA18" s="641"/>
      <c r="AB18" s="641"/>
      <c r="AC18" s="641"/>
      <c r="AD18" s="641"/>
      <c r="AE18" s="641"/>
      <c r="AF18" s="641"/>
      <c r="AG18" s="641"/>
    </row>
    <row r="19" spans="1:34" x14ac:dyDescent="0.3">
      <c r="A19" s="639">
        <v>2013</v>
      </c>
      <c r="B19" s="637">
        <v>1363452.9126998207</v>
      </c>
      <c r="C19" s="637">
        <v>143716837.41998193</v>
      </c>
      <c r="D19" s="637">
        <v>1351048.7423302194</v>
      </c>
      <c r="E19" s="637">
        <v>3648503.3400407191</v>
      </c>
      <c r="F19" s="637">
        <v>266312.71547875</v>
      </c>
      <c r="G19" s="637">
        <v>6680658.79</v>
      </c>
      <c r="H19" s="637">
        <v>23667.787451500008</v>
      </c>
      <c r="I19" s="637">
        <v>18139.597244000001</v>
      </c>
      <c r="J19" s="637" t="s">
        <v>779</v>
      </c>
      <c r="K19" s="637" t="s">
        <v>779</v>
      </c>
      <c r="L19" s="637" t="s">
        <v>779</v>
      </c>
      <c r="M19" s="637" t="s">
        <v>779</v>
      </c>
      <c r="N19" s="638" t="s">
        <v>779</v>
      </c>
      <c r="O19" s="640">
        <f t="shared" si="0"/>
        <v>1363.4529126998207</v>
      </c>
      <c r="P19" s="68"/>
      <c r="Q19" s="17"/>
      <c r="R19" s="17"/>
      <c r="Z19" s="641"/>
      <c r="AA19" s="641"/>
      <c r="AB19" s="641"/>
      <c r="AC19" s="641"/>
      <c r="AD19" s="641"/>
      <c r="AE19" s="641"/>
      <c r="AF19" s="641"/>
      <c r="AG19" s="641"/>
    </row>
    <row r="20" spans="1:34" x14ac:dyDescent="0.3">
      <c r="A20" s="639">
        <v>2014</v>
      </c>
      <c r="B20" s="637">
        <v>1377373.7760182077</v>
      </c>
      <c r="C20" s="637">
        <v>129946243.44281495</v>
      </c>
      <c r="D20" s="637">
        <v>1315221.0230463955</v>
      </c>
      <c r="E20" s="637">
        <v>3738279.9180184668</v>
      </c>
      <c r="F20" s="637">
        <v>277116.52714844397</v>
      </c>
      <c r="G20" s="637">
        <v>7192591.9308000002</v>
      </c>
      <c r="H20" s="637">
        <v>23105.261867800007</v>
      </c>
      <c r="I20" s="637">
        <v>17017.692464999996</v>
      </c>
      <c r="J20" s="637" t="s">
        <v>779</v>
      </c>
      <c r="K20" s="637" t="s">
        <v>779</v>
      </c>
      <c r="L20" s="637" t="s">
        <v>779</v>
      </c>
      <c r="M20" s="637" t="s">
        <v>779</v>
      </c>
      <c r="N20" s="638" t="s">
        <v>779</v>
      </c>
      <c r="O20" s="640">
        <f t="shared" si="0"/>
        <v>1377.3737760182078</v>
      </c>
      <c r="P20" s="68"/>
      <c r="Q20" s="17"/>
      <c r="R20" s="17"/>
      <c r="Z20" s="641"/>
      <c r="AA20" s="641"/>
      <c r="AB20" s="641"/>
      <c r="AC20" s="641"/>
      <c r="AD20" s="641"/>
      <c r="AE20" s="641"/>
      <c r="AF20" s="641"/>
      <c r="AG20" s="641"/>
    </row>
    <row r="21" spans="1:34" x14ac:dyDescent="0.3">
      <c r="A21" s="639">
        <v>2015</v>
      </c>
      <c r="B21" s="637">
        <v>1699939.7432781935</v>
      </c>
      <c r="C21" s="637">
        <v>137378305.7952458</v>
      </c>
      <c r="D21" s="637">
        <v>1415823.5863843861</v>
      </c>
      <c r="E21" s="637">
        <v>4071094.9244271382</v>
      </c>
      <c r="F21" s="637">
        <v>314011.10750861233</v>
      </c>
      <c r="G21" s="637">
        <v>7320806.8477000007</v>
      </c>
      <c r="H21" s="637">
        <v>19510.729779199999</v>
      </c>
      <c r="I21" s="637">
        <v>20153.237616000009</v>
      </c>
      <c r="J21" s="637" t="s">
        <v>779</v>
      </c>
      <c r="K21" s="637" t="s">
        <v>779</v>
      </c>
      <c r="L21" s="637" t="s">
        <v>779</v>
      </c>
      <c r="M21" s="637" t="s">
        <v>779</v>
      </c>
      <c r="N21" s="638" t="s">
        <v>779</v>
      </c>
      <c r="O21" s="640">
        <f t="shared" si="0"/>
        <v>1699.9397432781934</v>
      </c>
      <c r="P21" s="68"/>
      <c r="Q21" s="17"/>
      <c r="R21" s="17"/>
      <c r="Z21" s="641"/>
      <c r="AA21" s="641"/>
      <c r="AB21" s="641"/>
      <c r="AC21" s="641"/>
      <c r="AD21" s="641"/>
      <c r="AE21" s="641"/>
      <c r="AF21" s="641"/>
      <c r="AG21" s="641"/>
    </row>
    <row r="22" spans="1:34" x14ac:dyDescent="0.3">
      <c r="A22" s="639">
        <v>2016</v>
      </c>
      <c r="B22" s="637">
        <v>2352959.5047380654</v>
      </c>
      <c r="C22" s="637">
        <v>142230636.69316867</v>
      </c>
      <c r="D22" s="637">
        <v>1329178.0227656392</v>
      </c>
      <c r="E22" s="637">
        <v>4329179.7629066529</v>
      </c>
      <c r="F22" s="637">
        <v>312806.40109176951</v>
      </c>
      <c r="G22" s="637">
        <v>7663123.9877000004</v>
      </c>
      <c r="H22" s="637">
        <v>18789.0047614</v>
      </c>
      <c r="I22" s="637">
        <v>25756.505005499999</v>
      </c>
      <c r="J22" s="637">
        <v>23251.82108854</v>
      </c>
      <c r="K22" s="637">
        <v>187.59719447999996</v>
      </c>
      <c r="L22" s="637" t="s">
        <v>779</v>
      </c>
      <c r="M22" s="637">
        <v>1194.0643193499998</v>
      </c>
      <c r="N22" s="638" t="s">
        <v>779</v>
      </c>
      <c r="O22" s="640">
        <f t="shared" si="0"/>
        <v>2352.9595047380653</v>
      </c>
      <c r="P22" s="68"/>
      <c r="Q22" s="17"/>
      <c r="R22" s="17"/>
      <c r="Z22" s="641"/>
      <c r="AA22" s="641"/>
      <c r="AB22" s="641"/>
      <c r="AC22" s="641"/>
      <c r="AD22" s="641"/>
      <c r="AE22" s="641"/>
      <c r="AF22" s="641"/>
      <c r="AG22" s="641"/>
    </row>
    <row r="23" spans="1:34" x14ac:dyDescent="0.3">
      <c r="A23" s="639">
        <v>2017</v>
      </c>
      <c r="B23" s="637">
        <v>2440181.1105834288</v>
      </c>
      <c r="C23" s="637">
        <v>138425832.76156646</v>
      </c>
      <c r="D23" s="637">
        <v>1466521.468671351</v>
      </c>
      <c r="E23" s="637">
        <v>4318324.2784375055</v>
      </c>
      <c r="F23" s="637">
        <v>305279.59941443987</v>
      </c>
      <c r="G23" s="637">
        <v>8668091.618999999</v>
      </c>
      <c r="H23" s="637">
        <v>17790.363566100001</v>
      </c>
      <c r="I23" s="637">
        <v>28141.125214199987</v>
      </c>
      <c r="J23" s="637">
        <v>22403.407244680002</v>
      </c>
      <c r="K23" s="637">
        <v>123.17674860000001</v>
      </c>
      <c r="L23" s="637" t="s">
        <v>779</v>
      </c>
      <c r="M23" s="637">
        <v>1133.2781170000001</v>
      </c>
      <c r="N23" s="638" t="s">
        <v>779</v>
      </c>
      <c r="O23" s="640">
        <f t="shared" si="0"/>
        <v>2440.1811105834286</v>
      </c>
      <c r="P23" s="68"/>
      <c r="Q23" s="17"/>
      <c r="R23" s="17"/>
      <c r="Z23" s="641"/>
      <c r="AA23" s="641"/>
      <c r="AB23" s="641"/>
      <c r="AC23" s="641"/>
      <c r="AD23" s="641"/>
      <c r="AE23" s="641"/>
      <c r="AF23" s="641"/>
      <c r="AG23" s="641"/>
    </row>
    <row r="24" spans="1:34" ht="12" customHeight="1" x14ac:dyDescent="0.3">
      <c r="A24" s="639">
        <v>2018</v>
      </c>
      <c r="B24" s="637">
        <v>2416881.1002070699</v>
      </c>
      <c r="C24" s="637">
        <v>125933914.4370804</v>
      </c>
      <c r="D24" s="637">
        <v>1471845.936649523</v>
      </c>
      <c r="E24" s="637">
        <v>3999990.1319625694</v>
      </c>
      <c r="F24" s="637">
        <v>288796.22529555805</v>
      </c>
      <c r="G24" s="637">
        <v>9096993.8719999995</v>
      </c>
      <c r="H24" s="637">
        <v>18601.344508400005</v>
      </c>
      <c r="I24" s="637">
        <v>27604.218841510006</v>
      </c>
      <c r="J24" s="637">
        <v>20407.598393799999</v>
      </c>
      <c r="K24" s="637">
        <v>145.236144</v>
      </c>
      <c r="L24" s="637" t="s">
        <v>779</v>
      </c>
      <c r="M24" s="637">
        <v>20879.636489500001</v>
      </c>
      <c r="N24" s="638" t="s">
        <v>779</v>
      </c>
      <c r="O24" s="640">
        <f t="shared" si="0"/>
        <v>2416.8811002070697</v>
      </c>
      <c r="P24" s="68"/>
      <c r="Q24" s="17"/>
      <c r="R24" s="17"/>
      <c r="Z24" s="641"/>
      <c r="AA24" s="641"/>
      <c r="AB24" s="641"/>
      <c r="AC24" s="641"/>
      <c r="AD24" s="641"/>
      <c r="AE24" s="641"/>
      <c r="AF24" s="641"/>
      <c r="AG24" s="641"/>
    </row>
    <row r="25" spans="1:34" x14ac:dyDescent="0.3">
      <c r="A25" s="639">
        <v>2019</v>
      </c>
      <c r="B25" s="637">
        <v>2437925.373902773</v>
      </c>
      <c r="C25" s="637">
        <v>113586028.97131993</v>
      </c>
      <c r="D25" s="637">
        <v>1382753.4838439696</v>
      </c>
      <c r="E25" s="637">
        <v>3706760.2491151234</v>
      </c>
      <c r="F25" s="637">
        <v>307020.88310454384</v>
      </c>
      <c r="G25" s="637">
        <v>9666411.8718999997</v>
      </c>
      <c r="H25" s="637">
        <v>19853.168399999995</v>
      </c>
      <c r="I25" s="637">
        <v>30441.359039579998</v>
      </c>
      <c r="J25" s="637">
        <v>24914.734069159997</v>
      </c>
      <c r="K25" s="637">
        <v>72.514848099999995</v>
      </c>
      <c r="L25" s="637" t="s">
        <v>779</v>
      </c>
      <c r="M25" s="637">
        <v>18814.2028421</v>
      </c>
      <c r="N25" s="638" t="s">
        <v>779</v>
      </c>
      <c r="O25" s="640">
        <f t="shared" si="0"/>
        <v>2437.9253739027731</v>
      </c>
      <c r="P25" s="68"/>
      <c r="Q25" s="17"/>
      <c r="R25" s="17"/>
      <c r="Z25" s="641"/>
      <c r="AA25" s="641"/>
      <c r="AB25" s="641"/>
      <c r="AC25" s="641"/>
      <c r="AD25" s="641"/>
      <c r="AE25" s="641"/>
      <c r="AF25" s="641"/>
      <c r="AG25" s="641"/>
    </row>
    <row r="26" spans="1:34" x14ac:dyDescent="0.3">
      <c r="A26" s="639">
        <v>2020</v>
      </c>
      <c r="B26" s="637">
        <v>2150125.9121219628</v>
      </c>
      <c r="C26" s="637">
        <v>85368457.367976174</v>
      </c>
      <c r="D26" s="637">
        <v>1334570.4777680759</v>
      </c>
      <c r="E26" s="637">
        <v>2721461.1368655483</v>
      </c>
      <c r="F26" s="637">
        <v>241547.91303967001</v>
      </c>
      <c r="G26" s="637">
        <v>8893971.5276180003</v>
      </c>
      <c r="H26" s="637">
        <v>20646.581029499997</v>
      </c>
      <c r="I26" s="637">
        <v>32184.625879069805</v>
      </c>
      <c r="J26" s="637">
        <v>19013.894022044497</v>
      </c>
      <c r="K26" s="637">
        <v>73.906293489500015</v>
      </c>
      <c r="L26" s="637">
        <v>235.52044689999997</v>
      </c>
      <c r="M26" s="637">
        <v>10119.873510295998</v>
      </c>
      <c r="N26" s="638" t="s">
        <v>779</v>
      </c>
      <c r="O26" s="640">
        <f t="shared" si="0"/>
        <v>2150.1259121219628</v>
      </c>
      <c r="P26" s="68"/>
      <c r="Q26" s="17"/>
      <c r="R26" s="17"/>
      <c r="Z26" s="641"/>
      <c r="AA26" s="641"/>
      <c r="AB26" s="641"/>
      <c r="AC26" s="641"/>
      <c r="AD26" s="641"/>
      <c r="AE26" s="641"/>
      <c r="AF26" s="641"/>
      <c r="AG26" s="641"/>
    </row>
    <row r="27" spans="1:34" x14ac:dyDescent="0.3">
      <c r="A27" s="639">
        <v>2021</v>
      </c>
      <c r="B27" s="637">
        <v>2326035.3089323733</v>
      </c>
      <c r="C27" s="637">
        <v>97492951.121057257</v>
      </c>
      <c r="D27" s="637">
        <v>1533134.9989912319</v>
      </c>
      <c r="E27" s="637">
        <v>3333632.4494976597</v>
      </c>
      <c r="F27" s="637">
        <v>264426.50705023162</v>
      </c>
      <c r="G27" s="637">
        <v>12149273.526027001</v>
      </c>
      <c r="H27" s="637">
        <v>26995.267701000004</v>
      </c>
      <c r="I27" s="637">
        <v>34148.029036760017</v>
      </c>
      <c r="J27" s="637">
        <v>21876.501141209999</v>
      </c>
      <c r="K27" s="637">
        <v>247.486251065</v>
      </c>
      <c r="L27" s="637">
        <v>278.81457949999998</v>
      </c>
      <c r="M27" s="637">
        <v>11390.682832689996</v>
      </c>
      <c r="N27" s="638" t="s">
        <v>779</v>
      </c>
      <c r="O27" s="640">
        <f t="shared" si="0"/>
        <v>2326.0353089323735</v>
      </c>
      <c r="P27" s="68"/>
      <c r="Q27" s="17"/>
      <c r="R27" s="17"/>
      <c r="Z27" s="641"/>
      <c r="AA27" s="641"/>
      <c r="AB27" s="641"/>
      <c r="AC27" s="641"/>
      <c r="AD27" s="641"/>
      <c r="AE27" s="641"/>
      <c r="AF27" s="641"/>
      <c r="AG27" s="641"/>
    </row>
    <row r="28" spans="1:34" x14ac:dyDescent="0.3">
      <c r="A28" s="639">
        <v>2022</v>
      </c>
      <c r="B28" s="642">
        <v>2445270.8303173976</v>
      </c>
      <c r="C28" s="642">
        <v>96965977.163885579</v>
      </c>
      <c r="D28" s="642">
        <v>1369649.1117797941</v>
      </c>
      <c r="E28" s="642">
        <v>3084038.7076613051</v>
      </c>
      <c r="F28" s="642">
        <v>255442.99715858512</v>
      </c>
      <c r="G28" s="642">
        <v>12936826.381839</v>
      </c>
      <c r="H28" s="642">
        <v>28231.359913</v>
      </c>
      <c r="I28" s="642">
        <v>31587.568951759989</v>
      </c>
      <c r="J28" s="642">
        <v>25378.500620530005</v>
      </c>
      <c r="K28" s="642">
        <v>251.24793746000006</v>
      </c>
      <c r="L28" s="642">
        <v>263.99886950000001</v>
      </c>
      <c r="M28" s="642">
        <v>1169.1241914</v>
      </c>
      <c r="N28" s="638" t="s">
        <v>779</v>
      </c>
      <c r="O28" s="640">
        <f t="shared" si="0"/>
        <v>2445.2708303173977</v>
      </c>
      <c r="P28" s="68"/>
      <c r="Q28" s="17"/>
      <c r="R28" s="17"/>
      <c r="Z28" s="641"/>
      <c r="AA28" s="641"/>
      <c r="AB28" s="641"/>
      <c r="AC28" s="641"/>
      <c r="AD28" s="641"/>
      <c r="AE28" s="641"/>
      <c r="AF28" s="641"/>
      <c r="AG28" s="641"/>
    </row>
    <row r="29" spans="1:34" x14ac:dyDescent="0.3">
      <c r="A29" s="639">
        <v>2023</v>
      </c>
      <c r="B29" s="642">
        <v>2755244.3167853276</v>
      </c>
      <c r="C29" s="642">
        <v>100985631.43873213</v>
      </c>
      <c r="D29" s="642">
        <v>1469127.1631768667</v>
      </c>
      <c r="E29" s="642">
        <v>3041393.6459926581</v>
      </c>
      <c r="F29" s="642">
        <v>273335.49825696991</v>
      </c>
      <c r="G29" s="642">
        <v>12986023.244491</v>
      </c>
      <c r="H29" s="642">
        <v>26230.046980000003</v>
      </c>
      <c r="I29" s="642">
        <v>33475.6190292315</v>
      </c>
      <c r="J29" s="642">
        <v>31161.763995300007</v>
      </c>
      <c r="K29" s="642">
        <v>303.74941249999995</v>
      </c>
      <c r="L29" s="642">
        <v>331.35815600000001</v>
      </c>
      <c r="M29" s="642">
        <v>1326.7171017999999</v>
      </c>
      <c r="N29" s="638">
        <v>22.705695600000002</v>
      </c>
      <c r="O29" s="640">
        <f t="shared" si="0"/>
        <v>2755.2443167853276</v>
      </c>
      <c r="P29" s="68"/>
      <c r="Q29" s="17"/>
      <c r="R29" s="17"/>
      <c r="Z29" s="641"/>
      <c r="AA29" s="641"/>
      <c r="AB29" s="641"/>
      <c r="AC29" s="641"/>
      <c r="AD29" s="641"/>
      <c r="AE29" s="641"/>
      <c r="AF29" s="641"/>
      <c r="AG29" s="641"/>
    </row>
    <row r="30" spans="1:34" x14ac:dyDescent="0.3">
      <c r="A30" s="814">
        <v>2024</v>
      </c>
      <c r="B30" s="724">
        <v>2736237.1072517242</v>
      </c>
      <c r="C30" s="724">
        <v>109624691.96159829</v>
      </c>
      <c r="D30" s="724">
        <v>1270646.954794979</v>
      </c>
      <c r="E30" s="724">
        <v>3512301.3933015401</v>
      </c>
      <c r="F30" s="724">
        <v>291319.62661629292</v>
      </c>
      <c r="G30" s="724">
        <v>13309265.480335999</v>
      </c>
      <c r="H30" s="724">
        <v>32317.234399999998</v>
      </c>
      <c r="I30" s="724">
        <v>41941.797900007798</v>
      </c>
      <c r="J30" s="724">
        <v>32027.784417279996</v>
      </c>
      <c r="K30" s="724">
        <v>265.34277630000003</v>
      </c>
      <c r="L30" s="724">
        <v>317.31784800000003</v>
      </c>
      <c r="M30" s="724">
        <v>24159.249493900003</v>
      </c>
      <c r="N30" s="815">
        <v>40.573911600000002</v>
      </c>
      <c r="O30" s="640">
        <f t="shared" si="0"/>
        <v>2736.2371072517244</v>
      </c>
      <c r="P30" s="68"/>
      <c r="Q30" s="17"/>
      <c r="R30" s="17"/>
      <c r="Z30" s="641"/>
      <c r="AA30" s="641"/>
      <c r="AB30" s="641"/>
      <c r="AC30" s="641"/>
      <c r="AD30" s="641"/>
      <c r="AE30" s="641"/>
      <c r="AF30" s="641"/>
      <c r="AG30" s="641"/>
    </row>
    <row r="31" spans="1:34" x14ac:dyDescent="0.3">
      <c r="A31" s="7">
        <v>2025</v>
      </c>
      <c r="B31" s="724">
        <v>2769793.7213370204</v>
      </c>
      <c r="C31" s="724">
        <v>108906740.08143118</v>
      </c>
      <c r="D31" s="724">
        <v>1506412.8563966351</v>
      </c>
      <c r="E31" s="724">
        <v>3762107.6960177491</v>
      </c>
      <c r="F31" s="724">
        <v>312222.99845976051</v>
      </c>
      <c r="G31" s="724">
        <v>11892474.643507</v>
      </c>
      <c r="H31" s="724">
        <v>33816.185040000004</v>
      </c>
      <c r="I31" s="724">
        <v>38009.426725496101</v>
      </c>
      <c r="J31" s="724">
        <v>28040.647535969994</v>
      </c>
      <c r="K31" s="724">
        <v>283.76478187999999</v>
      </c>
      <c r="L31" s="724">
        <v>311.762111</v>
      </c>
      <c r="M31" s="724">
        <v>37327.145479799998</v>
      </c>
      <c r="N31" s="722">
        <v>35.532075999999996</v>
      </c>
      <c r="O31" s="640">
        <f>B31/1000</f>
        <v>2769.7937213370205</v>
      </c>
      <c r="P31" s="68"/>
      <c r="Q31" s="17"/>
      <c r="R31" s="17"/>
      <c r="Z31" s="641"/>
      <c r="AA31" s="641"/>
      <c r="AB31" s="641"/>
      <c r="AC31" s="641"/>
      <c r="AD31" s="641"/>
      <c r="AE31" s="641"/>
      <c r="AF31" s="641"/>
      <c r="AG31" s="641"/>
    </row>
    <row r="32" spans="1:34" ht="28.2" customHeight="1" x14ac:dyDescent="0.3">
      <c r="A32" s="643" t="s">
        <v>855</v>
      </c>
      <c r="B32" s="644">
        <f>SUM(B33:B34)</f>
        <v>449518.62585200003</v>
      </c>
      <c r="C32" s="644">
        <f t="shared" ref="C32:N32" si="1">SUM(C33:C34)</f>
        <v>16233138.670785997</v>
      </c>
      <c r="D32" s="644">
        <f t="shared" si="1"/>
        <v>213652.33742199998</v>
      </c>
      <c r="E32" s="644">
        <f t="shared" si="1"/>
        <v>575669.87838799995</v>
      </c>
      <c r="F32" s="644">
        <f t="shared" si="1"/>
        <v>43513.603313000007</v>
      </c>
      <c r="G32" s="644">
        <f t="shared" si="1"/>
        <v>2314431.3361980002</v>
      </c>
      <c r="H32" s="644">
        <f t="shared" si="1"/>
        <v>5249.1033420000003</v>
      </c>
      <c r="I32" s="644">
        <f t="shared" si="1"/>
        <v>6216.3383640000002</v>
      </c>
      <c r="J32" s="644">
        <f t="shared" si="1"/>
        <v>3775.8962240000001</v>
      </c>
      <c r="K32" s="644">
        <f t="shared" si="1"/>
        <v>36.294599000000005</v>
      </c>
      <c r="L32" s="644">
        <f t="shared" si="1"/>
        <v>48.980727999999999</v>
      </c>
      <c r="M32" s="644">
        <f t="shared" si="1"/>
        <v>6798.3217179999992</v>
      </c>
      <c r="N32" s="816">
        <f t="shared" si="1"/>
        <v>8.037942000000001</v>
      </c>
      <c r="O32" s="640">
        <f t="shared" si="0"/>
        <v>449.51862585200001</v>
      </c>
      <c r="P32" s="645"/>
      <c r="Q32" s="17"/>
      <c r="R32" s="17"/>
      <c r="Z32" s="641"/>
      <c r="AA32" s="641"/>
      <c r="AB32" s="641"/>
      <c r="AC32" s="641"/>
      <c r="AD32" s="641"/>
      <c r="AE32" s="641"/>
      <c r="AF32" s="641"/>
      <c r="AG32" s="641"/>
    </row>
    <row r="33" spans="1:33" ht="12.75" customHeight="1" x14ac:dyDescent="0.3">
      <c r="A33" s="825" t="s">
        <v>269</v>
      </c>
      <c r="B33" s="826">
        <v>226255.88869400002</v>
      </c>
      <c r="C33" s="826">
        <v>8811985.4445309974</v>
      </c>
      <c r="D33" s="826">
        <v>105347.62395800001</v>
      </c>
      <c r="E33" s="826">
        <v>285998.06845599995</v>
      </c>
      <c r="F33" s="826">
        <v>22073.809587</v>
      </c>
      <c r="G33" s="826">
        <v>1175604.6615900001</v>
      </c>
      <c r="H33" s="826">
        <v>2638.101392</v>
      </c>
      <c r="I33" s="826">
        <v>3100.230423</v>
      </c>
      <c r="J33" s="826">
        <v>1688.6074710000003</v>
      </c>
      <c r="K33" s="827">
        <v>17.800156000000001</v>
      </c>
      <c r="L33" s="826">
        <v>26.551486000000001</v>
      </c>
      <c r="M33" s="826">
        <v>3476.3602589999996</v>
      </c>
      <c r="N33" s="828">
        <v>3.9908700000000001</v>
      </c>
      <c r="O33" s="640"/>
      <c r="P33" s="645"/>
      <c r="Q33" s="17"/>
      <c r="R33" s="17"/>
      <c r="Z33" s="641"/>
      <c r="AA33" s="641"/>
      <c r="AB33" s="641"/>
      <c r="AC33" s="641"/>
      <c r="AD33" s="641"/>
      <c r="AE33" s="641"/>
      <c r="AF33" s="641"/>
      <c r="AG33" s="641"/>
    </row>
    <row r="34" spans="1:33" ht="14.4" thickBot="1" x14ac:dyDescent="0.35">
      <c r="A34" s="829" t="s">
        <v>856</v>
      </c>
      <c r="B34" s="830">
        <v>223262.737158</v>
      </c>
      <c r="C34" s="830">
        <v>7421153.2262549996</v>
      </c>
      <c r="D34" s="830">
        <v>108304.71346399997</v>
      </c>
      <c r="E34" s="830">
        <v>289671.809932</v>
      </c>
      <c r="F34" s="830">
        <v>21439.793726000007</v>
      </c>
      <c r="G34" s="830">
        <v>1138826.6746080001</v>
      </c>
      <c r="H34" s="830">
        <v>2611.0019499999999</v>
      </c>
      <c r="I34" s="830">
        <v>3116.1079410000002</v>
      </c>
      <c r="J34" s="830">
        <v>2087.2887529999998</v>
      </c>
      <c r="K34" s="831">
        <v>18.494443</v>
      </c>
      <c r="L34" s="830">
        <v>22.429242000000002</v>
      </c>
      <c r="M34" s="830">
        <v>3321.9614590000001</v>
      </c>
      <c r="N34" s="832">
        <v>4.047072</v>
      </c>
      <c r="O34" s="647">
        <v>11138766.849174995</v>
      </c>
      <c r="Q34" s="17"/>
      <c r="R34" s="17"/>
      <c r="S34" s="648"/>
      <c r="T34" s="648"/>
      <c r="U34" s="648"/>
      <c r="V34" s="648"/>
      <c r="W34" s="648"/>
      <c r="X34" s="648"/>
      <c r="Y34" s="17"/>
      <c r="Z34" s="641"/>
      <c r="AA34" s="641"/>
      <c r="AB34" s="641"/>
      <c r="AC34" s="641"/>
      <c r="AD34" s="641"/>
      <c r="AE34" s="641"/>
      <c r="AF34" s="641"/>
      <c r="AG34" s="641"/>
    </row>
    <row r="35" spans="1:33" x14ac:dyDescent="0.3">
      <c r="A35" s="803"/>
      <c r="B35" s="637"/>
      <c r="C35" s="637"/>
      <c r="D35" s="637"/>
      <c r="E35" s="637"/>
      <c r="F35" s="637"/>
      <c r="G35" s="637"/>
      <c r="H35" s="637"/>
      <c r="I35" s="637"/>
      <c r="J35" s="637"/>
      <c r="K35" s="637"/>
      <c r="L35" s="637"/>
      <c r="M35" s="637"/>
      <c r="N35" s="649"/>
      <c r="O35" s="647"/>
      <c r="R35" s="648"/>
      <c r="S35" s="648"/>
      <c r="T35" s="648"/>
      <c r="U35" s="648"/>
      <c r="V35" s="648"/>
      <c r="W35" s="648"/>
      <c r="X35" s="648"/>
      <c r="Y35" s="17"/>
      <c r="Z35" s="641"/>
      <c r="AA35" s="641"/>
      <c r="AB35" s="641"/>
      <c r="AC35" s="641"/>
      <c r="AD35" s="641"/>
      <c r="AE35" s="641"/>
      <c r="AF35" s="641"/>
      <c r="AG35" s="641"/>
    </row>
    <row r="36" spans="1:33" x14ac:dyDescent="0.3">
      <c r="A36" s="650" t="s">
        <v>857</v>
      </c>
      <c r="B36" s="651"/>
      <c r="C36" s="651"/>
      <c r="D36" s="652"/>
      <c r="E36" s="651"/>
      <c r="F36" s="651"/>
      <c r="G36" s="651"/>
      <c r="H36" s="651"/>
      <c r="I36" s="651"/>
      <c r="J36" s="651"/>
      <c r="K36" s="651"/>
      <c r="L36" s="651"/>
      <c r="M36" s="651"/>
      <c r="N36" s="717"/>
      <c r="P36" s="645"/>
      <c r="Q36" s="7"/>
    </row>
    <row r="37" spans="1:33" s="9" customFormat="1" x14ac:dyDescent="0.3">
      <c r="A37" s="723" t="s">
        <v>858</v>
      </c>
      <c r="B37" s="724">
        <v>217002.48869369697</v>
      </c>
      <c r="C37" s="724">
        <v>8071657.8982516732</v>
      </c>
      <c r="D37" s="724">
        <v>109459.79120289112</v>
      </c>
      <c r="E37" s="724">
        <v>297567.20122953266</v>
      </c>
      <c r="F37" s="724">
        <v>23230.586675680905</v>
      </c>
      <c r="G37" s="724">
        <v>1122169.9234620002</v>
      </c>
      <c r="H37" s="724">
        <v>2597.7712999999999</v>
      </c>
      <c r="I37" s="724">
        <v>3448.2970789000001</v>
      </c>
      <c r="J37" s="724">
        <v>2295.3407548999994</v>
      </c>
      <c r="K37" s="724">
        <v>16.554153000000003</v>
      </c>
      <c r="L37" s="724">
        <v>26.565791999999998</v>
      </c>
      <c r="M37" s="724">
        <v>3577.7138660000001</v>
      </c>
      <c r="N37" s="805">
        <v>2.8617279999999998</v>
      </c>
      <c r="O37" s="725"/>
      <c r="P37" s="789"/>
      <c r="Q37" s="261"/>
    </row>
    <row r="38" spans="1:33" s="9" customFormat="1" x14ac:dyDescent="0.3">
      <c r="A38" s="726" t="s">
        <v>859</v>
      </c>
      <c r="B38" s="721">
        <v>223262.737158</v>
      </c>
      <c r="C38" s="721">
        <v>7421153.2262549996</v>
      </c>
      <c r="D38" s="721">
        <v>108304.71346399997</v>
      </c>
      <c r="E38" s="721">
        <v>289671.809932</v>
      </c>
      <c r="F38" s="721">
        <v>21439.793726000007</v>
      </c>
      <c r="G38" s="721">
        <v>1138826.6746080001</v>
      </c>
      <c r="H38" s="721">
        <v>2611.0019499999999</v>
      </c>
      <c r="I38" s="721">
        <v>3116.1079410000002</v>
      </c>
      <c r="J38" s="727">
        <v>2087.2887529999998</v>
      </c>
      <c r="K38" s="727">
        <v>18.494443</v>
      </c>
      <c r="L38" s="727">
        <v>22.429242000000002</v>
      </c>
      <c r="M38" s="727">
        <v>3321.9614590000001</v>
      </c>
      <c r="N38" s="806">
        <v>4.047072</v>
      </c>
      <c r="O38" s="728"/>
      <c r="P38" s="789"/>
      <c r="Q38" s="790"/>
      <c r="R38" s="790"/>
      <c r="S38" s="790"/>
      <c r="T38" s="790"/>
      <c r="U38" s="790"/>
      <c r="V38" s="790"/>
      <c r="W38" s="790"/>
      <c r="X38" s="790"/>
    </row>
    <row r="39" spans="1:33" x14ac:dyDescent="0.3">
      <c r="A39" s="654" t="s">
        <v>270</v>
      </c>
      <c r="B39" s="655">
        <f t="shared" ref="B39:N39" si="2">+B38/B37-1</f>
        <v>2.8848740408408347E-2</v>
      </c>
      <c r="C39" s="655">
        <f>+C38/C37-1</f>
        <v>-8.0591209414062726E-2</v>
      </c>
      <c r="D39" s="656">
        <f>+D38/D37-1</f>
        <v>-1.0552530077004629E-2</v>
      </c>
      <c r="E39" s="656">
        <f>+E38/E37-1</f>
        <v>-2.6533136934814405E-2</v>
      </c>
      <c r="F39" s="656">
        <f t="shared" si="2"/>
        <v>-7.7087719508849073E-2</v>
      </c>
      <c r="G39" s="655">
        <f t="shared" si="2"/>
        <v>1.4843341278130362E-2</v>
      </c>
      <c r="H39" s="655">
        <f t="shared" si="2"/>
        <v>5.0930772851327522E-3</v>
      </c>
      <c r="I39" s="655">
        <f t="shared" si="2"/>
        <v>-9.6334257257778777E-2</v>
      </c>
      <c r="J39" s="655">
        <f t="shared" si="2"/>
        <v>-9.0641008946431456E-2</v>
      </c>
      <c r="K39" s="655">
        <f t="shared" si="2"/>
        <v>0.1172086545291684</v>
      </c>
      <c r="L39" s="655">
        <f t="shared" si="2"/>
        <v>-0.15570964343920168</v>
      </c>
      <c r="M39" s="655">
        <f t="shared" si="2"/>
        <v>-7.1484868991476769E-2</v>
      </c>
      <c r="N39" s="718">
        <f t="shared" si="2"/>
        <v>0.41420568272037039</v>
      </c>
      <c r="P39" s="645"/>
      <c r="Q39" s="653"/>
      <c r="R39" s="653"/>
      <c r="S39" s="653"/>
      <c r="T39" s="653"/>
      <c r="U39" s="653"/>
      <c r="V39" s="653"/>
      <c r="W39" s="653"/>
      <c r="X39" s="653"/>
    </row>
    <row r="40" spans="1:33" x14ac:dyDescent="0.3">
      <c r="A40" s="646"/>
      <c r="B40" s="637"/>
      <c r="C40" s="637"/>
      <c r="D40" s="637"/>
      <c r="E40" s="637"/>
      <c r="F40" s="637"/>
      <c r="G40" s="637"/>
      <c r="H40" s="637"/>
      <c r="I40" s="637"/>
      <c r="J40" s="637"/>
      <c r="K40" s="637"/>
      <c r="L40" s="637"/>
      <c r="M40" s="637"/>
      <c r="N40" s="649"/>
      <c r="O40" s="817"/>
      <c r="R40" s="648"/>
      <c r="S40" s="648"/>
      <c r="T40" s="648"/>
      <c r="U40" s="648"/>
      <c r="V40" s="648"/>
      <c r="W40" s="648"/>
      <c r="X40" s="648"/>
      <c r="Y40" s="17"/>
      <c r="Z40" s="641"/>
      <c r="AA40" s="641"/>
      <c r="AB40" s="641"/>
      <c r="AC40" s="641"/>
      <c r="AD40" s="641"/>
      <c r="AE40" s="641"/>
      <c r="AF40" s="641"/>
      <c r="AG40" s="641"/>
    </row>
    <row r="41" spans="1:33" x14ac:dyDescent="0.3">
      <c r="A41" s="650" t="s">
        <v>860</v>
      </c>
      <c r="B41" s="651"/>
      <c r="C41" s="651"/>
      <c r="D41" s="652"/>
      <c r="E41" s="651"/>
      <c r="F41" s="651"/>
      <c r="G41" s="651"/>
      <c r="H41" s="651"/>
      <c r="I41" s="651"/>
      <c r="J41" s="651"/>
      <c r="K41" s="651"/>
      <c r="L41" s="651"/>
      <c r="M41" s="651"/>
      <c r="N41" s="717"/>
      <c r="O41" s="817"/>
      <c r="R41" s="648"/>
      <c r="S41" s="648"/>
      <c r="T41" s="648"/>
      <c r="U41" s="648"/>
      <c r="V41" s="648"/>
      <c r="W41" s="648"/>
      <c r="X41" s="648"/>
      <c r="Y41" s="17"/>
      <c r="Z41" s="641"/>
      <c r="AA41" s="641"/>
      <c r="AB41" s="641"/>
      <c r="AC41" s="641"/>
      <c r="AD41" s="641"/>
      <c r="AE41" s="641"/>
      <c r="AF41" s="641"/>
      <c r="AG41" s="641"/>
    </row>
    <row r="42" spans="1:33" x14ac:dyDescent="0.3">
      <c r="A42" s="833" t="s">
        <v>861</v>
      </c>
      <c r="B42" s="724">
        <v>436673.64709236642</v>
      </c>
      <c r="C42" s="724">
        <v>16563579.351943677</v>
      </c>
      <c r="D42" s="724">
        <v>201315.4853678231</v>
      </c>
      <c r="E42" s="724">
        <v>571260.76621928159</v>
      </c>
      <c r="F42" s="724">
        <v>44799.386977572809</v>
      </c>
      <c r="G42" s="724">
        <v>2283548.7290559998</v>
      </c>
      <c r="H42" s="724">
        <v>5135.0240400000002</v>
      </c>
      <c r="I42" s="724">
        <v>6679.6905037973002</v>
      </c>
      <c r="J42" s="724">
        <v>4634.2308122999993</v>
      </c>
      <c r="K42" s="724">
        <v>36.565685799999997</v>
      </c>
      <c r="L42" s="724">
        <v>56.659902000000002</v>
      </c>
      <c r="M42" s="724">
        <v>6159.6974158000003</v>
      </c>
      <c r="N42" s="834">
        <v>5.0973880000000005</v>
      </c>
      <c r="O42" s="817"/>
      <c r="R42" s="648"/>
      <c r="S42" s="648"/>
      <c r="T42" s="648"/>
      <c r="U42" s="648"/>
      <c r="V42" s="648"/>
      <c r="W42" s="648"/>
      <c r="X42" s="648"/>
      <c r="Y42" s="17"/>
      <c r="Z42" s="641"/>
      <c r="AA42" s="641"/>
      <c r="AB42" s="641"/>
      <c r="AC42" s="641"/>
      <c r="AD42" s="641"/>
      <c r="AE42" s="641"/>
      <c r="AF42" s="641"/>
      <c r="AG42" s="641"/>
    </row>
    <row r="43" spans="1:33" x14ac:dyDescent="0.3">
      <c r="A43" s="833" t="s">
        <v>862</v>
      </c>
      <c r="B43" s="724">
        <v>449518.62585200003</v>
      </c>
      <c r="C43" s="724">
        <v>16233138.670785997</v>
      </c>
      <c r="D43" s="724">
        <v>213652.33742199998</v>
      </c>
      <c r="E43" s="724">
        <v>575669.87838799995</v>
      </c>
      <c r="F43" s="724">
        <v>43513.603313000007</v>
      </c>
      <c r="G43" s="724">
        <v>2314431.3361980002</v>
      </c>
      <c r="H43" s="724">
        <v>5249.1033420000003</v>
      </c>
      <c r="I43" s="724">
        <v>6216.3383640000002</v>
      </c>
      <c r="J43" s="724">
        <v>3775.8962240000001</v>
      </c>
      <c r="K43" s="724">
        <v>36.294599000000005</v>
      </c>
      <c r="L43" s="724">
        <v>48.980727999999999</v>
      </c>
      <c r="M43" s="724">
        <v>6798.3217179999992</v>
      </c>
      <c r="N43" s="834">
        <v>8.037942000000001</v>
      </c>
      <c r="O43" s="817"/>
      <c r="R43" s="648"/>
      <c r="S43" s="648"/>
      <c r="T43" s="648"/>
      <c r="U43" s="648"/>
      <c r="V43" s="648"/>
      <c r="W43" s="648"/>
      <c r="X43" s="648"/>
      <c r="Y43" s="17"/>
      <c r="Z43" s="641"/>
      <c r="AA43" s="641"/>
      <c r="AB43" s="641"/>
      <c r="AC43" s="641"/>
      <c r="AD43" s="641"/>
      <c r="AE43" s="641"/>
      <c r="AF43" s="641"/>
      <c r="AG43" s="641"/>
    </row>
    <row r="44" spans="1:33" x14ac:dyDescent="0.3">
      <c r="A44" s="835" t="s">
        <v>270</v>
      </c>
      <c r="B44" s="836">
        <f t="shared" ref="B44:N44" si="3">+B43/B42-1</f>
        <v>2.9415511664519167E-2</v>
      </c>
      <c r="C44" s="657">
        <f t="shared" si="3"/>
        <v>-1.9949835366889102E-2</v>
      </c>
      <c r="D44" s="836">
        <f t="shared" si="3"/>
        <v>6.1281187741897947E-2</v>
      </c>
      <c r="E44" s="836">
        <f t="shared" si="3"/>
        <v>7.7182128188126864E-3</v>
      </c>
      <c r="F44" s="836">
        <f t="shared" si="3"/>
        <v>-2.870092095716581E-2</v>
      </c>
      <c r="G44" s="657">
        <f t="shared" si="3"/>
        <v>1.3523953638058472E-2</v>
      </c>
      <c r="H44" s="657">
        <f t="shared" si="3"/>
        <v>2.2215923647360469E-2</v>
      </c>
      <c r="I44" s="836">
        <f t="shared" si="3"/>
        <v>-6.9367306693909114E-2</v>
      </c>
      <c r="J44" s="657">
        <f t="shared" si="3"/>
        <v>-0.18521619294875002</v>
      </c>
      <c r="K44" s="657">
        <f>+K43/K42-1</f>
        <v>-7.4136938517366247E-3</v>
      </c>
      <c r="L44" s="836">
        <f>+L43/L42-1</f>
        <v>-0.13553101450828497</v>
      </c>
      <c r="M44" s="836">
        <f>+M43/M42-1</f>
        <v>0.10367786907225152</v>
      </c>
      <c r="N44" s="719">
        <f t="shared" si="3"/>
        <v>0.57687466600541293</v>
      </c>
      <c r="O44" s="817"/>
      <c r="R44" s="648"/>
      <c r="S44" s="648"/>
      <c r="T44" s="648"/>
      <c r="U44" s="648"/>
      <c r="V44" s="648"/>
      <c r="W44" s="648"/>
      <c r="X44" s="648"/>
      <c r="Y44" s="17"/>
      <c r="Z44" s="641"/>
      <c r="AA44" s="641"/>
      <c r="AB44" s="641"/>
      <c r="AC44" s="641"/>
      <c r="AD44" s="641"/>
      <c r="AE44" s="641"/>
      <c r="AF44" s="641"/>
      <c r="AG44" s="641"/>
    </row>
    <row r="45" spans="1:33" x14ac:dyDescent="0.3">
      <c r="A45" s="646"/>
      <c r="B45" s="637"/>
      <c r="C45" s="637"/>
      <c r="D45" s="637"/>
      <c r="E45" s="637"/>
      <c r="F45" s="637"/>
      <c r="G45" s="637"/>
      <c r="H45" s="637"/>
      <c r="I45" s="637"/>
      <c r="J45" s="637"/>
      <c r="K45" s="637"/>
      <c r="L45" s="637"/>
      <c r="M45" s="637"/>
      <c r="N45" s="649"/>
      <c r="O45" s="817"/>
      <c r="R45" s="648"/>
      <c r="S45" s="648"/>
      <c r="T45" s="648"/>
      <c r="U45" s="648"/>
      <c r="V45" s="648"/>
      <c r="W45" s="648"/>
      <c r="X45" s="648"/>
      <c r="Y45" s="17"/>
      <c r="Z45" s="641"/>
      <c r="AA45" s="641"/>
      <c r="AB45" s="641"/>
      <c r="AC45" s="641"/>
      <c r="AD45" s="641"/>
      <c r="AE45" s="641"/>
      <c r="AF45" s="641"/>
      <c r="AG45" s="641"/>
    </row>
    <row r="46" spans="1:33" ht="15" customHeight="1" x14ac:dyDescent="0.3">
      <c r="A46" s="650" t="s">
        <v>271</v>
      </c>
      <c r="B46" s="651"/>
      <c r="C46" s="651"/>
      <c r="D46" s="652"/>
      <c r="E46" s="651"/>
      <c r="F46" s="651"/>
      <c r="G46" s="651"/>
      <c r="H46" s="651"/>
      <c r="I46" s="651"/>
      <c r="J46" s="651"/>
      <c r="K46" s="651"/>
      <c r="L46" s="651"/>
      <c r="M46" s="651"/>
      <c r="N46" s="717"/>
      <c r="O46" s="817"/>
      <c r="R46" s="648"/>
      <c r="S46" s="648"/>
      <c r="T46" s="648"/>
      <c r="U46" s="648"/>
      <c r="V46" s="648"/>
      <c r="W46" s="648"/>
      <c r="X46" s="648"/>
      <c r="Y46" s="17"/>
      <c r="Z46" s="641"/>
      <c r="AA46" s="641"/>
      <c r="AB46" s="641"/>
      <c r="AC46" s="641"/>
      <c r="AD46" s="641"/>
      <c r="AE46" s="641"/>
      <c r="AF46" s="641"/>
      <c r="AG46" s="641"/>
    </row>
    <row r="47" spans="1:33" x14ac:dyDescent="0.3">
      <c r="A47" s="729" t="s">
        <v>842</v>
      </c>
      <c r="B47" s="730">
        <v>226255.88869400002</v>
      </c>
      <c r="C47" s="730">
        <v>8811985.4445309974</v>
      </c>
      <c r="D47" s="730">
        <v>105347.62395800001</v>
      </c>
      <c r="E47" s="730">
        <v>285998.06845599995</v>
      </c>
      <c r="F47" s="730">
        <v>22073.809587</v>
      </c>
      <c r="G47" s="730">
        <v>1175604.6615900001</v>
      </c>
      <c r="H47" s="730">
        <v>2638.101392</v>
      </c>
      <c r="I47" s="730">
        <v>3100.230423</v>
      </c>
      <c r="J47" s="730">
        <v>1688.6074710000003</v>
      </c>
      <c r="K47" s="837">
        <v>17.800156000000001</v>
      </c>
      <c r="L47" s="730">
        <v>26.551486000000001</v>
      </c>
      <c r="M47" s="730">
        <v>3476.3602589999996</v>
      </c>
      <c r="N47" s="838">
        <v>3.9908700000000001</v>
      </c>
      <c r="O47" s="817"/>
      <c r="R47" s="648"/>
      <c r="S47" s="648"/>
      <c r="T47" s="648"/>
      <c r="U47" s="648"/>
      <c r="V47" s="648"/>
      <c r="W47" s="648"/>
      <c r="X47" s="648"/>
      <c r="Y47" s="17"/>
      <c r="Z47" s="641"/>
      <c r="AA47" s="641"/>
      <c r="AB47" s="641"/>
      <c r="AC47" s="641"/>
      <c r="AD47" s="641"/>
      <c r="AE47" s="641"/>
      <c r="AF47" s="641"/>
      <c r="AG47" s="641"/>
    </row>
    <row r="48" spans="1:33" ht="12" customHeight="1" x14ac:dyDescent="0.3">
      <c r="A48" s="731" t="s">
        <v>859</v>
      </c>
      <c r="B48" s="727">
        <v>223262.737158</v>
      </c>
      <c r="C48" s="727">
        <v>7421153.2262549996</v>
      </c>
      <c r="D48" s="727">
        <v>108304.71346399997</v>
      </c>
      <c r="E48" s="727">
        <v>289671.809932</v>
      </c>
      <c r="F48" s="727">
        <v>21439.793726000007</v>
      </c>
      <c r="G48" s="727">
        <v>1138826.6746080001</v>
      </c>
      <c r="H48" s="727">
        <v>2611.0019499999999</v>
      </c>
      <c r="I48" s="727">
        <v>3116.1079410000002</v>
      </c>
      <c r="J48" s="727">
        <v>2087.2887529999998</v>
      </c>
      <c r="K48" s="839">
        <v>18.494443</v>
      </c>
      <c r="L48" s="727">
        <v>22.429242000000002</v>
      </c>
      <c r="M48" s="727">
        <v>3321.9614590000001</v>
      </c>
      <c r="N48" s="840">
        <v>4.047072</v>
      </c>
      <c r="O48" s="817"/>
      <c r="R48" s="648"/>
      <c r="S48" s="648"/>
      <c r="T48" s="648"/>
      <c r="U48" s="648"/>
      <c r="V48" s="648"/>
      <c r="W48" s="648"/>
      <c r="X48" s="648"/>
      <c r="Y48" s="17"/>
      <c r="Z48" s="641"/>
      <c r="AA48" s="641"/>
      <c r="AB48" s="641"/>
      <c r="AC48" s="641"/>
      <c r="AD48" s="641"/>
      <c r="AE48" s="641"/>
      <c r="AF48" s="641"/>
      <c r="AG48" s="641"/>
    </row>
    <row r="49" spans="1:34" x14ac:dyDescent="0.3">
      <c r="A49" s="659" t="s">
        <v>270</v>
      </c>
      <c r="B49" s="657">
        <f t="shared" ref="B49:N49" si="4">+B48/B47-1</f>
        <v>-1.3229054736551449E-2</v>
      </c>
      <c r="C49" s="657">
        <f t="shared" si="4"/>
        <v>-0.15783414839151755</v>
      </c>
      <c r="D49" s="657">
        <f t="shared" si="4"/>
        <v>2.8069826303618317E-2</v>
      </c>
      <c r="E49" s="657">
        <f t="shared" si="4"/>
        <v>1.2845336668996676E-2</v>
      </c>
      <c r="F49" s="657">
        <f t="shared" si="4"/>
        <v>-2.8722539192934993E-2</v>
      </c>
      <c r="G49" s="657">
        <f t="shared" si="4"/>
        <v>-3.1284315368618865E-2</v>
      </c>
      <c r="H49" s="657">
        <f t="shared" si="4"/>
        <v>-1.0272327698313211E-2</v>
      </c>
      <c r="I49" s="657">
        <f t="shared" si="4"/>
        <v>5.1213993263881097E-3</v>
      </c>
      <c r="J49" s="657">
        <f t="shared" si="4"/>
        <v>0.23610062660915432</v>
      </c>
      <c r="K49" s="657">
        <f t="shared" si="4"/>
        <v>3.9004545802856949E-2</v>
      </c>
      <c r="L49" s="657">
        <f t="shared" si="4"/>
        <v>-0.15525473790807787</v>
      </c>
      <c r="M49" s="657">
        <f t="shared" si="4"/>
        <v>-4.4413923902240637E-2</v>
      </c>
      <c r="N49" s="719">
        <f t="shared" si="4"/>
        <v>1.4082643634094838E-2</v>
      </c>
      <c r="O49" s="817"/>
      <c r="R49" s="648"/>
      <c r="S49" s="648"/>
      <c r="T49" s="648"/>
      <c r="U49" s="648"/>
      <c r="V49" s="648"/>
      <c r="W49" s="648"/>
      <c r="X49" s="648"/>
      <c r="Y49" s="17"/>
      <c r="Z49" s="641"/>
      <c r="AA49" s="641"/>
      <c r="AB49" s="641"/>
      <c r="AC49" s="641"/>
      <c r="AD49" s="641"/>
      <c r="AE49" s="641"/>
      <c r="AF49" s="641"/>
      <c r="AG49" s="641"/>
    </row>
    <row r="50" spans="1:34" x14ac:dyDescent="0.3">
      <c r="A50" s="660"/>
      <c r="B50" s="661"/>
      <c r="C50" s="661"/>
      <c r="D50" s="661"/>
      <c r="E50" s="661"/>
      <c r="F50" s="661"/>
      <c r="G50" s="661"/>
      <c r="H50" s="661"/>
      <c r="I50" s="661"/>
      <c r="J50" s="661"/>
      <c r="K50" s="661"/>
      <c r="L50" s="661"/>
      <c r="M50" s="661"/>
      <c r="N50" s="661"/>
      <c r="O50" s="6"/>
      <c r="P50" s="645"/>
      <c r="Q50" s="653"/>
      <c r="R50" s="653"/>
      <c r="S50" s="653"/>
      <c r="T50" s="653"/>
      <c r="U50" s="653"/>
      <c r="V50" s="653"/>
      <c r="W50" s="653"/>
      <c r="X50" s="653"/>
    </row>
    <row r="51" spans="1:34" customFormat="1" ht="60" customHeight="1" x14ac:dyDescent="0.3">
      <c r="A51" s="1012" t="s">
        <v>863</v>
      </c>
      <c r="B51" s="1013"/>
      <c r="C51" s="1013"/>
      <c r="D51" s="1013"/>
      <c r="E51" s="1013"/>
      <c r="F51" s="1013"/>
      <c r="G51" s="1013"/>
      <c r="H51" s="1013"/>
      <c r="I51" s="1013"/>
      <c r="J51" s="662"/>
      <c r="K51" s="662"/>
      <c r="L51" s="662"/>
      <c r="M51" s="662"/>
      <c r="N51" s="662"/>
    </row>
    <row r="52" spans="1:34" customFormat="1" ht="14.4" x14ac:dyDescent="0.3">
      <c r="O52" s="663"/>
    </row>
    <row r="53" spans="1:34" customFormat="1" ht="14.4" x14ac:dyDescent="0.3">
      <c r="J53" s="664"/>
      <c r="K53" s="664"/>
      <c r="L53" s="664"/>
      <c r="M53" s="664"/>
      <c r="N53" s="664"/>
      <c r="O53" s="663"/>
    </row>
    <row r="54" spans="1:34" ht="36.6" customHeight="1" x14ac:dyDescent="0.3">
      <c r="A54" s="1014" t="s">
        <v>780</v>
      </c>
      <c r="B54" s="1014"/>
      <c r="C54" s="1014"/>
      <c r="D54" s="1014"/>
      <c r="E54" s="1014"/>
      <c r="F54" s="1014"/>
      <c r="G54" s="1014"/>
      <c r="H54" s="1014"/>
      <c r="I54" s="1014"/>
      <c r="J54" s="1014"/>
      <c r="K54" s="1014"/>
      <c r="L54" s="1014"/>
      <c r="M54" s="1014"/>
      <c r="N54" s="1014"/>
    </row>
    <row r="55" spans="1:34" ht="36.75" customHeight="1" x14ac:dyDescent="0.3"/>
    <row r="56" spans="1:34" ht="36.75" customHeight="1" x14ac:dyDescent="0.3"/>
    <row r="57" spans="1:34" ht="36.75" customHeight="1" x14ac:dyDescent="0.3"/>
    <row r="58" spans="1:34" s="627" customFormat="1" ht="36.75" customHeight="1" x14ac:dyDescent="0.3">
      <c r="A58" s="7"/>
      <c r="B58" s="6"/>
      <c r="C58" s="6"/>
      <c r="D58" s="6"/>
      <c r="E58" s="6"/>
      <c r="F58" s="6"/>
      <c r="G58" s="6"/>
      <c r="H58" s="6"/>
      <c r="I58" s="6"/>
      <c r="J58" s="6"/>
      <c r="K58" s="6"/>
      <c r="L58" s="6"/>
      <c r="M58" s="6"/>
      <c r="N58" s="6"/>
      <c r="P58" s="6"/>
      <c r="Q58" s="6"/>
      <c r="R58" s="6"/>
      <c r="S58" s="6"/>
      <c r="T58" s="6"/>
      <c r="U58" s="6"/>
      <c r="V58" s="6"/>
      <c r="W58" s="6"/>
      <c r="X58" s="6"/>
      <c r="Y58" s="6"/>
      <c r="Z58" s="6"/>
      <c r="AA58" s="6"/>
      <c r="AB58" s="6"/>
      <c r="AC58" s="6"/>
      <c r="AD58" s="6"/>
      <c r="AE58" s="6"/>
      <c r="AF58" s="6"/>
      <c r="AG58" s="6"/>
      <c r="AH58" s="6"/>
    </row>
    <row r="59" spans="1:34" s="627" customFormat="1" ht="36.75" customHeight="1" x14ac:dyDescent="0.3">
      <c r="A59" s="7"/>
      <c r="B59" s="6"/>
      <c r="C59" s="6"/>
      <c r="D59" s="6"/>
      <c r="E59" s="6"/>
      <c r="F59" s="6"/>
      <c r="G59" s="6"/>
      <c r="H59" s="6"/>
      <c r="I59" s="6"/>
      <c r="J59" s="6"/>
      <c r="K59" s="6"/>
      <c r="L59" s="6"/>
      <c r="M59" s="6"/>
      <c r="N59" s="6"/>
      <c r="P59" s="6"/>
      <c r="Q59" s="6"/>
      <c r="R59" s="6"/>
      <c r="S59" s="6"/>
      <c r="T59" s="6"/>
      <c r="U59" s="6"/>
      <c r="V59" s="6"/>
      <c r="W59" s="6"/>
      <c r="X59" s="6"/>
      <c r="Y59" s="6"/>
      <c r="Z59" s="6"/>
      <c r="AA59" s="6"/>
      <c r="AB59" s="6"/>
      <c r="AC59" s="6"/>
      <c r="AD59" s="6"/>
      <c r="AE59" s="6"/>
      <c r="AF59" s="6"/>
      <c r="AG59" s="6"/>
      <c r="AH59" s="6"/>
    </row>
    <row r="60" spans="1:34" ht="36.75" customHeight="1" x14ac:dyDescent="0.3"/>
    <row r="61" spans="1:34" s="627" customFormat="1" ht="36.75" customHeight="1" x14ac:dyDescent="0.3">
      <c r="A61" s="6"/>
      <c r="B61" s="6"/>
      <c r="C61" s="6"/>
      <c r="D61" s="6"/>
      <c r="E61" s="6"/>
      <c r="F61" s="6"/>
      <c r="G61" s="6"/>
      <c r="H61" s="6"/>
      <c r="I61" s="6"/>
      <c r="J61" s="6"/>
      <c r="K61" s="6"/>
      <c r="L61" s="6"/>
      <c r="M61" s="6"/>
      <c r="N61" s="6"/>
      <c r="P61" s="6"/>
      <c r="Q61" s="6"/>
      <c r="R61" s="6"/>
      <c r="S61" s="6"/>
      <c r="T61" s="6"/>
      <c r="U61" s="6"/>
      <c r="V61" s="6"/>
      <c r="W61" s="6"/>
      <c r="X61" s="6"/>
      <c r="Y61" s="6"/>
      <c r="Z61" s="6"/>
      <c r="AA61" s="6"/>
      <c r="AB61" s="6"/>
      <c r="AC61" s="6"/>
      <c r="AD61" s="6"/>
      <c r="AE61" s="6"/>
      <c r="AF61" s="6"/>
      <c r="AG61" s="6"/>
      <c r="AH61" s="6"/>
    </row>
    <row r="62" spans="1:34" s="627" customFormat="1" x14ac:dyDescent="0.3">
      <c r="A62" s="7"/>
      <c r="B62" s="6"/>
      <c r="C62" s="6"/>
      <c r="D62" s="6"/>
      <c r="E62" s="6"/>
      <c r="F62" s="6"/>
      <c r="G62" s="6"/>
      <c r="H62" s="6"/>
      <c r="I62" s="665"/>
      <c r="J62" s="665"/>
      <c r="K62" s="665"/>
      <c r="L62" s="665"/>
      <c r="M62" s="665"/>
      <c r="N62" s="665"/>
      <c r="P62" s="6"/>
      <c r="Q62" s="6"/>
      <c r="R62" s="6"/>
      <c r="S62" s="6"/>
      <c r="T62" s="6"/>
      <c r="U62" s="6"/>
      <c r="V62" s="6"/>
      <c r="W62" s="6"/>
      <c r="X62" s="6"/>
      <c r="Y62" s="6"/>
      <c r="Z62" s="6"/>
      <c r="AA62" s="6"/>
      <c r="AB62" s="6"/>
      <c r="AC62" s="6"/>
      <c r="AD62" s="6"/>
      <c r="AE62" s="6"/>
      <c r="AF62" s="6"/>
      <c r="AG62" s="6"/>
      <c r="AH62" s="6"/>
    </row>
    <row r="63" spans="1:34" s="627" customFormat="1" ht="45.75" customHeight="1" x14ac:dyDescent="0.3">
      <c r="A63" s="1015" t="s">
        <v>864</v>
      </c>
      <c r="B63" s="1015"/>
      <c r="C63" s="1015"/>
      <c r="D63" s="1015"/>
      <c r="E63" s="1015"/>
      <c r="F63" s="1015"/>
      <c r="G63" s="1015"/>
      <c r="H63" s="1015"/>
      <c r="I63" s="1015"/>
      <c r="J63" s="666"/>
      <c r="K63" s="666"/>
      <c r="L63" s="666"/>
      <c r="M63" s="666"/>
      <c r="N63" s="666"/>
      <c r="P63" s="6"/>
      <c r="Q63" s="6"/>
      <c r="R63" s="6"/>
      <c r="S63" s="6"/>
      <c r="T63" s="6"/>
      <c r="U63" s="6"/>
      <c r="V63" s="6"/>
      <c r="W63" s="6"/>
      <c r="X63" s="6"/>
      <c r="Y63" s="6"/>
      <c r="Z63" s="6"/>
      <c r="AA63" s="6"/>
      <c r="AB63" s="6"/>
      <c r="AC63" s="6"/>
      <c r="AD63" s="6"/>
      <c r="AE63" s="6"/>
      <c r="AF63" s="6"/>
      <c r="AG63" s="6"/>
      <c r="AH63" s="6"/>
    </row>
  </sheetData>
  <mergeCells count="4">
    <mergeCell ref="A2:I2"/>
    <mergeCell ref="A51:I51"/>
    <mergeCell ref="A54:N54"/>
    <mergeCell ref="A63:I63"/>
  </mergeCells>
  <conditionalFormatting sqref="B44">
    <cfRule type="cellIs" dxfId="3" priority="1" operator="lessThan">
      <formula>0</formula>
    </cfRule>
  </conditionalFormatting>
  <conditionalFormatting sqref="B50:N50">
    <cfRule type="cellIs" dxfId="2" priority="2" operator="lessThan">
      <formula>0</formula>
    </cfRule>
  </conditionalFormatting>
  <pageMargins left="0.7" right="0.7" top="0.75" bottom="0.75" header="0" footer="0"/>
  <pageSetup scale="39" orientation="landscape" r:id="rId1"/>
  <colBreaks count="1" manualBreakCount="1">
    <brk id="15"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1BD51-FD2E-40A8-9523-4763197DD80E}">
  <sheetPr>
    <tabColor rgb="FF002060"/>
  </sheetPr>
  <dimension ref="A1:I103"/>
  <sheetViews>
    <sheetView showGridLines="0" view="pageBreakPreview" zoomScaleNormal="100" zoomScaleSheetLayoutView="100" workbookViewId="0"/>
  </sheetViews>
  <sheetFormatPr baseColWidth="10" defaultColWidth="11.5546875" defaultRowHeight="14.4" x14ac:dyDescent="0.3"/>
  <cols>
    <col min="1" max="1" width="55.109375" customWidth="1"/>
    <col min="2" max="2" width="13.6640625" style="4" customWidth="1"/>
    <col min="3" max="3" width="12.44140625" style="4" customWidth="1"/>
    <col min="4" max="4" width="11.6640625" style="864" customWidth="1"/>
    <col min="5" max="5" width="13.109375" customWidth="1"/>
    <col min="6" max="6" width="13.5546875" bestFit="1" customWidth="1"/>
    <col min="7" max="7" width="11.6640625" bestFit="1" customWidth="1"/>
    <col min="8" max="8" width="8.6640625" customWidth="1"/>
    <col min="9" max="9" width="3.6640625" customWidth="1"/>
  </cols>
  <sheetData>
    <row r="1" spans="1:9" x14ac:dyDescent="0.3">
      <c r="A1" s="103" t="s">
        <v>781</v>
      </c>
      <c r="B1" s="667"/>
      <c r="C1" s="667"/>
      <c r="D1" s="61"/>
    </row>
    <row r="2" spans="1:9" ht="15.6" x14ac:dyDescent="0.3">
      <c r="A2" s="1011" t="s">
        <v>782</v>
      </c>
      <c r="B2" s="1011"/>
      <c r="C2" s="1011"/>
      <c r="D2" s="1011"/>
      <c r="E2" s="1011"/>
      <c r="F2" s="1011"/>
      <c r="G2" s="1011"/>
      <c r="H2" s="1011"/>
      <c r="I2" s="1011"/>
    </row>
    <row r="3" spans="1:9" ht="15" thickBot="1" x14ac:dyDescent="0.35">
      <c r="A3" s="146"/>
      <c r="B3" s="841"/>
      <c r="C3" s="841"/>
      <c r="D3" s="842"/>
    </row>
    <row r="4" spans="1:9" ht="15" thickBot="1" x14ac:dyDescent="0.35">
      <c r="A4" s="668"/>
      <c r="B4" s="1016" t="s">
        <v>865</v>
      </c>
      <c r="C4" s="1017"/>
      <c r="D4" s="1017"/>
      <c r="E4" s="1016" t="s">
        <v>866</v>
      </c>
      <c r="F4" s="1017"/>
      <c r="G4" s="1017"/>
      <c r="H4" s="1018"/>
    </row>
    <row r="5" spans="1:9" x14ac:dyDescent="0.3">
      <c r="A5" s="669" t="s">
        <v>783</v>
      </c>
      <c r="B5" s="671">
        <v>2025</v>
      </c>
      <c r="C5" s="670">
        <v>2026</v>
      </c>
      <c r="D5" s="843" t="s">
        <v>270</v>
      </c>
      <c r="E5" s="671">
        <v>2025</v>
      </c>
      <c r="F5" s="670">
        <v>2026</v>
      </c>
      <c r="G5" s="672" t="s">
        <v>270</v>
      </c>
      <c r="H5" s="697" t="s">
        <v>272</v>
      </c>
    </row>
    <row r="6" spans="1:9" x14ac:dyDescent="0.3">
      <c r="A6" s="673" t="s">
        <v>784</v>
      </c>
      <c r="B6" s="674">
        <f>SUM(B7:B17)</f>
        <v>217002.488693697</v>
      </c>
      <c r="C6" s="674">
        <f>SUM(C7:C17)</f>
        <v>223262.737158</v>
      </c>
      <c r="D6" s="844">
        <f t="shared" ref="D6:D69" si="0">(C6-B6)/B6</f>
        <v>2.8848740408408218E-2</v>
      </c>
      <c r="E6" s="675">
        <f>SUM(E7:E17)</f>
        <v>436673.64709236642</v>
      </c>
      <c r="F6" s="674">
        <f>SUM(F7:F17)</f>
        <v>449518.62585200003</v>
      </c>
      <c r="G6" s="676">
        <f t="shared" ref="G6:G69" si="1">(F6-E6)/E6</f>
        <v>2.9415511664519119E-2</v>
      </c>
      <c r="H6" s="170">
        <f>SUM(H7:H17)</f>
        <v>0.99999999999999978</v>
      </c>
    </row>
    <row r="7" spans="1:9" x14ac:dyDescent="0.3">
      <c r="A7" s="677" t="s">
        <v>274</v>
      </c>
      <c r="B7" s="172">
        <v>34280.946907040001</v>
      </c>
      <c r="C7" s="172">
        <v>47863.445073999996</v>
      </c>
      <c r="D7" s="845">
        <f t="shared" si="0"/>
        <v>0.39621128913946851</v>
      </c>
      <c r="E7" s="171">
        <v>64925.763753060004</v>
      </c>
      <c r="F7" s="172">
        <v>86012.385187999986</v>
      </c>
      <c r="G7" s="173">
        <f t="shared" si="1"/>
        <v>0.32478049107194601</v>
      </c>
      <c r="H7" s="174">
        <f>(F7/$F$6)</f>
        <v>0.19134331758773171</v>
      </c>
    </row>
    <row r="8" spans="1:9" x14ac:dyDescent="0.3">
      <c r="A8" s="677" t="s">
        <v>277</v>
      </c>
      <c r="B8" s="172">
        <v>29383.62759</v>
      </c>
      <c r="C8" s="172">
        <v>30297.789359999999</v>
      </c>
      <c r="D8" s="845">
        <f t="shared" si="0"/>
        <v>3.1111263141352617E-2</v>
      </c>
      <c r="E8" s="171">
        <v>61571.537251999995</v>
      </c>
      <c r="F8" s="172">
        <v>67368.402459999998</v>
      </c>
      <c r="G8" s="173">
        <f t="shared" si="1"/>
        <v>9.4148456685019768E-2</v>
      </c>
      <c r="H8" s="174">
        <f t="shared" ref="H8:H17" si="2">(F8/$F$6)</f>
        <v>0.14986787773768565</v>
      </c>
    </row>
    <row r="9" spans="1:9" x14ac:dyDescent="0.3">
      <c r="A9" s="677" t="s">
        <v>275</v>
      </c>
      <c r="B9" s="172">
        <v>32821.275355352001</v>
      </c>
      <c r="C9" s="172">
        <v>29947.460593</v>
      </c>
      <c r="D9" s="845">
        <f t="shared" si="0"/>
        <v>-8.7559509228010035E-2</v>
      </c>
      <c r="E9" s="171">
        <v>68344.504375352</v>
      </c>
      <c r="F9" s="172">
        <v>62051.094561000005</v>
      </c>
      <c r="G9" s="173">
        <f t="shared" si="1"/>
        <v>-9.2083626501821156E-2</v>
      </c>
      <c r="H9" s="174">
        <f t="shared" si="2"/>
        <v>0.13803898435440976</v>
      </c>
    </row>
    <row r="10" spans="1:9" x14ac:dyDescent="0.3">
      <c r="A10" s="677" t="s">
        <v>273</v>
      </c>
      <c r="B10" s="172">
        <v>29357.124933899999</v>
      </c>
      <c r="C10" s="172">
        <v>29132.523203000001</v>
      </c>
      <c r="D10" s="845">
        <f t="shared" si="0"/>
        <v>-7.6506719035228246E-3</v>
      </c>
      <c r="E10" s="171">
        <v>63849.778045699997</v>
      </c>
      <c r="F10" s="172">
        <v>61650.864021000001</v>
      </c>
      <c r="G10" s="173">
        <f t="shared" si="1"/>
        <v>-3.4438867166086934E-2</v>
      </c>
      <c r="H10" s="174">
        <f t="shared" si="2"/>
        <v>0.1371486307250325</v>
      </c>
    </row>
    <row r="11" spans="1:9" x14ac:dyDescent="0.3">
      <c r="A11" s="677" t="s">
        <v>276</v>
      </c>
      <c r="B11" s="172">
        <v>26335.939982600001</v>
      </c>
      <c r="C11" s="172">
        <v>25743.631853999999</v>
      </c>
      <c r="D11" s="845">
        <f t="shared" si="0"/>
        <v>-2.2490487485593298E-2</v>
      </c>
      <c r="E11" s="171">
        <v>51456.000258117405</v>
      </c>
      <c r="F11" s="172">
        <v>50848.480253999995</v>
      </c>
      <c r="G11" s="173">
        <f t="shared" si="1"/>
        <v>-1.180659206059397E-2</v>
      </c>
      <c r="H11" s="174">
        <f t="shared" si="2"/>
        <v>0.11311762701183688</v>
      </c>
    </row>
    <row r="12" spans="1:9" x14ac:dyDescent="0.3">
      <c r="A12" s="677" t="s">
        <v>278</v>
      </c>
      <c r="B12" s="172">
        <v>22408.71128</v>
      </c>
      <c r="C12" s="172">
        <v>20932.670450000001</v>
      </c>
      <c r="D12" s="845">
        <f t="shared" si="0"/>
        <v>-6.5869063667100727E-2</v>
      </c>
      <c r="E12" s="171">
        <v>40925.023220000003</v>
      </c>
      <c r="F12" s="172">
        <v>39788.183801000006</v>
      </c>
      <c r="G12" s="173">
        <f t="shared" si="1"/>
        <v>-2.7778589468079384E-2</v>
      </c>
      <c r="H12" s="174">
        <f t="shared" si="2"/>
        <v>8.8512870241109667E-2</v>
      </c>
    </row>
    <row r="13" spans="1:9" x14ac:dyDescent="0.3">
      <c r="A13" s="677" t="s">
        <v>280</v>
      </c>
      <c r="B13" s="172">
        <v>10549.879065929999</v>
      </c>
      <c r="C13" s="172">
        <v>8255.0606810000008</v>
      </c>
      <c r="D13" s="845">
        <f t="shared" si="0"/>
        <v>-0.21752082375436255</v>
      </c>
      <c r="E13" s="171">
        <v>21762.776169689998</v>
      </c>
      <c r="F13" s="172">
        <v>16366.606355</v>
      </c>
      <c r="G13" s="173">
        <f t="shared" si="1"/>
        <v>-0.24795411084572416</v>
      </c>
      <c r="H13" s="681">
        <f t="shared" si="2"/>
        <v>3.6409183988715427E-2</v>
      </c>
    </row>
    <row r="14" spans="1:9" x14ac:dyDescent="0.3">
      <c r="A14" s="677" t="s">
        <v>279</v>
      </c>
      <c r="B14" s="678">
        <v>7073.1202999999996</v>
      </c>
      <c r="C14" s="678">
        <v>6465.0864760000004</v>
      </c>
      <c r="D14" s="845">
        <f t="shared" si="0"/>
        <v>-8.5964015626879581E-2</v>
      </c>
      <c r="E14" s="171">
        <v>14267.407139999999</v>
      </c>
      <c r="F14" s="172">
        <v>16297.910476000001</v>
      </c>
      <c r="G14" s="173">
        <f t="shared" si="1"/>
        <v>0.14231761357025391</v>
      </c>
      <c r="H14" s="681">
        <f t="shared" si="2"/>
        <v>3.6256363004112627E-2</v>
      </c>
    </row>
    <row r="15" spans="1:9" x14ac:dyDescent="0.3">
      <c r="A15" s="677" t="s">
        <v>281</v>
      </c>
      <c r="B15" s="678">
        <v>6312.9559512799997</v>
      </c>
      <c r="C15" s="678">
        <v>6379.6837240000004</v>
      </c>
      <c r="D15" s="845">
        <f t="shared" si="0"/>
        <v>1.056997280433601E-2</v>
      </c>
      <c r="E15" s="171">
        <v>13517.27259809</v>
      </c>
      <c r="F15" s="172">
        <v>12861.859805</v>
      </c>
      <c r="G15" s="173">
        <f t="shared" si="1"/>
        <v>-4.848705893396052E-2</v>
      </c>
      <c r="H15" s="174">
        <f t="shared" si="2"/>
        <v>2.8612518070017974E-2</v>
      </c>
    </row>
    <row r="16" spans="1:9" x14ac:dyDescent="0.3">
      <c r="A16" s="677" t="s">
        <v>294</v>
      </c>
      <c r="B16" s="678">
        <v>2503.1909759999999</v>
      </c>
      <c r="C16" s="678">
        <v>3264.893928</v>
      </c>
      <c r="D16" s="845">
        <f t="shared" si="0"/>
        <v>0.30429278441118834</v>
      </c>
      <c r="E16" s="171">
        <v>3484.329616</v>
      </c>
      <c r="F16" s="172">
        <v>7241.8681839999999</v>
      </c>
      <c r="G16" s="173">
        <f t="shared" si="1"/>
        <v>1.0784107653723194</v>
      </c>
      <c r="H16" s="174">
        <f t="shared" si="2"/>
        <v>1.6110273896379812E-2</v>
      </c>
    </row>
    <row r="17" spans="1:8" x14ac:dyDescent="0.3">
      <c r="A17" s="679" t="s">
        <v>867</v>
      </c>
      <c r="B17" s="846">
        <v>15975.716351594998</v>
      </c>
      <c r="C17" s="678">
        <v>14980.491814999998</v>
      </c>
      <c r="D17" s="845">
        <f t="shared" si="0"/>
        <v>-6.2296082046777085E-2</v>
      </c>
      <c r="E17" s="680">
        <v>32569.254664357006</v>
      </c>
      <c r="F17" s="172">
        <v>29030.970747000007</v>
      </c>
      <c r="G17" s="173">
        <f t="shared" si="1"/>
        <v>-0.10863877463027148</v>
      </c>
      <c r="H17" s="685">
        <f t="shared" si="2"/>
        <v>6.458235338296793E-2</v>
      </c>
    </row>
    <row r="18" spans="1:8" x14ac:dyDescent="0.3">
      <c r="A18" s="673" t="s">
        <v>785</v>
      </c>
      <c r="B18" s="674">
        <f>SUM(B19:B29)</f>
        <v>8071657.8982516695</v>
      </c>
      <c r="C18" s="674">
        <f>SUM(C19:C29)</f>
        <v>7421153.2262549996</v>
      </c>
      <c r="D18" s="844">
        <f t="shared" si="0"/>
        <v>-8.0591209414062254E-2</v>
      </c>
      <c r="E18" s="675">
        <f>SUM(E19:E29)</f>
        <v>16563579.351943685</v>
      </c>
      <c r="F18" s="674">
        <f>SUM(F19:F29)</f>
        <v>16233138.670785995</v>
      </c>
      <c r="G18" s="676">
        <f t="shared" si="1"/>
        <v>-1.9949835366889667E-2</v>
      </c>
      <c r="H18" s="170">
        <f>SUM(H19:H29)</f>
        <v>1</v>
      </c>
    </row>
    <row r="19" spans="1:8" x14ac:dyDescent="0.3">
      <c r="A19" s="677" t="s">
        <v>283</v>
      </c>
      <c r="B19" s="172">
        <v>1054094.1099</v>
      </c>
      <c r="C19" s="172">
        <v>1193095.7149999999</v>
      </c>
      <c r="D19" s="845">
        <f t="shared" si="0"/>
        <v>0.13186830643915337</v>
      </c>
      <c r="E19" s="171">
        <v>2048724.5730999999</v>
      </c>
      <c r="F19" s="172">
        <v>3102361.0186999999</v>
      </c>
      <c r="G19" s="173">
        <f t="shared" si="1"/>
        <v>0.51428896760178178</v>
      </c>
      <c r="H19" s="174">
        <f>(F19/$F$18)</f>
        <v>0.19111282676856392</v>
      </c>
    </row>
    <row r="20" spans="1:8" x14ac:dyDescent="0.3">
      <c r="A20" s="677" t="s">
        <v>284</v>
      </c>
      <c r="B20" s="172">
        <v>693185.55426</v>
      </c>
      <c r="C20" s="172">
        <v>685275.79639999999</v>
      </c>
      <c r="D20" s="845">
        <f t="shared" si="0"/>
        <v>-1.141073672321974E-2</v>
      </c>
      <c r="E20" s="171">
        <v>1403628.2959500002</v>
      </c>
      <c r="F20" s="172">
        <v>1272698.8885900001</v>
      </c>
      <c r="G20" s="173">
        <f t="shared" si="1"/>
        <v>-9.3279259001675191E-2</v>
      </c>
      <c r="H20" s="174">
        <f t="shared" ref="H20:H29" si="3">(F20/$F$18)</f>
        <v>7.8401282364476785E-2</v>
      </c>
    </row>
    <row r="21" spans="1:8" x14ac:dyDescent="0.3">
      <c r="A21" s="677" t="s">
        <v>286</v>
      </c>
      <c r="B21" s="172">
        <v>438187.37400000001</v>
      </c>
      <c r="C21" s="172">
        <v>362077.56</v>
      </c>
      <c r="D21" s="845">
        <f t="shared" si="0"/>
        <v>-0.17369239397573333</v>
      </c>
      <c r="E21" s="171">
        <v>840704.45400000003</v>
      </c>
      <c r="F21" s="172">
        <v>738032.22900000005</v>
      </c>
      <c r="G21" s="173">
        <f t="shared" si="1"/>
        <v>-0.12212641970848886</v>
      </c>
      <c r="H21" s="174">
        <f t="shared" si="3"/>
        <v>4.5464542869223523E-2</v>
      </c>
    </row>
    <row r="22" spans="1:8" x14ac:dyDescent="0.3">
      <c r="A22" s="677" t="s">
        <v>787</v>
      </c>
      <c r="B22" s="172">
        <v>232778.95872331</v>
      </c>
      <c r="C22" s="172">
        <v>321645.97661700001</v>
      </c>
      <c r="D22" s="845">
        <f t="shared" si="0"/>
        <v>0.38176568183433085</v>
      </c>
      <c r="E22" s="171">
        <v>556196.92041353195</v>
      </c>
      <c r="F22" s="172">
        <v>657533.15011200006</v>
      </c>
      <c r="G22" s="173">
        <f t="shared" si="1"/>
        <v>0.18219487735229586</v>
      </c>
      <c r="H22" s="174">
        <f t="shared" si="3"/>
        <v>4.050560790781213E-2</v>
      </c>
    </row>
    <row r="23" spans="1:8" x14ac:dyDescent="0.3">
      <c r="A23" s="677" t="s">
        <v>710</v>
      </c>
      <c r="B23" s="678">
        <v>432102.58</v>
      </c>
      <c r="C23" s="678">
        <v>275606.43</v>
      </c>
      <c r="D23" s="845">
        <f t="shared" si="0"/>
        <v>-0.3621736070171116</v>
      </c>
      <c r="E23" s="171">
        <v>887204.96400000004</v>
      </c>
      <c r="F23" s="172">
        <v>646665.85499999998</v>
      </c>
      <c r="G23" s="173">
        <f t="shared" si="1"/>
        <v>-0.27112011176709339</v>
      </c>
      <c r="H23" s="681">
        <f t="shared" si="3"/>
        <v>3.9836156649346789E-2</v>
      </c>
    </row>
    <row r="24" spans="1:8" x14ac:dyDescent="0.3">
      <c r="A24" s="677" t="s">
        <v>786</v>
      </c>
      <c r="B24" s="678">
        <v>287178.57768778998</v>
      </c>
      <c r="C24" s="678">
        <v>275462.411807</v>
      </c>
      <c r="D24" s="845">
        <f t="shared" si="0"/>
        <v>-4.0797492539737301E-2</v>
      </c>
      <c r="E24" s="171">
        <v>627192.91228745505</v>
      </c>
      <c r="F24" s="172">
        <v>642619.30495000002</v>
      </c>
      <c r="G24" s="173">
        <f t="shared" si="1"/>
        <v>2.4595929514386387E-2</v>
      </c>
      <c r="H24" s="681">
        <f t="shared" si="3"/>
        <v>3.9586879529741915E-2</v>
      </c>
    </row>
    <row r="25" spans="1:8" x14ac:dyDescent="0.3">
      <c r="A25" s="677" t="s">
        <v>288</v>
      </c>
      <c r="B25" s="678">
        <v>343087.29</v>
      </c>
      <c r="C25" s="678">
        <v>321087.35999999999</v>
      </c>
      <c r="D25" s="845">
        <f t="shared" si="0"/>
        <v>-6.41234188535518E-2</v>
      </c>
      <c r="E25" s="171">
        <v>717636.69</v>
      </c>
      <c r="F25" s="172">
        <v>628526.90999999992</v>
      </c>
      <c r="G25" s="173">
        <f t="shared" si="1"/>
        <v>-0.12417115964346812</v>
      </c>
      <c r="H25" s="174">
        <f t="shared" si="3"/>
        <v>3.8718754440946766E-2</v>
      </c>
    </row>
    <row r="26" spans="1:8" x14ac:dyDescent="0.3">
      <c r="A26" s="677" t="s">
        <v>287</v>
      </c>
      <c r="B26" s="678">
        <v>282802.596372</v>
      </c>
      <c r="C26" s="678">
        <v>287416.80686800001</v>
      </c>
      <c r="D26" s="845">
        <f t="shared" si="0"/>
        <v>1.6316011787708123E-2</v>
      </c>
      <c r="E26" s="171">
        <v>580022.71114400006</v>
      </c>
      <c r="F26" s="172">
        <v>579992.93272000004</v>
      </c>
      <c r="G26" s="847">
        <f t="shared" si="1"/>
        <v>-5.1340100013127418E-5</v>
      </c>
      <c r="H26" s="174">
        <f t="shared" si="3"/>
        <v>3.5728945860838711E-2</v>
      </c>
    </row>
    <row r="27" spans="1:8" x14ac:dyDescent="0.3">
      <c r="A27" s="677" t="s">
        <v>277</v>
      </c>
      <c r="B27" s="678">
        <v>167054.12640000001</v>
      </c>
      <c r="C27" s="678">
        <v>233281.45800000001</v>
      </c>
      <c r="D27" s="845">
        <f t="shared" si="0"/>
        <v>0.39644235690067936</v>
      </c>
      <c r="E27" s="171">
        <v>336588.10560000001</v>
      </c>
      <c r="F27" s="172">
        <v>524796.49600000004</v>
      </c>
      <c r="G27" s="173">
        <f t="shared" si="1"/>
        <v>0.55916530402790332</v>
      </c>
      <c r="H27" s="174">
        <f t="shared" si="3"/>
        <v>3.2328713913129518E-2</v>
      </c>
    </row>
    <row r="28" spans="1:8" x14ac:dyDescent="0.3">
      <c r="A28" s="677" t="s">
        <v>837</v>
      </c>
      <c r="B28" s="678">
        <v>152709.07</v>
      </c>
      <c r="C28" s="678">
        <v>261051.73120000001</v>
      </c>
      <c r="D28" s="845">
        <f t="shared" si="0"/>
        <v>0.70947103010973744</v>
      </c>
      <c r="E28" s="171">
        <v>268507.2316</v>
      </c>
      <c r="F28" s="172">
        <v>472019.9754</v>
      </c>
      <c r="G28" s="173">
        <f t="shared" si="1"/>
        <v>0.7579413879741479</v>
      </c>
      <c r="H28" s="174">
        <f t="shared" si="3"/>
        <v>2.9077554561242787E-2</v>
      </c>
    </row>
    <row r="29" spans="1:8" x14ac:dyDescent="0.3">
      <c r="A29" s="679" t="s">
        <v>868</v>
      </c>
      <c r="B29" s="846">
        <v>3988477.66090857</v>
      </c>
      <c r="C29" s="678">
        <v>3205151.9803629997</v>
      </c>
      <c r="D29" s="848">
        <f t="shared" si="0"/>
        <v>-0.19639715880146857</v>
      </c>
      <c r="E29" s="682">
        <v>8297172.4938486973</v>
      </c>
      <c r="F29" s="678">
        <v>6967891.9103139937</v>
      </c>
      <c r="G29" s="683">
        <f t="shared" si="1"/>
        <v>-0.16020886446800967</v>
      </c>
      <c r="H29" s="685">
        <f t="shared" si="3"/>
        <v>0.42923873513467709</v>
      </c>
    </row>
    <row r="30" spans="1:8" x14ac:dyDescent="0.3">
      <c r="A30" s="673" t="s">
        <v>788</v>
      </c>
      <c r="B30" s="674">
        <f>SUM(B31:B41)</f>
        <v>109459.79120289111</v>
      </c>
      <c r="C30" s="674">
        <f>SUM(C31:C41)</f>
        <v>108304.713464</v>
      </c>
      <c r="D30" s="844">
        <f t="shared" si="0"/>
        <v>-1.0552530077004201E-2</v>
      </c>
      <c r="E30" s="675">
        <f>SUM(E31:E41)</f>
        <v>201315.48536782313</v>
      </c>
      <c r="F30" s="674">
        <f>SUM(F31:F41)</f>
        <v>213652.33742200007</v>
      </c>
      <c r="G30" s="676">
        <f t="shared" si="1"/>
        <v>6.1281187741898252E-2</v>
      </c>
      <c r="H30" s="170">
        <f>SUM(H31:H41)</f>
        <v>0.99999999999999978</v>
      </c>
    </row>
    <row r="31" spans="1:8" x14ac:dyDescent="0.3">
      <c r="A31" s="677" t="s">
        <v>274</v>
      </c>
      <c r="B31" s="172">
        <v>37446.451412099996</v>
      </c>
      <c r="C31" s="172">
        <v>25004.115357999999</v>
      </c>
      <c r="D31" s="845">
        <f t="shared" si="0"/>
        <v>-0.33227009729630963</v>
      </c>
      <c r="E31" s="684">
        <v>61624.200978249995</v>
      </c>
      <c r="F31" s="678">
        <v>50385.027631000004</v>
      </c>
      <c r="G31" s="683">
        <f t="shared" si="1"/>
        <v>-0.18238245963167637</v>
      </c>
      <c r="H31" s="685">
        <f>(F31/$F$30)</f>
        <v>0.2358271771746682</v>
      </c>
    </row>
    <row r="32" spans="1:8" x14ac:dyDescent="0.3">
      <c r="A32" s="677" t="s">
        <v>290</v>
      </c>
      <c r="B32" s="172">
        <v>12667.142402936001</v>
      </c>
      <c r="C32" s="172">
        <v>11523.734419000002</v>
      </c>
      <c r="D32" s="845">
        <f t="shared" si="0"/>
        <v>-9.0265661154245669E-2</v>
      </c>
      <c r="E32" s="684">
        <v>26349.473622983998</v>
      </c>
      <c r="F32" s="678">
        <v>21866.238589000001</v>
      </c>
      <c r="G32" s="683">
        <f t="shared" si="1"/>
        <v>-0.17014514590050034</v>
      </c>
      <c r="H32" s="685">
        <f t="shared" ref="H32:H41" si="4">(F32/$F$30)</f>
        <v>0.1023449537357994</v>
      </c>
    </row>
    <row r="33" spans="1:8" x14ac:dyDescent="0.3">
      <c r="A33" s="677" t="s">
        <v>291</v>
      </c>
      <c r="B33" s="172">
        <v>5051.7737999999999</v>
      </c>
      <c r="C33" s="172">
        <v>8757.750399999999</v>
      </c>
      <c r="D33" s="845">
        <f t="shared" si="0"/>
        <v>0.73359907761507437</v>
      </c>
      <c r="E33" s="684">
        <v>10917</v>
      </c>
      <c r="F33" s="678">
        <v>16930.872599999999</v>
      </c>
      <c r="G33" s="683">
        <f t="shared" si="1"/>
        <v>0.55087227260236316</v>
      </c>
      <c r="H33" s="685">
        <f t="shared" si="4"/>
        <v>7.9244967802803004E-2</v>
      </c>
    </row>
    <row r="34" spans="1:8" x14ac:dyDescent="0.3">
      <c r="A34" s="677" t="s">
        <v>294</v>
      </c>
      <c r="B34" s="172">
        <v>6764.6600600000002</v>
      </c>
      <c r="C34" s="172">
        <v>6733.5054180000006</v>
      </c>
      <c r="D34" s="845">
        <f t="shared" si="0"/>
        <v>-4.6055000138468909E-3</v>
      </c>
      <c r="E34" s="684">
        <v>7780.5590769999999</v>
      </c>
      <c r="F34" s="678">
        <v>14835.36527</v>
      </c>
      <c r="G34" s="683">
        <f t="shared" si="1"/>
        <v>0.90672227062122213</v>
      </c>
      <c r="H34" s="685">
        <f t="shared" si="4"/>
        <v>6.9436943442830704E-2</v>
      </c>
    </row>
    <row r="35" spans="1:8" x14ac:dyDescent="0.3">
      <c r="A35" s="677" t="s">
        <v>278</v>
      </c>
      <c r="B35" s="678">
        <v>4862.8442420000001</v>
      </c>
      <c r="C35" s="678">
        <v>5801.3969070000003</v>
      </c>
      <c r="D35" s="848">
        <f t="shared" si="0"/>
        <v>0.19300487909807912</v>
      </c>
      <c r="E35" s="684">
        <v>8201.0900419999998</v>
      </c>
      <c r="F35" s="678">
        <v>11718.239406000001</v>
      </c>
      <c r="G35" s="683">
        <f t="shared" si="1"/>
        <v>0.4288636444652757</v>
      </c>
      <c r="H35" s="685">
        <f t="shared" si="4"/>
        <v>5.4847232412227089E-2</v>
      </c>
    </row>
    <row r="36" spans="1:8" x14ac:dyDescent="0.3">
      <c r="A36" s="677" t="s">
        <v>836</v>
      </c>
      <c r="B36" s="678">
        <v>1925.9137725000001</v>
      </c>
      <c r="C36" s="678">
        <v>5308.2373370000014</v>
      </c>
      <c r="D36" s="848">
        <f t="shared" si="0"/>
        <v>1.7562175486753269</v>
      </c>
      <c r="E36" s="684">
        <v>3612.3400969000004</v>
      </c>
      <c r="F36" s="678">
        <v>10689.562672</v>
      </c>
      <c r="G36" s="683">
        <f t="shared" si="1"/>
        <v>1.9591794751478289</v>
      </c>
      <c r="H36" s="685">
        <f t="shared" si="4"/>
        <v>5.0032509828742369E-2</v>
      </c>
    </row>
    <row r="37" spans="1:8" x14ac:dyDescent="0.3">
      <c r="A37" s="677" t="s">
        <v>315</v>
      </c>
      <c r="B37" s="678">
        <v>4386.9590901000001</v>
      </c>
      <c r="C37" s="678">
        <v>4763.8980590000001</v>
      </c>
      <c r="D37" s="848">
        <f t="shared" si="0"/>
        <v>8.5922608613021673E-2</v>
      </c>
      <c r="E37" s="684">
        <v>7788.5108731</v>
      </c>
      <c r="F37" s="678">
        <v>9778.0089719999996</v>
      </c>
      <c r="G37" s="683">
        <f t="shared" si="1"/>
        <v>0.25544011317636323</v>
      </c>
      <c r="H37" s="685">
        <f t="shared" si="4"/>
        <v>4.5765981734553887E-2</v>
      </c>
    </row>
    <row r="38" spans="1:8" x14ac:dyDescent="0.3">
      <c r="A38" s="677" t="s">
        <v>295</v>
      </c>
      <c r="B38" s="678">
        <v>3561.1348245200002</v>
      </c>
      <c r="C38" s="678">
        <v>3709.2070480000002</v>
      </c>
      <c r="D38" s="848">
        <f t="shared" si="0"/>
        <v>4.1580066685612913E-2</v>
      </c>
      <c r="E38" s="684">
        <v>6227.9256437599997</v>
      </c>
      <c r="F38" s="678">
        <v>7760.5007700000006</v>
      </c>
      <c r="G38" s="683">
        <f t="shared" si="1"/>
        <v>0.24608115348575932</v>
      </c>
      <c r="H38" s="685">
        <f t="shared" si="4"/>
        <v>3.6323032378867345E-2</v>
      </c>
    </row>
    <row r="39" spans="1:8" x14ac:dyDescent="0.3">
      <c r="A39" s="677" t="s">
        <v>293</v>
      </c>
      <c r="B39" s="678">
        <v>4198.3208267780001</v>
      </c>
      <c r="C39" s="678">
        <v>3621.8434279999997</v>
      </c>
      <c r="D39" s="848">
        <f t="shared" si="0"/>
        <v>-0.13731142105697952</v>
      </c>
      <c r="E39" s="684">
        <v>8207.159285922</v>
      </c>
      <c r="F39" s="678">
        <v>6798.8257679999997</v>
      </c>
      <c r="G39" s="683">
        <f t="shared" si="1"/>
        <v>-0.1715981704336797</v>
      </c>
      <c r="H39" s="685">
        <f t="shared" si="4"/>
        <v>3.1821911475609796E-2</v>
      </c>
    </row>
    <row r="40" spans="1:8" x14ac:dyDescent="0.3">
      <c r="A40" s="677" t="s">
        <v>843</v>
      </c>
      <c r="B40" s="678">
        <v>2708.6559450600002</v>
      </c>
      <c r="C40" s="678">
        <v>3173.6562290000002</v>
      </c>
      <c r="D40" s="848">
        <f t="shared" si="0"/>
        <v>0.17167196328055595</v>
      </c>
      <c r="E40" s="684">
        <v>5771.3023688900003</v>
      </c>
      <c r="F40" s="678">
        <v>6551.5479660000001</v>
      </c>
      <c r="G40" s="683">
        <f t="shared" si="1"/>
        <v>0.13519402506371628</v>
      </c>
      <c r="H40" s="685">
        <f t="shared" si="4"/>
        <v>3.0664527451715013E-2</v>
      </c>
    </row>
    <row r="41" spans="1:8" x14ac:dyDescent="0.3">
      <c r="A41" s="679" t="s">
        <v>869</v>
      </c>
      <c r="B41" s="846">
        <v>25885.934826897093</v>
      </c>
      <c r="C41" s="678">
        <v>29907.368861000006</v>
      </c>
      <c r="D41" s="848">
        <f t="shared" si="0"/>
        <v>0.15535208834430014</v>
      </c>
      <c r="E41" s="682">
        <v>54835.923379017106</v>
      </c>
      <c r="F41" s="678">
        <v>56338.147777999999</v>
      </c>
      <c r="G41" s="173">
        <f t="shared" si="1"/>
        <v>2.7394895652613688E-2</v>
      </c>
      <c r="H41" s="685">
        <f t="shared" si="4"/>
        <v>0.26369076256218288</v>
      </c>
    </row>
    <row r="42" spans="1:8" x14ac:dyDescent="0.3">
      <c r="A42" s="673" t="s">
        <v>789</v>
      </c>
      <c r="B42" s="674">
        <f>SUM(B43:B53)</f>
        <v>297567.20122953254</v>
      </c>
      <c r="C42" s="674">
        <f>SUM(C43:C53)</f>
        <v>289671.809932</v>
      </c>
      <c r="D42" s="844">
        <f t="shared" si="0"/>
        <v>-2.6533136934813989E-2</v>
      </c>
      <c r="E42" s="675">
        <f>SUM(E43:E53)</f>
        <v>571260.76621928124</v>
      </c>
      <c r="F42" s="674">
        <f>SUM(F43:F53)</f>
        <v>575669.87838800007</v>
      </c>
      <c r="G42" s="676">
        <f t="shared" si="1"/>
        <v>7.7182128188134115E-3</v>
      </c>
      <c r="H42" s="170">
        <f>SUM(H43:H53)</f>
        <v>0.99999999999999989</v>
      </c>
    </row>
    <row r="43" spans="1:8" x14ac:dyDescent="0.3">
      <c r="A43" s="677" t="s">
        <v>274</v>
      </c>
      <c r="B43" s="678">
        <v>36829.689314297597</v>
      </c>
      <c r="C43" s="678">
        <v>49061.816047</v>
      </c>
      <c r="D43" s="848">
        <f t="shared" si="0"/>
        <v>0.33212679662637795</v>
      </c>
      <c r="E43" s="684">
        <v>67731.980973831902</v>
      </c>
      <c r="F43" s="678">
        <v>93532.659928000008</v>
      </c>
      <c r="G43" s="683">
        <f t="shared" si="1"/>
        <v>0.380923141228309</v>
      </c>
      <c r="H43" s="685">
        <f>(F43/$F$42)</f>
        <v>0.16247620978521865</v>
      </c>
    </row>
    <row r="44" spans="1:8" x14ac:dyDescent="0.3">
      <c r="A44" s="677" t="s">
        <v>289</v>
      </c>
      <c r="B44" s="678">
        <v>39074.455663230299</v>
      </c>
      <c r="C44" s="678">
        <v>31748.481665999996</v>
      </c>
      <c r="D44" s="848">
        <f t="shared" si="0"/>
        <v>-0.18748755095580677</v>
      </c>
      <c r="E44" s="684">
        <v>67065.396390107999</v>
      </c>
      <c r="F44" s="678">
        <v>67211.011170999991</v>
      </c>
      <c r="G44" s="683">
        <f t="shared" si="1"/>
        <v>2.1712356704040913E-3</v>
      </c>
      <c r="H44" s="685">
        <f t="shared" ref="H44:H53" si="5">(F44/$F$42)</f>
        <v>0.11675269749948587</v>
      </c>
    </row>
    <row r="45" spans="1:8" x14ac:dyDescent="0.3">
      <c r="A45" s="677" t="s">
        <v>278</v>
      </c>
      <c r="B45" s="678">
        <v>21852.3682927189</v>
      </c>
      <c r="C45" s="678">
        <v>18389.150269999998</v>
      </c>
      <c r="D45" s="848">
        <f t="shared" si="0"/>
        <v>-0.15848250296389288</v>
      </c>
      <c r="E45" s="684">
        <v>40084.1197546209</v>
      </c>
      <c r="F45" s="678">
        <v>37850.296017999994</v>
      </c>
      <c r="G45" s="683">
        <f t="shared" si="1"/>
        <v>-5.5728396938625337E-2</v>
      </c>
      <c r="H45" s="685">
        <f t="shared" si="5"/>
        <v>6.5750002629960405E-2</v>
      </c>
    </row>
    <row r="46" spans="1:8" x14ac:dyDescent="0.3">
      <c r="A46" s="677" t="s">
        <v>277</v>
      </c>
      <c r="B46" s="678">
        <v>10453.785019107099</v>
      </c>
      <c r="C46" s="678">
        <v>13347.207401</v>
      </c>
      <c r="D46" s="848">
        <f t="shared" si="0"/>
        <v>0.27678227327273269</v>
      </c>
      <c r="E46" s="684">
        <v>20780.265068902598</v>
      </c>
      <c r="F46" s="678">
        <v>31838.443536999999</v>
      </c>
      <c r="G46" s="683">
        <f t="shared" si="1"/>
        <v>0.53214809490788573</v>
      </c>
      <c r="H46" s="685">
        <f t="shared" si="5"/>
        <v>5.5306773434376164E-2</v>
      </c>
    </row>
    <row r="47" spans="1:8" x14ac:dyDescent="0.3">
      <c r="A47" s="677" t="s">
        <v>275</v>
      </c>
      <c r="B47" s="678">
        <v>13596.848300522699</v>
      </c>
      <c r="C47" s="678">
        <v>13257.158983000001</v>
      </c>
      <c r="D47" s="848">
        <f t="shared" si="0"/>
        <v>-2.4982945313116369E-2</v>
      </c>
      <c r="E47" s="684">
        <v>28845.575744036199</v>
      </c>
      <c r="F47" s="678">
        <v>27732.528281999999</v>
      </c>
      <c r="G47" s="683">
        <f t="shared" si="1"/>
        <v>-3.8586418656119975E-2</v>
      </c>
      <c r="H47" s="685">
        <f t="shared" si="5"/>
        <v>4.8174360554797596E-2</v>
      </c>
    </row>
    <row r="48" spans="1:8" x14ac:dyDescent="0.3">
      <c r="A48" s="677" t="s">
        <v>288</v>
      </c>
      <c r="B48" s="678">
        <v>15620.9054515684</v>
      </c>
      <c r="C48" s="678">
        <v>11673.078125</v>
      </c>
      <c r="D48" s="848">
        <f t="shared" si="0"/>
        <v>-0.2527271763348406</v>
      </c>
      <c r="E48" s="684">
        <v>29948.048920200999</v>
      </c>
      <c r="F48" s="678">
        <v>25038.435430999998</v>
      </c>
      <c r="G48" s="683">
        <f t="shared" si="1"/>
        <v>-0.16393767427998612</v>
      </c>
      <c r="H48" s="685">
        <f t="shared" si="5"/>
        <v>4.3494433825707578E-2</v>
      </c>
    </row>
    <row r="49" spans="1:8" x14ac:dyDescent="0.3">
      <c r="A49" s="677" t="s">
        <v>290</v>
      </c>
      <c r="B49" s="678">
        <v>14569.424360847501</v>
      </c>
      <c r="C49" s="678">
        <v>12396.651476999999</v>
      </c>
      <c r="D49" s="848">
        <f t="shared" si="0"/>
        <v>-0.14913237682103669</v>
      </c>
      <c r="E49" s="684">
        <v>33731.168857922996</v>
      </c>
      <c r="F49" s="678">
        <v>23571.833467999997</v>
      </c>
      <c r="G49" s="683">
        <f t="shared" si="1"/>
        <v>-0.30118539421846058</v>
      </c>
      <c r="H49" s="685">
        <f t="shared" si="5"/>
        <v>4.0946789736517428E-2</v>
      </c>
    </row>
    <row r="50" spans="1:8" x14ac:dyDescent="0.3">
      <c r="A50" s="677" t="s">
        <v>393</v>
      </c>
      <c r="B50" s="678">
        <v>9734.8578755681992</v>
      </c>
      <c r="C50" s="678">
        <v>10747.292117000001</v>
      </c>
      <c r="D50" s="848">
        <f t="shared" si="0"/>
        <v>0.10400092681093286</v>
      </c>
      <c r="E50" s="684">
        <v>20203.530329021298</v>
      </c>
      <c r="F50" s="678">
        <v>21357.932460000004</v>
      </c>
      <c r="G50" s="683">
        <f t="shared" si="1"/>
        <v>5.7138634297020284E-2</v>
      </c>
      <c r="H50" s="685">
        <f t="shared" si="5"/>
        <v>3.7101007472905873E-2</v>
      </c>
    </row>
    <row r="51" spans="1:8" ht="15.75" customHeight="1" x14ac:dyDescent="0.3">
      <c r="A51" s="677" t="s">
        <v>836</v>
      </c>
      <c r="B51" s="678">
        <v>8675.7427969305008</v>
      </c>
      <c r="C51" s="678">
        <v>10683.201228</v>
      </c>
      <c r="D51" s="848">
        <f t="shared" si="0"/>
        <v>0.23138749938273215</v>
      </c>
      <c r="E51" s="684">
        <v>16397.273118453501</v>
      </c>
      <c r="F51" s="678">
        <v>20764.079205000002</v>
      </c>
      <c r="G51" s="683">
        <f t="shared" si="1"/>
        <v>0.26631294453661902</v>
      </c>
      <c r="H51" s="685">
        <f t="shared" si="5"/>
        <v>3.6069421007650961E-2</v>
      </c>
    </row>
    <row r="52" spans="1:8" x14ac:dyDescent="0.3">
      <c r="A52" s="677" t="s">
        <v>292</v>
      </c>
      <c r="B52" s="678">
        <v>8055.2581502343</v>
      </c>
      <c r="C52" s="678">
        <v>7870.4557649999997</v>
      </c>
      <c r="D52" s="848">
        <f t="shared" si="0"/>
        <v>-2.2941832749199361E-2</v>
      </c>
      <c r="E52" s="684">
        <v>20223.760130990202</v>
      </c>
      <c r="F52" s="678">
        <v>16260.322339999999</v>
      </c>
      <c r="G52" s="683">
        <f t="shared" si="1"/>
        <v>-0.19597927216891611</v>
      </c>
      <c r="H52" s="685">
        <f t="shared" si="5"/>
        <v>2.8245914803693414E-2</v>
      </c>
    </row>
    <row r="53" spans="1:8" x14ac:dyDescent="0.3">
      <c r="A53" s="679" t="s">
        <v>870</v>
      </c>
      <c r="B53" s="846">
        <v>119103.86600450698</v>
      </c>
      <c r="C53" s="678">
        <v>110497.31685300001</v>
      </c>
      <c r="D53" s="848">
        <f t="shared" si="0"/>
        <v>-7.2260871458037265E-2</v>
      </c>
      <c r="E53" s="682">
        <v>226249.64693119269</v>
      </c>
      <c r="F53" s="678">
        <v>210512.33654800005</v>
      </c>
      <c r="G53" s="683">
        <f t="shared" si="1"/>
        <v>-6.9557281510272101E-2</v>
      </c>
      <c r="H53" s="685">
        <f t="shared" si="5"/>
        <v>0.36568238924968599</v>
      </c>
    </row>
    <row r="54" spans="1:8" x14ac:dyDescent="0.3">
      <c r="A54" s="673" t="s">
        <v>790</v>
      </c>
      <c r="B54" s="674">
        <f>SUM(B55:B65)</f>
        <v>23230.586675680897</v>
      </c>
      <c r="C54" s="674">
        <f>SUM(C55:C65)</f>
        <v>21439.793725999996</v>
      </c>
      <c r="D54" s="676">
        <f>(C54-B54)/B54</f>
        <v>-7.7087719508849309E-2</v>
      </c>
      <c r="E54" s="675">
        <f>SUM(E55:E65)</f>
        <v>44799.386977572802</v>
      </c>
      <c r="F54" s="674">
        <f>SUM(F55:F65)</f>
        <v>43513.603313</v>
      </c>
      <c r="G54" s="676">
        <f t="shared" si="1"/>
        <v>-2.8700920957165851E-2</v>
      </c>
      <c r="H54" s="170">
        <f>SUM(H55:H65)</f>
        <v>1</v>
      </c>
    </row>
    <row r="55" spans="1:8" x14ac:dyDescent="0.3">
      <c r="A55" s="677" t="s">
        <v>289</v>
      </c>
      <c r="B55" s="172">
        <v>1375.4966810999997</v>
      </c>
      <c r="C55" s="172">
        <v>1819.4976530000001</v>
      </c>
      <c r="D55" s="845">
        <f t="shared" si="0"/>
        <v>0.3227931975415077</v>
      </c>
      <c r="E55" s="171">
        <v>2693.5185612999994</v>
      </c>
      <c r="F55" s="172">
        <v>3746.2853670000004</v>
      </c>
      <c r="G55" s="173">
        <f t="shared" si="1"/>
        <v>0.39085188452976311</v>
      </c>
      <c r="H55" s="174">
        <f>(F55/$F$54)</f>
        <v>8.6094579206699967E-2</v>
      </c>
    </row>
    <row r="56" spans="1:8" x14ac:dyDescent="0.3">
      <c r="A56" s="677" t="s">
        <v>290</v>
      </c>
      <c r="B56" s="172">
        <v>2392.6602436059998</v>
      </c>
      <c r="C56" s="172">
        <v>1416.228548</v>
      </c>
      <c r="D56" s="845">
        <f t="shared" si="0"/>
        <v>-0.40809458769390955</v>
      </c>
      <c r="E56" s="171">
        <v>4708.4638314820004</v>
      </c>
      <c r="F56" s="172">
        <v>3597.1683700000003</v>
      </c>
      <c r="G56" s="173">
        <f t="shared" si="1"/>
        <v>-0.23602081299883684</v>
      </c>
      <c r="H56" s="174">
        <f t="shared" ref="H56:H65" si="6">(F56/$F$54)</f>
        <v>8.2667673925439319E-2</v>
      </c>
    </row>
    <row r="57" spans="1:8" x14ac:dyDescent="0.3">
      <c r="A57" s="677" t="s">
        <v>296</v>
      </c>
      <c r="B57" s="172">
        <v>1807.4045879999999</v>
      </c>
      <c r="C57" s="172">
        <v>1578.2422059999999</v>
      </c>
      <c r="D57" s="845">
        <f t="shared" si="0"/>
        <v>-0.12679085995547998</v>
      </c>
      <c r="E57" s="171">
        <v>3537.8154972000002</v>
      </c>
      <c r="F57" s="172">
        <v>3285.9158589999997</v>
      </c>
      <c r="G57" s="173">
        <f t="shared" si="1"/>
        <v>-7.1202028030960388E-2</v>
      </c>
      <c r="H57" s="174">
        <f t="shared" si="6"/>
        <v>7.5514680670407938E-2</v>
      </c>
    </row>
    <row r="58" spans="1:8" x14ac:dyDescent="0.3">
      <c r="A58" s="677" t="s">
        <v>292</v>
      </c>
      <c r="B58" s="172">
        <v>1535.433634</v>
      </c>
      <c r="C58" s="172">
        <v>1616.5559819999999</v>
      </c>
      <c r="D58" s="845">
        <f t="shared" si="0"/>
        <v>5.283350983309245E-2</v>
      </c>
      <c r="E58" s="171">
        <v>3899.5268650000003</v>
      </c>
      <c r="F58" s="172">
        <v>3164.170791</v>
      </c>
      <c r="G58" s="173">
        <f t="shared" si="1"/>
        <v>-0.18857571686456381</v>
      </c>
      <c r="H58" s="174">
        <f t="shared" si="6"/>
        <v>7.2716818422037727E-2</v>
      </c>
    </row>
    <row r="59" spans="1:8" x14ac:dyDescent="0.3">
      <c r="A59" s="677" t="s">
        <v>293</v>
      </c>
      <c r="B59" s="678">
        <v>2244.4617268500001</v>
      </c>
      <c r="C59" s="678">
        <v>1487.563036</v>
      </c>
      <c r="D59" s="845">
        <f t="shared" si="0"/>
        <v>-0.33722949328802898</v>
      </c>
      <c r="E59" s="171">
        <v>4213.4073288550007</v>
      </c>
      <c r="F59" s="172">
        <v>2943.4901310000005</v>
      </c>
      <c r="G59" s="173">
        <f t="shared" si="1"/>
        <v>-0.30139910498520495</v>
      </c>
      <c r="H59" s="174">
        <f t="shared" si="6"/>
        <v>6.7645285770222843E-2</v>
      </c>
    </row>
    <row r="60" spans="1:8" x14ac:dyDescent="0.3">
      <c r="A60" s="677" t="s">
        <v>791</v>
      </c>
      <c r="B60" s="678">
        <v>1196.3846999999998</v>
      </c>
      <c r="C60" s="678">
        <v>1156.7923499999999</v>
      </c>
      <c r="D60" s="845">
        <f t="shared" si="0"/>
        <v>-3.3093326920680198E-2</v>
      </c>
      <c r="E60" s="171">
        <v>2569.8942349999998</v>
      </c>
      <c r="F60" s="172">
        <v>2491.586472</v>
      </c>
      <c r="G60" s="173">
        <f t="shared" si="1"/>
        <v>-3.0471200695152266E-2</v>
      </c>
      <c r="H60" s="174">
        <f t="shared" si="6"/>
        <v>5.7259943610682797E-2</v>
      </c>
    </row>
    <row r="61" spans="1:8" x14ac:dyDescent="0.3">
      <c r="A61" s="677" t="s">
        <v>316</v>
      </c>
      <c r="B61" s="678">
        <v>291.85585100000003</v>
      </c>
      <c r="C61" s="678">
        <v>965.31818600000008</v>
      </c>
      <c r="D61" s="845">
        <f t="shared" si="0"/>
        <v>2.3075169906393276</v>
      </c>
      <c r="E61" s="171">
        <v>775.61450220000006</v>
      </c>
      <c r="F61" s="172">
        <v>2179.3336570000001</v>
      </c>
      <c r="G61" s="173">
        <f t="shared" si="1"/>
        <v>1.8098155086301324</v>
      </c>
      <c r="H61" s="174">
        <f t="shared" si="6"/>
        <v>5.0083962050297699E-2</v>
      </c>
    </row>
    <row r="62" spans="1:8" x14ac:dyDescent="0.3">
      <c r="A62" s="677" t="s">
        <v>297</v>
      </c>
      <c r="B62" s="678">
        <v>1410.7558569</v>
      </c>
      <c r="C62" s="678">
        <v>1085.5297880000001</v>
      </c>
      <c r="D62" s="845">
        <f t="shared" si="0"/>
        <v>-0.23053320481309425</v>
      </c>
      <c r="E62" s="171">
        <v>2938.4954521</v>
      </c>
      <c r="F62" s="172">
        <v>2042.6373050000002</v>
      </c>
      <c r="G62" s="173">
        <f t="shared" si="1"/>
        <v>-0.30486967283198396</v>
      </c>
      <c r="H62" s="174">
        <f t="shared" si="6"/>
        <v>4.6942499574374429E-2</v>
      </c>
    </row>
    <row r="63" spans="1:8" x14ac:dyDescent="0.3">
      <c r="A63" s="677" t="s">
        <v>393</v>
      </c>
      <c r="B63" s="678">
        <v>1207.792163976</v>
      </c>
      <c r="C63" s="678">
        <v>872.50736499999994</v>
      </c>
      <c r="D63" s="845">
        <f t="shared" si="0"/>
        <v>-0.27760140277136497</v>
      </c>
      <c r="E63" s="171">
        <v>2391.032444251</v>
      </c>
      <c r="F63" s="172">
        <v>1962.039886</v>
      </c>
      <c r="G63" s="173">
        <f t="shared" si="1"/>
        <v>-0.17941728866225551</v>
      </c>
      <c r="H63" s="681">
        <f t="shared" si="6"/>
        <v>4.5090264575120276E-2</v>
      </c>
    </row>
    <row r="64" spans="1:8" x14ac:dyDescent="0.3">
      <c r="A64" s="677" t="s">
        <v>299</v>
      </c>
      <c r="B64" s="678">
        <v>772.00320499999998</v>
      </c>
      <c r="C64" s="678">
        <v>785.79421100000002</v>
      </c>
      <c r="D64" s="845">
        <f t="shared" si="0"/>
        <v>1.7863923246277245E-2</v>
      </c>
      <c r="E64" s="171">
        <v>1673.7958189999999</v>
      </c>
      <c r="F64" s="172">
        <v>1950.3125530000002</v>
      </c>
      <c r="G64" s="173">
        <f t="shared" si="1"/>
        <v>0.16520338434421689</v>
      </c>
      <c r="H64" s="681">
        <f t="shared" si="6"/>
        <v>4.4820754994044136E-2</v>
      </c>
    </row>
    <row r="65" spans="1:8" x14ac:dyDescent="0.3">
      <c r="A65" s="679" t="s">
        <v>871</v>
      </c>
      <c r="B65" s="846">
        <v>8996.3380252488987</v>
      </c>
      <c r="C65" s="678">
        <v>8655.7644009999985</v>
      </c>
      <c r="D65" s="848">
        <f t="shared" si="0"/>
        <v>-3.7856917258228255E-2</v>
      </c>
      <c r="E65" s="682">
        <v>15397.822441184804</v>
      </c>
      <c r="F65" s="678">
        <v>16150.662922</v>
      </c>
      <c r="G65" s="173">
        <f t="shared" si="1"/>
        <v>4.8892658925690738E-2</v>
      </c>
      <c r="H65" s="685">
        <f t="shared" si="6"/>
        <v>0.37116353720067291</v>
      </c>
    </row>
    <row r="66" spans="1:8" x14ac:dyDescent="0.3">
      <c r="A66" s="686" t="s">
        <v>792</v>
      </c>
      <c r="B66" s="674">
        <f>SUM(B67:B68)</f>
        <v>1122169.9234620002</v>
      </c>
      <c r="C66" s="674">
        <f>SUM(C67:C68)</f>
        <v>1138826.6746080001</v>
      </c>
      <c r="D66" s="844">
        <f t="shared" si="0"/>
        <v>1.4843341278130346E-2</v>
      </c>
      <c r="E66" s="675">
        <f>SUM(E67:E68)</f>
        <v>2283548.7290559998</v>
      </c>
      <c r="F66" s="674">
        <f>SUM(F67:F68)</f>
        <v>2314431.3361980002</v>
      </c>
      <c r="G66" s="676">
        <f>(F66-E66)/E66</f>
        <v>1.3523953638058372E-2</v>
      </c>
      <c r="H66" s="170">
        <f>SUM(H67:H68)</f>
        <v>0.99999999999999989</v>
      </c>
    </row>
    <row r="67" spans="1:8" x14ac:dyDescent="0.3">
      <c r="A67" s="677" t="s">
        <v>300</v>
      </c>
      <c r="B67" s="172">
        <v>1096551.0512000001</v>
      </c>
      <c r="C67" s="849">
        <v>1120942.176</v>
      </c>
      <c r="D67" s="845">
        <f t="shared" si="0"/>
        <v>2.2243492241704278E-2</v>
      </c>
      <c r="E67" s="171">
        <v>2251331.8361999998</v>
      </c>
      <c r="F67" s="172">
        <v>2273122.6236</v>
      </c>
      <c r="G67" s="173">
        <f t="shared" si="1"/>
        <v>9.6790650980979834E-3</v>
      </c>
      <c r="H67" s="174">
        <f>(F67/$F$66)</f>
        <v>0.98215167935556058</v>
      </c>
    </row>
    <row r="68" spans="1:8" x14ac:dyDescent="0.3">
      <c r="A68" s="677" t="s">
        <v>294</v>
      </c>
      <c r="B68" s="172">
        <v>25618.872262000001</v>
      </c>
      <c r="C68" s="172">
        <v>17884.498608000002</v>
      </c>
      <c r="D68" s="845">
        <f t="shared" si="0"/>
        <v>-0.30190140982404806</v>
      </c>
      <c r="E68" s="687">
        <v>32216.892855999999</v>
      </c>
      <c r="F68" s="688">
        <v>41308.712597999998</v>
      </c>
      <c r="G68" s="173">
        <f t="shared" si="1"/>
        <v>0.28220659834074474</v>
      </c>
      <c r="H68" s="685">
        <f>(F68/$F$66)</f>
        <v>1.7848320644439298E-2</v>
      </c>
    </row>
    <row r="69" spans="1:8" x14ac:dyDescent="0.3">
      <c r="A69" s="686" t="s">
        <v>793</v>
      </c>
      <c r="B69" s="674">
        <f>SUM(B70:B70)</f>
        <v>2597.7712999999999</v>
      </c>
      <c r="C69" s="674">
        <f>SUM(C70:C70)</f>
        <v>2611.0019499999999</v>
      </c>
      <c r="D69" s="844">
        <f t="shared" si="0"/>
        <v>5.093077285132825E-3</v>
      </c>
      <c r="E69" s="675">
        <f>SUM(E70:E70)</f>
        <v>5135.0240400000002</v>
      </c>
      <c r="F69" s="674">
        <f>SUM(F70:F70)</f>
        <v>5249.1033420000003</v>
      </c>
      <c r="G69" s="676">
        <f t="shared" si="1"/>
        <v>2.2215923647360393E-2</v>
      </c>
      <c r="H69" s="170">
        <f>SUM(H70)</f>
        <v>1</v>
      </c>
    </row>
    <row r="70" spans="1:8" x14ac:dyDescent="0.3">
      <c r="A70" s="677" t="s">
        <v>301</v>
      </c>
      <c r="B70" s="716">
        <v>2597.7712999999999</v>
      </c>
      <c r="C70" s="678">
        <v>2611.0019499999999</v>
      </c>
      <c r="D70" s="848">
        <f t="shared" ref="D70:D83" si="7">(C70-B70)/B70</f>
        <v>5.093077285132825E-3</v>
      </c>
      <c r="E70" s="716">
        <v>5135.0240400000002</v>
      </c>
      <c r="F70" s="678">
        <v>5249.1033420000003</v>
      </c>
      <c r="G70" s="683">
        <f t="shared" ref="G70:G100" si="8">(F70-E70)/E70</f>
        <v>2.2215923647360393E-2</v>
      </c>
      <c r="H70" s="685">
        <f>(F70/$F$69)</f>
        <v>1</v>
      </c>
    </row>
    <row r="71" spans="1:8" x14ac:dyDescent="0.3">
      <c r="A71" s="686" t="s">
        <v>794</v>
      </c>
      <c r="B71" s="674">
        <f>SUM(B72:B76)</f>
        <v>3448.2970789000001</v>
      </c>
      <c r="C71" s="674">
        <f>SUM(C72:C76)</f>
        <v>3116.1079410000002</v>
      </c>
      <c r="D71" s="844">
        <f t="shared" si="7"/>
        <v>-9.6334257257778833E-2</v>
      </c>
      <c r="E71" s="675">
        <f>SUM(E72:E76)</f>
        <v>6679.6905037973011</v>
      </c>
      <c r="F71" s="674">
        <f>SUM(F72:F76)</f>
        <v>6216.3383640000002</v>
      </c>
      <c r="G71" s="676">
        <f t="shared" si="8"/>
        <v>-6.9367306693909295E-2</v>
      </c>
      <c r="H71" s="170">
        <f>SUM(H72:H76)</f>
        <v>1</v>
      </c>
    </row>
    <row r="72" spans="1:8" x14ac:dyDescent="0.3">
      <c r="A72" s="677" t="s">
        <v>275</v>
      </c>
      <c r="B72" s="172">
        <v>951.11638440000002</v>
      </c>
      <c r="C72" s="172">
        <v>1134.2409150000001</v>
      </c>
      <c r="D72" s="845">
        <f t="shared" si="7"/>
        <v>0.19253640627326793</v>
      </c>
      <c r="E72" s="171">
        <v>2372.5158319000002</v>
      </c>
      <c r="F72" s="172">
        <v>2346.776327</v>
      </c>
      <c r="G72" s="173">
        <f t="shared" si="8"/>
        <v>-1.0849033989116519E-2</v>
      </c>
      <c r="H72" s="174">
        <f>(F72/$F$71)</f>
        <v>0.37751746922121049</v>
      </c>
    </row>
    <row r="73" spans="1:8" x14ac:dyDescent="0.3">
      <c r="A73" s="677" t="s">
        <v>273</v>
      </c>
      <c r="B73" s="172">
        <v>1024.4688245</v>
      </c>
      <c r="C73" s="172">
        <v>711.56644200000005</v>
      </c>
      <c r="D73" s="845">
        <f t="shared" si="7"/>
        <v>-0.30542889643588167</v>
      </c>
      <c r="E73" s="171">
        <v>1623.7375043</v>
      </c>
      <c r="F73" s="172">
        <v>1559.099455</v>
      </c>
      <c r="G73" s="173">
        <f t="shared" si="8"/>
        <v>-3.9808188902962893E-2</v>
      </c>
      <c r="H73" s="174">
        <f t="shared" ref="H73:H76" si="9">(F73/$F$71)</f>
        <v>0.25080672313930691</v>
      </c>
    </row>
    <row r="74" spans="1:8" x14ac:dyDescent="0.3">
      <c r="A74" s="677" t="s">
        <v>276</v>
      </c>
      <c r="B74" s="172">
        <v>388.82981584999999</v>
      </c>
      <c r="C74" s="172">
        <v>579.95220600000005</v>
      </c>
      <c r="D74" s="845">
        <f t="shared" si="7"/>
        <v>0.49153223945081903</v>
      </c>
      <c r="E74" s="687">
        <v>813.64374488730004</v>
      </c>
      <c r="F74" s="688">
        <v>1051.536732</v>
      </c>
      <c r="G74" s="173">
        <f t="shared" si="8"/>
        <v>0.29237978981286356</v>
      </c>
      <c r="H74" s="174">
        <f t="shared" si="9"/>
        <v>0.16915693297675841</v>
      </c>
    </row>
    <row r="75" spans="1:8" x14ac:dyDescent="0.3">
      <c r="A75" s="677" t="s">
        <v>277</v>
      </c>
      <c r="B75" s="678">
        <v>243.602272</v>
      </c>
      <c r="C75" s="678">
        <v>237.812625</v>
      </c>
      <c r="D75" s="845">
        <f t="shared" si="7"/>
        <v>-2.3766802142140948E-2</v>
      </c>
      <c r="E75" s="687">
        <v>401.03035599999998</v>
      </c>
      <c r="F75" s="688">
        <v>515.78260499999999</v>
      </c>
      <c r="G75" s="173">
        <f t="shared" si="8"/>
        <v>0.28614354819563836</v>
      </c>
      <c r="H75" s="174">
        <f t="shared" si="9"/>
        <v>8.297209302295952E-2</v>
      </c>
    </row>
    <row r="76" spans="1:8" x14ac:dyDescent="0.3">
      <c r="A76" s="677" t="s">
        <v>844</v>
      </c>
      <c r="B76" s="850">
        <v>840.27978214999996</v>
      </c>
      <c r="C76" s="678">
        <v>452.535753</v>
      </c>
      <c r="D76" s="848">
        <f t="shared" si="7"/>
        <v>-0.46144633892998155</v>
      </c>
      <c r="E76" s="684">
        <v>1468.76306671</v>
      </c>
      <c r="F76" s="678">
        <v>743.14324499999998</v>
      </c>
      <c r="G76" s="683">
        <f t="shared" si="8"/>
        <v>-0.494034632376326</v>
      </c>
      <c r="H76" s="685">
        <f t="shared" si="9"/>
        <v>0.11954678163976468</v>
      </c>
    </row>
    <row r="77" spans="1:8" x14ac:dyDescent="0.3">
      <c r="A77" s="686" t="s">
        <v>795</v>
      </c>
      <c r="B77" s="674">
        <f>SUM(B78:B84)</f>
        <v>2295.3407548999999</v>
      </c>
      <c r="C77" s="674">
        <f>SUM(C78:C84)</f>
        <v>2087.2887530000003</v>
      </c>
      <c r="D77" s="844">
        <f t="shared" si="7"/>
        <v>-9.0641008946431442E-2</v>
      </c>
      <c r="E77" s="675">
        <f>SUM(E78:E84)</f>
        <v>4634.2308122999993</v>
      </c>
      <c r="F77" s="674">
        <f>SUM(F78:F84)</f>
        <v>3775.8962240000001</v>
      </c>
      <c r="G77" s="676">
        <f t="shared" si="8"/>
        <v>-0.18521619294875002</v>
      </c>
      <c r="H77" s="170">
        <f>SUM(H78:H84)</f>
        <v>1</v>
      </c>
    </row>
    <row r="78" spans="1:8" x14ac:dyDescent="0.3">
      <c r="A78" s="677" t="s">
        <v>282</v>
      </c>
      <c r="B78" s="851">
        <v>1459.0461424</v>
      </c>
      <c r="C78" s="678">
        <v>1387.9453860000001</v>
      </c>
      <c r="D78" s="845">
        <f t="shared" si="7"/>
        <v>-4.8730985493745625E-2</v>
      </c>
      <c r="E78" s="689">
        <v>2983.2395677</v>
      </c>
      <c r="F78" s="172">
        <v>2138.6615310000002</v>
      </c>
      <c r="G78" s="173">
        <f t="shared" si="8"/>
        <v>-0.28310768127520763</v>
      </c>
      <c r="H78" s="174">
        <f>(F78/$F$77)</f>
        <v>0.56639838706541745</v>
      </c>
    </row>
    <row r="79" spans="1:8" x14ac:dyDescent="0.3">
      <c r="A79" s="677" t="s">
        <v>278</v>
      </c>
      <c r="B79" s="678">
        <v>664.41700700000001</v>
      </c>
      <c r="C79" s="678">
        <v>553.96266800000001</v>
      </c>
      <c r="D79" s="845">
        <f t="shared" si="7"/>
        <v>-0.16624249204385583</v>
      </c>
      <c r="E79" s="171">
        <v>1286.504807</v>
      </c>
      <c r="F79" s="172">
        <v>1335.745694</v>
      </c>
      <c r="G79" s="173">
        <f t="shared" si="8"/>
        <v>3.8274934327548089E-2</v>
      </c>
      <c r="H79" s="174">
        <f t="shared" ref="H79:H83" si="10">(F79/$F$77)</f>
        <v>0.35375593362705721</v>
      </c>
    </row>
    <row r="80" spans="1:8" x14ac:dyDescent="0.3">
      <c r="A80" s="677" t="s">
        <v>298</v>
      </c>
      <c r="B80" s="678">
        <v>114.196072</v>
      </c>
      <c r="C80" s="678">
        <v>94.648795000000007</v>
      </c>
      <c r="D80" s="845">
        <f t="shared" si="7"/>
        <v>-0.17117293666633293</v>
      </c>
      <c r="E80" s="171">
        <v>249.16765099999998</v>
      </c>
      <c r="F80" s="172">
        <v>205.13147500000002</v>
      </c>
      <c r="G80" s="173">
        <f t="shared" si="8"/>
        <v>-0.17673311853792753</v>
      </c>
      <c r="H80" s="174">
        <f t="shared" si="10"/>
        <v>5.4326565888162509E-2</v>
      </c>
    </row>
    <row r="81" spans="1:8" x14ac:dyDescent="0.3">
      <c r="A81" s="677" t="s">
        <v>289</v>
      </c>
      <c r="B81" s="678">
        <v>54.016848500000002</v>
      </c>
      <c r="C81" s="678">
        <v>46.301206000000001</v>
      </c>
      <c r="D81" s="845">
        <f t="shared" si="7"/>
        <v>-0.14283770183297534</v>
      </c>
      <c r="E81" s="171">
        <v>110.6365016</v>
      </c>
      <c r="F81" s="172">
        <v>87.716915999999998</v>
      </c>
      <c r="G81" s="173">
        <f t="shared" si="8"/>
        <v>-0.20716115629599774</v>
      </c>
      <c r="H81" s="174">
        <f t="shared" si="10"/>
        <v>2.3230753918092848E-2</v>
      </c>
    </row>
    <row r="82" spans="1:8" x14ac:dyDescent="0.3">
      <c r="A82" s="677" t="s">
        <v>757</v>
      </c>
      <c r="B82" s="852">
        <v>0</v>
      </c>
      <c r="C82" s="678">
        <v>4.0498979999999998</v>
      </c>
      <c r="D82" s="845" t="s">
        <v>241</v>
      </c>
      <c r="E82" s="171">
        <v>0</v>
      </c>
      <c r="F82" s="172">
        <v>7.6768079999999994</v>
      </c>
      <c r="G82" s="173" t="s">
        <v>241</v>
      </c>
      <c r="H82" s="174">
        <f t="shared" si="10"/>
        <v>2.0331088421353814E-3</v>
      </c>
    </row>
    <row r="83" spans="1:8" x14ac:dyDescent="0.3">
      <c r="A83" s="677" t="s">
        <v>796</v>
      </c>
      <c r="B83" s="678">
        <v>0.98670000000000002</v>
      </c>
      <c r="C83" s="852">
        <v>0.38080000000000003</v>
      </c>
      <c r="D83" s="845">
        <f t="shared" si="7"/>
        <v>-0.61406709232796186</v>
      </c>
      <c r="E83" s="171">
        <v>2.0043000000000002</v>
      </c>
      <c r="F83" s="172">
        <v>0.96379999999999999</v>
      </c>
      <c r="G83" s="173">
        <f t="shared" si="8"/>
        <v>-0.51913386219627811</v>
      </c>
      <c r="H83" s="681">
        <f t="shared" si="10"/>
        <v>2.5525065913464042E-4</v>
      </c>
    </row>
    <row r="84" spans="1:8" x14ac:dyDescent="0.3">
      <c r="A84" s="677" t="s">
        <v>797</v>
      </c>
      <c r="B84" s="678">
        <v>2.6779850000000001</v>
      </c>
      <c r="C84" s="852">
        <v>0</v>
      </c>
      <c r="D84" s="845" t="s">
        <v>242</v>
      </c>
      <c r="E84" s="171">
        <v>2.6779850000000001</v>
      </c>
      <c r="F84" s="172">
        <v>0</v>
      </c>
      <c r="G84" s="173" t="s">
        <v>242</v>
      </c>
      <c r="H84" s="853" t="s">
        <v>242</v>
      </c>
    </row>
    <row r="85" spans="1:8" x14ac:dyDescent="0.3">
      <c r="A85" s="686" t="s">
        <v>798</v>
      </c>
      <c r="B85" s="674">
        <f>SUM(B86:B90)</f>
        <v>16.554153000000003</v>
      </c>
      <c r="C85" s="674">
        <f>SUM(C86:C90)</f>
        <v>18.494443</v>
      </c>
      <c r="D85" s="844">
        <f>(C85-B85)/B85</f>
        <v>0.11720865452916843</v>
      </c>
      <c r="E85" s="675">
        <f>SUM(E86:E90)</f>
        <v>36.565685799999997</v>
      </c>
      <c r="F85" s="674">
        <f>SUM(F86:F90)</f>
        <v>36.294598999999998</v>
      </c>
      <c r="G85" s="676">
        <f t="shared" si="8"/>
        <v>-7.413693851736786E-3</v>
      </c>
      <c r="H85" s="170">
        <f>SUM(H86:H90)</f>
        <v>1</v>
      </c>
    </row>
    <row r="86" spans="1:8" x14ac:dyDescent="0.3">
      <c r="A86" s="677" t="s">
        <v>292</v>
      </c>
      <c r="B86" s="678">
        <v>11.965028</v>
      </c>
      <c r="C86" s="678">
        <v>10.930327</v>
      </c>
      <c r="D86" s="845">
        <f>(C86-B86)/B86</f>
        <v>-8.6477106447222701E-2</v>
      </c>
      <c r="E86" s="171">
        <v>25.057380000000002</v>
      </c>
      <c r="F86" s="172">
        <v>20.755535999999999</v>
      </c>
      <c r="G86" s="173">
        <f t="shared" si="8"/>
        <v>-0.1716797207050379</v>
      </c>
      <c r="H86" s="174">
        <f>(F86/$F$85)</f>
        <v>0.57186293751309947</v>
      </c>
    </row>
    <row r="87" spans="1:8" x14ac:dyDescent="0.3">
      <c r="A87" s="677" t="s">
        <v>586</v>
      </c>
      <c r="B87" s="678">
        <v>3.2483970000000002</v>
      </c>
      <c r="C87" s="678">
        <v>5.2067310000000004</v>
      </c>
      <c r="D87" s="845">
        <f>(C87-B87)/B87</f>
        <v>0.60286165761143118</v>
      </c>
      <c r="E87" s="171">
        <v>8.6198718000000003</v>
      </c>
      <c r="F87" s="172">
        <v>10.895258</v>
      </c>
      <c r="G87" s="173">
        <f t="shared" si="8"/>
        <v>0.26396984233570614</v>
      </c>
      <c r="H87" s="174">
        <f t="shared" ref="H87:H90" si="11">(F87/$F$85)</f>
        <v>0.30018951304572894</v>
      </c>
    </row>
    <row r="88" spans="1:8" x14ac:dyDescent="0.3">
      <c r="A88" s="677" t="s">
        <v>299</v>
      </c>
      <c r="B88" s="852">
        <v>0.854904</v>
      </c>
      <c r="C88" s="852">
        <v>1.292211</v>
      </c>
      <c r="D88" s="845">
        <f>(C88-B88)/B88</f>
        <v>0.51152761011762726</v>
      </c>
      <c r="E88" s="171">
        <v>1.868436</v>
      </c>
      <c r="F88" s="172">
        <v>2.5334490000000001</v>
      </c>
      <c r="G88" s="173">
        <f t="shared" si="8"/>
        <v>0.35591960334739864</v>
      </c>
      <c r="H88" s="174">
        <f t="shared" si="11"/>
        <v>6.9802369217524626E-2</v>
      </c>
    </row>
    <row r="89" spans="1:8" x14ac:dyDescent="0.3">
      <c r="A89" s="677" t="s">
        <v>298</v>
      </c>
      <c r="B89" s="854">
        <v>0.34782400000000002</v>
      </c>
      <c r="C89" s="855">
        <v>1.0243739999999999</v>
      </c>
      <c r="D89" s="845">
        <f>(C89-B89)/B89</f>
        <v>1.9450929205575229</v>
      </c>
      <c r="E89" s="171">
        <v>0.74419800000000003</v>
      </c>
      <c r="F89" s="172">
        <v>1.9741559999999998</v>
      </c>
      <c r="G89" s="173">
        <f t="shared" si="8"/>
        <v>1.6527295155321566</v>
      </c>
      <c r="H89" s="174">
        <f t="shared" si="11"/>
        <v>5.4392555762911167E-2</v>
      </c>
    </row>
    <row r="90" spans="1:8" x14ac:dyDescent="0.3">
      <c r="A90" s="677" t="s">
        <v>796</v>
      </c>
      <c r="B90" s="854">
        <v>0.13800000000000001</v>
      </c>
      <c r="C90" s="856">
        <v>4.0800000000000003E-2</v>
      </c>
      <c r="D90" s="845">
        <f t="shared" ref="D90:D100" si="12">(C90-B90)/B90</f>
        <v>-0.70434782608695656</v>
      </c>
      <c r="E90" s="691">
        <v>0.27580000000000005</v>
      </c>
      <c r="F90" s="690">
        <v>0.13619999999999999</v>
      </c>
      <c r="G90" s="173">
        <f t="shared" si="8"/>
        <v>-0.50616388687454694</v>
      </c>
      <c r="H90" s="174">
        <f t="shared" si="11"/>
        <v>3.7526244607358795E-3</v>
      </c>
    </row>
    <row r="91" spans="1:8" x14ac:dyDescent="0.3">
      <c r="A91" s="686" t="s">
        <v>799</v>
      </c>
      <c r="B91" s="674">
        <f>SUM(B92:B94)</f>
        <v>26.565791999999998</v>
      </c>
      <c r="C91" s="674">
        <f>SUM(C92:C94)</f>
        <v>22.429242000000002</v>
      </c>
      <c r="D91" s="844">
        <f t="shared" si="12"/>
        <v>-0.15570964343920168</v>
      </c>
      <c r="E91" s="675">
        <f>SUM(E92:E94)</f>
        <v>56.659901999999995</v>
      </c>
      <c r="F91" s="674">
        <f>SUM(F92:F94)</f>
        <v>48.980727999999999</v>
      </c>
      <c r="G91" s="676">
        <f t="shared" si="8"/>
        <v>-0.13553101450828484</v>
      </c>
      <c r="H91" s="170">
        <f>SUM(H92:H94)</f>
        <v>1</v>
      </c>
    </row>
    <row r="92" spans="1:8" x14ac:dyDescent="0.3">
      <c r="A92" s="677" t="s">
        <v>791</v>
      </c>
      <c r="B92" s="678">
        <v>14.6493</v>
      </c>
      <c r="C92" s="678">
        <v>13.17666</v>
      </c>
      <c r="D92" s="845">
        <f t="shared" si="12"/>
        <v>-0.10052630501116096</v>
      </c>
      <c r="E92" s="171">
        <v>32.265149999999998</v>
      </c>
      <c r="F92" s="172">
        <v>29.572395999999998</v>
      </c>
      <c r="G92" s="173">
        <f t="shared" si="8"/>
        <v>-8.3457042660579628E-2</v>
      </c>
      <c r="H92" s="174">
        <f>(F92/$F$91)</f>
        <v>0.60375574654586595</v>
      </c>
    </row>
    <row r="93" spans="1:8" x14ac:dyDescent="0.3">
      <c r="A93" s="677" t="s">
        <v>298</v>
      </c>
      <c r="B93" s="857">
        <v>7.6238999999999999</v>
      </c>
      <c r="C93" s="857">
        <v>5.2055100000000003</v>
      </c>
      <c r="D93" s="845">
        <f t="shared" si="12"/>
        <v>-0.3172116633219218</v>
      </c>
      <c r="E93" s="171">
        <v>16.748670000000001</v>
      </c>
      <c r="F93" s="172">
        <v>11.37039</v>
      </c>
      <c r="G93" s="173">
        <f t="shared" si="8"/>
        <v>-0.32111684091930881</v>
      </c>
      <c r="H93" s="174">
        <f t="shared" ref="H93:H94" si="13">(F93/$F$91)</f>
        <v>0.23214007762399941</v>
      </c>
    </row>
    <row r="94" spans="1:8" x14ac:dyDescent="0.3">
      <c r="A94" s="677" t="s">
        <v>586</v>
      </c>
      <c r="B94" s="858">
        <v>4.292592</v>
      </c>
      <c r="C94" s="858">
        <v>4.047072</v>
      </c>
      <c r="D94" s="845">
        <f t="shared" si="12"/>
        <v>-5.7196211519753092E-2</v>
      </c>
      <c r="E94" s="691">
        <v>7.6460819999999998</v>
      </c>
      <c r="F94" s="690">
        <v>8.037942000000001</v>
      </c>
      <c r="G94" s="173">
        <f t="shared" si="8"/>
        <v>5.1249777336942137E-2</v>
      </c>
      <c r="H94" s="685">
        <f t="shared" si="13"/>
        <v>0.16410417583013467</v>
      </c>
    </row>
    <row r="95" spans="1:8" x14ac:dyDescent="0.3">
      <c r="A95" s="686" t="s">
        <v>800</v>
      </c>
      <c r="B95" s="674">
        <f>SUM(B96:B99)</f>
        <v>3577.7138660000001</v>
      </c>
      <c r="C95" s="674">
        <f>SUM(C96:C99)</f>
        <v>3321.9614589999996</v>
      </c>
      <c r="D95" s="844">
        <f t="shared" si="12"/>
        <v>-7.1484868991476921E-2</v>
      </c>
      <c r="E95" s="675">
        <f>SUM(E96:E99)</f>
        <v>6159.6974158000003</v>
      </c>
      <c r="F95" s="674">
        <f>SUM(F96:F99)</f>
        <v>6798.3217179999983</v>
      </c>
      <c r="G95" s="676">
        <f t="shared" si="8"/>
        <v>0.10367786907225146</v>
      </c>
      <c r="H95" s="170">
        <f>SUM(H96:H99)</f>
        <v>1.0000000000000002</v>
      </c>
    </row>
    <row r="96" spans="1:8" x14ac:dyDescent="0.3">
      <c r="A96" s="677" t="s">
        <v>289</v>
      </c>
      <c r="B96" s="678">
        <v>3494.3362780000002</v>
      </c>
      <c r="C96" s="678">
        <v>3245.0883159999998</v>
      </c>
      <c r="D96" s="845">
        <f t="shared" si="12"/>
        <v>-7.1329128672944608E-2</v>
      </c>
      <c r="E96" s="171">
        <v>5971.6844608000001</v>
      </c>
      <c r="F96" s="172">
        <v>6625.708247999999</v>
      </c>
      <c r="G96" s="173">
        <f t="shared" si="8"/>
        <v>0.10952082138519124</v>
      </c>
      <c r="H96" s="174">
        <f>(F96/$F$95)</f>
        <v>0.97460939961947246</v>
      </c>
    </row>
    <row r="97" spans="1:8" x14ac:dyDescent="0.3">
      <c r="A97" s="677" t="s">
        <v>791</v>
      </c>
      <c r="B97" s="678">
        <v>72.383700000000005</v>
      </c>
      <c r="C97" s="678">
        <v>61.894500000000001</v>
      </c>
      <c r="D97" s="845">
        <f t="shared" si="12"/>
        <v>-0.14491107804657682</v>
      </c>
      <c r="E97" s="171">
        <v>163.06941499999999</v>
      </c>
      <c r="F97" s="172">
        <v>142.13618099999999</v>
      </c>
      <c r="G97" s="173">
        <f t="shared" si="8"/>
        <v>-0.12837008092535318</v>
      </c>
      <c r="H97" s="174">
        <f t="shared" ref="H97:H99" si="14">(F97/$F$95)</f>
        <v>2.0907539668748584E-2</v>
      </c>
    </row>
    <row r="98" spans="1:8" x14ac:dyDescent="0.3">
      <c r="A98" s="677" t="s">
        <v>298</v>
      </c>
      <c r="B98" s="678">
        <v>8.1321600000000007</v>
      </c>
      <c r="C98" s="678">
        <v>10.931571</v>
      </c>
      <c r="D98" s="845">
        <f t="shared" si="12"/>
        <v>0.34423953783496625</v>
      </c>
      <c r="E98" s="171">
        <v>18.169407</v>
      </c>
      <c r="F98" s="172">
        <v>22.439346999999998</v>
      </c>
      <c r="G98" s="173">
        <f t="shared" si="8"/>
        <v>0.23500711938479876</v>
      </c>
      <c r="H98" s="174">
        <f t="shared" si="14"/>
        <v>3.3007186083275626E-3</v>
      </c>
    </row>
    <row r="99" spans="1:8" x14ac:dyDescent="0.3">
      <c r="A99" s="677" t="s">
        <v>586</v>
      </c>
      <c r="B99" s="678">
        <v>2.8617279999999998</v>
      </c>
      <c r="C99" s="678">
        <v>4.047072</v>
      </c>
      <c r="D99" s="845">
        <f t="shared" si="12"/>
        <v>0.41420568272037045</v>
      </c>
      <c r="E99" s="171">
        <v>6.774133</v>
      </c>
      <c r="F99" s="172">
        <v>8.037942000000001</v>
      </c>
      <c r="G99" s="173">
        <f t="shared" si="8"/>
        <v>0.1865639484787206</v>
      </c>
      <c r="H99" s="685">
        <f t="shared" si="14"/>
        <v>1.1823421034514805E-3</v>
      </c>
    </row>
    <row r="100" spans="1:8" x14ac:dyDescent="0.3">
      <c r="A100" s="686" t="s">
        <v>801</v>
      </c>
      <c r="B100" s="674">
        <f>SUM(B101:B101)</f>
        <v>2.8617279999999998</v>
      </c>
      <c r="C100" s="692">
        <f>SUM(C101:C101)</f>
        <v>4.047072</v>
      </c>
      <c r="D100" s="844">
        <f t="shared" si="12"/>
        <v>0.41420568272037045</v>
      </c>
      <c r="E100" s="794">
        <f>SUM(E101:E101)</f>
        <v>5.0973880000000005</v>
      </c>
      <c r="F100" s="692">
        <f>SUM(F101:F101)</f>
        <v>8.037942000000001</v>
      </c>
      <c r="G100" s="676">
        <f t="shared" si="8"/>
        <v>0.57687466600541304</v>
      </c>
      <c r="H100" s="693">
        <f>SUM(H101:H101)</f>
        <v>1</v>
      </c>
    </row>
    <row r="101" spans="1:8" ht="15" thickBot="1" x14ac:dyDescent="0.35">
      <c r="A101" s="795" t="s">
        <v>586</v>
      </c>
      <c r="B101" s="807">
        <v>2.8617279999999998</v>
      </c>
      <c r="C101" s="807">
        <v>4.047072</v>
      </c>
      <c r="D101" s="859">
        <f>(C101-B101)/B101</f>
        <v>0.41420568272037045</v>
      </c>
      <c r="E101" s="796">
        <v>5.0973880000000005</v>
      </c>
      <c r="F101" s="860">
        <v>8.037942000000001</v>
      </c>
      <c r="G101" s="861">
        <f>(F101-E101)/E101</f>
        <v>0.57687466600541304</v>
      </c>
      <c r="H101" s="862">
        <f>F101/F100</f>
        <v>1</v>
      </c>
    </row>
    <row r="102" spans="1:8" ht="15" thickBot="1" x14ac:dyDescent="0.35">
      <c r="A102" s="792"/>
      <c r="B102" s="863"/>
      <c r="C102" s="863"/>
      <c r="D102" s="694"/>
      <c r="E102" s="791"/>
      <c r="F102" s="791"/>
      <c r="G102" s="694"/>
      <c r="H102" s="793"/>
    </row>
    <row r="103" spans="1:8" ht="57.75" customHeight="1" thickBot="1" x14ac:dyDescent="0.35">
      <c r="A103" s="1019" t="s">
        <v>872</v>
      </c>
      <c r="B103" s="1020"/>
      <c r="C103" s="1020"/>
      <c r="D103" s="1020"/>
      <c r="E103" s="1020"/>
      <c r="F103" s="1020"/>
      <c r="G103" s="1020"/>
      <c r="H103" s="1021"/>
    </row>
  </sheetData>
  <mergeCells count="4">
    <mergeCell ref="A2:I2"/>
    <mergeCell ref="B4:D4"/>
    <mergeCell ref="E4:H4"/>
    <mergeCell ref="A103:H103"/>
  </mergeCells>
  <printOptions horizontalCentered="1" verticalCentered="1"/>
  <pageMargins left="0" right="0" top="0" bottom="0" header="0.31496062992125984" footer="0.31496062992125984"/>
  <pageSetup paperSize="9" scale="4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8F5F6-5DA5-49F5-801C-16C9B06A2CAB}">
  <sheetPr>
    <tabColor rgb="FF002060"/>
  </sheetPr>
  <dimension ref="A1:O119"/>
  <sheetViews>
    <sheetView showGridLines="0" view="pageBreakPreview" zoomScaleNormal="100" zoomScaleSheetLayoutView="100" workbookViewId="0"/>
  </sheetViews>
  <sheetFormatPr baseColWidth="10" defaultColWidth="11.44140625" defaultRowHeight="14.4" x14ac:dyDescent="0.3"/>
  <cols>
    <col min="1" max="1" width="53.109375" customWidth="1"/>
    <col min="2" max="2" width="11.5546875" style="4" bestFit="1" customWidth="1"/>
    <col min="3" max="3" width="11.6640625" style="4" bestFit="1" customWidth="1"/>
    <col min="4" max="4" width="10.6640625" style="880" bestFit="1" customWidth="1"/>
    <col min="5" max="5" width="12.44140625" customWidth="1"/>
    <col min="8" max="8" width="9.109375" customWidth="1"/>
    <col min="9" max="9" width="2.33203125" customWidth="1"/>
    <col min="10" max="10" width="15.44140625" customWidth="1"/>
  </cols>
  <sheetData>
    <row r="1" spans="1:8" x14ac:dyDescent="0.3">
      <c r="A1" s="103" t="s">
        <v>802</v>
      </c>
      <c r="B1" s="658"/>
      <c r="C1" s="658"/>
      <c r="D1" s="865"/>
    </row>
    <row r="2" spans="1:8" ht="15.75" customHeight="1" x14ac:dyDescent="0.3">
      <c r="A2" s="54" t="s">
        <v>803</v>
      </c>
      <c r="B2" s="658"/>
      <c r="C2" s="658"/>
      <c r="D2" s="865"/>
    </row>
    <row r="3" spans="1:8" ht="15" thickBot="1" x14ac:dyDescent="0.35">
      <c r="A3" s="72"/>
      <c r="B3" s="695"/>
      <c r="C3" s="695"/>
      <c r="D3" s="865"/>
    </row>
    <row r="4" spans="1:8" ht="15" thickBot="1" x14ac:dyDescent="0.35">
      <c r="A4" s="73"/>
      <c r="B4" s="1016" t="s">
        <v>865</v>
      </c>
      <c r="C4" s="1017"/>
      <c r="D4" s="1017"/>
      <c r="E4" s="1016" t="s">
        <v>866</v>
      </c>
      <c r="F4" s="1017"/>
      <c r="G4" s="1017"/>
      <c r="H4" s="1018"/>
    </row>
    <row r="5" spans="1:8" ht="15" thickBot="1" x14ac:dyDescent="0.35">
      <c r="A5" s="696" t="s">
        <v>804</v>
      </c>
      <c r="B5" s="671">
        <v>2025</v>
      </c>
      <c r="C5" s="670">
        <v>2026</v>
      </c>
      <c r="D5" s="843" t="s">
        <v>270</v>
      </c>
      <c r="E5" s="671">
        <v>2025</v>
      </c>
      <c r="F5" s="670">
        <v>2026</v>
      </c>
      <c r="G5" s="672" t="s">
        <v>270</v>
      </c>
      <c r="H5" s="697" t="s">
        <v>272</v>
      </c>
    </row>
    <row r="6" spans="1:8" x14ac:dyDescent="0.3">
      <c r="A6" s="698" t="s">
        <v>805</v>
      </c>
      <c r="B6" s="699">
        <f>+SUM(B7:B21)</f>
        <v>217002.488693697</v>
      </c>
      <c r="C6" s="700">
        <f>+SUM(C7:C21)</f>
        <v>223262.73715799997</v>
      </c>
      <c r="D6" s="701">
        <f>(C6-B6)/B6</f>
        <v>2.8848740408408083E-2</v>
      </c>
      <c r="E6" s="699">
        <f>+SUM(E7:E21)</f>
        <v>436673.64709236642</v>
      </c>
      <c r="F6" s="700">
        <f>+SUM(F7:F21)</f>
        <v>449518.62585199997</v>
      </c>
      <c r="G6" s="701">
        <f>(F6-E6)/E6</f>
        <v>2.9415511664518987E-2</v>
      </c>
      <c r="H6" s="702">
        <f>SUM(H7:H21)</f>
        <v>1</v>
      </c>
    </row>
    <row r="7" spans="1:8" x14ac:dyDescent="0.3">
      <c r="A7" s="320" t="s">
        <v>255</v>
      </c>
      <c r="B7" s="175">
        <v>34919.666050039996</v>
      </c>
      <c r="C7" s="695">
        <v>48776.627082999992</v>
      </c>
      <c r="D7" s="704">
        <f t="shared" ref="D7:D71" si="0">+C7/B7-1</f>
        <v>0.39682398488871362</v>
      </c>
      <c r="E7" s="175">
        <v>66246.666255060001</v>
      </c>
      <c r="F7" s="695">
        <v>87874.057128999993</v>
      </c>
      <c r="G7" s="704">
        <f t="shared" ref="G7:G72" si="1">+F7/E7-1</f>
        <v>0.32646761107451305</v>
      </c>
      <c r="H7" s="705">
        <f t="shared" ref="H7:H20" si="2">(F7/$F$6)</f>
        <v>0.19548479656976828</v>
      </c>
    </row>
    <row r="8" spans="1:8" x14ac:dyDescent="0.3">
      <c r="A8" s="703" t="s">
        <v>249</v>
      </c>
      <c r="B8" s="175">
        <v>39527.600349944005</v>
      </c>
      <c r="C8" s="695">
        <v>37609.898211</v>
      </c>
      <c r="D8" s="704">
        <f t="shared" si="0"/>
        <v>-4.8515521356376046E-2</v>
      </c>
      <c r="E8" s="175">
        <v>79152.884970465413</v>
      </c>
      <c r="F8" s="695">
        <v>74972.146803999989</v>
      </c>
      <c r="G8" s="704">
        <f t="shared" si="1"/>
        <v>-5.2818519097887595E-2</v>
      </c>
      <c r="H8" s="705">
        <f t="shared" si="2"/>
        <v>0.16678318203589612</v>
      </c>
    </row>
    <row r="9" spans="1:8" x14ac:dyDescent="0.3">
      <c r="A9" s="703" t="s">
        <v>302</v>
      </c>
      <c r="B9" s="175">
        <v>29431.087589999999</v>
      </c>
      <c r="C9" s="695">
        <v>30297.789359999999</v>
      </c>
      <c r="D9" s="704">
        <f t="shared" si="0"/>
        <v>2.9448513152958933E-2</v>
      </c>
      <c r="E9" s="175">
        <v>61640.627251999998</v>
      </c>
      <c r="F9" s="695">
        <v>67368.402459999998</v>
      </c>
      <c r="G9" s="704">
        <f t="shared" si="1"/>
        <v>9.2922078560031984E-2</v>
      </c>
      <c r="H9" s="705">
        <f t="shared" si="2"/>
        <v>0.14986787773768567</v>
      </c>
    </row>
    <row r="10" spans="1:8" x14ac:dyDescent="0.3">
      <c r="A10" s="706" t="s">
        <v>245</v>
      </c>
      <c r="B10" s="866">
        <v>29477.197938819998</v>
      </c>
      <c r="C10" s="867">
        <v>29389.275512</v>
      </c>
      <c r="D10" s="704">
        <f t="shared" si="0"/>
        <v>-2.9827267504354271E-3</v>
      </c>
      <c r="E10" s="175">
        <v>64134.028780089997</v>
      </c>
      <c r="F10" s="695">
        <v>62214.588213999996</v>
      </c>
      <c r="G10" s="704">
        <f t="shared" si="1"/>
        <v>-2.9928582417168781E-2</v>
      </c>
      <c r="H10" s="705">
        <f t="shared" si="2"/>
        <v>0.13840269264945565</v>
      </c>
    </row>
    <row r="11" spans="1:8" x14ac:dyDescent="0.3">
      <c r="A11" s="320" t="s">
        <v>243</v>
      </c>
      <c r="B11" s="866">
        <v>22811.548504366998</v>
      </c>
      <c r="C11" s="707">
        <v>22057.395573000002</v>
      </c>
      <c r="D11" s="704">
        <f t="shared" si="0"/>
        <v>-3.3060137553687863E-2</v>
      </c>
      <c r="E11" s="175">
        <v>41813.754131026995</v>
      </c>
      <c r="F11" s="708">
        <v>41163.395871000001</v>
      </c>
      <c r="G11" s="704">
        <f t="shared" si="1"/>
        <v>-1.5553692165239275E-2</v>
      </c>
      <c r="H11" s="705">
        <f t="shared" si="2"/>
        <v>9.1572169658110422E-2</v>
      </c>
    </row>
    <row r="12" spans="1:8" x14ac:dyDescent="0.3">
      <c r="A12" s="320" t="s">
        <v>254</v>
      </c>
      <c r="B12" s="866">
        <v>19629.614988007997</v>
      </c>
      <c r="C12" s="707">
        <v>18081.194235999999</v>
      </c>
      <c r="D12" s="704">
        <f t="shared" si="0"/>
        <v>-7.8881870732255832E-2</v>
      </c>
      <c r="E12" s="175">
        <v>40647.619663003999</v>
      </c>
      <c r="F12" s="708">
        <v>37927.428010999996</v>
      </c>
      <c r="G12" s="704">
        <f t="shared" si="1"/>
        <v>-6.6921302515527747E-2</v>
      </c>
      <c r="H12" s="705">
        <f t="shared" si="2"/>
        <v>8.4373429330350525E-2</v>
      </c>
    </row>
    <row r="13" spans="1:8" x14ac:dyDescent="0.3">
      <c r="A13" s="320" t="s">
        <v>263</v>
      </c>
      <c r="B13" s="866">
        <v>13386.076251279999</v>
      </c>
      <c r="C13" s="707">
        <v>12845.126960000001</v>
      </c>
      <c r="D13" s="704">
        <f t="shared" si="0"/>
        <v>-4.0411340943039331E-2</v>
      </c>
      <c r="E13" s="175">
        <v>27784.679738089999</v>
      </c>
      <c r="F13" s="708">
        <v>29160.127041</v>
      </c>
      <c r="G13" s="704">
        <f t="shared" si="1"/>
        <v>4.9503802666633012E-2</v>
      </c>
      <c r="H13" s="705">
        <f t="shared" si="2"/>
        <v>6.4869674723113058E-2</v>
      </c>
    </row>
    <row r="14" spans="1:8" x14ac:dyDescent="0.3">
      <c r="A14" s="320" t="s">
        <v>251</v>
      </c>
      <c r="B14" s="866">
        <v>15351.53154193</v>
      </c>
      <c r="C14" s="707">
        <v>13277.114208999999</v>
      </c>
      <c r="D14" s="704">
        <f t="shared" si="0"/>
        <v>-0.13512771199825213</v>
      </c>
      <c r="E14" s="175">
        <v>29737.948149489999</v>
      </c>
      <c r="F14" s="708">
        <v>27269.139339000001</v>
      </c>
      <c r="G14" s="704">
        <f t="shared" si="1"/>
        <v>-8.3018801367179651E-2</v>
      </c>
      <c r="H14" s="705">
        <f t="shared" si="2"/>
        <v>6.0662979842748772E-2</v>
      </c>
    </row>
    <row r="15" spans="1:8" x14ac:dyDescent="0.3">
      <c r="A15" s="320" t="s">
        <v>244</v>
      </c>
      <c r="B15" s="866">
        <v>4204.3315336400001</v>
      </c>
      <c r="C15" s="707">
        <v>3640.2184260000004</v>
      </c>
      <c r="D15" s="704">
        <f t="shared" si="0"/>
        <v>-0.1341742684006666</v>
      </c>
      <c r="E15" s="175">
        <v>8619.3944871639997</v>
      </c>
      <c r="F15" s="708">
        <v>7777.8026280000004</v>
      </c>
      <c r="G15" s="704">
        <f t="shared" si="1"/>
        <v>-9.7639324945307693E-2</v>
      </c>
      <c r="H15" s="709">
        <f t="shared" si="2"/>
        <v>1.7302514691706621E-2</v>
      </c>
    </row>
    <row r="16" spans="1:8" x14ac:dyDescent="0.3">
      <c r="A16" s="320" t="s">
        <v>264</v>
      </c>
      <c r="B16" s="866">
        <v>4778.842371013</v>
      </c>
      <c r="C16" s="707">
        <v>4539.0360529999998</v>
      </c>
      <c r="D16" s="704">
        <f t="shared" si="0"/>
        <v>-5.0180838662432614E-2</v>
      </c>
      <c r="E16" s="175">
        <v>9767.1073145910013</v>
      </c>
      <c r="F16" s="708">
        <v>7640.5957539999999</v>
      </c>
      <c r="G16" s="704">
        <f t="shared" si="1"/>
        <v>-0.2177217360368533</v>
      </c>
      <c r="H16" s="709">
        <f t="shared" si="2"/>
        <v>1.6997284015803159E-2</v>
      </c>
    </row>
    <row r="17" spans="1:8" x14ac:dyDescent="0.3">
      <c r="A17" s="320" t="s">
        <v>246</v>
      </c>
      <c r="B17" s="866">
        <v>1859.7569759999999</v>
      </c>
      <c r="C17" s="867">
        <v>1470.4521099999999</v>
      </c>
      <c r="D17" s="704">
        <f t="shared" si="0"/>
        <v>-0.20933104218666465</v>
      </c>
      <c r="E17" s="175">
        <v>3607.2671759999998</v>
      </c>
      <c r="F17" s="695">
        <v>3042.24449</v>
      </c>
      <c r="G17" s="704">
        <f t="shared" si="1"/>
        <v>-0.15663455420192585</v>
      </c>
      <c r="H17" s="705">
        <f t="shared" si="2"/>
        <v>6.7677829461100731E-3</v>
      </c>
    </row>
    <row r="18" spans="1:8" x14ac:dyDescent="0.3">
      <c r="A18" s="320" t="s">
        <v>262</v>
      </c>
      <c r="B18" s="866">
        <v>1437.8198616049999</v>
      </c>
      <c r="C18" s="707">
        <v>1037.3860579999998</v>
      </c>
      <c r="D18" s="704">
        <f t="shared" si="0"/>
        <v>-0.27850067612642837</v>
      </c>
      <c r="E18" s="175">
        <v>3029.8729345950001</v>
      </c>
      <c r="F18" s="708">
        <v>2649.1641949999998</v>
      </c>
      <c r="G18" s="704">
        <f t="shared" si="1"/>
        <v>-0.12565171801367614</v>
      </c>
      <c r="H18" s="705">
        <f t="shared" si="2"/>
        <v>5.8933357655177867E-3</v>
      </c>
    </row>
    <row r="19" spans="1:8" x14ac:dyDescent="0.3">
      <c r="A19" s="320" t="s">
        <v>261</v>
      </c>
      <c r="B19" s="866">
        <v>159.06951770000001</v>
      </c>
      <c r="C19" s="707">
        <v>186.49351799999999</v>
      </c>
      <c r="D19" s="704">
        <f t="shared" si="0"/>
        <v>0.17240261174187244</v>
      </c>
      <c r="E19" s="175">
        <v>283.08335699999998</v>
      </c>
      <c r="F19" s="708">
        <v>344.62244399999997</v>
      </c>
      <c r="G19" s="704">
        <f t="shared" si="1"/>
        <v>0.21738857293542702</v>
      </c>
      <c r="H19" s="705">
        <f t="shared" si="2"/>
        <v>7.6664775201876472E-4</v>
      </c>
    </row>
    <row r="20" spans="1:8" x14ac:dyDescent="0.3">
      <c r="A20" s="320" t="s">
        <v>259</v>
      </c>
      <c r="B20" s="866">
        <v>28.345219350000001</v>
      </c>
      <c r="C20" s="868">
        <v>54.729849000000002</v>
      </c>
      <c r="D20" s="704">
        <f t="shared" si="0"/>
        <v>0.93083173300615152</v>
      </c>
      <c r="E20" s="175">
        <v>51.69223659</v>
      </c>
      <c r="F20" s="708">
        <v>114.911472</v>
      </c>
      <c r="G20" s="704">
        <f t="shared" si="1"/>
        <v>1.2229928434210939</v>
      </c>
      <c r="H20" s="709">
        <f t="shared" si="2"/>
        <v>2.5563228171513765E-4</v>
      </c>
    </row>
    <row r="21" spans="1:8" ht="15" thickBot="1" x14ac:dyDescent="0.35">
      <c r="A21" s="320" t="s">
        <v>256</v>
      </c>
      <c r="B21" s="866">
        <v>0</v>
      </c>
      <c r="C21" s="707">
        <v>0</v>
      </c>
      <c r="D21" s="704" t="s">
        <v>242</v>
      </c>
      <c r="E21" s="175">
        <v>157.02064720000001</v>
      </c>
      <c r="F21" s="708">
        <v>0</v>
      </c>
      <c r="G21" s="704" t="s">
        <v>242</v>
      </c>
      <c r="H21" s="869" t="s">
        <v>242</v>
      </c>
    </row>
    <row r="22" spans="1:8" x14ac:dyDescent="0.3">
      <c r="A22" s="698" t="s">
        <v>806</v>
      </c>
      <c r="B22" s="710">
        <f>+SUM(B23:B38)</f>
        <v>8071657.8982516713</v>
      </c>
      <c r="C22" s="711">
        <f>+SUM(C23:C38)</f>
        <v>7421153.2262549987</v>
      </c>
      <c r="D22" s="701">
        <f>+C22/B22-1</f>
        <v>-8.0591209414062615E-2</v>
      </c>
      <c r="E22" s="710">
        <f>+SUM(E23:E38)</f>
        <v>16563579.351943675</v>
      </c>
      <c r="F22" s="711">
        <f>+SUM(F23:F38)</f>
        <v>16233138.670785997</v>
      </c>
      <c r="G22" s="701">
        <f>+F22/E22-1</f>
        <v>-1.9949835366888991E-2</v>
      </c>
      <c r="H22" s="702">
        <f>SUM(H23:H38)</f>
        <v>1.0000000000000002</v>
      </c>
    </row>
    <row r="23" spans="1:8" x14ac:dyDescent="0.3">
      <c r="A23" s="320" t="s">
        <v>246</v>
      </c>
      <c r="B23" s="712">
        <v>1819116.873232</v>
      </c>
      <c r="C23" s="708">
        <v>1957350.5735680002</v>
      </c>
      <c r="D23" s="704">
        <f t="shared" si="0"/>
        <v>7.598945530663026E-2</v>
      </c>
      <c r="E23" s="712">
        <v>3499958.9694039999</v>
      </c>
      <c r="F23" s="708">
        <v>4582585.7429800006</v>
      </c>
      <c r="G23" s="704">
        <f t="shared" si="1"/>
        <v>0.30932556153947099</v>
      </c>
      <c r="H23" s="705">
        <f t="shared" ref="H23:H38" si="3">(F23/$F$22)</f>
        <v>0.28229819481718965</v>
      </c>
    </row>
    <row r="24" spans="1:8" x14ac:dyDescent="0.3">
      <c r="A24" s="703" t="s">
        <v>258</v>
      </c>
      <c r="B24" s="712">
        <v>2457900.2739840094</v>
      </c>
      <c r="C24" s="708">
        <v>1985351.3969749999</v>
      </c>
      <c r="D24" s="704">
        <f t="shared" si="0"/>
        <v>-0.19225713997055516</v>
      </c>
      <c r="E24" s="712">
        <v>4884819.4012394771</v>
      </c>
      <c r="F24" s="708">
        <v>3999014.8551809997</v>
      </c>
      <c r="G24" s="704">
        <f t="shared" si="1"/>
        <v>-0.18133823859152554</v>
      </c>
      <c r="H24" s="705">
        <f t="shared" si="3"/>
        <v>0.24634883840287988</v>
      </c>
    </row>
    <row r="25" spans="1:8" x14ac:dyDescent="0.3">
      <c r="A25" s="703" t="s">
        <v>245</v>
      </c>
      <c r="B25" s="712">
        <v>1750318.0546892956</v>
      </c>
      <c r="C25" s="708">
        <v>1701556.5051739996</v>
      </c>
      <c r="D25" s="704">
        <f t="shared" si="0"/>
        <v>-2.7858679389530572E-2</v>
      </c>
      <c r="E25" s="712">
        <v>3888191.9768513083</v>
      </c>
      <c r="F25" s="707">
        <v>3612641.0477</v>
      </c>
      <c r="G25" s="704">
        <f t="shared" si="1"/>
        <v>-7.0868653294853923E-2</v>
      </c>
      <c r="H25" s="705">
        <f t="shared" si="3"/>
        <v>0.22254729174472571</v>
      </c>
    </row>
    <row r="26" spans="1:8" x14ac:dyDescent="0.3">
      <c r="A26" s="703" t="s">
        <v>259</v>
      </c>
      <c r="B26" s="870">
        <v>615008.81726859999</v>
      </c>
      <c r="C26" s="707">
        <v>581839.74080200004</v>
      </c>
      <c r="D26" s="704">
        <f t="shared" si="0"/>
        <v>-5.3932684435178846E-2</v>
      </c>
      <c r="E26" s="712">
        <v>1385846.1023438</v>
      </c>
      <c r="F26" s="708">
        <v>1200529.3229959998</v>
      </c>
      <c r="G26" s="704">
        <f t="shared" si="1"/>
        <v>-0.13372103802462976</v>
      </c>
      <c r="H26" s="705">
        <f t="shared" si="3"/>
        <v>7.3955465258024003E-2</v>
      </c>
    </row>
    <row r="27" spans="1:8" x14ac:dyDescent="0.3">
      <c r="A27" s="703" t="s">
        <v>244</v>
      </c>
      <c r="B27" s="870">
        <v>384902.20369808993</v>
      </c>
      <c r="C27" s="707">
        <v>361819.534514</v>
      </c>
      <c r="D27" s="704">
        <f t="shared" si="0"/>
        <v>-5.997021831081939E-2</v>
      </c>
      <c r="E27" s="712">
        <v>850071.06465675496</v>
      </c>
      <c r="F27" s="707">
        <v>823837.69757600012</v>
      </c>
      <c r="G27" s="704">
        <f t="shared" si="1"/>
        <v>-3.0860204718704876E-2</v>
      </c>
      <c r="H27" s="705">
        <f t="shared" si="3"/>
        <v>5.0750364072144678E-2</v>
      </c>
    </row>
    <row r="28" spans="1:8" x14ac:dyDescent="0.3">
      <c r="A28" s="703" t="s">
        <v>302</v>
      </c>
      <c r="B28" s="870">
        <v>173182.7344509</v>
      </c>
      <c r="C28" s="707">
        <v>233281.45800000001</v>
      </c>
      <c r="D28" s="704">
        <f t="shared" si="0"/>
        <v>0.34702491411543646</v>
      </c>
      <c r="E28" s="712">
        <v>346826.76211275999</v>
      </c>
      <c r="F28" s="708">
        <v>525595.49520100001</v>
      </c>
      <c r="G28" s="704">
        <f t="shared" si="1"/>
        <v>0.51544099999445514</v>
      </c>
      <c r="H28" s="705">
        <f t="shared" si="3"/>
        <v>3.2377934166661751E-2</v>
      </c>
    </row>
    <row r="29" spans="1:8" x14ac:dyDescent="0.3">
      <c r="A29" s="703" t="s">
        <v>256</v>
      </c>
      <c r="B29" s="870">
        <v>232040.13738167798</v>
      </c>
      <c r="C29" s="707">
        <v>182090.94257000004</v>
      </c>
      <c r="D29" s="704">
        <f t="shared" si="0"/>
        <v>-0.21526101206153636</v>
      </c>
      <c r="E29" s="712">
        <v>428632.15486099978</v>
      </c>
      <c r="F29" s="708">
        <v>410407.78709700011</v>
      </c>
      <c r="G29" s="704">
        <f t="shared" si="1"/>
        <v>-4.2517500279253717E-2</v>
      </c>
      <c r="H29" s="705">
        <f t="shared" si="3"/>
        <v>2.5282097037438077E-2</v>
      </c>
    </row>
    <row r="30" spans="1:8" x14ac:dyDescent="0.3">
      <c r="A30" s="703" t="s">
        <v>263</v>
      </c>
      <c r="B30" s="870">
        <v>141612.82540100001</v>
      </c>
      <c r="C30" s="707">
        <v>101590.55719599999</v>
      </c>
      <c r="D30" s="704">
        <f t="shared" si="0"/>
        <v>-0.28261753899528785</v>
      </c>
      <c r="E30" s="712">
        <v>281561.74712700001</v>
      </c>
      <c r="F30" s="708">
        <v>362513.01248799998</v>
      </c>
      <c r="G30" s="704">
        <f t="shared" si="1"/>
        <v>0.28750803753354481</v>
      </c>
      <c r="H30" s="705">
        <f t="shared" si="3"/>
        <v>2.2331664864071992E-2</v>
      </c>
    </row>
    <row r="31" spans="1:8" x14ac:dyDescent="0.3">
      <c r="A31" s="703" t="s">
        <v>264</v>
      </c>
      <c r="B31" s="870">
        <v>110638.6162968</v>
      </c>
      <c r="C31" s="707">
        <v>122943.14190800001</v>
      </c>
      <c r="D31" s="704">
        <f t="shared" si="0"/>
        <v>0.11121366140545175</v>
      </c>
      <c r="E31" s="712">
        <v>241132.44774979999</v>
      </c>
      <c r="F31" s="708">
        <v>230553.98483999999</v>
      </c>
      <c r="G31" s="704">
        <f t="shared" si="1"/>
        <v>-4.3869927123106445E-2</v>
      </c>
      <c r="H31" s="705">
        <f t="shared" si="3"/>
        <v>1.4202674511425012E-2</v>
      </c>
    </row>
    <row r="32" spans="1:8" x14ac:dyDescent="0.3">
      <c r="A32" s="703" t="s">
        <v>303</v>
      </c>
      <c r="B32" s="870">
        <v>89619.36286998546</v>
      </c>
      <c r="C32" s="707">
        <v>97976.225608999943</v>
      </c>
      <c r="D32" s="704">
        <f t="shared" si="0"/>
        <v>9.3248406051916755E-2</v>
      </c>
      <c r="E32" s="712">
        <v>189339.29941147094</v>
      </c>
      <c r="F32" s="708">
        <v>194584.359528</v>
      </c>
      <c r="G32" s="704">
        <f t="shared" si="1"/>
        <v>2.7701909391407042E-2</v>
      </c>
      <c r="H32" s="705">
        <f t="shared" si="3"/>
        <v>1.1986859933512683E-2</v>
      </c>
    </row>
    <row r="33" spans="1:8" x14ac:dyDescent="0.3">
      <c r="A33" s="703" t="s">
        <v>254</v>
      </c>
      <c r="B33" s="870">
        <v>141579.760432418</v>
      </c>
      <c r="C33" s="707">
        <v>10464.062879999999</v>
      </c>
      <c r="D33" s="704">
        <f t="shared" si="0"/>
        <v>-0.92609068663458471</v>
      </c>
      <c r="E33" s="712">
        <v>287302.56549856102</v>
      </c>
      <c r="F33" s="708">
        <v>120504.55987099999</v>
      </c>
      <c r="G33" s="704">
        <f t="shared" si="1"/>
        <v>-0.58056566720214842</v>
      </c>
      <c r="H33" s="705">
        <f t="shared" si="3"/>
        <v>7.4233678597144179E-3</v>
      </c>
    </row>
    <row r="34" spans="1:8" x14ac:dyDescent="0.3">
      <c r="A34" s="703" t="s">
        <v>251</v>
      </c>
      <c r="B34" s="870">
        <v>26000.64688</v>
      </c>
      <c r="C34" s="707">
        <v>45799.735500000003</v>
      </c>
      <c r="D34" s="704">
        <f t="shared" si="0"/>
        <v>0.76148446272810588</v>
      </c>
      <c r="E34" s="712">
        <v>58163.637010000006</v>
      </c>
      <c r="F34" s="708">
        <v>89599.038790000006</v>
      </c>
      <c r="G34" s="704">
        <f t="shared" si="1"/>
        <v>0.54046485735744731</v>
      </c>
      <c r="H34" s="705">
        <f t="shared" si="3"/>
        <v>5.5195141621778359E-3</v>
      </c>
    </row>
    <row r="35" spans="1:8" x14ac:dyDescent="0.3">
      <c r="A35" s="703" t="s">
        <v>262</v>
      </c>
      <c r="B35" s="870">
        <v>52493.13175</v>
      </c>
      <c r="C35" s="707">
        <v>24551.923019999998</v>
      </c>
      <c r="D35" s="704">
        <f t="shared" si="0"/>
        <v>-0.53228313492650403</v>
      </c>
      <c r="E35" s="712">
        <v>108144.95090385301</v>
      </c>
      <c r="F35" s="708">
        <v>50863.477740000002</v>
      </c>
      <c r="G35" s="704">
        <f t="shared" si="1"/>
        <v>-0.52967311636009229</v>
      </c>
      <c r="H35" s="705">
        <f t="shared" si="3"/>
        <v>3.1333113559570934E-3</v>
      </c>
    </row>
    <row r="36" spans="1:8" x14ac:dyDescent="0.3">
      <c r="A36" s="703" t="s">
        <v>249</v>
      </c>
      <c r="B36" s="870">
        <v>12263.5224</v>
      </c>
      <c r="C36" s="707">
        <v>9800.9087400000008</v>
      </c>
      <c r="D36" s="704">
        <f t="shared" si="0"/>
        <v>-0.2008080207037416</v>
      </c>
      <c r="E36" s="712">
        <v>25741.172399999999</v>
      </c>
      <c r="F36" s="708">
        <v>20447.327600000001</v>
      </c>
      <c r="G36" s="704">
        <f t="shared" si="1"/>
        <v>-0.20565670893840093</v>
      </c>
      <c r="H36" s="705">
        <f t="shared" si="3"/>
        <v>1.259604073782606E-3</v>
      </c>
    </row>
    <row r="37" spans="1:8" x14ac:dyDescent="0.3">
      <c r="A37" s="703" t="s">
        <v>248</v>
      </c>
      <c r="B37" s="870">
        <v>63482.504686896194</v>
      </c>
      <c r="C37" s="707">
        <v>3677.9999990000001</v>
      </c>
      <c r="D37" s="704">
        <f t="shared" si="0"/>
        <v>-0.94206277749845624</v>
      </c>
      <c r="E37" s="712">
        <v>84995.355103892303</v>
      </c>
      <c r="F37" s="708">
        <v>7420.9999980000002</v>
      </c>
      <c r="G37" s="704">
        <f t="shared" si="1"/>
        <v>-0.91268934650688738</v>
      </c>
      <c r="H37" s="709">
        <f t="shared" si="3"/>
        <v>4.5715127237563852E-4</v>
      </c>
    </row>
    <row r="38" spans="1:8" ht="15" thickBot="1" x14ac:dyDescent="0.35">
      <c r="A38" s="703" t="s">
        <v>255</v>
      </c>
      <c r="B38" s="871">
        <v>1498.4328300000002</v>
      </c>
      <c r="C38" s="707">
        <v>1058.5198</v>
      </c>
      <c r="D38" s="704">
        <f t="shared" si="0"/>
        <v>-0.29358208202098734</v>
      </c>
      <c r="E38" s="804">
        <v>2851.7452700000003</v>
      </c>
      <c r="F38" s="708">
        <v>2039.9612000000002</v>
      </c>
      <c r="G38" s="704">
        <f t="shared" si="1"/>
        <v>-0.28466219565255912</v>
      </c>
      <c r="H38" s="709">
        <f t="shared" si="3"/>
        <v>1.2566646791918441E-4</v>
      </c>
    </row>
    <row r="39" spans="1:8" x14ac:dyDescent="0.3">
      <c r="A39" s="698" t="s">
        <v>807</v>
      </c>
      <c r="B39" s="710">
        <f>+SUM(B40:B51)</f>
        <v>109459.79120289111</v>
      </c>
      <c r="C39" s="711">
        <f>+SUM(C40:C51)</f>
        <v>108304.71346399999</v>
      </c>
      <c r="D39" s="701">
        <f t="shared" si="0"/>
        <v>-1.0552530077004296E-2</v>
      </c>
      <c r="E39" s="710">
        <f>+SUM(E40:E51)</f>
        <v>201315.4853678231</v>
      </c>
      <c r="F39" s="711">
        <f>+SUM(F40:F51)</f>
        <v>213652.33742199998</v>
      </c>
      <c r="G39" s="701">
        <f t="shared" si="1"/>
        <v>6.1281187741897947E-2</v>
      </c>
      <c r="H39" s="702">
        <f>SUM(H40:H51)</f>
        <v>1.0000000000000002</v>
      </c>
    </row>
    <row r="40" spans="1:8" x14ac:dyDescent="0.3">
      <c r="A40" s="320" t="s">
        <v>255</v>
      </c>
      <c r="B40" s="712">
        <v>43472.600465100004</v>
      </c>
      <c r="C40" s="708">
        <v>29876.360508999995</v>
      </c>
      <c r="D40" s="704">
        <f t="shared" si="0"/>
        <v>-0.31275423624623355</v>
      </c>
      <c r="E40" s="712">
        <v>73219.760002049996</v>
      </c>
      <c r="F40" s="708">
        <v>60205.136538999992</v>
      </c>
      <c r="G40" s="704">
        <f t="shared" si="1"/>
        <v>-0.17774742040516966</v>
      </c>
      <c r="H40" s="713">
        <f t="shared" ref="H40:H50" si="4">(F40/$F$39)</f>
        <v>0.28179020770591678</v>
      </c>
    </row>
    <row r="41" spans="1:8" x14ac:dyDescent="0.3">
      <c r="A41" s="320" t="s">
        <v>243</v>
      </c>
      <c r="B41" s="712">
        <v>18091.463992413999</v>
      </c>
      <c r="C41" s="708">
        <v>25601.200401999999</v>
      </c>
      <c r="D41" s="704">
        <f t="shared" si="0"/>
        <v>0.41509832552716208</v>
      </c>
      <c r="E41" s="712">
        <v>35581.885470527995</v>
      </c>
      <c r="F41" s="708">
        <v>41870.623729999999</v>
      </c>
      <c r="G41" s="704">
        <f t="shared" si="1"/>
        <v>0.17673988256414574</v>
      </c>
      <c r="H41" s="713">
        <f t="shared" si="4"/>
        <v>0.19597550036299552</v>
      </c>
    </row>
    <row r="42" spans="1:8" x14ac:dyDescent="0.3">
      <c r="A42" s="703" t="s">
        <v>244</v>
      </c>
      <c r="B42" s="712">
        <v>12629.111844360001</v>
      </c>
      <c r="C42" s="708">
        <v>14453.822445000002</v>
      </c>
      <c r="D42" s="704">
        <f t="shared" si="0"/>
        <v>0.14448447548232712</v>
      </c>
      <c r="E42" s="712">
        <v>26316.46287109</v>
      </c>
      <c r="F42" s="708">
        <v>32233.894219000002</v>
      </c>
      <c r="G42" s="704">
        <f t="shared" si="1"/>
        <v>0.22485663734128214</v>
      </c>
      <c r="H42" s="713">
        <f t="shared" si="4"/>
        <v>0.15087077730084711</v>
      </c>
    </row>
    <row r="43" spans="1:8" x14ac:dyDescent="0.3">
      <c r="A43" s="320" t="s">
        <v>251</v>
      </c>
      <c r="B43" s="870">
        <v>11816.433859999999</v>
      </c>
      <c r="C43" s="707">
        <v>15491.255817999998</v>
      </c>
      <c r="D43" s="704">
        <f t="shared" si="0"/>
        <v>0.31099247044742473</v>
      </c>
      <c r="E43" s="712">
        <v>18697.559076999998</v>
      </c>
      <c r="F43" s="708">
        <v>31766.237869999997</v>
      </c>
      <c r="G43" s="704">
        <f t="shared" si="1"/>
        <v>0.69895106303345633</v>
      </c>
      <c r="H43" s="713">
        <f t="shared" si="4"/>
        <v>0.14868191124563376</v>
      </c>
    </row>
    <row r="44" spans="1:8" x14ac:dyDescent="0.3">
      <c r="A44" s="320" t="s">
        <v>264</v>
      </c>
      <c r="B44" s="870">
        <v>12351.499096534</v>
      </c>
      <c r="C44" s="707">
        <v>11173.074503</v>
      </c>
      <c r="D44" s="704">
        <f t="shared" si="0"/>
        <v>-9.5407414462320816E-2</v>
      </c>
      <c r="E44" s="712">
        <v>26433.406743091</v>
      </c>
      <c r="F44" s="708">
        <v>22606.049565999998</v>
      </c>
      <c r="G44" s="704">
        <f t="shared" si="1"/>
        <v>-0.14479242930317227</v>
      </c>
      <c r="H44" s="713">
        <f t="shared" si="4"/>
        <v>0.10580763982632764</v>
      </c>
    </row>
    <row r="45" spans="1:8" x14ac:dyDescent="0.3">
      <c r="A45" s="320" t="s">
        <v>261</v>
      </c>
      <c r="B45" s="870">
        <v>4386.9590901000001</v>
      </c>
      <c r="C45" s="707">
        <v>4763.8980590000001</v>
      </c>
      <c r="D45" s="704">
        <f t="shared" si="0"/>
        <v>8.5922608613021589E-2</v>
      </c>
      <c r="E45" s="712">
        <v>7788.5108731</v>
      </c>
      <c r="F45" s="708">
        <v>9778.0089719999996</v>
      </c>
      <c r="G45" s="704">
        <f t="shared" si="1"/>
        <v>0.25544011317636328</v>
      </c>
      <c r="H45" s="713">
        <f t="shared" si="4"/>
        <v>4.5765981734553908E-2</v>
      </c>
    </row>
    <row r="46" spans="1:8" x14ac:dyDescent="0.3">
      <c r="A46" s="320" t="s">
        <v>259</v>
      </c>
      <c r="B46" s="870">
        <v>3715.1553445199997</v>
      </c>
      <c r="C46" s="707">
        <v>3830.7232880000001</v>
      </c>
      <c r="D46" s="704">
        <f t="shared" si="0"/>
        <v>3.1107163163571983E-2</v>
      </c>
      <c r="E46" s="712">
        <v>6563.4663237599998</v>
      </c>
      <c r="F46" s="708">
        <v>7998.6404499999999</v>
      </c>
      <c r="G46" s="704">
        <f t="shared" si="1"/>
        <v>0.21866100250177478</v>
      </c>
      <c r="H46" s="713">
        <f t="shared" si="4"/>
        <v>3.7437645412702947E-2</v>
      </c>
    </row>
    <row r="47" spans="1:8" x14ac:dyDescent="0.3">
      <c r="A47" s="320" t="s">
        <v>245</v>
      </c>
      <c r="B47" s="870">
        <v>2144.0676263999999</v>
      </c>
      <c r="C47" s="707">
        <v>1916.6147420000002</v>
      </c>
      <c r="D47" s="704">
        <f t="shared" si="0"/>
        <v>-0.10608475292447039</v>
      </c>
      <c r="E47" s="712">
        <v>4636.6742938999996</v>
      </c>
      <c r="F47" s="708">
        <v>4358.0822779999999</v>
      </c>
      <c r="G47" s="704">
        <f t="shared" si="1"/>
        <v>-6.0084448085239606E-2</v>
      </c>
      <c r="H47" s="713">
        <f t="shared" si="4"/>
        <v>2.0398008889516806E-2</v>
      </c>
    </row>
    <row r="48" spans="1:8" x14ac:dyDescent="0.3">
      <c r="A48" s="320" t="s">
        <v>262</v>
      </c>
      <c r="B48" s="870">
        <v>96.770390003299994</v>
      </c>
      <c r="C48" s="707">
        <v>926.00716900000009</v>
      </c>
      <c r="D48" s="704">
        <f t="shared" si="0"/>
        <v>8.5691168441960617</v>
      </c>
      <c r="E48" s="712">
        <v>1302.962382227</v>
      </c>
      <c r="F48" s="708">
        <v>1987.4627340000002</v>
      </c>
      <c r="G48" s="704">
        <f t="shared" si="1"/>
        <v>0.52534160702557231</v>
      </c>
      <c r="H48" s="713">
        <f t="shared" si="4"/>
        <v>9.3023215097077106E-3</v>
      </c>
    </row>
    <row r="49" spans="1:9" x14ac:dyDescent="0.3">
      <c r="A49" s="320" t="s">
        <v>256</v>
      </c>
      <c r="B49" s="872">
        <v>744.73129059999997</v>
      </c>
      <c r="C49" s="707">
        <v>268.18652900000001</v>
      </c>
      <c r="D49" s="704">
        <f t="shared" si="0"/>
        <v>-0.63988819540007114</v>
      </c>
      <c r="E49" s="712">
        <v>744.73129059999997</v>
      </c>
      <c r="F49" s="708">
        <v>838.13326400000005</v>
      </c>
      <c r="G49" s="704">
        <f t="shared" si="1"/>
        <v>0.1254170122551852</v>
      </c>
      <c r="H49" s="713">
        <f t="shared" si="4"/>
        <v>3.9228836628383956E-3</v>
      </c>
    </row>
    <row r="50" spans="1:9" x14ac:dyDescent="0.3">
      <c r="A50" s="320" t="s">
        <v>263</v>
      </c>
      <c r="B50" s="872">
        <v>0.9798</v>
      </c>
      <c r="C50" s="868">
        <v>3.57</v>
      </c>
      <c r="D50" s="704">
        <f t="shared" si="0"/>
        <v>2.6436007348438455</v>
      </c>
      <c r="E50" s="818">
        <v>1.5998999999999999</v>
      </c>
      <c r="F50" s="708">
        <v>10.0678</v>
      </c>
      <c r="G50" s="704">
        <f t="shared" si="1"/>
        <v>5.2927682980186264</v>
      </c>
      <c r="H50" s="873">
        <f t="shared" si="4"/>
        <v>4.7122348959442316E-5</v>
      </c>
    </row>
    <row r="51" spans="1:9" ht="15" thickBot="1" x14ac:dyDescent="0.35">
      <c r="A51" s="320" t="s">
        <v>302</v>
      </c>
      <c r="B51" s="870">
        <v>10.018402859799998</v>
      </c>
      <c r="C51" s="707">
        <v>0</v>
      </c>
      <c r="D51" s="704" t="s">
        <v>242</v>
      </c>
      <c r="E51" s="712">
        <v>28.466140477099998</v>
      </c>
      <c r="F51" s="708">
        <v>0</v>
      </c>
      <c r="G51" s="704" t="s">
        <v>242</v>
      </c>
      <c r="H51" s="874" t="s">
        <v>242</v>
      </c>
      <c r="I51" s="1"/>
    </row>
    <row r="52" spans="1:9" x14ac:dyDescent="0.3">
      <c r="A52" s="698" t="s">
        <v>808</v>
      </c>
      <c r="B52" s="710">
        <f>+SUM(B53:B69)</f>
        <v>297567.20122953254</v>
      </c>
      <c r="C52" s="711">
        <f>+SUM(C53:C69)</f>
        <v>289671.80993199995</v>
      </c>
      <c r="D52" s="701">
        <f t="shared" si="0"/>
        <v>-2.6533136934814183E-2</v>
      </c>
      <c r="E52" s="710">
        <f>+SUM(E53:E69)</f>
        <v>571260.76621928148</v>
      </c>
      <c r="F52" s="711">
        <f>+SUM(F53:F69)</f>
        <v>575669.87838799995</v>
      </c>
      <c r="G52" s="701">
        <f t="shared" si="1"/>
        <v>7.7182128188126864E-3</v>
      </c>
      <c r="H52" s="702">
        <f>SUM(H53:H69)</f>
        <v>1.0000000000000002</v>
      </c>
    </row>
    <row r="53" spans="1:9" x14ac:dyDescent="0.3">
      <c r="A53" s="320" t="s">
        <v>255</v>
      </c>
      <c r="B53" s="712">
        <v>50334.419945096015</v>
      </c>
      <c r="C53" s="708">
        <v>61580.417042000001</v>
      </c>
      <c r="D53" s="704">
        <f t="shared" si="0"/>
        <v>0.22342558251730993</v>
      </c>
      <c r="E53" s="712">
        <v>94150.589636597419</v>
      </c>
      <c r="F53" s="708">
        <v>118078.28746799999</v>
      </c>
      <c r="G53" s="704">
        <f t="shared" si="1"/>
        <v>0.2541428356822697</v>
      </c>
      <c r="H53" s="713">
        <f t="shared" ref="H53:H68" si="5">(F53/$F$52)</f>
        <v>0.20511458372399943</v>
      </c>
    </row>
    <row r="54" spans="1:9" x14ac:dyDescent="0.3">
      <c r="A54" s="703" t="s">
        <v>244</v>
      </c>
      <c r="B54" s="712">
        <v>71642.011680887401</v>
      </c>
      <c r="C54" s="708">
        <v>50643.577137</v>
      </c>
      <c r="D54" s="704">
        <f t="shared" si="0"/>
        <v>-0.29310224617114355</v>
      </c>
      <c r="E54" s="712">
        <v>126017.9687645123</v>
      </c>
      <c r="F54" s="708">
        <v>107906.910848</v>
      </c>
      <c r="G54" s="704">
        <f t="shared" si="1"/>
        <v>-0.14371805936942328</v>
      </c>
      <c r="H54" s="713">
        <f t="shared" si="5"/>
        <v>0.1874458172975155</v>
      </c>
    </row>
    <row r="55" spans="1:9" ht="15" customHeight="1" x14ac:dyDescent="0.3">
      <c r="A55" s="703" t="s">
        <v>264</v>
      </c>
      <c r="B55" s="712">
        <v>37322.069571918102</v>
      </c>
      <c r="C55" s="708">
        <v>37348.891795000003</v>
      </c>
      <c r="D55" s="704">
        <f t="shared" si="0"/>
        <v>7.186692321607957E-4</v>
      </c>
      <c r="E55" s="712">
        <v>80841.910542411089</v>
      </c>
      <c r="F55" s="708">
        <v>79082.72851700001</v>
      </c>
      <c r="G55" s="704">
        <f t="shared" si="1"/>
        <v>-2.1760767572262862E-2</v>
      </c>
      <c r="H55" s="713">
        <f t="shared" si="5"/>
        <v>0.13737513718530617</v>
      </c>
    </row>
    <row r="56" spans="1:9" x14ac:dyDescent="0.3">
      <c r="A56" s="703" t="s">
        <v>243</v>
      </c>
      <c r="B56" s="712">
        <v>39319.722478547003</v>
      </c>
      <c r="C56" s="708">
        <v>43988.840169999989</v>
      </c>
      <c r="D56" s="704">
        <f t="shared" si="0"/>
        <v>0.11874747320509393</v>
      </c>
      <c r="E56" s="712">
        <v>79042.856094766612</v>
      </c>
      <c r="F56" s="708">
        <v>74651.83553099999</v>
      </c>
      <c r="G56" s="704">
        <f t="shared" si="1"/>
        <v>-5.5552402591603101E-2</v>
      </c>
      <c r="H56" s="713">
        <f t="shared" si="5"/>
        <v>0.12967820331340119</v>
      </c>
    </row>
    <row r="57" spans="1:9" x14ac:dyDescent="0.3">
      <c r="A57" s="320" t="s">
        <v>302</v>
      </c>
      <c r="B57" s="870">
        <v>10473.6403979195</v>
      </c>
      <c r="C57" s="707">
        <v>13347.207401</v>
      </c>
      <c r="D57" s="704">
        <f t="shared" si="0"/>
        <v>0.27436181632236578</v>
      </c>
      <c r="E57" s="712">
        <v>20843.138023570202</v>
      </c>
      <c r="F57" s="708">
        <v>31862.443501999998</v>
      </c>
      <c r="G57" s="704">
        <f t="shared" si="1"/>
        <v>0.52867785388019573</v>
      </c>
      <c r="H57" s="713">
        <f t="shared" si="5"/>
        <v>5.5348463934263376E-2</v>
      </c>
    </row>
    <row r="58" spans="1:9" x14ac:dyDescent="0.3">
      <c r="A58" s="320" t="s">
        <v>259</v>
      </c>
      <c r="B58" s="870">
        <v>17601.704716778702</v>
      </c>
      <c r="C58" s="707">
        <v>13566.996413000003</v>
      </c>
      <c r="D58" s="704">
        <f t="shared" si="0"/>
        <v>-0.22922258773791626</v>
      </c>
      <c r="E58" s="712">
        <v>33723.155842014203</v>
      </c>
      <c r="F58" s="708">
        <v>29343.590485000001</v>
      </c>
      <c r="G58" s="704">
        <f t="shared" si="1"/>
        <v>-0.12986819435083519</v>
      </c>
      <c r="H58" s="713">
        <f t="shared" si="5"/>
        <v>5.0972947494088788E-2</v>
      </c>
    </row>
    <row r="59" spans="1:9" ht="15" customHeight="1" x14ac:dyDescent="0.3">
      <c r="A59" s="320" t="s">
        <v>251</v>
      </c>
      <c r="B59" s="870">
        <v>18688.328860736001</v>
      </c>
      <c r="C59" s="707">
        <v>12405.619500999999</v>
      </c>
      <c r="D59" s="704">
        <f t="shared" si="0"/>
        <v>-0.3361835831632819</v>
      </c>
      <c r="E59" s="712">
        <v>35725.671900662201</v>
      </c>
      <c r="F59" s="708">
        <v>24536.430244000003</v>
      </c>
      <c r="G59" s="704">
        <f t="shared" si="1"/>
        <v>-0.31319891443258752</v>
      </c>
      <c r="H59" s="713">
        <f t="shared" si="5"/>
        <v>4.2622397254321015E-2</v>
      </c>
    </row>
    <row r="60" spans="1:9" x14ac:dyDescent="0.3">
      <c r="A60" s="320" t="s">
        <v>262</v>
      </c>
      <c r="B60" s="870">
        <v>11222.0775927424</v>
      </c>
      <c r="C60" s="707">
        <v>10416.748908999998</v>
      </c>
      <c r="D60" s="704">
        <f t="shared" si="0"/>
        <v>-7.1762886781608803E-2</v>
      </c>
      <c r="E60" s="712">
        <v>22693.940994297998</v>
      </c>
      <c r="F60" s="708">
        <v>21728.664055999998</v>
      </c>
      <c r="G60" s="704">
        <f t="shared" si="1"/>
        <v>-4.2534566320611034E-2</v>
      </c>
      <c r="H60" s="713">
        <f t="shared" si="5"/>
        <v>3.7745007810457185E-2</v>
      </c>
    </row>
    <row r="61" spans="1:9" x14ac:dyDescent="0.3">
      <c r="A61" s="320" t="s">
        <v>245</v>
      </c>
      <c r="B61" s="870">
        <v>7163.5148076636005</v>
      </c>
      <c r="C61" s="707">
        <v>8861.2131870000012</v>
      </c>
      <c r="D61" s="704">
        <f t="shared" si="0"/>
        <v>0.23699237384421767</v>
      </c>
      <c r="E61" s="712">
        <v>13640.315080598801</v>
      </c>
      <c r="F61" s="708">
        <v>17580.964125999999</v>
      </c>
      <c r="G61" s="704">
        <f t="shared" si="1"/>
        <v>0.28889721550539194</v>
      </c>
      <c r="H61" s="713">
        <f t="shared" si="5"/>
        <v>3.0540010492177389E-2</v>
      </c>
    </row>
    <row r="62" spans="1:9" x14ac:dyDescent="0.3">
      <c r="A62" s="320" t="s">
        <v>254</v>
      </c>
      <c r="B62" s="870">
        <v>7345.9029374124993</v>
      </c>
      <c r="C62" s="707">
        <v>7160.3122229999999</v>
      </c>
      <c r="D62" s="704">
        <f t="shared" si="0"/>
        <v>-2.526452037193283E-2</v>
      </c>
      <c r="E62" s="712">
        <v>15626.200518178099</v>
      </c>
      <c r="F62" s="708">
        <v>15207.267551000001</v>
      </c>
      <c r="G62" s="704">
        <f t="shared" si="1"/>
        <v>-2.6809650029176901E-2</v>
      </c>
      <c r="H62" s="713">
        <f t="shared" si="5"/>
        <v>2.6416646279259281E-2</v>
      </c>
    </row>
    <row r="63" spans="1:9" x14ac:dyDescent="0.3">
      <c r="A63" s="320" t="s">
        <v>263</v>
      </c>
      <c r="B63" s="870">
        <v>6969.7541477258001</v>
      </c>
      <c r="C63" s="707">
        <v>6575.4544900000001</v>
      </c>
      <c r="D63" s="704">
        <f t="shared" si="0"/>
        <v>-5.6572965038438006E-2</v>
      </c>
      <c r="E63" s="712">
        <v>14207.380444476001</v>
      </c>
      <c r="F63" s="708">
        <v>14495.314484999999</v>
      </c>
      <c r="G63" s="704">
        <f t="shared" si="1"/>
        <v>2.0266511595805836E-2</v>
      </c>
      <c r="H63" s="713">
        <f t="shared" si="5"/>
        <v>2.5179907841608826E-2</v>
      </c>
    </row>
    <row r="64" spans="1:9" x14ac:dyDescent="0.3">
      <c r="A64" s="320" t="s">
        <v>249</v>
      </c>
      <c r="B64" s="870">
        <v>6404.9828555385002</v>
      </c>
      <c r="C64" s="707">
        <v>6096.8467600000004</v>
      </c>
      <c r="D64" s="704">
        <f t="shared" si="0"/>
        <v>-4.8108808795959357E-2</v>
      </c>
      <c r="E64" s="712">
        <v>13548.8797649028</v>
      </c>
      <c r="F64" s="708">
        <v>12659.452219000001</v>
      </c>
      <c r="G64" s="704">
        <f t="shared" si="1"/>
        <v>-6.5645836507220667E-2</v>
      </c>
      <c r="H64" s="713">
        <f t="shared" si="5"/>
        <v>2.199081920778833E-2</v>
      </c>
    </row>
    <row r="65" spans="1:8" x14ac:dyDescent="0.3">
      <c r="A65" s="320" t="s">
        <v>256</v>
      </c>
      <c r="B65" s="870">
        <v>4536.4268825374002</v>
      </c>
      <c r="C65" s="707">
        <v>8576.2701140000008</v>
      </c>
      <c r="D65" s="704">
        <f t="shared" si="0"/>
        <v>0.89053418826469866</v>
      </c>
      <c r="E65" s="712">
        <v>4536.6577070376998</v>
      </c>
      <c r="F65" s="708">
        <v>9823.4270390000001</v>
      </c>
      <c r="G65" s="704">
        <f t="shared" si="1"/>
        <v>1.1653445495261754</v>
      </c>
      <c r="H65" s="390">
        <f t="shared" si="5"/>
        <v>1.7064340879720367E-2</v>
      </c>
    </row>
    <row r="66" spans="1:8" x14ac:dyDescent="0.3">
      <c r="A66" s="320" t="s">
        <v>261</v>
      </c>
      <c r="B66" s="875">
        <v>4738.0010626111998</v>
      </c>
      <c r="C66" s="707">
        <v>4744.5166629999994</v>
      </c>
      <c r="D66" s="704">
        <f t="shared" si="0"/>
        <v>1.3751791742335762E-3</v>
      </c>
      <c r="E66" s="712">
        <v>9049.2450280470985</v>
      </c>
      <c r="F66" s="708">
        <v>9606.9309469999989</v>
      </c>
      <c r="G66" s="704">
        <f t="shared" si="1"/>
        <v>6.1627894617110712E-2</v>
      </c>
      <c r="H66" s="390">
        <f t="shared" si="5"/>
        <v>1.6688264068812287E-2</v>
      </c>
    </row>
    <row r="67" spans="1:8" x14ac:dyDescent="0.3">
      <c r="A67" s="320" t="s">
        <v>246</v>
      </c>
      <c r="B67" s="870">
        <v>2250.4337560748004</v>
      </c>
      <c r="C67" s="707">
        <v>2763.4280749999998</v>
      </c>
      <c r="D67" s="704">
        <f t="shared" si="0"/>
        <v>0.22795353008744534</v>
      </c>
      <c r="E67" s="712">
        <v>4320.2883883936011</v>
      </c>
      <c r="F67" s="708">
        <v>5716.5116820000003</v>
      </c>
      <c r="G67" s="704">
        <f t="shared" si="1"/>
        <v>0.32317826220984114</v>
      </c>
      <c r="H67" s="713">
        <f t="shared" si="5"/>
        <v>9.9301907162616682E-3</v>
      </c>
    </row>
    <row r="68" spans="1:8" x14ac:dyDescent="0.3">
      <c r="A68" s="320" t="s">
        <v>258</v>
      </c>
      <c r="B68" s="870">
        <v>1546.6684373010999</v>
      </c>
      <c r="C68" s="707">
        <v>1595.4700519999999</v>
      </c>
      <c r="D68" s="704">
        <f t="shared" si="0"/>
        <v>3.155273200250841E-2</v>
      </c>
      <c r="E68" s="712">
        <v>3278.9445314967998</v>
      </c>
      <c r="F68" s="708">
        <v>3389.1196879999998</v>
      </c>
      <c r="G68" s="704">
        <f t="shared" si="1"/>
        <v>3.3600799112300406E-2</v>
      </c>
      <c r="H68" s="713">
        <f t="shared" si="5"/>
        <v>5.8872625010192772E-3</v>
      </c>
    </row>
    <row r="69" spans="1:8" ht="15" thickBot="1" x14ac:dyDescent="0.35">
      <c r="A69" s="320" t="s">
        <v>248</v>
      </c>
      <c r="B69" s="871">
        <v>7.5410980424999998</v>
      </c>
      <c r="C69" s="876">
        <v>0</v>
      </c>
      <c r="D69" s="704" t="s">
        <v>242</v>
      </c>
      <c r="E69" s="712">
        <v>13.622957318499999</v>
      </c>
      <c r="F69" s="708">
        <v>0</v>
      </c>
      <c r="G69" s="704" t="s">
        <v>242</v>
      </c>
      <c r="H69" s="873" t="s">
        <v>242</v>
      </c>
    </row>
    <row r="70" spans="1:8" x14ac:dyDescent="0.3">
      <c r="A70" s="698" t="s">
        <v>809</v>
      </c>
      <c r="B70" s="710">
        <f>+SUM(B71:B82)</f>
        <v>23230.586675680894</v>
      </c>
      <c r="C70" s="711">
        <f>+SUM(C71:C82)</f>
        <v>21439.793726</v>
      </c>
      <c r="D70" s="701">
        <f t="shared" si="0"/>
        <v>-7.7087719508848962E-2</v>
      </c>
      <c r="E70" s="710">
        <f>+SUM(E71:E82)</f>
        <v>44799.386977572794</v>
      </c>
      <c r="F70" s="711">
        <f>+SUM(F71:F82)</f>
        <v>43513.603313000007</v>
      </c>
      <c r="G70" s="701">
        <f t="shared" si="1"/>
        <v>-2.8700920957165477E-2</v>
      </c>
      <c r="H70" s="702">
        <f>SUM(H71:H82)</f>
        <v>0.99999999999999978</v>
      </c>
    </row>
    <row r="71" spans="1:8" x14ac:dyDescent="0.3">
      <c r="A71" s="320" t="s">
        <v>264</v>
      </c>
      <c r="B71" s="712">
        <v>6735.8155421259999</v>
      </c>
      <c r="C71" s="708">
        <v>5897.5325359999997</v>
      </c>
      <c r="D71" s="704">
        <f t="shared" si="0"/>
        <v>-0.12445159771424141</v>
      </c>
      <c r="E71" s="712">
        <v>14282.189398688999</v>
      </c>
      <c r="F71" s="708">
        <v>12227.135678999999</v>
      </c>
      <c r="G71" s="704">
        <f t="shared" si="1"/>
        <v>-0.14388926391619195</v>
      </c>
      <c r="H71" s="713">
        <f t="shared" ref="H71:H81" si="6">(F71/$F$70)</f>
        <v>0.28099570589565614</v>
      </c>
    </row>
    <row r="72" spans="1:8" x14ac:dyDescent="0.3">
      <c r="A72" s="703" t="s">
        <v>244</v>
      </c>
      <c r="B72" s="712">
        <v>4151.6078950399997</v>
      </c>
      <c r="C72" s="708">
        <v>3948.5312300000001</v>
      </c>
      <c r="D72" s="704">
        <f t="shared" ref="D72:D84" si="7">+C72/B72-1</f>
        <v>-4.8915184230817865E-2</v>
      </c>
      <c r="E72" s="712">
        <v>8087.5485365999994</v>
      </c>
      <c r="F72" s="708">
        <v>8708.1792740000001</v>
      </c>
      <c r="G72" s="704">
        <f t="shared" si="1"/>
        <v>7.6739043307295418E-2</v>
      </c>
      <c r="H72" s="713">
        <f t="shared" si="6"/>
        <v>0.20012544609005911</v>
      </c>
    </row>
    <row r="73" spans="1:8" x14ac:dyDescent="0.3">
      <c r="A73" s="703" t="s">
        <v>243</v>
      </c>
      <c r="B73" s="712">
        <v>2853.017542606</v>
      </c>
      <c r="C73" s="708">
        <v>3725.5587360000004</v>
      </c>
      <c r="D73" s="704">
        <f t="shared" si="7"/>
        <v>0.30583099485501397</v>
      </c>
      <c r="E73" s="712">
        <v>5581.9900686990004</v>
      </c>
      <c r="F73" s="708">
        <v>5910.2007480000011</v>
      </c>
      <c r="G73" s="704">
        <f t="shared" ref="G73:G87" si="8">+F73/E73-1</f>
        <v>5.8798148198335509E-2</v>
      </c>
      <c r="H73" s="713">
        <f t="shared" si="6"/>
        <v>0.13582420893730687</v>
      </c>
    </row>
    <row r="74" spans="1:8" x14ac:dyDescent="0.3">
      <c r="A74" s="703" t="s">
        <v>251</v>
      </c>
      <c r="B74" s="712">
        <v>1917.2710220000004</v>
      </c>
      <c r="C74" s="708">
        <v>1590.6281159999999</v>
      </c>
      <c r="D74" s="704">
        <f t="shared" si="7"/>
        <v>-0.17036866580253385</v>
      </c>
      <c r="E74" s="712">
        <v>2861.4093400000002</v>
      </c>
      <c r="F74" s="708">
        <v>3519.9678279999998</v>
      </c>
      <c r="G74" s="704">
        <f t="shared" si="8"/>
        <v>0.23015179226331872</v>
      </c>
      <c r="H74" s="713">
        <f t="shared" si="6"/>
        <v>8.0893503640237119E-2</v>
      </c>
    </row>
    <row r="75" spans="1:8" x14ac:dyDescent="0.3">
      <c r="A75" s="320" t="s">
        <v>262</v>
      </c>
      <c r="B75" s="870">
        <v>1876.9495605944999</v>
      </c>
      <c r="C75" s="707">
        <v>1679.4902460000001</v>
      </c>
      <c r="D75" s="704">
        <f t="shared" si="7"/>
        <v>-0.10520224876578843</v>
      </c>
      <c r="E75" s="712">
        <v>3655.3817145248995</v>
      </c>
      <c r="F75" s="708">
        <v>3480.4978430000001</v>
      </c>
      <c r="G75" s="704">
        <f t="shared" si="8"/>
        <v>-4.7842847938420974E-2</v>
      </c>
      <c r="H75" s="713">
        <f t="shared" si="6"/>
        <v>7.9986431322734794E-2</v>
      </c>
    </row>
    <row r="76" spans="1:8" x14ac:dyDescent="0.3">
      <c r="A76" s="320" t="s">
        <v>255</v>
      </c>
      <c r="B76" s="870">
        <v>2195.7342391699999</v>
      </c>
      <c r="C76" s="707">
        <v>1668.743731</v>
      </c>
      <c r="D76" s="704">
        <f t="shared" si="7"/>
        <v>-0.24000650842389981</v>
      </c>
      <c r="E76" s="712">
        <v>4302.9637581499992</v>
      </c>
      <c r="F76" s="708">
        <v>3252.9835670000002</v>
      </c>
      <c r="G76" s="704">
        <f t="shared" si="8"/>
        <v>-0.24401325462276813</v>
      </c>
      <c r="H76" s="713">
        <f t="shared" si="6"/>
        <v>7.4757853161476692E-2</v>
      </c>
    </row>
    <row r="77" spans="1:8" x14ac:dyDescent="0.3">
      <c r="A77" s="320" t="s">
        <v>245</v>
      </c>
      <c r="B77" s="870">
        <v>1343.4774329999998</v>
      </c>
      <c r="C77" s="707">
        <v>1336.3734880000002</v>
      </c>
      <c r="D77" s="704">
        <f t="shared" si="7"/>
        <v>-5.2877293101503131E-3</v>
      </c>
      <c r="E77" s="712">
        <v>2882.0770450999999</v>
      </c>
      <c r="F77" s="708">
        <v>2886.4520460000003</v>
      </c>
      <c r="G77" s="704">
        <f t="shared" si="8"/>
        <v>1.5180027568792998E-3</v>
      </c>
      <c r="H77" s="713">
        <f t="shared" si="6"/>
        <v>6.6334475341821478E-2</v>
      </c>
    </row>
    <row r="78" spans="1:8" x14ac:dyDescent="0.3">
      <c r="A78" s="320" t="s">
        <v>261</v>
      </c>
      <c r="B78" s="870">
        <v>760.5154397</v>
      </c>
      <c r="C78" s="707">
        <v>738.87548100000004</v>
      </c>
      <c r="D78" s="704">
        <f t="shared" si="7"/>
        <v>-2.8454331852271531E-2</v>
      </c>
      <c r="E78" s="712">
        <v>1402.2496225999998</v>
      </c>
      <c r="F78" s="708">
        <v>1703.394346</v>
      </c>
      <c r="G78" s="704">
        <f t="shared" si="8"/>
        <v>0.21475828450688317</v>
      </c>
      <c r="H78" s="713">
        <f t="shared" si="6"/>
        <v>3.9146248903985818E-2</v>
      </c>
    </row>
    <row r="79" spans="1:8" x14ac:dyDescent="0.3">
      <c r="A79" s="320" t="s">
        <v>259</v>
      </c>
      <c r="B79" s="870">
        <v>569.31889827999998</v>
      </c>
      <c r="C79" s="707">
        <v>443.54349999999999</v>
      </c>
      <c r="D79" s="704">
        <f t="shared" si="7"/>
        <v>-0.22092257724095732</v>
      </c>
      <c r="E79" s="712">
        <v>902.91470755</v>
      </c>
      <c r="F79" s="708">
        <v>896.04464299999995</v>
      </c>
      <c r="G79" s="704">
        <f t="shared" si="8"/>
        <v>-7.608763588137224E-3</v>
      </c>
      <c r="H79" s="713">
        <f t="shared" si="6"/>
        <v>2.0592287808357625E-2</v>
      </c>
    </row>
    <row r="80" spans="1:8" x14ac:dyDescent="0.3">
      <c r="A80" s="320" t="s">
        <v>256</v>
      </c>
      <c r="B80" s="871">
        <v>812.72562249999999</v>
      </c>
      <c r="C80" s="707">
        <v>391.90272599999997</v>
      </c>
      <c r="D80" s="704">
        <f t="shared" si="7"/>
        <v>-0.51779208732895587</v>
      </c>
      <c r="E80" s="712">
        <v>812.72562249999999</v>
      </c>
      <c r="F80" s="708">
        <v>881.50017099999991</v>
      </c>
      <c r="G80" s="704">
        <f t="shared" si="8"/>
        <v>8.4622099508127491E-2</v>
      </c>
      <c r="H80" s="713">
        <f t="shared" si="6"/>
        <v>2.0258036657162918E-2</v>
      </c>
    </row>
    <row r="81" spans="1:15" x14ac:dyDescent="0.3">
      <c r="A81" s="320" t="s">
        <v>263</v>
      </c>
      <c r="B81" s="870">
        <v>7.6314000000000002</v>
      </c>
      <c r="C81" s="707">
        <v>18.613935999999999</v>
      </c>
      <c r="D81" s="704">
        <f t="shared" si="7"/>
        <v>1.4391246691301727</v>
      </c>
      <c r="E81" s="712">
        <v>13.9649</v>
      </c>
      <c r="F81" s="708">
        <v>47.247168000000002</v>
      </c>
      <c r="G81" s="704">
        <f t="shared" si="8"/>
        <v>2.3832800807739405</v>
      </c>
      <c r="H81" s="713">
        <f t="shared" si="6"/>
        <v>1.0858022412013064E-3</v>
      </c>
    </row>
    <row r="82" spans="1:15" ht="15" thickBot="1" x14ac:dyDescent="0.35">
      <c r="A82" s="320" t="s">
        <v>302</v>
      </c>
      <c r="B82" s="871">
        <v>6.5220806644000007</v>
      </c>
      <c r="C82" s="876">
        <v>0</v>
      </c>
      <c r="D82" s="704" t="s">
        <v>242</v>
      </c>
      <c r="E82" s="804">
        <v>13.972263159900001</v>
      </c>
      <c r="F82" s="708">
        <v>0</v>
      </c>
      <c r="G82" s="704" t="s">
        <v>242</v>
      </c>
      <c r="H82" s="801" t="s">
        <v>242</v>
      </c>
    </row>
    <row r="83" spans="1:15" x14ac:dyDescent="0.3">
      <c r="A83" s="698" t="s">
        <v>810</v>
      </c>
      <c r="B83" s="710">
        <f>+B84</f>
        <v>1122169.9234620002</v>
      </c>
      <c r="C83" s="711">
        <f>+C84</f>
        <v>1138826.6746080001</v>
      </c>
      <c r="D83" s="701">
        <f t="shared" si="7"/>
        <v>1.4843341278130362E-2</v>
      </c>
      <c r="E83" s="710">
        <f>+E84</f>
        <v>2283548.7290559998</v>
      </c>
      <c r="F83" s="711">
        <f>+F84</f>
        <v>2314431.3361980002</v>
      </c>
      <c r="G83" s="701">
        <f t="shared" si="8"/>
        <v>1.3523953638058472E-2</v>
      </c>
      <c r="H83" s="702">
        <f>SUM(H84)</f>
        <v>1</v>
      </c>
    </row>
    <row r="84" spans="1:15" ht="15" thickBot="1" x14ac:dyDescent="0.35">
      <c r="A84" s="320" t="s">
        <v>251</v>
      </c>
      <c r="B84" s="870">
        <v>1122169.9234620002</v>
      </c>
      <c r="C84" s="707">
        <v>1138826.6746080001</v>
      </c>
      <c r="D84" s="704">
        <f t="shared" si="7"/>
        <v>1.4843341278130362E-2</v>
      </c>
      <c r="E84" s="712">
        <v>2283548.7290559998</v>
      </c>
      <c r="F84" s="708">
        <v>2314431.3361980002</v>
      </c>
      <c r="G84" s="704">
        <f t="shared" si="8"/>
        <v>1.3523953638058472E-2</v>
      </c>
      <c r="H84" s="713">
        <f>(F84/$F$83)</f>
        <v>1</v>
      </c>
    </row>
    <row r="85" spans="1:15" x14ac:dyDescent="0.3">
      <c r="A85" s="698" t="s">
        <v>811</v>
      </c>
      <c r="B85" s="710">
        <f>SUM(B86:B86)</f>
        <v>2597.7712999999999</v>
      </c>
      <c r="C85" s="711">
        <f>SUM(C86:C86)</f>
        <v>2611.0019499999999</v>
      </c>
      <c r="D85" s="701">
        <f>+C85/B85-1</f>
        <v>5.0930772851327522E-3</v>
      </c>
      <c r="E85" s="710">
        <f>SUM(E86:E86)</f>
        <v>5135.0240400000002</v>
      </c>
      <c r="F85" s="711">
        <f>SUM(F86:F86)</f>
        <v>5249.1033420000003</v>
      </c>
      <c r="G85" s="701">
        <f>+F85/E85-1</f>
        <v>2.2215923647360469E-2</v>
      </c>
      <c r="H85" s="702">
        <f>SUM(H86:H86)</f>
        <v>1</v>
      </c>
    </row>
    <row r="86" spans="1:15" ht="15" thickBot="1" x14ac:dyDescent="0.35">
      <c r="A86" s="320" t="s">
        <v>256</v>
      </c>
      <c r="B86" s="870">
        <v>2597.7712999999999</v>
      </c>
      <c r="C86" s="707">
        <v>2611.0019499999999</v>
      </c>
      <c r="D86" s="704">
        <f>+C86/B86-1</f>
        <v>5.0930772851327522E-3</v>
      </c>
      <c r="E86" s="712">
        <v>5135.0240400000002</v>
      </c>
      <c r="F86" s="708">
        <v>5249.1033420000003</v>
      </c>
      <c r="G86" s="704">
        <f>+F86/E86-1</f>
        <v>2.2215923647360469E-2</v>
      </c>
      <c r="H86" s="713">
        <f>(F86/$F$85)</f>
        <v>1</v>
      </c>
    </row>
    <row r="87" spans="1:15" x14ac:dyDescent="0.3">
      <c r="A87" s="698" t="s">
        <v>812</v>
      </c>
      <c r="B87" s="710">
        <f>SUM(B88:B92)</f>
        <v>3448.2970789000001</v>
      </c>
      <c r="C87" s="711">
        <f>SUM(C88:C92)</f>
        <v>3116.1079410000007</v>
      </c>
      <c r="D87" s="701">
        <f t="shared" ref="D87:D106" si="9">(C87-B87)/B87</f>
        <v>-9.6334257257778694E-2</v>
      </c>
      <c r="E87" s="710">
        <f>SUM(E88:E92)</f>
        <v>6679.6905037973002</v>
      </c>
      <c r="F87" s="711">
        <f>SUM(F88:F92)</f>
        <v>6216.3383640000002</v>
      </c>
      <c r="G87" s="701">
        <f t="shared" si="8"/>
        <v>-6.9367306693909114E-2</v>
      </c>
      <c r="H87" s="702">
        <f>SUM(H88:H92)</f>
        <v>1</v>
      </c>
    </row>
    <row r="88" spans="1:15" x14ac:dyDescent="0.3">
      <c r="A88" s="320" t="s">
        <v>254</v>
      </c>
      <c r="B88" s="171">
        <v>666.10580400000003</v>
      </c>
      <c r="C88" s="667">
        <v>861.45612100000005</v>
      </c>
      <c r="D88" s="704">
        <f t="shared" si="9"/>
        <v>0.29327220364529355</v>
      </c>
      <c r="E88" s="171">
        <v>1697.8930500000001</v>
      </c>
      <c r="F88" s="667">
        <v>1736.363016</v>
      </c>
      <c r="G88" s="704">
        <f t="shared" ref="G88:G99" si="10">(F88-E88)/E88</f>
        <v>2.2657473036950052E-2</v>
      </c>
      <c r="H88" s="713">
        <f>(F88/$F$87)</f>
        <v>0.27932247479571076</v>
      </c>
    </row>
    <row r="89" spans="1:15" x14ac:dyDescent="0.3">
      <c r="A89" s="320" t="s">
        <v>249</v>
      </c>
      <c r="B89" s="712">
        <v>673.84039624999991</v>
      </c>
      <c r="C89" s="708">
        <v>852.73700000000008</v>
      </c>
      <c r="D89" s="704">
        <f t="shared" si="9"/>
        <v>0.26548809591348421</v>
      </c>
      <c r="E89" s="712">
        <v>1488.2665267872999</v>
      </c>
      <c r="F89" s="708">
        <v>1661.9500430000001</v>
      </c>
      <c r="G89" s="704">
        <f t="shared" si="10"/>
        <v>0.11670188980708203</v>
      </c>
      <c r="H89" s="713">
        <f>(F89/$F$87)</f>
        <v>0.2673519274022581</v>
      </c>
    </row>
    <row r="90" spans="1:15" x14ac:dyDescent="0.3">
      <c r="A90" s="320" t="s">
        <v>245</v>
      </c>
      <c r="B90" s="712">
        <v>1024.4688245</v>
      </c>
      <c r="C90" s="714">
        <v>711.56644200000005</v>
      </c>
      <c r="D90" s="704">
        <f t="shared" si="9"/>
        <v>-0.30542889643588167</v>
      </c>
      <c r="E90" s="712">
        <v>1623.7375043</v>
      </c>
      <c r="F90" s="714">
        <v>1559.099455</v>
      </c>
      <c r="G90" s="704">
        <f t="shared" si="10"/>
        <v>-3.9808188902962893E-2</v>
      </c>
      <c r="H90" s="713">
        <f>(F90/$F$87)</f>
        <v>0.25080672313930691</v>
      </c>
    </row>
    <row r="91" spans="1:15" x14ac:dyDescent="0.3">
      <c r="A91" s="320" t="s">
        <v>302</v>
      </c>
      <c r="B91" s="712">
        <v>243.602272</v>
      </c>
      <c r="C91" s="708">
        <v>237.812625</v>
      </c>
      <c r="D91" s="704">
        <f t="shared" si="9"/>
        <v>-2.3766802142140948E-2</v>
      </c>
      <c r="E91" s="712">
        <v>401.03035599999998</v>
      </c>
      <c r="F91" s="708">
        <v>515.78260499999999</v>
      </c>
      <c r="G91" s="704">
        <f t="shared" si="10"/>
        <v>0.28614354819563836</v>
      </c>
      <c r="H91" s="713">
        <f>(F91/$F$87)</f>
        <v>8.297209302295952E-2</v>
      </c>
    </row>
    <row r="92" spans="1:15" ht="15" thickBot="1" x14ac:dyDescent="0.35">
      <c r="A92" s="320" t="s">
        <v>845</v>
      </c>
      <c r="B92" s="870">
        <v>840.27978214999996</v>
      </c>
      <c r="C92" s="707">
        <v>452.535753</v>
      </c>
      <c r="D92" s="704">
        <f t="shared" si="9"/>
        <v>-0.46144633892998155</v>
      </c>
      <c r="E92" s="712">
        <v>1468.76306671</v>
      </c>
      <c r="F92" s="708">
        <v>743.14324499999998</v>
      </c>
      <c r="G92" s="704">
        <f t="shared" si="10"/>
        <v>-0.494034632376326</v>
      </c>
      <c r="H92" s="802">
        <f>(F92/$F$87)</f>
        <v>0.11954678163976468</v>
      </c>
      <c r="J92" s="74"/>
      <c r="K92" s="74"/>
      <c r="L92" s="74"/>
      <c r="M92" s="74"/>
      <c r="N92" s="74"/>
      <c r="O92" s="74"/>
    </row>
    <row r="93" spans="1:15" x14ac:dyDescent="0.3">
      <c r="A93" s="698" t="s">
        <v>813</v>
      </c>
      <c r="B93" s="710">
        <f>SUM(B94:B99)</f>
        <v>2295.3407548999999</v>
      </c>
      <c r="C93" s="711">
        <f>SUM(C94:C99)</f>
        <v>2087.2887530000003</v>
      </c>
      <c r="D93" s="701">
        <f t="shared" si="9"/>
        <v>-9.0641008946431442E-2</v>
      </c>
      <c r="E93" s="710">
        <f>SUM(E94:E99)</f>
        <v>4634.2308122999993</v>
      </c>
      <c r="F93" s="711">
        <f>SUM(F94:F99)</f>
        <v>3775.8962240000001</v>
      </c>
      <c r="G93" s="701">
        <f t="shared" si="10"/>
        <v>-0.18521619294875002</v>
      </c>
      <c r="H93" s="702">
        <f>SUM(H94:H99)</f>
        <v>1</v>
      </c>
    </row>
    <row r="94" spans="1:15" x14ac:dyDescent="0.3">
      <c r="A94" s="715" t="s">
        <v>264</v>
      </c>
      <c r="B94" s="716">
        <v>1459.0461424</v>
      </c>
      <c r="C94" s="678">
        <v>1387.9453860000001</v>
      </c>
      <c r="D94" s="173">
        <f t="shared" si="9"/>
        <v>-4.8730985493745625E-2</v>
      </c>
      <c r="E94" s="689">
        <v>2983.2395677</v>
      </c>
      <c r="F94" s="172">
        <v>2138.6615310000002</v>
      </c>
      <c r="G94" s="173">
        <f t="shared" si="10"/>
        <v>-0.28310768127520763</v>
      </c>
      <c r="H94" s="713">
        <f>(F94/$F$93)</f>
        <v>0.56639838706541745</v>
      </c>
    </row>
    <row r="95" spans="1:15" x14ac:dyDescent="0.3">
      <c r="A95" s="715" t="s">
        <v>243</v>
      </c>
      <c r="B95" s="684">
        <v>664.41700700000001</v>
      </c>
      <c r="C95" s="678">
        <v>553.96266800000001</v>
      </c>
      <c r="D95" s="173">
        <f t="shared" si="9"/>
        <v>-0.16624249204385583</v>
      </c>
      <c r="E95" s="171">
        <v>1286.504807</v>
      </c>
      <c r="F95" s="172">
        <v>1335.745694</v>
      </c>
      <c r="G95" s="173">
        <f t="shared" si="10"/>
        <v>3.8274934327548089E-2</v>
      </c>
      <c r="H95" s="713">
        <f t="shared" ref="H95:H99" si="11">(F95/$F$93)</f>
        <v>0.35375593362705721</v>
      </c>
    </row>
    <row r="96" spans="1:15" x14ac:dyDescent="0.3">
      <c r="A96" s="715" t="s">
        <v>255</v>
      </c>
      <c r="B96" s="684">
        <v>116.87405700000001</v>
      </c>
      <c r="C96" s="678">
        <v>94.648795000000007</v>
      </c>
      <c r="D96" s="173">
        <f t="shared" si="9"/>
        <v>-0.19016420384893457</v>
      </c>
      <c r="E96" s="171">
        <v>251.84563600000001</v>
      </c>
      <c r="F96" s="172">
        <v>205.13147500000002</v>
      </c>
      <c r="G96" s="173">
        <f t="shared" si="10"/>
        <v>-0.18548727602331766</v>
      </c>
      <c r="H96" s="713">
        <f t="shared" si="11"/>
        <v>5.4326565888162509E-2</v>
      </c>
    </row>
    <row r="97" spans="1:8" x14ac:dyDescent="0.3">
      <c r="A97" s="715" t="s">
        <v>262</v>
      </c>
      <c r="B97" s="684">
        <v>54.016848500000002</v>
      </c>
      <c r="C97" s="678">
        <v>46.301206000000001</v>
      </c>
      <c r="D97" s="173">
        <f t="shared" si="9"/>
        <v>-0.14283770183297534</v>
      </c>
      <c r="E97" s="171">
        <v>110.6365016</v>
      </c>
      <c r="F97" s="172">
        <v>87.716915999999998</v>
      </c>
      <c r="G97" s="173">
        <f t="shared" si="10"/>
        <v>-0.20716115629599774</v>
      </c>
      <c r="H97" s="713">
        <f t="shared" si="11"/>
        <v>2.3230753918092848E-2</v>
      </c>
    </row>
    <row r="98" spans="1:8" x14ac:dyDescent="0.3">
      <c r="A98" s="715" t="s">
        <v>244</v>
      </c>
      <c r="B98" s="877">
        <v>0</v>
      </c>
      <c r="C98" s="678">
        <v>4.0498979999999998</v>
      </c>
      <c r="D98" s="173" t="s">
        <v>241</v>
      </c>
      <c r="E98" s="171">
        <v>0</v>
      </c>
      <c r="F98" s="172">
        <v>7.6768079999999994</v>
      </c>
      <c r="G98" s="173" t="s">
        <v>241</v>
      </c>
      <c r="H98" s="713">
        <f t="shared" si="11"/>
        <v>2.0331088421353814E-3</v>
      </c>
    </row>
    <row r="99" spans="1:8" ht="15" thickBot="1" x14ac:dyDescent="0.35">
      <c r="A99" s="715" t="s">
        <v>263</v>
      </c>
      <c r="B99" s="684">
        <v>0.98670000000000002</v>
      </c>
      <c r="C99" s="852">
        <v>0.38080000000000003</v>
      </c>
      <c r="D99" s="173">
        <f t="shared" si="9"/>
        <v>-0.61406709232796186</v>
      </c>
      <c r="E99" s="171">
        <v>2.0043000000000002</v>
      </c>
      <c r="F99" s="172">
        <v>0.96379999999999999</v>
      </c>
      <c r="G99" s="173">
        <f t="shared" si="10"/>
        <v>-0.51913386219627811</v>
      </c>
      <c r="H99" s="801">
        <f t="shared" si="11"/>
        <v>2.5525065913464042E-4</v>
      </c>
    </row>
    <row r="100" spans="1:8" x14ac:dyDescent="0.3">
      <c r="A100" s="698" t="s">
        <v>814</v>
      </c>
      <c r="B100" s="710">
        <f>SUM(B101:B103)</f>
        <v>16.554153000000003</v>
      </c>
      <c r="C100" s="711">
        <f>SUM(C101:C103)</f>
        <v>18.494443</v>
      </c>
      <c r="D100" s="701">
        <f t="shared" si="9"/>
        <v>0.11720865452916843</v>
      </c>
      <c r="E100" s="710">
        <f>SUM(E101:E103)</f>
        <v>36.56568579999999</v>
      </c>
      <c r="F100" s="711">
        <f>SUM(F101:F103)</f>
        <v>36.294599000000005</v>
      </c>
      <c r="G100" s="701">
        <f>(F100-E100)/E100</f>
        <v>-7.4136938517363983E-3</v>
      </c>
      <c r="H100" s="702">
        <f>SUM(H101:H103)</f>
        <v>0.99999999999999989</v>
      </c>
    </row>
    <row r="101" spans="1:8" x14ac:dyDescent="0.3">
      <c r="A101" s="715" t="s">
        <v>264</v>
      </c>
      <c r="B101" s="684">
        <v>12.819932</v>
      </c>
      <c r="C101" s="678">
        <v>12.222538</v>
      </c>
      <c r="D101" s="173">
        <f t="shared" si="9"/>
        <v>-4.6598843113988403E-2</v>
      </c>
      <c r="E101" s="171">
        <v>26.925815999999998</v>
      </c>
      <c r="F101" s="172">
        <v>23.288985</v>
      </c>
      <c r="G101" s="173">
        <f>(F101-E101)/E101</f>
        <v>-0.13506855279706279</v>
      </c>
      <c r="H101" s="713">
        <f>(F101/$F$100)</f>
        <v>0.64166530673062394</v>
      </c>
    </row>
    <row r="102" spans="1:8" x14ac:dyDescent="0.3">
      <c r="A102" s="715" t="s">
        <v>255</v>
      </c>
      <c r="B102" s="684">
        <v>3.5962210000000003</v>
      </c>
      <c r="C102" s="678">
        <v>6.2311050000000003</v>
      </c>
      <c r="D102" s="173">
        <f t="shared" si="9"/>
        <v>0.73268133410043479</v>
      </c>
      <c r="E102" s="171">
        <v>9.3640697999999993</v>
      </c>
      <c r="F102" s="172">
        <v>12.869413999999999</v>
      </c>
      <c r="G102" s="173">
        <f>(F102-E102)/E102</f>
        <v>0.37433981963697022</v>
      </c>
      <c r="H102" s="713">
        <f>(F102/$F$100)</f>
        <v>0.35458206880864002</v>
      </c>
    </row>
    <row r="103" spans="1:8" ht="15" thickBot="1" x14ac:dyDescent="0.35">
      <c r="A103" s="715" t="s">
        <v>263</v>
      </c>
      <c r="B103" s="878">
        <v>0.13800000000000001</v>
      </c>
      <c r="C103" s="879">
        <v>4.0800000000000003E-2</v>
      </c>
      <c r="D103" s="173">
        <f t="shared" si="9"/>
        <v>-0.70434782608695656</v>
      </c>
      <c r="E103" s="691">
        <v>0.27580000000000005</v>
      </c>
      <c r="F103" s="690">
        <v>0.13619999999999999</v>
      </c>
      <c r="G103" s="173">
        <f>(F103-E103)/E103</f>
        <v>-0.50616388687454694</v>
      </c>
      <c r="H103" s="802">
        <f>(F103/$F$100)</f>
        <v>3.7526244607358787E-3</v>
      </c>
    </row>
    <row r="104" spans="1:8" x14ac:dyDescent="0.3">
      <c r="A104" s="698" t="s">
        <v>815</v>
      </c>
      <c r="B104" s="710">
        <f>SUM(B105:B106)</f>
        <v>26.565792000000002</v>
      </c>
      <c r="C104" s="711">
        <f>SUM(C105:C106)</f>
        <v>22.429242000000002</v>
      </c>
      <c r="D104" s="701">
        <f t="shared" si="9"/>
        <v>-0.15570964343920179</v>
      </c>
      <c r="E104" s="710">
        <f>SUM(E105:E106)</f>
        <v>56.659901999999995</v>
      </c>
      <c r="F104" s="711">
        <f>SUM(F105:F106)</f>
        <v>48.980727999999999</v>
      </c>
      <c r="G104" s="701">
        <f t="shared" ref="G104:G112" si="12">(F104-E104)/E104</f>
        <v>-0.13553101450828484</v>
      </c>
      <c r="H104" s="702">
        <f>SUM(H105:H106)</f>
        <v>1</v>
      </c>
    </row>
    <row r="105" spans="1:8" x14ac:dyDescent="0.3">
      <c r="A105" s="715" t="s">
        <v>245</v>
      </c>
      <c r="B105" s="684">
        <v>14.6493</v>
      </c>
      <c r="C105" s="678">
        <v>13.17666</v>
      </c>
      <c r="D105" s="173">
        <f t="shared" si="9"/>
        <v>-0.10052630501116096</v>
      </c>
      <c r="E105" s="171">
        <v>32.265149999999998</v>
      </c>
      <c r="F105" s="172">
        <v>29.572395999999998</v>
      </c>
      <c r="G105" s="173">
        <f t="shared" si="12"/>
        <v>-8.3457042660579628E-2</v>
      </c>
      <c r="H105" s="713">
        <f>(F105/$F$104)</f>
        <v>0.60375574654586595</v>
      </c>
    </row>
    <row r="106" spans="1:8" ht="15" thickBot="1" x14ac:dyDescent="0.35">
      <c r="A106" s="715" t="s">
        <v>255</v>
      </c>
      <c r="B106" s="684">
        <v>11.916492</v>
      </c>
      <c r="C106" s="678">
        <v>9.2525820000000003</v>
      </c>
      <c r="D106" s="173">
        <f t="shared" si="9"/>
        <v>-0.22354817172704849</v>
      </c>
      <c r="E106" s="171">
        <v>24.394751999999997</v>
      </c>
      <c r="F106" s="172">
        <v>19.408332000000001</v>
      </c>
      <c r="G106" s="173">
        <f t="shared" si="12"/>
        <v>-0.2044054393338369</v>
      </c>
      <c r="H106" s="802">
        <f>(F106/$F$104)</f>
        <v>0.39624425345413405</v>
      </c>
    </row>
    <row r="107" spans="1:8" x14ac:dyDescent="0.3">
      <c r="A107" s="698" t="s">
        <v>816</v>
      </c>
      <c r="B107" s="710">
        <f>SUM(B108:B110)</f>
        <v>3577.7138660000001</v>
      </c>
      <c r="C107" s="711">
        <f>SUM(C108:C110)</f>
        <v>3321.9614589999996</v>
      </c>
      <c r="D107" s="701">
        <f>(C107-B107)/B107</f>
        <v>-7.1484868991476921E-2</v>
      </c>
      <c r="E107" s="710">
        <f>SUM(E108:E110)</f>
        <v>6159.6974158000003</v>
      </c>
      <c r="F107" s="711">
        <f>SUM(F108:F110)</f>
        <v>6798.3217179999992</v>
      </c>
      <c r="G107" s="701">
        <f t="shared" si="12"/>
        <v>0.1036778690722516</v>
      </c>
      <c r="H107" s="702">
        <f>SUM(H108:H110)</f>
        <v>1</v>
      </c>
    </row>
    <row r="108" spans="1:8" x14ac:dyDescent="0.3">
      <c r="A108" s="715" t="s">
        <v>244</v>
      </c>
      <c r="B108" s="684">
        <v>3494.3362780000002</v>
      </c>
      <c r="C108" s="678">
        <v>3245.0883159999998</v>
      </c>
      <c r="D108" s="173">
        <f>(C108-B108)/B108</f>
        <v>-7.1329128672944608E-2</v>
      </c>
      <c r="E108" s="171">
        <v>5971.6844608000001</v>
      </c>
      <c r="F108" s="172">
        <v>6625.708247999999</v>
      </c>
      <c r="G108" s="173">
        <f t="shared" si="12"/>
        <v>0.10952082138519124</v>
      </c>
      <c r="H108" s="713">
        <f>(F108/$F$107)</f>
        <v>0.97460939961947235</v>
      </c>
    </row>
    <row r="109" spans="1:8" x14ac:dyDescent="0.3">
      <c r="A109" s="715" t="s">
        <v>245</v>
      </c>
      <c r="B109" s="684">
        <v>72.383700000000005</v>
      </c>
      <c r="C109" s="678">
        <v>61.894500000000001</v>
      </c>
      <c r="D109" s="173">
        <f>(C109-B109)/B109</f>
        <v>-0.14491107804657682</v>
      </c>
      <c r="E109" s="171">
        <v>163.06941499999999</v>
      </c>
      <c r="F109" s="172">
        <v>142.13618099999999</v>
      </c>
      <c r="G109" s="173">
        <f t="shared" si="12"/>
        <v>-0.12837008092535318</v>
      </c>
      <c r="H109" s="713">
        <f>(F109/$F$107)</f>
        <v>2.090753966874858E-2</v>
      </c>
    </row>
    <row r="110" spans="1:8" ht="15" thickBot="1" x14ac:dyDescent="0.35">
      <c r="A110" s="715" t="s">
        <v>255</v>
      </c>
      <c r="B110" s="684">
        <v>10.993888</v>
      </c>
      <c r="C110" s="678">
        <v>14.978643</v>
      </c>
      <c r="D110" s="173">
        <f>(C110-B110)/B110</f>
        <v>0.36245184597114322</v>
      </c>
      <c r="E110" s="171">
        <v>24.943539999999999</v>
      </c>
      <c r="F110" s="172">
        <v>30.477288999999999</v>
      </c>
      <c r="G110" s="173">
        <f t="shared" si="12"/>
        <v>0.22185098827191332</v>
      </c>
      <c r="H110" s="802">
        <f>(F110/$F$107)</f>
        <v>4.4830607117790425E-3</v>
      </c>
    </row>
    <row r="111" spans="1:8" x14ac:dyDescent="0.3">
      <c r="A111" s="698" t="s">
        <v>817</v>
      </c>
      <c r="B111" s="710">
        <f>SUM(B112)</f>
        <v>2.8617279999999998</v>
      </c>
      <c r="C111" s="711">
        <f>SUM(C112)</f>
        <v>4.047072</v>
      </c>
      <c r="D111" s="701">
        <f t="shared" ref="D111:D112" si="13">(C111-B111)/B111</f>
        <v>0.41420568272037045</v>
      </c>
      <c r="E111" s="711">
        <f>SUM(E112)</f>
        <v>5.0973880000000005</v>
      </c>
      <c r="F111" s="711">
        <f>SUM(F112)</f>
        <v>8.037942000000001</v>
      </c>
      <c r="G111" s="701">
        <f t="shared" si="12"/>
        <v>0.57687466600541304</v>
      </c>
      <c r="H111" s="702">
        <f>SUM(H112)</f>
        <v>1</v>
      </c>
    </row>
    <row r="112" spans="1:8" ht="15" thickBot="1" x14ac:dyDescent="0.35">
      <c r="A112" s="715" t="s">
        <v>255</v>
      </c>
      <c r="B112" s="684">
        <v>2.8617279999999998</v>
      </c>
      <c r="C112" s="678">
        <v>4.047072</v>
      </c>
      <c r="D112" s="173">
        <f t="shared" si="13"/>
        <v>0.41420568272037045</v>
      </c>
      <c r="E112" s="171">
        <v>5.0973880000000005</v>
      </c>
      <c r="F112" s="172">
        <v>8.037942000000001</v>
      </c>
      <c r="G112" s="173">
        <f t="shared" si="12"/>
        <v>0.57687466600541304</v>
      </c>
      <c r="H112" s="713">
        <f>(F112/$F$111)</f>
        <v>1</v>
      </c>
    </row>
    <row r="113" spans="1:8" ht="103.5" customHeight="1" thickBot="1" x14ac:dyDescent="0.35">
      <c r="A113" s="1019" t="s">
        <v>873</v>
      </c>
      <c r="B113" s="1020"/>
      <c r="C113" s="1020"/>
      <c r="D113" s="1020"/>
      <c r="E113" s="1020"/>
      <c r="F113" s="1020"/>
      <c r="G113" s="1020"/>
      <c r="H113" s="1021"/>
    </row>
    <row r="114" spans="1:8" x14ac:dyDescent="0.3">
      <c r="B114"/>
      <c r="C114"/>
      <c r="D114"/>
    </row>
    <row r="115" spans="1:8" x14ac:dyDescent="0.3">
      <c r="B115" s="74"/>
      <c r="C115" s="74"/>
      <c r="D115" s="74"/>
    </row>
    <row r="116" spans="1:8" x14ac:dyDescent="0.3">
      <c r="B116"/>
      <c r="C116"/>
      <c r="D116"/>
    </row>
    <row r="117" spans="1:8" x14ac:dyDescent="0.3">
      <c r="B117"/>
      <c r="C117"/>
      <c r="D117"/>
    </row>
    <row r="118" spans="1:8" x14ac:dyDescent="0.3">
      <c r="B118"/>
      <c r="C118"/>
      <c r="D118"/>
    </row>
    <row r="119" spans="1:8" x14ac:dyDescent="0.3">
      <c r="B119"/>
      <c r="C119"/>
      <c r="D119"/>
    </row>
  </sheetData>
  <mergeCells count="3">
    <mergeCell ref="B4:D4"/>
    <mergeCell ref="E4:H4"/>
    <mergeCell ref="A113:H113"/>
  </mergeCells>
  <printOptions horizontalCentered="1"/>
  <pageMargins left="0" right="0" top="0" bottom="0" header="0.31496062992125984" footer="0.31496062992125984"/>
  <pageSetup paperSize="9" scale="45"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E8B00-980C-47A2-913E-94D80C0D60DE}">
  <sheetPr>
    <tabColor rgb="FF002060"/>
    <pageSetUpPr fitToPage="1"/>
  </sheetPr>
  <dimension ref="A1:J41"/>
  <sheetViews>
    <sheetView showGridLines="0" view="pageBreakPreview" zoomScaleNormal="100" zoomScaleSheetLayoutView="100" workbookViewId="0"/>
  </sheetViews>
  <sheetFormatPr baseColWidth="10" defaultColWidth="11.44140625" defaultRowHeight="13.8" x14ac:dyDescent="0.3"/>
  <cols>
    <col min="1" max="1" width="44" style="887" customWidth="1"/>
    <col min="2" max="2" width="10.5546875" style="887" bestFit="1" customWidth="1"/>
    <col min="3" max="3" width="12.44140625" style="940" bestFit="1" customWidth="1"/>
    <col min="4" max="4" width="12.44140625" style="887" bestFit="1" customWidth="1"/>
    <col min="5" max="5" width="7.44140625" style="887" customWidth="1"/>
    <col min="6" max="7" width="13.44140625" style="887" bestFit="1" customWidth="1"/>
    <col min="8" max="8" width="12.6640625" style="887" customWidth="1"/>
    <col min="9" max="9" width="10.44140625" style="887" customWidth="1"/>
    <col min="10" max="10" width="2.44140625" style="887" customWidth="1"/>
    <col min="11" max="16384" width="11.44140625" style="887"/>
  </cols>
  <sheetData>
    <row r="1" spans="1:10" x14ac:dyDescent="0.3">
      <c r="A1" s="881" t="s">
        <v>516</v>
      </c>
      <c r="B1" s="882"/>
      <c r="C1" s="883"/>
      <c r="D1" s="884"/>
      <c r="E1" s="882"/>
      <c r="F1" s="885"/>
      <c r="G1" s="885"/>
      <c r="H1" s="885"/>
      <c r="I1" s="886"/>
    </row>
    <row r="2" spans="1:10" ht="15.6" x14ac:dyDescent="0.3">
      <c r="A2" s="888" t="s">
        <v>517</v>
      </c>
      <c r="B2" s="882"/>
      <c r="C2" s="889"/>
      <c r="D2" s="890"/>
      <c r="E2" s="890"/>
      <c r="F2" s="890"/>
      <c r="G2" s="890"/>
      <c r="I2" s="886"/>
    </row>
    <row r="3" spans="1:10" x14ac:dyDescent="0.3">
      <c r="A3" s="72"/>
      <c r="B3" s="891"/>
      <c r="C3" s="892"/>
      <c r="D3" s="893"/>
      <c r="E3" s="891"/>
      <c r="F3" s="885"/>
      <c r="G3" s="885"/>
      <c r="H3" s="885"/>
      <c r="I3" s="886"/>
    </row>
    <row r="4" spans="1:10" x14ac:dyDescent="0.3">
      <c r="A4" s="73"/>
      <c r="B4" s="1022" t="s">
        <v>865</v>
      </c>
      <c r="C4" s="1022"/>
      <c r="D4" s="1022"/>
      <c r="E4" s="894"/>
      <c r="F4" s="1022" t="s">
        <v>866</v>
      </c>
      <c r="G4" s="1022"/>
      <c r="H4" s="1022"/>
      <c r="I4" s="1022"/>
    </row>
    <row r="5" spans="1:10" x14ac:dyDescent="0.3">
      <c r="A5" s="895" t="s">
        <v>518</v>
      </c>
      <c r="B5" s="896">
        <v>2025</v>
      </c>
      <c r="C5" s="460">
        <v>2026</v>
      </c>
      <c r="D5" s="897" t="s">
        <v>519</v>
      </c>
      <c r="E5" s="898"/>
      <c r="F5" s="896">
        <v>2025</v>
      </c>
      <c r="G5" s="460">
        <v>2026</v>
      </c>
      <c r="H5" s="899" t="s">
        <v>519</v>
      </c>
      <c r="I5" s="897" t="s">
        <v>508</v>
      </c>
    </row>
    <row r="6" spans="1:10" x14ac:dyDescent="0.3">
      <c r="A6" s="900" t="s">
        <v>520</v>
      </c>
      <c r="B6" s="901">
        <f>SUM(B7:B36)</f>
        <v>6041881.1564999986</v>
      </c>
      <c r="C6" s="902">
        <f>SUM(C7:C36)</f>
        <v>5383878.6035000011</v>
      </c>
      <c r="D6" s="903">
        <f>C6/B6-1</f>
        <v>-0.10890690100584033</v>
      </c>
      <c r="E6" s="904"/>
      <c r="F6" s="901">
        <f>SUM(F7:F36)</f>
        <v>11155443.997500002</v>
      </c>
      <c r="G6" s="902">
        <f>SUM(G7:G36)</f>
        <v>10726331.392499998</v>
      </c>
      <c r="H6" s="905">
        <f t="shared" ref="H6:H13" si="0">G6/F6-1</f>
        <v>-3.8466654047671356E-2</v>
      </c>
      <c r="I6" s="903">
        <f>SUM(I7:I36)</f>
        <v>1.0000000000000004</v>
      </c>
    </row>
    <row r="7" spans="1:10" x14ac:dyDescent="0.3">
      <c r="A7" s="906" t="s">
        <v>521</v>
      </c>
      <c r="B7" s="907">
        <v>3343247.2439999999</v>
      </c>
      <c r="C7" s="461">
        <v>3073665.0105000003</v>
      </c>
      <c r="D7" s="908">
        <f>+C7/B7-1</f>
        <v>-8.0634848045955554E-2</v>
      </c>
      <c r="E7" s="909"/>
      <c r="F7" s="907">
        <v>6001817.7659999998</v>
      </c>
      <c r="G7" s="910">
        <v>5822460.0844999999</v>
      </c>
      <c r="H7" s="911">
        <f t="shared" si="0"/>
        <v>-2.9883893262479977E-2</v>
      </c>
      <c r="I7" s="908">
        <f t="shared" ref="I7:I34" si="1">G7/$G$6</f>
        <v>0.54281933602863941</v>
      </c>
      <c r="J7" s="912"/>
    </row>
    <row r="8" spans="1:10" x14ac:dyDescent="0.3">
      <c r="A8" s="906" t="s">
        <v>522</v>
      </c>
      <c r="B8" s="907">
        <v>1094906</v>
      </c>
      <c r="C8" s="461">
        <v>1002719</v>
      </c>
      <c r="D8" s="908">
        <f t="shared" ref="D8:D35" si="2">+C8/B8-1</f>
        <v>-8.4196268903449223E-2</v>
      </c>
      <c r="E8" s="909"/>
      <c r="F8" s="907">
        <v>2266027.7000000002</v>
      </c>
      <c r="G8" s="910">
        <v>2051476.95</v>
      </c>
      <c r="H8" s="911">
        <f t="shared" si="0"/>
        <v>-9.4681433064565002E-2</v>
      </c>
      <c r="I8" s="908">
        <f t="shared" si="1"/>
        <v>0.19125615971872933</v>
      </c>
      <c r="J8" s="912"/>
    </row>
    <row r="9" spans="1:10" x14ac:dyDescent="0.3">
      <c r="A9" s="906" t="s">
        <v>825</v>
      </c>
      <c r="B9" s="907">
        <v>435729.82999999996</v>
      </c>
      <c r="C9" s="461">
        <v>432288.31</v>
      </c>
      <c r="D9" s="908">
        <f t="shared" si="2"/>
        <v>-7.8982887171161753E-3</v>
      </c>
      <c r="E9" s="909"/>
      <c r="F9" s="907">
        <v>877083</v>
      </c>
      <c r="G9" s="910">
        <v>1036530.7</v>
      </c>
      <c r="H9" s="911">
        <f t="shared" si="0"/>
        <v>0.18179317122780847</v>
      </c>
      <c r="I9" s="908">
        <f t="shared" si="1"/>
        <v>9.6634223022864729E-2</v>
      </c>
      <c r="J9" s="912"/>
    </row>
    <row r="10" spans="1:10" x14ac:dyDescent="0.3">
      <c r="A10" s="906" t="s">
        <v>524</v>
      </c>
      <c r="B10" s="907">
        <v>188751.05</v>
      </c>
      <c r="C10" s="461">
        <v>142801.685</v>
      </c>
      <c r="D10" s="908">
        <f t="shared" si="2"/>
        <v>-0.24343899014071702</v>
      </c>
      <c r="E10" s="909"/>
      <c r="F10" s="907">
        <v>388876.52500000002</v>
      </c>
      <c r="G10" s="910">
        <v>303227.24</v>
      </c>
      <c r="H10" s="911">
        <f t="shared" si="0"/>
        <v>-0.22024802088529261</v>
      </c>
      <c r="I10" s="908">
        <f t="shared" si="1"/>
        <v>2.8269426787617315E-2</v>
      </c>
      <c r="J10" s="912"/>
    </row>
    <row r="11" spans="1:10" x14ac:dyDescent="0.3">
      <c r="A11" s="906" t="s">
        <v>523</v>
      </c>
      <c r="B11" s="907">
        <v>203229.95</v>
      </c>
      <c r="C11" s="461">
        <v>130895.43</v>
      </c>
      <c r="D11" s="908">
        <f>+C11/B11-1</f>
        <v>-0.35592450817411514</v>
      </c>
      <c r="E11" s="909"/>
      <c r="F11" s="907">
        <v>385215.82</v>
      </c>
      <c r="G11" s="910">
        <v>282410.40999999997</v>
      </c>
      <c r="H11" s="911">
        <f>G11/F11-1</f>
        <v>-0.26687743509599382</v>
      </c>
      <c r="I11" s="913">
        <f>G11/$G$6</f>
        <v>2.6328704537085745E-2</v>
      </c>
      <c r="J11" s="912"/>
    </row>
    <row r="12" spans="1:10" x14ac:dyDescent="0.3">
      <c r="A12" s="906" t="s">
        <v>525</v>
      </c>
      <c r="B12" s="907">
        <v>184071.435</v>
      </c>
      <c r="C12" s="461">
        <v>140477.274</v>
      </c>
      <c r="D12" s="908">
        <f t="shared" si="2"/>
        <v>-0.23683284155414985</v>
      </c>
      <c r="E12" s="909"/>
      <c r="F12" s="907">
        <v>300783.16499999998</v>
      </c>
      <c r="G12" s="910">
        <v>277583.99900000001</v>
      </c>
      <c r="H12" s="911">
        <f t="shared" si="0"/>
        <v>-7.7129203690638581E-2</v>
      </c>
      <c r="I12" s="913">
        <f t="shared" si="1"/>
        <v>2.587874538298254E-2</v>
      </c>
      <c r="J12" s="912"/>
    </row>
    <row r="13" spans="1:10" x14ac:dyDescent="0.3">
      <c r="A13" s="906" t="s">
        <v>526</v>
      </c>
      <c r="B13" s="907">
        <v>145697.42599999998</v>
      </c>
      <c r="C13" s="461">
        <v>99459.005000000005</v>
      </c>
      <c r="D13" s="908">
        <f t="shared" si="2"/>
        <v>-0.31735921676474899</v>
      </c>
      <c r="E13" s="909"/>
      <c r="F13" s="907">
        <v>163573.38699999999</v>
      </c>
      <c r="G13" s="910">
        <v>215417.58500000002</v>
      </c>
      <c r="H13" s="911">
        <f t="shared" si="0"/>
        <v>0.31694763403046755</v>
      </c>
      <c r="I13" s="908">
        <f t="shared" si="1"/>
        <v>2.0083062616415435E-2</v>
      </c>
      <c r="J13" s="912"/>
    </row>
    <row r="14" spans="1:10" x14ac:dyDescent="0.3">
      <c r="A14" s="906" t="s">
        <v>527</v>
      </c>
      <c r="B14" s="907">
        <v>73736.100000000006</v>
      </c>
      <c r="C14" s="461">
        <v>99986.5</v>
      </c>
      <c r="D14" s="908">
        <f t="shared" si="2"/>
        <v>0.35600472495833113</v>
      </c>
      <c r="E14" s="909"/>
      <c r="F14" s="907">
        <v>167021.226</v>
      </c>
      <c r="G14" s="910">
        <v>204158</v>
      </c>
      <c r="H14" s="911">
        <f>G14/F14-1</f>
        <v>0.22234763143218705</v>
      </c>
      <c r="I14" s="908">
        <f t="shared" si="1"/>
        <v>1.9033348171840946E-2</v>
      </c>
      <c r="J14" s="912"/>
    </row>
    <row r="15" spans="1:10" x14ac:dyDescent="0.3">
      <c r="A15" s="906" t="s">
        <v>530</v>
      </c>
      <c r="B15" s="907">
        <v>77868.5</v>
      </c>
      <c r="C15" s="461">
        <v>66688.479999999996</v>
      </c>
      <c r="D15" s="908">
        <f t="shared" si="2"/>
        <v>-0.14357564355291297</v>
      </c>
      <c r="E15" s="909"/>
      <c r="F15" s="907">
        <v>137847.13</v>
      </c>
      <c r="G15" s="910">
        <v>157407.58000000002</v>
      </c>
      <c r="H15" s="911">
        <f t="shared" ref="H15:H35" si="3">G15/F15-1</f>
        <v>0.14189958107941747</v>
      </c>
      <c r="I15" s="908">
        <f t="shared" si="1"/>
        <v>1.4674875709141487E-2</v>
      </c>
      <c r="J15" s="912"/>
    </row>
    <row r="16" spans="1:10" x14ac:dyDescent="0.3">
      <c r="A16" s="906" t="s">
        <v>528</v>
      </c>
      <c r="B16" s="907">
        <v>65061.746500000008</v>
      </c>
      <c r="C16" s="461">
        <v>76174.28</v>
      </c>
      <c r="D16" s="908">
        <f t="shared" si="2"/>
        <v>0.17079980322999777</v>
      </c>
      <c r="E16" s="909"/>
      <c r="F16" s="907">
        <v>141578.53150000001</v>
      </c>
      <c r="G16" s="910">
        <v>153357.25</v>
      </c>
      <c r="H16" s="911">
        <f t="shared" si="3"/>
        <v>8.3195653855189011E-2</v>
      </c>
      <c r="I16" s="908">
        <f t="shared" si="1"/>
        <v>1.4297269438013965E-2</v>
      </c>
      <c r="J16" s="912"/>
    </row>
    <row r="17" spans="1:10" x14ac:dyDescent="0.3">
      <c r="A17" s="906" t="s">
        <v>531</v>
      </c>
      <c r="B17" s="907">
        <v>30574.92</v>
      </c>
      <c r="C17" s="461">
        <v>43920.485000000001</v>
      </c>
      <c r="D17" s="908">
        <f t="shared" si="2"/>
        <v>0.43648732359724907</v>
      </c>
      <c r="E17" s="909"/>
      <c r="F17" s="907">
        <v>58555.294999999998</v>
      </c>
      <c r="G17" s="910">
        <v>81039.53</v>
      </c>
      <c r="H17" s="911">
        <f t="shared" si="3"/>
        <v>0.38398295149909156</v>
      </c>
      <c r="I17" s="908">
        <f t="shared" si="1"/>
        <v>7.5551954377117208E-3</v>
      </c>
      <c r="J17" s="912"/>
    </row>
    <row r="18" spans="1:10" x14ac:dyDescent="0.3">
      <c r="A18" s="906" t="s">
        <v>826</v>
      </c>
      <c r="B18" s="907">
        <v>25595.27</v>
      </c>
      <c r="C18" s="461">
        <v>36493.599999999999</v>
      </c>
      <c r="D18" s="908">
        <f t="shared" si="2"/>
        <v>0.42579468784662167</v>
      </c>
      <c r="E18" s="909"/>
      <c r="F18" s="907">
        <v>72961.22</v>
      </c>
      <c r="G18" s="910">
        <v>63947.28</v>
      </c>
      <c r="H18" s="911">
        <f t="shared" si="3"/>
        <v>-0.12354426091011095</v>
      </c>
      <c r="I18" s="908">
        <f t="shared" si="1"/>
        <v>5.9617102679405225E-3</v>
      </c>
      <c r="J18" s="912"/>
    </row>
    <row r="19" spans="1:10" x14ac:dyDescent="0.3">
      <c r="A19" s="906" t="s">
        <v>532</v>
      </c>
      <c r="B19" s="907">
        <v>540</v>
      </c>
      <c r="C19" s="461">
        <v>13305.86</v>
      </c>
      <c r="D19" s="908" t="s">
        <v>241</v>
      </c>
      <c r="E19" s="909"/>
      <c r="F19" s="907">
        <v>1032.7170000000001</v>
      </c>
      <c r="G19" s="910">
        <v>22945.279999999999</v>
      </c>
      <c r="H19" s="911" t="s">
        <v>241</v>
      </c>
      <c r="I19" s="908">
        <f t="shared" si="1"/>
        <v>2.1391544937762841E-3</v>
      </c>
      <c r="J19" s="912"/>
    </row>
    <row r="20" spans="1:10" x14ac:dyDescent="0.3">
      <c r="A20" s="906" t="s">
        <v>539</v>
      </c>
      <c r="B20" s="907">
        <v>7214.73</v>
      </c>
      <c r="C20" s="461">
        <v>7152.5150000000003</v>
      </c>
      <c r="D20" s="908">
        <f t="shared" si="2"/>
        <v>-8.6233303255977001E-3</v>
      </c>
      <c r="E20" s="909"/>
      <c r="F20" s="907">
        <v>8274.73</v>
      </c>
      <c r="G20" s="910">
        <v>13907.310000000001</v>
      </c>
      <c r="H20" s="911">
        <f t="shared" si="3"/>
        <v>0.68069653027953803</v>
      </c>
      <c r="I20" s="913">
        <f t="shared" si="1"/>
        <v>1.2965579275057814E-3</v>
      </c>
      <c r="J20" s="912"/>
    </row>
    <row r="21" spans="1:10" x14ac:dyDescent="0.3">
      <c r="A21" s="906" t="s">
        <v>534</v>
      </c>
      <c r="B21" s="907">
        <v>8400</v>
      </c>
      <c r="C21" s="461">
        <v>2930</v>
      </c>
      <c r="D21" s="908">
        <f t="shared" si="2"/>
        <v>-0.65119047619047621</v>
      </c>
      <c r="E21" s="909"/>
      <c r="F21" s="907">
        <v>15866</v>
      </c>
      <c r="G21" s="910">
        <v>11363</v>
      </c>
      <c r="H21" s="911">
        <f t="shared" si="3"/>
        <v>-0.2838144459851254</v>
      </c>
      <c r="I21" s="913">
        <f t="shared" si="1"/>
        <v>1.059355671963032E-3</v>
      </c>
      <c r="J21" s="912"/>
    </row>
    <row r="22" spans="1:10" x14ac:dyDescent="0.3">
      <c r="A22" s="906" t="s">
        <v>536</v>
      </c>
      <c r="B22" s="907">
        <v>4890.7650000000003</v>
      </c>
      <c r="C22" s="461">
        <v>4284.5450000000001</v>
      </c>
      <c r="D22" s="908">
        <f t="shared" si="2"/>
        <v>-0.12395197888264931</v>
      </c>
      <c r="E22" s="909"/>
      <c r="F22" s="907">
        <v>8220.0400000000009</v>
      </c>
      <c r="G22" s="910">
        <v>7942.52</v>
      </c>
      <c r="H22" s="911">
        <f t="shared" si="3"/>
        <v>-3.376139288859914E-2</v>
      </c>
      <c r="I22" s="913">
        <f t="shared" si="1"/>
        <v>7.4046938411333457E-4</v>
      </c>
      <c r="J22" s="912"/>
    </row>
    <row r="23" spans="1:10" x14ac:dyDescent="0.3">
      <c r="A23" s="906" t="s">
        <v>538</v>
      </c>
      <c r="B23" s="907">
        <v>3509</v>
      </c>
      <c r="C23" s="461">
        <v>3757</v>
      </c>
      <c r="D23" s="908">
        <f t="shared" si="2"/>
        <v>7.0675406098603677E-2</v>
      </c>
      <c r="E23" s="909"/>
      <c r="F23" s="907">
        <v>7008</v>
      </c>
      <c r="G23" s="910">
        <v>7307</v>
      </c>
      <c r="H23" s="911">
        <f t="shared" si="3"/>
        <v>4.2665525114155223E-2</v>
      </c>
      <c r="I23" s="913">
        <f t="shared" si="1"/>
        <v>6.8122079512750807E-4</v>
      </c>
      <c r="J23" s="912"/>
    </row>
    <row r="24" spans="1:10" x14ac:dyDescent="0.3">
      <c r="A24" s="906" t="s">
        <v>541</v>
      </c>
      <c r="B24" s="907">
        <v>803.21</v>
      </c>
      <c r="C24" s="461">
        <v>1369.2349999999999</v>
      </c>
      <c r="D24" s="908">
        <f t="shared" si="2"/>
        <v>0.70470362669787456</v>
      </c>
      <c r="E24" s="909"/>
      <c r="F24" s="907">
        <v>1083.7049999999999</v>
      </c>
      <c r="G24" s="910">
        <v>3910.7950000000001</v>
      </c>
      <c r="H24" s="911">
        <f t="shared" si="3"/>
        <v>2.6087265445854735</v>
      </c>
      <c r="I24" s="914">
        <f t="shared" si="1"/>
        <v>3.6459762959910812E-4</v>
      </c>
      <c r="J24" s="912"/>
    </row>
    <row r="25" spans="1:10" x14ac:dyDescent="0.3">
      <c r="A25" s="906" t="s">
        <v>535</v>
      </c>
      <c r="B25" s="907">
        <v>189</v>
      </c>
      <c r="C25" s="461">
        <v>2436.9189999999999</v>
      </c>
      <c r="D25" s="908" t="s">
        <v>241</v>
      </c>
      <c r="E25" s="909"/>
      <c r="F25" s="907">
        <v>333</v>
      </c>
      <c r="G25" s="910">
        <v>3890.2689999999998</v>
      </c>
      <c r="H25" s="911" t="s">
        <v>241</v>
      </c>
      <c r="I25" s="914">
        <f t="shared" si="1"/>
        <v>3.6268402099902771E-4</v>
      </c>
      <c r="J25" s="912"/>
    </row>
    <row r="26" spans="1:10" x14ac:dyDescent="0.3">
      <c r="A26" s="906" t="s">
        <v>540</v>
      </c>
      <c r="B26" s="907">
        <v>188.70999999999998</v>
      </c>
      <c r="C26" s="461">
        <v>913.11</v>
      </c>
      <c r="D26" s="908">
        <f t="shared" si="2"/>
        <v>3.8386942928302696</v>
      </c>
      <c r="E26" s="909"/>
      <c r="F26" s="907">
        <v>284.70999999999998</v>
      </c>
      <c r="G26" s="910">
        <v>1424.44</v>
      </c>
      <c r="H26" s="911">
        <f t="shared" si="3"/>
        <v>4.0031259878472838</v>
      </c>
      <c r="I26" s="915">
        <f>G26/$G$6</f>
        <v>1.327984329288939E-4</v>
      </c>
      <c r="J26" s="912"/>
    </row>
    <row r="27" spans="1:10" x14ac:dyDescent="0.3">
      <c r="A27" s="906" t="s">
        <v>533</v>
      </c>
      <c r="B27" s="907">
        <v>23</v>
      </c>
      <c r="C27" s="461">
        <v>735.19</v>
      </c>
      <c r="D27" s="908" t="s">
        <v>241</v>
      </c>
      <c r="E27" s="909"/>
      <c r="F27" s="907">
        <v>34</v>
      </c>
      <c r="G27" s="910">
        <v>1304.5999999999999</v>
      </c>
      <c r="H27" s="911" t="s">
        <v>241</v>
      </c>
      <c r="I27" s="915">
        <f>G27/$G$6</f>
        <v>1.2162592710049912E-4</v>
      </c>
      <c r="J27" s="912"/>
    </row>
    <row r="28" spans="1:10" x14ac:dyDescent="0.3">
      <c r="A28" s="906" t="s">
        <v>542</v>
      </c>
      <c r="B28" s="907">
        <v>750</v>
      </c>
      <c r="C28" s="461">
        <v>400</v>
      </c>
      <c r="D28" s="908">
        <f t="shared" si="2"/>
        <v>-0.46666666666666667</v>
      </c>
      <c r="E28" s="909"/>
      <c r="F28" s="907">
        <v>1500</v>
      </c>
      <c r="G28" s="910">
        <v>1150</v>
      </c>
      <c r="H28" s="911">
        <f t="shared" si="3"/>
        <v>-0.23333333333333328</v>
      </c>
      <c r="I28" s="915">
        <f t="shared" si="1"/>
        <v>1.0721279791934232E-4</v>
      </c>
      <c r="J28" s="912"/>
    </row>
    <row r="29" spans="1:10" x14ac:dyDescent="0.3">
      <c r="A29" s="906" t="s">
        <v>827</v>
      </c>
      <c r="B29" s="907">
        <v>0</v>
      </c>
      <c r="C29" s="461">
        <v>426.17</v>
      </c>
      <c r="D29" s="908" t="s">
        <v>241</v>
      </c>
      <c r="E29" s="909"/>
      <c r="F29" s="907">
        <v>0</v>
      </c>
      <c r="G29" s="910">
        <v>898.19</v>
      </c>
      <c r="H29" s="911" t="s">
        <v>241</v>
      </c>
      <c r="I29" s="915">
        <f t="shared" si="1"/>
        <v>8.3736924315803556E-5</v>
      </c>
      <c r="J29" s="912"/>
    </row>
    <row r="30" spans="1:10" x14ac:dyDescent="0.3">
      <c r="A30" s="906" t="s">
        <v>529</v>
      </c>
      <c r="B30" s="907">
        <v>146585.26999999999</v>
      </c>
      <c r="C30" s="461">
        <v>253</v>
      </c>
      <c r="D30" s="908">
        <f t="shared" si="2"/>
        <v>-0.99827404213260995</v>
      </c>
      <c r="E30" s="909"/>
      <c r="F30" s="907">
        <v>147655.26999999999</v>
      </c>
      <c r="G30" s="910">
        <v>785</v>
      </c>
      <c r="H30" s="911">
        <f t="shared" si="3"/>
        <v>-0.99468356259820589</v>
      </c>
      <c r="I30" s="916">
        <f t="shared" si="1"/>
        <v>7.3184388144942371E-5</v>
      </c>
      <c r="J30" s="912"/>
    </row>
    <row r="31" spans="1:10" x14ac:dyDescent="0.3">
      <c r="A31" s="906" t="s">
        <v>543</v>
      </c>
      <c r="B31" s="907">
        <v>147</v>
      </c>
      <c r="C31" s="461">
        <v>227</v>
      </c>
      <c r="D31" s="908">
        <f t="shared" si="2"/>
        <v>0.54421768707482987</v>
      </c>
      <c r="E31" s="909"/>
      <c r="F31" s="907">
        <v>211</v>
      </c>
      <c r="G31" s="910">
        <v>276.38</v>
      </c>
      <c r="H31" s="911">
        <f t="shared" si="3"/>
        <v>0.30985781990521333</v>
      </c>
      <c r="I31" s="917">
        <f t="shared" si="1"/>
        <v>2.5766498338215505E-5</v>
      </c>
      <c r="J31" s="912"/>
    </row>
    <row r="32" spans="1:10" x14ac:dyDescent="0.3">
      <c r="A32" s="906" t="s">
        <v>537</v>
      </c>
      <c r="B32" s="907">
        <v>45</v>
      </c>
      <c r="C32" s="461">
        <v>59</v>
      </c>
      <c r="D32" s="908">
        <f t="shared" si="2"/>
        <v>0.31111111111111112</v>
      </c>
      <c r="E32" s="909"/>
      <c r="F32" s="907">
        <v>2453.0600000000004</v>
      </c>
      <c r="G32" s="910">
        <v>95</v>
      </c>
      <c r="H32" s="911">
        <f t="shared" si="3"/>
        <v>-0.96127285920442218</v>
      </c>
      <c r="I32" s="917">
        <f t="shared" si="1"/>
        <v>8.8567093933369733E-6</v>
      </c>
      <c r="J32" s="912"/>
    </row>
    <row r="33" spans="1:10" x14ac:dyDescent="0.3">
      <c r="A33" s="906" t="s">
        <v>544</v>
      </c>
      <c r="B33" s="907">
        <v>94</v>
      </c>
      <c r="C33" s="461">
        <v>48</v>
      </c>
      <c r="D33" s="908">
        <f t="shared" si="2"/>
        <v>-0.48936170212765961</v>
      </c>
      <c r="E33" s="909"/>
      <c r="F33" s="907">
        <v>106</v>
      </c>
      <c r="G33" s="910">
        <v>91</v>
      </c>
      <c r="H33" s="911">
        <f t="shared" si="3"/>
        <v>-0.14150943396226412</v>
      </c>
      <c r="I33" s="914">
        <f t="shared" si="1"/>
        <v>8.4837953136175228E-6</v>
      </c>
      <c r="J33" s="912"/>
    </row>
    <row r="34" spans="1:10" x14ac:dyDescent="0.3">
      <c r="A34" s="906" t="s">
        <v>545</v>
      </c>
      <c r="B34" s="907">
        <v>0</v>
      </c>
      <c r="C34" s="461">
        <v>10</v>
      </c>
      <c r="D34" s="908" t="s">
        <v>241</v>
      </c>
      <c r="E34" s="909"/>
      <c r="F34" s="907">
        <v>7</v>
      </c>
      <c r="G34" s="910">
        <v>20</v>
      </c>
      <c r="H34" s="911">
        <f t="shared" si="3"/>
        <v>1.8571428571428572</v>
      </c>
      <c r="I34" s="914">
        <f t="shared" si="1"/>
        <v>1.8645703985972576E-6</v>
      </c>
      <c r="J34" s="912"/>
    </row>
    <row r="35" spans="1:10" x14ac:dyDescent="0.3">
      <c r="A35" s="906" t="s">
        <v>828</v>
      </c>
      <c r="B35" s="907">
        <v>2</v>
      </c>
      <c r="C35" s="461">
        <v>2</v>
      </c>
      <c r="D35" s="908">
        <f t="shared" si="2"/>
        <v>0</v>
      </c>
      <c r="E35" s="909"/>
      <c r="F35" s="907">
        <v>4</v>
      </c>
      <c r="G35" s="910">
        <v>4</v>
      </c>
      <c r="H35" s="911">
        <f t="shared" si="3"/>
        <v>0</v>
      </c>
      <c r="I35" s="918">
        <f>G35/$G$6</f>
        <v>3.7291407971945152E-7</v>
      </c>
      <c r="J35" s="912"/>
    </row>
    <row r="36" spans="1:10" x14ac:dyDescent="0.3">
      <c r="A36" s="906" t="s">
        <v>874</v>
      </c>
      <c r="B36" s="907">
        <v>30</v>
      </c>
      <c r="C36" s="461">
        <v>0</v>
      </c>
      <c r="D36" s="908" t="s">
        <v>242</v>
      </c>
      <c r="E36" s="909"/>
      <c r="F36" s="907">
        <v>30</v>
      </c>
      <c r="G36" s="910">
        <v>0</v>
      </c>
      <c r="H36" s="911" t="s">
        <v>242</v>
      </c>
      <c r="I36" s="914" t="s">
        <v>242</v>
      </c>
      <c r="J36" s="912"/>
    </row>
    <row r="37" spans="1:10" x14ac:dyDescent="0.3">
      <c r="A37" s="900" t="s">
        <v>546</v>
      </c>
      <c r="B37" s="919">
        <f>SUM(B38:B39)</f>
        <v>12654.310000000001</v>
      </c>
      <c r="C37" s="462">
        <f>SUM(C38:C39)</f>
        <v>15311.21</v>
      </c>
      <c r="D37" s="903">
        <f>+C37/B37-1</f>
        <v>0.20996008474582939</v>
      </c>
      <c r="E37" s="920"/>
      <c r="F37" s="919">
        <f>SUM(F38:F39)</f>
        <v>24281.57</v>
      </c>
      <c r="G37" s="921">
        <f>SUM(G38:G39)</f>
        <v>37394.429999999993</v>
      </c>
      <c r="H37" s="905">
        <f>+G37/F37-1</f>
        <v>0.54003344923742547</v>
      </c>
      <c r="I37" s="903">
        <f>SUM(I38:I39)</f>
        <v>1</v>
      </c>
      <c r="J37" s="912"/>
    </row>
    <row r="38" spans="1:10" x14ac:dyDescent="0.3">
      <c r="A38" s="922" t="s">
        <v>547</v>
      </c>
      <c r="B38" s="923">
        <v>6805.3900000000012</v>
      </c>
      <c r="C38" s="924">
        <v>10734.529999999999</v>
      </c>
      <c r="D38" s="908">
        <f>+C38/B38-1</f>
        <v>0.57735706550249088</v>
      </c>
      <c r="E38" s="925"/>
      <c r="F38" s="923">
        <v>14220.19</v>
      </c>
      <c r="G38" s="926">
        <v>26608.659999999996</v>
      </c>
      <c r="H38" s="911">
        <f>+G38/F38-1</f>
        <v>0.8711887815844932</v>
      </c>
      <c r="I38" s="908">
        <f>G38/$G$37</f>
        <v>0.71156747141218624</v>
      </c>
      <c r="J38" s="912"/>
    </row>
    <row r="39" spans="1:10" x14ac:dyDescent="0.3">
      <c r="A39" s="922" t="s">
        <v>548</v>
      </c>
      <c r="B39" s="927">
        <v>5848.92</v>
      </c>
      <c r="C39" s="928">
        <v>4576.68</v>
      </c>
      <c r="D39" s="929">
        <f>+C39/B39-1</f>
        <v>-0.21751708007632176</v>
      </c>
      <c r="E39" s="925"/>
      <c r="F39" s="927">
        <v>10061.380000000001</v>
      </c>
      <c r="G39" s="930">
        <v>10785.77</v>
      </c>
      <c r="H39" s="931">
        <f>+G39/F39-1</f>
        <v>7.1997081911228777E-2</v>
      </c>
      <c r="I39" s="929">
        <f>G39/$G$37</f>
        <v>0.28843252858781382</v>
      </c>
      <c r="J39" s="912"/>
    </row>
    <row r="40" spans="1:10" ht="35.25" customHeight="1" x14ac:dyDescent="0.3">
      <c r="A40" s="1023" t="s">
        <v>875</v>
      </c>
      <c r="B40" s="1024"/>
      <c r="C40" s="1024"/>
      <c r="D40" s="1024"/>
      <c r="E40" s="1024"/>
      <c r="F40" s="1024"/>
      <c r="G40" s="932"/>
      <c r="H40" s="932"/>
      <c r="I40" s="933"/>
    </row>
    <row r="41" spans="1:10" x14ac:dyDescent="0.3">
      <c r="A41" s="463" t="s">
        <v>549</v>
      </c>
      <c r="B41" s="934"/>
      <c r="C41" s="935"/>
      <c r="D41" s="936"/>
      <c r="E41" s="934"/>
      <c r="F41" s="937"/>
      <c r="G41" s="938"/>
      <c r="H41" s="938"/>
      <c r="I41" s="939"/>
    </row>
  </sheetData>
  <mergeCells count="3">
    <mergeCell ref="B4:D4"/>
    <mergeCell ref="F4:I4"/>
    <mergeCell ref="A40:F40"/>
  </mergeCells>
  <pageMargins left="0.7" right="0.7" top="0.75" bottom="0.75" header="0.3" footer="0.3"/>
  <pageSetup paperSize="9" scale="63"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529E0-8F3B-49BB-B96B-1ABD512CB6F9}">
  <sheetPr>
    <tabColor rgb="FF002060"/>
    <pageSetUpPr fitToPage="1"/>
  </sheetPr>
  <dimension ref="A1:M121"/>
  <sheetViews>
    <sheetView showGridLines="0" view="pageBreakPreview" zoomScaleNormal="100" zoomScaleSheetLayoutView="100" workbookViewId="0"/>
  </sheetViews>
  <sheetFormatPr baseColWidth="10" defaultColWidth="11.44140625" defaultRowHeight="13.8" x14ac:dyDescent="0.3"/>
  <cols>
    <col min="1" max="1" width="35.44140625" style="465" customWidth="1"/>
    <col min="2" max="3" width="11.6640625" style="465" customWidth="1"/>
    <col min="4" max="4" width="10.6640625" style="465" bestFit="1" customWidth="1"/>
    <col min="5" max="5" width="3" style="465" customWidth="1"/>
    <col min="6" max="6" width="14.109375" style="465" bestFit="1" customWidth="1"/>
    <col min="7" max="7" width="13.109375" style="465" bestFit="1" customWidth="1"/>
    <col min="8" max="8" width="10.6640625" style="465" bestFit="1" customWidth="1"/>
    <col min="9" max="9" width="7.6640625" style="465" bestFit="1" customWidth="1"/>
    <col min="10" max="10" width="3.44140625" style="465" customWidth="1"/>
    <col min="11" max="16384" width="11.44140625" style="465"/>
  </cols>
  <sheetData>
    <row r="1" spans="1:9" x14ac:dyDescent="0.3">
      <c r="A1" s="464" t="s">
        <v>550</v>
      </c>
    </row>
    <row r="2" spans="1:9" ht="15.6" x14ac:dyDescent="0.3">
      <c r="A2" s="466" t="s">
        <v>551</v>
      </c>
    </row>
    <row r="4" spans="1:9" x14ac:dyDescent="0.3">
      <c r="A4" s="467"/>
      <c r="B4" s="1022" t="s">
        <v>865</v>
      </c>
      <c r="C4" s="1022"/>
      <c r="D4" s="1022"/>
      <c r="E4" s="941"/>
      <c r="F4" s="1022" t="s">
        <v>866</v>
      </c>
      <c r="G4" s="1022"/>
      <c r="H4" s="1022"/>
      <c r="I4" s="1022"/>
    </row>
    <row r="5" spans="1:9" x14ac:dyDescent="0.3">
      <c r="A5" s="468" t="s">
        <v>552</v>
      </c>
      <c r="B5" s="896">
        <v>2025</v>
      </c>
      <c r="C5" s="460">
        <v>2026</v>
      </c>
      <c r="D5" s="470" t="s">
        <v>553</v>
      </c>
      <c r="E5" s="469"/>
      <c r="F5" s="896">
        <v>2025</v>
      </c>
      <c r="G5" s="460">
        <v>2026</v>
      </c>
      <c r="H5" s="469" t="s">
        <v>553</v>
      </c>
      <c r="I5" s="470" t="s">
        <v>508</v>
      </c>
    </row>
    <row r="6" spans="1:9" x14ac:dyDescent="0.3">
      <c r="A6" s="471" t="s">
        <v>554</v>
      </c>
      <c r="B6" s="472">
        <f>SUM(B7:B11)</f>
        <v>3343247.2439999999</v>
      </c>
      <c r="C6" s="473">
        <f>SUM(C7:C11)</f>
        <v>3073665.0105000003</v>
      </c>
      <c r="D6" s="474">
        <f t="shared" ref="D6:D42" si="0">(C6-B6)/B6</f>
        <v>-8.063484804595554E-2</v>
      </c>
      <c r="E6" s="942"/>
      <c r="F6" s="472">
        <f>SUM(F7:F11)</f>
        <v>6001817.7660000008</v>
      </c>
      <c r="G6" s="473">
        <f>SUM(G7:G11)</f>
        <v>5822460.0844999999</v>
      </c>
      <c r="H6" s="475">
        <f>(G6-F6)/F6</f>
        <v>-2.9883893262480116E-2</v>
      </c>
      <c r="I6" s="519">
        <f>SUM(I7:I11)</f>
        <v>1</v>
      </c>
    </row>
    <row r="7" spans="1:9" x14ac:dyDescent="0.3">
      <c r="A7" s="465" t="s">
        <v>243</v>
      </c>
      <c r="B7" s="476">
        <v>2760589.05</v>
      </c>
      <c r="C7" s="477">
        <v>2308146.8600000003</v>
      </c>
      <c r="D7" s="943">
        <f t="shared" si="0"/>
        <v>-0.16389335094986321</v>
      </c>
      <c r="E7" s="944"/>
      <c r="F7" s="478">
        <v>4711984.32</v>
      </c>
      <c r="G7" s="477">
        <v>4207321.8600000003</v>
      </c>
      <c r="H7" s="479">
        <f t="shared" ref="H7:H49" si="1">(G7-F7)/F7</f>
        <v>-0.10710189714722988</v>
      </c>
      <c r="I7" s="520">
        <f>G7/$G$6</f>
        <v>0.72260209583923696</v>
      </c>
    </row>
    <row r="8" spans="1:9" x14ac:dyDescent="0.3">
      <c r="A8" s="465" t="s">
        <v>244</v>
      </c>
      <c r="B8" s="476">
        <v>335180.88</v>
      </c>
      <c r="C8" s="477">
        <v>488203.58</v>
      </c>
      <c r="D8" s="943">
        <f t="shared" si="0"/>
        <v>0.45653767601540995</v>
      </c>
      <c r="E8" s="944"/>
      <c r="F8" s="478">
        <v>553439.24</v>
      </c>
      <c r="G8" s="477">
        <v>844405.67999999993</v>
      </c>
      <c r="H8" s="479">
        <f t="shared" si="1"/>
        <v>0.52574233803877002</v>
      </c>
      <c r="I8" s="520">
        <f>G8/$G$6</f>
        <v>0.14502558501824625</v>
      </c>
    </row>
    <row r="9" spans="1:9" x14ac:dyDescent="0.3">
      <c r="A9" s="465" t="s">
        <v>246</v>
      </c>
      <c r="B9" s="476">
        <v>202161.75</v>
      </c>
      <c r="C9" s="477">
        <v>199219.87</v>
      </c>
      <c r="D9" s="943">
        <f t="shared" si="0"/>
        <v>-1.455210988230961E-2</v>
      </c>
      <c r="E9" s="944"/>
      <c r="F9" s="478">
        <v>419845.14</v>
      </c>
      <c r="G9" s="477">
        <v>417238.78</v>
      </c>
      <c r="H9" s="479">
        <f t="shared" si="1"/>
        <v>-6.2079079919800575E-3</v>
      </c>
      <c r="I9" s="520">
        <f>G9/$G$6</f>
        <v>7.1660221615040945E-2</v>
      </c>
    </row>
    <row r="10" spans="1:9" x14ac:dyDescent="0.3">
      <c r="A10" s="465" t="s">
        <v>245</v>
      </c>
      <c r="B10" s="476">
        <v>0</v>
      </c>
      <c r="C10" s="477">
        <v>36</v>
      </c>
      <c r="D10" s="943" t="s">
        <v>241</v>
      </c>
      <c r="E10" s="944"/>
      <c r="F10" s="478">
        <v>205245.3</v>
      </c>
      <c r="G10" s="477">
        <v>227709.4</v>
      </c>
      <c r="H10" s="479">
        <f t="shared" si="1"/>
        <v>0.10945000933029896</v>
      </c>
      <c r="I10" s="520">
        <f>G10/$G$6</f>
        <v>3.910879537090968E-2</v>
      </c>
    </row>
    <row r="11" spans="1:9" x14ac:dyDescent="0.3">
      <c r="A11" s="465" t="s">
        <v>247</v>
      </c>
      <c r="B11" s="476">
        <v>45315.564000000246</v>
      </c>
      <c r="C11" s="477">
        <v>78058.700499999803</v>
      </c>
      <c r="D11" s="943">
        <f t="shared" si="0"/>
        <v>0.722558291451462</v>
      </c>
      <c r="E11" s="944"/>
      <c r="F11" s="478">
        <v>111303.76600000076</v>
      </c>
      <c r="G11" s="477">
        <v>125784.36449999921</v>
      </c>
      <c r="H11" s="479">
        <f t="shared" si="1"/>
        <v>0.13009980722483686</v>
      </c>
      <c r="I11" s="520">
        <f>G11/$G$6</f>
        <v>2.1603302156566157E-2</v>
      </c>
    </row>
    <row r="12" spans="1:9" x14ac:dyDescent="0.3">
      <c r="A12" s="471" t="s">
        <v>555</v>
      </c>
      <c r="B12" s="472">
        <f>SUM(B13)</f>
        <v>1094906</v>
      </c>
      <c r="C12" s="473">
        <f>SUM(C13)</f>
        <v>1002719</v>
      </c>
      <c r="D12" s="474">
        <f t="shared" si="0"/>
        <v>-8.4196268903449251E-2</v>
      </c>
      <c r="E12" s="942"/>
      <c r="F12" s="472">
        <f>SUM(F13)</f>
        <v>2266027.7000000002</v>
      </c>
      <c r="G12" s="473">
        <f>SUM(G13)</f>
        <v>2051476.95</v>
      </c>
      <c r="H12" s="475">
        <f t="shared" si="1"/>
        <v>-9.4681433064565015E-2</v>
      </c>
      <c r="I12" s="519">
        <f>SUM(I13)</f>
        <v>1</v>
      </c>
    </row>
    <row r="13" spans="1:9" x14ac:dyDescent="0.3">
      <c r="A13" s="465" t="s">
        <v>248</v>
      </c>
      <c r="B13" s="476">
        <v>1094906</v>
      </c>
      <c r="C13" s="477">
        <v>1002719</v>
      </c>
      <c r="D13" s="943">
        <f t="shared" si="0"/>
        <v>-8.4196268903449251E-2</v>
      </c>
      <c r="E13" s="944"/>
      <c r="F13" s="478">
        <v>2266027.7000000002</v>
      </c>
      <c r="G13" s="477">
        <v>2051476.95</v>
      </c>
      <c r="H13" s="479">
        <f t="shared" si="1"/>
        <v>-9.4681433064565015E-2</v>
      </c>
      <c r="I13" s="520">
        <f>G12/$G$13</f>
        <v>1</v>
      </c>
    </row>
    <row r="14" spans="1:9" x14ac:dyDescent="0.3">
      <c r="A14" s="471" t="s">
        <v>556</v>
      </c>
      <c r="B14" s="472">
        <f>SUM(B15:B19)</f>
        <v>435729.83</v>
      </c>
      <c r="C14" s="473">
        <f>SUM(C15:C19)</f>
        <v>432288.31</v>
      </c>
      <c r="D14" s="474">
        <f t="shared" si="0"/>
        <v>-7.8982887171163349E-3</v>
      </c>
      <c r="E14" s="942"/>
      <c r="F14" s="472">
        <f>SUM(F15:F19)</f>
        <v>877083.00000000012</v>
      </c>
      <c r="G14" s="473">
        <f>SUM(G15:G19)</f>
        <v>1036530.7000000001</v>
      </c>
      <c r="H14" s="475">
        <f t="shared" si="1"/>
        <v>0.18179317122780847</v>
      </c>
      <c r="I14" s="519">
        <f>SUM(I15:I19)</f>
        <v>1</v>
      </c>
    </row>
    <row r="15" spans="1:9" x14ac:dyDescent="0.3">
      <c r="A15" s="465" t="s">
        <v>244</v>
      </c>
      <c r="B15" s="476">
        <v>389121.54000000004</v>
      </c>
      <c r="C15" s="477">
        <v>396985.85</v>
      </c>
      <c r="D15" s="943">
        <f t="shared" si="0"/>
        <v>2.0210420631044838E-2</v>
      </c>
      <c r="E15" s="944"/>
      <c r="F15" s="478">
        <v>781711.8600000001</v>
      </c>
      <c r="G15" s="477">
        <v>786076.05</v>
      </c>
      <c r="H15" s="479">
        <f t="shared" si="1"/>
        <v>5.5828627187515661E-3</v>
      </c>
      <c r="I15" s="520">
        <f>G15/$G$14</f>
        <v>0.75837218328410338</v>
      </c>
    </row>
    <row r="16" spans="1:9" x14ac:dyDescent="0.3">
      <c r="A16" s="465" t="s">
        <v>251</v>
      </c>
      <c r="B16" s="476">
        <v>590</v>
      </c>
      <c r="C16" s="477">
        <v>3719.6</v>
      </c>
      <c r="D16" s="943">
        <f t="shared" si="0"/>
        <v>5.3044067796610168</v>
      </c>
      <c r="E16" s="944"/>
      <c r="F16" s="478">
        <v>925</v>
      </c>
      <c r="G16" s="477">
        <v>186152.6</v>
      </c>
      <c r="H16" s="479" t="s">
        <v>241</v>
      </c>
      <c r="I16" s="520">
        <f>G16/$G$14</f>
        <v>0.17959197928242743</v>
      </c>
    </row>
    <row r="17" spans="1:9" x14ac:dyDescent="0.3">
      <c r="A17" s="465" t="s">
        <v>249</v>
      </c>
      <c r="B17" s="476">
        <v>10943.18</v>
      </c>
      <c r="C17" s="477">
        <v>8491.2800000000007</v>
      </c>
      <c r="D17" s="943">
        <f t="shared" si="0"/>
        <v>-0.22405735809883412</v>
      </c>
      <c r="E17" s="944"/>
      <c r="F17" s="478">
        <v>16298.29</v>
      </c>
      <c r="G17" s="477">
        <v>24158.42</v>
      </c>
      <c r="H17" s="479">
        <f t="shared" si="1"/>
        <v>0.48226715808836368</v>
      </c>
      <c r="I17" s="520">
        <f>G17/$G$14</f>
        <v>2.3306999011220794E-2</v>
      </c>
    </row>
    <row r="18" spans="1:9" x14ac:dyDescent="0.3">
      <c r="A18" s="465" t="s">
        <v>257</v>
      </c>
      <c r="B18" s="476">
        <v>8176</v>
      </c>
      <c r="C18" s="477">
        <v>10955</v>
      </c>
      <c r="D18" s="943">
        <f t="shared" si="0"/>
        <v>0.3398972602739726</v>
      </c>
      <c r="E18" s="944"/>
      <c r="F18" s="478">
        <v>18201</v>
      </c>
      <c r="G18" s="477">
        <v>13777</v>
      </c>
      <c r="H18" s="479">
        <f t="shared" si="1"/>
        <v>-0.2430635679358277</v>
      </c>
      <c r="I18" s="520">
        <f>G18/$G$14</f>
        <v>1.329145388554338E-2</v>
      </c>
    </row>
    <row r="19" spans="1:9" x14ac:dyDescent="0.3">
      <c r="A19" s="465" t="s">
        <v>247</v>
      </c>
      <c r="B19" s="476">
        <v>26899.109999999986</v>
      </c>
      <c r="C19" s="477">
        <v>12136.580000000016</v>
      </c>
      <c r="D19" s="943">
        <f t="shared" si="0"/>
        <v>-0.54881109449346011</v>
      </c>
      <c r="E19" s="944"/>
      <c r="F19" s="478">
        <v>59946.849999999977</v>
      </c>
      <c r="G19" s="477">
        <v>26366.630000000005</v>
      </c>
      <c r="H19" s="479">
        <f t="shared" si="1"/>
        <v>-0.56016654753335637</v>
      </c>
      <c r="I19" s="520">
        <f>G19/$G$14</f>
        <v>2.5437384536704993E-2</v>
      </c>
    </row>
    <row r="20" spans="1:9" x14ac:dyDescent="0.3">
      <c r="A20" s="471" t="s">
        <v>558</v>
      </c>
      <c r="B20" s="472">
        <f>SUM(B21:B23)</f>
        <v>188751.05</v>
      </c>
      <c r="C20" s="473">
        <f>SUM(C21:C23)</f>
        <v>142801.685</v>
      </c>
      <c r="D20" s="474">
        <f t="shared" si="0"/>
        <v>-0.24343899014071707</v>
      </c>
      <c r="E20" s="942"/>
      <c r="F20" s="472">
        <f>SUM(F21:F23)</f>
        <v>388876.52500000002</v>
      </c>
      <c r="G20" s="473">
        <f>SUM(G21:G23)</f>
        <v>303227.24</v>
      </c>
      <c r="H20" s="475">
        <f t="shared" si="1"/>
        <v>-0.22024802088529263</v>
      </c>
      <c r="I20" s="519">
        <f>SUM(I21:I23)</f>
        <v>1</v>
      </c>
    </row>
    <row r="21" spans="1:9" x14ac:dyDescent="0.3">
      <c r="A21" s="465" t="s">
        <v>256</v>
      </c>
      <c r="B21" s="476">
        <v>187980.74</v>
      </c>
      <c r="C21" s="477">
        <v>142392</v>
      </c>
      <c r="D21" s="943">
        <f t="shared" si="0"/>
        <v>-0.24251814308210506</v>
      </c>
      <c r="E21" s="944"/>
      <c r="F21" s="478">
        <v>388072.38</v>
      </c>
      <c r="G21" s="477">
        <v>302535</v>
      </c>
      <c r="H21" s="479">
        <f t="shared" si="1"/>
        <v>-0.22041604713017712</v>
      </c>
      <c r="I21" s="520">
        <f>G21/$G$20</f>
        <v>0.99771709164387745</v>
      </c>
    </row>
    <row r="22" spans="1:9" x14ac:dyDescent="0.3">
      <c r="A22" s="465" t="s">
        <v>243</v>
      </c>
      <c r="B22" s="945">
        <v>270.31</v>
      </c>
      <c r="C22" s="946">
        <v>409.685</v>
      </c>
      <c r="D22" s="943">
        <f t="shared" si="0"/>
        <v>0.51561170507935328</v>
      </c>
      <c r="E22" s="944"/>
      <c r="F22" s="478">
        <v>304.14499999999998</v>
      </c>
      <c r="G22" s="477">
        <v>692.24</v>
      </c>
      <c r="H22" s="479">
        <f t="shared" si="1"/>
        <v>1.2760196616745305</v>
      </c>
      <c r="I22" s="520">
        <f>G22/$G$20</f>
        <v>2.2829083561226229E-3</v>
      </c>
    </row>
    <row r="23" spans="1:9" x14ac:dyDescent="0.3">
      <c r="A23" s="465" t="s">
        <v>246</v>
      </c>
      <c r="B23" s="945">
        <v>500</v>
      </c>
      <c r="C23" s="946">
        <v>0</v>
      </c>
      <c r="D23" s="943" t="s">
        <v>242</v>
      </c>
      <c r="E23" s="944"/>
      <c r="F23" s="478">
        <v>500</v>
      </c>
      <c r="G23" s="477">
        <v>0</v>
      </c>
      <c r="H23" s="479" t="s">
        <v>242</v>
      </c>
      <c r="I23" s="947" t="s">
        <v>242</v>
      </c>
    </row>
    <row r="24" spans="1:9" x14ac:dyDescent="0.3">
      <c r="A24" s="471" t="s">
        <v>557</v>
      </c>
      <c r="B24" s="472">
        <f>SUM(B25:B31)</f>
        <v>203229.95</v>
      </c>
      <c r="C24" s="473">
        <f>SUM(C25:C31)</f>
        <v>130895.43</v>
      </c>
      <c r="D24" s="474">
        <f t="shared" si="0"/>
        <v>-0.35592450817411514</v>
      </c>
      <c r="E24" s="942"/>
      <c r="F24" s="472">
        <f>SUM(F25:F31)</f>
        <v>385215.82</v>
      </c>
      <c r="G24" s="473">
        <f>SUM(G25:G31)</f>
        <v>282410.40999999997</v>
      </c>
      <c r="H24" s="475">
        <f t="shared" si="1"/>
        <v>-0.26687743509599382</v>
      </c>
      <c r="I24" s="519">
        <f>SUM(I25:I31)</f>
        <v>1</v>
      </c>
    </row>
    <row r="25" spans="1:9" x14ac:dyDescent="0.3">
      <c r="A25" s="480" t="s">
        <v>245</v>
      </c>
      <c r="B25" s="391">
        <v>52447.5</v>
      </c>
      <c r="C25" s="391">
        <v>61759.8</v>
      </c>
      <c r="D25" s="943">
        <f t="shared" si="0"/>
        <v>0.1775546975546976</v>
      </c>
      <c r="E25" s="944"/>
      <c r="F25" s="478">
        <v>97498.5</v>
      </c>
      <c r="G25" s="477">
        <v>130967.8</v>
      </c>
      <c r="H25" s="479">
        <f t="shared" si="1"/>
        <v>0.34328015302799531</v>
      </c>
      <c r="I25" s="520">
        <f t="shared" ref="I25:I31" si="2">G25/$G$24</f>
        <v>0.4637499021371061</v>
      </c>
    </row>
    <row r="26" spans="1:9" x14ac:dyDescent="0.3">
      <c r="A26" s="480" t="s">
        <v>244</v>
      </c>
      <c r="B26" s="391">
        <v>124080.68000000002</v>
      </c>
      <c r="C26" s="391">
        <v>41467</v>
      </c>
      <c r="D26" s="943">
        <f t="shared" si="0"/>
        <v>-0.6658061512880169</v>
      </c>
      <c r="E26" s="944"/>
      <c r="F26" s="478">
        <v>225867.66000000003</v>
      </c>
      <c r="G26" s="477">
        <v>96747.6</v>
      </c>
      <c r="H26" s="479">
        <f t="shared" si="1"/>
        <v>-0.57166245048095865</v>
      </c>
      <c r="I26" s="520">
        <f t="shared" si="2"/>
        <v>0.3425780232392992</v>
      </c>
    </row>
    <row r="27" spans="1:9" x14ac:dyDescent="0.3">
      <c r="A27" s="480" t="s">
        <v>251</v>
      </c>
      <c r="B27" s="391">
        <v>5953.87</v>
      </c>
      <c r="C27" s="391">
        <v>9868.2200000000012</v>
      </c>
      <c r="D27" s="943">
        <f t="shared" si="0"/>
        <v>0.65744633322528057</v>
      </c>
      <c r="E27" s="944"/>
      <c r="F27" s="478">
        <v>14887.66</v>
      </c>
      <c r="G27" s="477">
        <v>13441.220000000001</v>
      </c>
      <c r="H27" s="479">
        <f t="shared" si="1"/>
        <v>-9.7156974299520457E-2</v>
      </c>
      <c r="I27" s="520">
        <f t="shared" si="2"/>
        <v>4.759463363974438E-2</v>
      </c>
    </row>
    <row r="28" spans="1:9" x14ac:dyDescent="0.3">
      <c r="A28" s="480" t="s">
        <v>264</v>
      </c>
      <c r="B28" s="391">
        <v>3500</v>
      </c>
      <c r="C28" s="391">
        <v>2457</v>
      </c>
      <c r="D28" s="943">
        <f t="shared" si="0"/>
        <v>-0.29799999999999999</v>
      </c>
      <c r="E28" s="944"/>
      <c r="F28" s="478">
        <v>6300</v>
      </c>
      <c r="G28" s="477">
        <v>12929</v>
      </c>
      <c r="H28" s="479">
        <f t="shared" si="1"/>
        <v>1.0522222222222222</v>
      </c>
      <c r="I28" s="520">
        <f t="shared" si="2"/>
        <v>4.5780890300750603E-2</v>
      </c>
    </row>
    <row r="29" spans="1:9" x14ac:dyDescent="0.3">
      <c r="A29" s="480" t="s">
        <v>252</v>
      </c>
      <c r="B29" s="391">
        <v>0</v>
      </c>
      <c r="C29" s="391">
        <v>6566</v>
      </c>
      <c r="D29" s="943" t="s">
        <v>241</v>
      </c>
      <c r="E29" s="944"/>
      <c r="F29" s="478">
        <v>0</v>
      </c>
      <c r="G29" s="477">
        <v>8812.4</v>
      </c>
      <c r="H29" s="479" t="s">
        <v>241</v>
      </c>
      <c r="I29" s="520">
        <f t="shared" si="2"/>
        <v>3.1204232166937473E-2</v>
      </c>
    </row>
    <row r="30" spans="1:9" x14ac:dyDescent="0.3">
      <c r="A30" s="480" t="s">
        <v>258</v>
      </c>
      <c r="B30" s="391">
        <v>0</v>
      </c>
      <c r="C30" s="391">
        <v>2516.5100000000002</v>
      </c>
      <c r="D30" s="943" t="s">
        <v>241</v>
      </c>
      <c r="E30" s="944"/>
      <c r="F30" s="478">
        <v>0</v>
      </c>
      <c r="G30" s="477">
        <v>5482.2900000000009</v>
      </c>
      <c r="H30" s="479" t="s">
        <v>241</v>
      </c>
      <c r="I30" s="520">
        <f t="shared" si="2"/>
        <v>1.9412492620226009E-2</v>
      </c>
    </row>
    <row r="31" spans="1:9" x14ac:dyDescent="0.3">
      <c r="A31" s="465" t="s">
        <v>247</v>
      </c>
      <c r="B31" s="476">
        <v>17247.899999999994</v>
      </c>
      <c r="C31" s="477">
        <v>6260.8999999999942</v>
      </c>
      <c r="D31" s="943">
        <f t="shared" si="0"/>
        <v>-0.63700508467697536</v>
      </c>
      <c r="E31" s="944"/>
      <c r="F31" s="478">
        <v>40662</v>
      </c>
      <c r="G31" s="477">
        <v>14030.099999999977</v>
      </c>
      <c r="H31" s="479">
        <f t="shared" si="1"/>
        <v>-0.65495794599380319</v>
      </c>
      <c r="I31" s="520">
        <f t="shared" si="2"/>
        <v>4.9679825895936267E-2</v>
      </c>
    </row>
    <row r="32" spans="1:9" x14ac:dyDescent="0.3">
      <c r="A32" s="471" t="s">
        <v>525</v>
      </c>
      <c r="B32" s="472">
        <f>SUM(B33:B38)</f>
        <v>184071.435</v>
      </c>
      <c r="C32" s="473">
        <f>SUM(C33:C38)</f>
        <v>140477.27399999998</v>
      </c>
      <c r="D32" s="474">
        <f t="shared" si="0"/>
        <v>-0.23683284155415002</v>
      </c>
      <c r="E32" s="942"/>
      <c r="F32" s="472">
        <f>SUM(F33:F38)</f>
        <v>300783.16500000004</v>
      </c>
      <c r="G32" s="473">
        <f>SUM(G33:G38)</f>
        <v>277583.99900000001</v>
      </c>
      <c r="H32" s="475">
        <f t="shared" si="1"/>
        <v>-7.7129203690638817E-2</v>
      </c>
      <c r="I32" s="519">
        <f>SUM(I33:I38)</f>
        <v>1</v>
      </c>
    </row>
    <row r="33" spans="1:13" x14ac:dyDescent="0.3">
      <c r="A33" s="465" t="s">
        <v>250</v>
      </c>
      <c r="B33" s="476">
        <v>33940</v>
      </c>
      <c r="C33" s="477">
        <v>35359.394</v>
      </c>
      <c r="D33" s="943">
        <f t="shared" si="0"/>
        <v>4.1820683559222166E-2</v>
      </c>
      <c r="E33" s="944"/>
      <c r="F33" s="478">
        <v>69643</v>
      </c>
      <c r="G33" s="477">
        <v>71832.599000000002</v>
      </c>
      <c r="H33" s="479">
        <f t="shared" si="1"/>
        <v>3.1440331404448428E-2</v>
      </c>
      <c r="I33" s="520">
        <f t="shared" ref="I33:I38" si="3">G33/$G$32</f>
        <v>0.25877788078123337</v>
      </c>
    </row>
    <row r="34" spans="1:13" x14ac:dyDescent="0.3">
      <c r="A34" s="465" t="s">
        <v>245</v>
      </c>
      <c r="B34" s="476">
        <v>6002.7</v>
      </c>
      <c r="C34" s="477">
        <v>32235</v>
      </c>
      <c r="D34" s="943">
        <f t="shared" si="0"/>
        <v>4.3700834624419009</v>
      </c>
      <c r="E34" s="944"/>
      <c r="F34" s="478">
        <v>11306.2</v>
      </c>
      <c r="G34" s="477">
        <v>63919.199999999997</v>
      </c>
      <c r="H34" s="479">
        <f t="shared" si="1"/>
        <v>4.6534644708213193</v>
      </c>
      <c r="I34" s="520">
        <f t="shared" si="3"/>
        <v>0.23026975701146229</v>
      </c>
    </row>
    <row r="35" spans="1:13" x14ac:dyDescent="0.3">
      <c r="A35" s="465" t="s">
        <v>244</v>
      </c>
      <c r="B35" s="476">
        <v>60899.205000000002</v>
      </c>
      <c r="C35" s="477">
        <v>21618.2</v>
      </c>
      <c r="D35" s="943">
        <f t="shared" si="0"/>
        <v>-0.64501671245133663</v>
      </c>
      <c r="E35" s="944"/>
      <c r="F35" s="478">
        <v>84014.165000000008</v>
      </c>
      <c r="G35" s="477">
        <v>49972.62</v>
      </c>
      <c r="H35" s="479">
        <f t="shared" si="1"/>
        <v>-0.40518816082978393</v>
      </c>
      <c r="I35" s="520">
        <f t="shared" si="3"/>
        <v>0.18002701949689831</v>
      </c>
    </row>
    <row r="36" spans="1:13" x14ac:dyDescent="0.3">
      <c r="A36" s="465" t="s">
        <v>251</v>
      </c>
      <c r="B36" s="476">
        <v>31157.13</v>
      </c>
      <c r="C36" s="477">
        <v>29842.06</v>
      </c>
      <c r="D36" s="943">
        <f t="shared" si="0"/>
        <v>-4.2207674455253086E-2</v>
      </c>
      <c r="E36" s="944"/>
      <c r="F36" s="478">
        <v>58815</v>
      </c>
      <c r="G36" s="477">
        <v>34236.06</v>
      </c>
      <c r="H36" s="479">
        <f t="shared" si="1"/>
        <v>-0.41790257587350171</v>
      </c>
      <c r="I36" s="520">
        <f t="shared" si="3"/>
        <v>0.12333585553683156</v>
      </c>
    </row>
    <row r="37" spans="1:13" x14ac:dyDescent="0.3">
      <c r="A37" s="465" t="s">
        <v>248</v>
      </c>
      <c r="B37" s="476">
        <v>21368</v>
      </c>
      <c r="C37" s="477">
        <v>7275</v>
      </c>
      <c r="D37" s="943">
        <f t="shared" si="0"/>
        <v>-0.65953762635716962</v>
      </c>
      <c r="E37" s="944"/>
      <c r="F37" s="478">
        <v>31998</v>
      </c>
      <c r="G37" s="477">
        <v>27507</v>
      </c>
      <c r="H37" s="479">
        <f t="shared" si="1"/>
        <v>-0.14035252203262705</v>
      </c>
      <c r="I37" s="520">
        <f t="shared" si="3"/>
        <v>9.9094328560343281E-2</v>
      </c>
    </row>
    <row r="38" spans="1:13" x14ac:dyDescent="0.3">
      <c r="A38" s="465" t="s">
        <v>247</v>
      </c>
      <c r="B38" s="476">
        <v>30704.399999999994</v>
      </c>
      <c r="C38" s="477">
        <v>14147.619999999981</v>
      </c>
      <c r="D38" s="943">
        <f t="shared" si="0"/>
        <v>-0.53923151079324194</v>
      </c>
      <c r="E38" s="944"/>
      <c r="F38" s="478">
        <v>45006.800000000047</v>
      </c>
      <c r="G38" s="477">
        <v>30116.520000000019</v>
      </c>
      <c r="H38" s="479">
        <f t="shared" si="1"/>
        <v>-0.33084511673791545</v>
      </c>
      <c r="I38" s="520">
        <f t="shared" si="3"/>
        <v>0.10849515861323122</v>
      </c>
    </row>
    <row r="39" spans="1:13" x14ac:dyDescent="0.3">
      <c r="A39" s="471" t="s">
        <v>559</v>
      </c>
      <c r="B39" s="472">
        <f>SUM(B40:B44)</f>
        <v>145697.42599999998</v>
      </c>
      <c r="C39" s="473">
        <f>SUM(C40:C44)</f>
        <v>99459.005000000005</v>
      </c>
      <c r="D39" s="474">
        <f t="shared" si="0"/>
        <v>-0.31735921676474904</v>
      </c>
      <c r="E39" s="942"/>
      <c r="F39" s="472">
        <f>SUM(F40:F44)</f>
        <v>163573.38699999999</v>
      </c>
      <c r="G39" s="473">
        <f>SUM(G40:G44)</f>
        <v>215417.58499999999</v>
      </c>
      <c r="H39" s="475">
        <f t="shared" si="1"/>
        <v>0.31694763403046738</v>
      </c>
      <c r="I39" s="519">
        <f>SUM(I40:I44)</f>
        <v>1</v>
      </c>
    </row>
    <row r="40" spans="1:13" x14ac:dyDescent="0.3">
      <c r="A40" s="465" t="s">
        <v>245</v>
      </c>
      <c r="B40" s="476">
        <v>119559.78599999999</v>
      </c>
      <c r="C40" s="477">
        <v>87803</v>
      </c>
      <c r="D40" s="943">
        <f>(C40-B40)/B40</f>
        <v>-0.26561427602421434</v>
      </c>
      <c r="E40" s="944"/>
      <c r="F40" s="478">
        <v>121430.507</v>
      </c>
      <c r="G40" s="477">
        <v>189063</v>
      </c>
      <c r="H40" s="479">
        <f t="shared" si="1"/>
        <v>0.55696459374908158</v>
      </c>
      <c r="I40" s="520">
        <f>G40/$G$39</f>
        <v>0.87765815404531622</v>
      </c>
    </row>
    <row r="41" spans="1:13" x14ac:dyDescent="0.3">
      <c r="A41" s="465" t="s">
        <v>244</v>
      </c>
      <c r="B41" s="476">
        <v>6773</v>
      </c>
      <c r="C41" s="477">
        <v>4812.9399999999996</v>
      </c>
      <c r="D41" s="943">
        <f t="shared" si="0"/>
        <v>-0.28939317879816928</v>
      </c>
      <c r="E41" s="944"/>
      <c r="F41" s="478">
        <v>8440</v>
      </c>
      <c r="G41" s="477">
        <v>12113.52</v>
      </c>
      <c r="H41" s="479">
        <f t="shared" si="1"/>
        <v>0.43525118483412328</v>
      </c>
      <c r="I41" s="520">
        <f t="shared" ref="I41:I43" si="4">G41/$G$39</f>
        <v>5.6232735131628186E-2</v>
      </c>
    </row>
    <row r="42" spans="1:13" x14ac:dyDescent="0.3">
      <c r="A42" s="465" t="s">
        <v>243</v>
      </c>
      <c r="B42" s="476">
        <v>4929</v>
      </c>
      <c r="C42" s="477">
        <v>4359</v>
      </c>
      <c r="D42" s="943">
        <f t="shared" si="0"/>
        <v>-0.11564211807668898</v>
      </c>
      <c r="E42" s="944"/>
      <c r="F42" s="478">
        <v>6258</v>
      </c>
      <c r="G42" s="477">
        <v>11757</v>
      </c>
      <c r="H42" s="479">
        <f t="shared" si="1"/>
        <v>0.87871524448705651</v>
      </c>
      <c r="I42" s="520">
        <f t="shared" si="4"/>
        <v>5.4577717041995433E-2</v>
      </c>
    </row>
    <row r="43" spans="1:13" x14ac:dyDescent="0.3">
      <c r="A43" s="465" t="s">
        <v>259</v>
      </c>
      <c r="B43" s="476">
        <v>0</v>
      </c>
      <c r="C43" s="477">
        <v>2484.0650000000001</v>
      </c>
      <c r="D43" s="943" t="s">
        <v>241</v>
      </c>
      <c r="E43" s="944"/>
      <c r="F43" s="478">
        <v>0</v>
      </c>
      <c r="G43" s="477">
        <v>2484.0650000000001</v>
      </c>
      <c r="H43" s="479" t="s">
        <v>241</v>
      </c>
      <c r="I43" s="520">
        <f t="shared" si="4"/>
        <v>1.1531393781060169E-2</v>
      </c>
    </row>
    <row r="44" spans="1:13" x14ac:dyDescent="0.3">
      <c r="A44" s="465" t="s">
        <v>248</v>
      </c>
      <c r="B44" s="476">
        <v>14435.64</v>
      </c>
      <c r="C44" s="477">
        <v>0</v>
      </c>
      <c r="D44" s="943" t="s">
        <v>242</v>
      </c>
      <c r="E44" s="944"/>
      <c r="F44" s="478">
        <v>27444.879999999997</v>
      </c>
      <c r="G44" s="477">
        <v>0</v>
      </c>
      <c r="H44" s="479" t="s">
        <v>242</v>
      </c>
      <c r="I44" s="520" t="s">
        <v>242</v>
      </c>
    </row>
    <row r="45" spans="1:13" x14ac:dyDescent="0.3">
      <c r="A45" s="471" t="s">
        <v>560</v>
      </c>
      <c r="B45" s="472">
        <f>SUM(B46:B50)</f>
        <v>73736.100000000006</v>
      </c>
      <c r="C45" s="473">
        <f>SUM(C46:C50)</f>
        <v>99986.5</v>
      </c>
      <c r="D45" s="474">
        <f t="shared" ref="D45:D49" si="5">(C45-B45)/B45</f>
        <v>0.35600472495833102</v>
      </c>
      <c r="E45" s="942"/>
      <c r="F45" s="472">
        <f>SUM(F46:F50)</f>
        <v>167021.22599999997</v>
      </c>
      <c r="G45" s="473">
        <f>SUM(G46:G50)</f>
        <v>204158</v>
      </c>
      <c r="H45" s="475">
        <f t="shared" si="1"/>
        <v>0.22234763143218719</v>
      </c>
      <c r="I45" s="519">
        <f>SUM(I46:I50)</f>
        <v>1</v>
      </c>
      <c r="L45" s="819"/>
      <c r="M45" s="819"/>
    </row>
    <row r="46" spans="1:13" x14ac:dyDescent="0.3">
      <c r="A46" s="465" t="s">
        <v>244</v>
      </c>
      <c r="B46" s="476">
        <v>45802</v>
      </c>
      <c r="C46" s="477">
        <v>46706</v>
      </c>
      <c r="D46" s="943">
        <f t="shared" si="5"/>
        <v>1.9737129382996377E-2</v>
      </c>
      <c r="E46" s="944"/>
      <c r="F46" s="478">
        <v>96250.125999999989</v>
      </c>
      <c r="G46" s="477">
        <v>102462</v>
      </c>
      <c r="H46" s="479">
        <f t="shared" si="1"/>
        <v>6.4538866162107786E-2</v>
      </c>
      <c r="I46" s="520">
        <f>G46/$G$45</f>
        <v>0.50187599800154781</v>
      </c>
    </row>
    <row r="47" spans="1:13" x14ac:dyDescent="0.3">
      <c r="A47" s="465" t="s">
        <v>251</v>
      </c>
      <c r="B47" s="476">
        <v>24567.8</v>
      </c>
      <c r="C47" s="477">
        <v>52220</v>
      </c>
      <c r="D47" s="943">
        <f t="shared" si="5"/>
        <v>1.1255464469753091</v>
      </c>
      <c r="E47" s="944"/>
      <c r="F47" s="478">
        <v>63302.8</v>
      </c>
      <c r="G47" s="477">
        <v>99525</v>
      </c>
      <c r="H47" s="479">
        <f t="shared" si="1"/>
        <v>0.57220533688873154</v>
      </c>
      <c r="I47" s="520">
        <f>G47/$G$45</f>
        <v>0.48749008121161064</v>
      </c>
    </row>
    <row r="48" spans="1:13" x14ac:dyDescent="0.3">
      <c r="A48" s="465" t="s">
        <v>257</v>
      </c>
      <c r="B48" s="476">
        <v>866.3</v>
      </c>
      <c r="C48" s="477">
        <v>860</v>
      </c>
      <c r="D48" s="943">
        <f t="shared" si="5"/>
        <v>-7.2723075147177133E-3</v>
      </c>
      <c r="E48" s="944"/>
      <c r="F48" s="478">
        <v>1768.3</v>
      </c>
      <c r="G48" s="477">
        <v>1720</v>
      </c>
      <c r="H48" s="479">
        <f t="shared" si="1"/>
        <v>-2.7314369733642457E-2</v>
      </c>
      <c r="I48" s="520">
        <f>G48/$G$45</f>
        <v>8.4248474220946518E-3</v>
      </c>
    </row>
    <row r="49" spans="1:9" x14ac:dyDescent="0.3">
      <c r="A49" s="465" t="s">
        <v>258</v>
      </c>
      <c r="B49" s="476">
        <v>2500</v>
      </c>
      <c r="C49" s="477">
        <v>200</v>
      </c>
      <c r="D49" s="943">
        <f t="shared" si="5"/>
        <v>-0.92</v>
      </c>
      <c r="E49" s="944"/>
      <c r="F49" s="478">
        <v>5700</v>
      </c>
      <c r="G49" s="477">
        <v>450</v>
      </c>
      <c r="H49" s="479">
        <f t="shared" si="1"/>
        <v>-0.92105263157894735</v>
      </c>
      <c r="I49" s="520">
        <f>G49/$G$45</f>
        <v>2.2041751976410429E-3</v>
      </c>
    </row>
    <row r="50" spans="1:9" x14ac:dyDescent="0.3">
      <c r="A50" s="465" t="s">
        <v>248</v>
      </c>
      <c r="B50" s="476">
        <v>0</v>
      </c>
      <c r="C50" s="477">
        <v>0.5</v>
      </c>
      <c r="D50" s="943" t="s">
        <v>241</v>
      </c>
      <c r="E50" s="944"/>
      <c r="F50" s="478">
        <v>0</v>
      </c>
      <c r="G50" s="477">
        <v>1</v>
      </c>
      <c r="H50" s="479" t="s">
        <v>241</v>
      </c>
      <c r="I50" s="820">
        <f>G50/$G$45</f>
        <v>4.8981671058689842E-6</v>
      </c>
    </row>
    <row r="51" spans="1:9" x14ac:dyDescent="0.3">
      <c r="A51" s="471" t="s">
        <v>563</v>
      </c>
      <c r="B51" s="472">
        <f>SUM(B52)</f>
        <v>77868.5</v>
      </c>
      <c r="C51" s="473">
        <f>SUM(C52)</f>
        <v>66688.479999999996</v>
      </c>
      <c r="D51" s="474">
        <f t="shared" ref="D51:D66" si="6">(C51-B51)/B51</f>
        <v>-0.14357564355291297</v>
      </c>
      <c r="E51" s="942"/>
      <c r="F51" s="472">
        <f>SUM(F52)</f>
        <v>137847.13</v>
      </c>
      <c r="G51" s="473">
        <f>SUM(G52)</f>
        <v>157407.58000000002</v>
      </c>
      <c r="H51" s="475">
        <f t="shared" ref="H51:H66" si="7">(G51-F51)/F51</f>
        <v>0.14189958107941755</v>
      </c>
      <c r="I51" s="519">
        <f>SUM(I52)</f>
        <v>1</v>
      </c>
    </row>
    <row r="52" spans="1:9" x14ac:dyDescent="0.3">
      <c r="A52" s="465" t="s">
        <v>248</v>
      </c>
      <c r="B52" s="476">
        <v>77868.5</v>
      </c>
      <c r="C52" s="477">
        <v>66688.479999999996</v>
      </c>
      <c r="D52" s="943">
        <f t="shared" si="6"/>
        <v>-0.14357564355291297</v>
      </c>
      <c r="E52" s="944"/>
      <c r="F52" s="478">
        <v>137847.13</v>
      </c>
      <c r="G52" s="477">
        <v>157407.58000000002</v>
      </c>
      <c r="H52" s="479">
        <f t="shared" si="7"/>
        <v>0.14189958107941755</v>
      </c>
      <c r="I52" s="520">
        <f>G52/$G$51</f>
        <v>1</v>
      </c>
    </row>
    <row r="53" spans="1:9" x14ac:dyDescent="0.3">
      <c r="A53" s="471" t="s">
        <v>561</v>
      </c>
      <c r="B53" s="472">
        <f>SUM(B54:B59)</f>
        <v>65061.746500000001</v>
      </c>
      <c r="C53" s="473">
        <f>SUM(C54:C59)</f>
        <v>76174.280000000013</v>
      </c>
      <c r="D53" s="474">
        <f t="shared" si="6"/>
        <v>0.17079980322999802</v>
      </c>
      <c r="E53" s="942"/>
      <c r="F53" s="472">
        <f>SUM(F54:F59)</f>
        <v>141578.53149999998</v>
      </c>
      <c r="G53" s="473">
        <f>SUM(G54:G59)</f>
        <v>153357.25</v>
      </c>
      <c r="H53" s="475">
        <f t="shared" si="7"/>
        <v>8.319565385518933E-2</v>
      </c>
      <c r="I53" s="519">
        <f>SUM(I54:I59)</f>
        <v>1.0000000000000002</v>
      </c>
    </row>
    <row r="54" spans="1:9" x14ac:dyDescent="0.3">
      <c r="A54" s="465" t="s">
        <v>244</v>
      </c>
      <c r="B54" s="476">
        <v>40351.879999999997</v>
      </c>
      <c r="C54" s="477">
        <v>47918.15</v>
      </c>
      <c r="D54" s="943">
        <f t="shared" si="6"/>
        <v>0.18750724873289681</v>
      </c>
      <c r="E54" s="944"/>
      <c r="F54" s="478">
        <v>83265.41</v>
      </c>
      <c r="G54" s="477">
        <v>94488.510000000009</v>
      </c>
      <c r="H54" s="479">
        <f t="shared" si="7"/>
        <v>0.13478706223868958</v>
      </c>
      <c r="I54" s="520">
        <f t="shared" ref="I54:I59" si="8">G54/$G$53</f>
        <v>0.61613330964137669</v>
      </c>
    </row>
    <row r="55" spans="1:9" x14ac:dyDescent="0.3">
      <c r="A55" s="465" t="s">
        <v>257</v>
      </c>
      <c r="B55" s="476">
        <v>8480.34</v>
      </c>
      <c r="C55" s="477">
        <v>10616.099999999999</v>
      </c>
      <c r="D55" s="943">
        <f t="shared" si="6"/>
        <v>0.25184839287104033</v>
      </c>
      <c r="E55" s="944"/>
      <c r="F55" s="478">
        <v>26809.29</v>
      </c>
      <c r="G55" s="477">
        <v>20978.019999999997</v>
      </c>
      <c r="H55" s="479">
        <f t="shared" si="7"/>
        <v>-0.21750930367794163</v>
      </c>
      <c r="I55" s="520">
        <f t="shared" si="8"/>
        <v>0.13679183736015088</v>
      </c>
    </row>
    <row r="56" spans="1:9" x14ac:dyDescent="0.3">
      <c r="A56" s="465" t="s">
        <v>254</v>
      </c>
      <c r="B56" s="476">
        <v>7470.5</v>
      </c>
      <c r="C56" s="477">
        <v>9204.74</v>
      </c>
      <c r="D56" s="943">
        <f t="shared" si="6"/>
        <v>0.23214510407603237</v>
      </c>
      <c r="E56" s="944"/>
      <c r="F56" s="478">
        <v>16325.08</v>
      </c>
      <c r="G56" s="477">
        <v>19061.89</v>
      </c>
      <c r="H56" s="479">
        <f t="shared" si="7"/>
        <v>0.16764450771451039</v>
      </c>
      <c r="I56" s="520">
        <f t="shared" si="8"/>
        <v>0.12429728623850518</v>
      </c>
    </row>
    <row r="57" spans="1:9" x14ac:dyDescent="0.3">
      <c r="A57" s="465" t="s">
        <v>262</v>
      </c>
      <c r="B57" s="476">
        <v>2694.65</v>
      </c>
      <c r="C57" s="477">
        <v>3013.17</v>
      </c>
      <c r="D57" s="943">
        <f t="shared" si="6"/>
        <v>0.11820459057762603</v>
      </c>
      <c r="E57" s="944"/>
      <c r="F57" s="478">
        <v>4358.7700000000004</v>
      </c>
      <c r="G57" s="477">
        <v>7347.03</v>
      </c>
      <c r="H57" s="479">
        <f t="shared" si="7"/>
        <v>0.68557414132886085</v>
      </c>
      <c r="I57" s="520">
        <f t="shared" si="8"/>
        <v>4.7907940446245613E-2</v>
      </c>
    </row>
    <row r="58" spans="1:9" x14ac:dyDescent="0.3">
      <c r="A58" s="465" t="s">
        <v>261</v>
      </c>
      <c r="B58" s="476">
        <v>2200</v>
      </c>
      <c r="C58" s="477">
        <v>2500</v>
      </c>
      <c r="D58" s="943">
        <f t="shared" si="6"/>
        <v>0.13636363636363635</v>
      </c>
      <c r="E58" s="944"/>
      <c r="F58" s="478">
        <v>4400</v>
      </c>
      <c r="G58" s="477">
        <v>4700</v>
      </c>
      <c r="H58" s="479">
        <f t="shared" si="7"/>
        <v>6.8181818181818177E-2</v>
      </c>
      <c r="I58" s="520">
        <f t="shared" si="8"/>
        <v>3.0647393585891764E-2</v>
      </c>
    </row>
    <row r="59" spans="1:9" x14ac:dyDescent="0.3">
      <c r="A59" s="465" t="s">
        <v>247</v>
      </c>
      <c r="B59" s="476">
        <v>3864.3764999999985</v>
      </c>
      <c r="C59" s="477">
        <v>2922.1200000000099</v>
      </c>
      <c r="D59" s="943">
        <f t="shared" si="6"/>
        <v>-0.24383144344242569</v>
      </c>
      <c r="E59" s="944"/>
      <c r="F59" s="478">
        <v>6419.9814999999653</v>
      </c>
      <c r="G59" s="477">
        <v>6781.8000000000175</v>
      </c>
      <c r="H59" s="479">
        <f t="shared" si="7"/>
        <v>5.6358184209729281E-2</v>
      </c>
      <c r="I59" s="520">
        <f t="shared" si="8"/>
        <v>4.4222232727830067E-2</v>
      </c>
    </row>
    <row r="60" spans="1:9" x14ac:dyDescent="0.3">
      <c r="A60" s="471" t="s">
        <v>564</v>
      </c>
      <c r="B60" s="472">
        <f>SUM(B61:B62)</f>
        <v>30574.92</v>
      </c>
      <c r="C60" s="473">
        <f>SUM(C61:C62)</f>
        <v>43920.484999999993</v>
      </c>
      <c r="D60" s="474">
        <f t="shared" si="6"/>
        <v>0.43648732359724884</v>
      </c>
      <c r="E60" s="942"/>
      <c r="F60" s="472">
        <f>SUM(F61:F62)</f>
        <v>58555.294999999998</v>
      </c>
      <c r="G60" s="473">
        <f>SUM(G61:G62)</f>
        <v>81039.53</v>
      </c>
      <c r="H60" s="475">
        <f t="shared" si="7"/>
        <v>0.38398295149909162</v>
      </c>
      <c r="I60" s="519">
        <f>SUM(I61:I62)</f>
        <v>0.99999999999999989</v>
      </c>
    </row>
    <row r="61" spans="1:9" x14ac:dyDescent="0.3">
      <c r="A61" s="481" t="s">
        <v>243</v>
      </c>
      <c r="B61" s="482">
        <v>21280.68</v>
      </c>
      <c r="C61" s="483">
        <v>43191.854999999996</v>
      </c>
      <c r="D61" s="943">
        <f t="shared" si="6"/>
        <v>1.0296275776901864</v>
      </c>
      <c r="E61" s="948"/>
      <c r="F61" s="482">
        <v>38682.334999999999</v>
      </c>
      <c r="G61" s="483">
        <v>79397.289999999994</v>
      </c>
      <c r="H61" s="479">
        <f t="shared" si="7"/>
        <v>1.0525464659772994</v>
      </c>
      <c r="I61" s="521">
        <f>G61/$G$60</f>
        <v>0.97973532176210787</v>
      </c>
    </row>
    <row r="62" spans="1:9" x14ac:dyDescent="0.3">
      <c r="A62" s="465" t="s">
        <v>245</v>
      </c>
      <c r="B62" s="482">
        <v>9294.24</v>
      </c>
      <c r="C62" s="483">
        <v>728.63</v>
      </c>
      <c r="D62" s="943">
        <f t="shared" si="6"/>
        <v>-0.92160413331267543</v>
      </c>
      <c r="E62" s="948"/>
      <c r="F62" s="949">
        <v>19872.96</v>
      </c>
      <c r="G62" s="483">
        <v>1642.24</v>
      </c>
      <c r="H62" s="479">
        <f t="shared" si="7"/>
        <v>-0.91736309034990249</v>
      </c>
      <c r="I62" s="521">
        <f>G62/$G$60</f>
        <v>2.0264678237892051E-2</v>
      </c>
    </row>
    <row r="63" spans="1:9" x14ac:dyDescent="0.3">
      <c r="A63" s="471" t="s">
        <v>565</v>
      </c>
      <c r="B63" s="472">
        <f>SUM(B64:B66)</f>
        <v>25595.27</v>
      </c>
      <c r="C63" s="473">
        <f>SUM(C64:C66)</f>
        <v>36493.599999999999</v>
      </c>
      <c r="D63" s="474">
        <f t="shared" si="6"/>
        <v>0.42579468784662156</v>
      </c>
      <c r="E63" s="942"/>
      <c r="F63" s="472">
        <f>SUM(F64:F66)</f>
        <v>72961.219999999987</v>
      </c>
      <c r="G63" s="473">
        <f>SUM(G64:G66)</f>
        <v>63947.28</v>
      </c>
      <c r="H63" s="475">
        <f t="shared" si="7"/>
        <v>-0.12354426091011074</v>
      </c>
      <c r="I63" s="519">
        <f>SUM(I64:I66)</f>
        <v>1</v>
      </c>
    </row>
    <row r="64" spans="1:9" x14ac:dyDescent="0.3">
      <c r="A64" s="480" t="s">
        <v>243</v>
      </c>
      <c r="B64" s="391">
        <v>19446.95</v>
      </c>
      <c r="C64" s="391">
        <v>24159</v>
      </c>
      <c r="D64" s="943">
        <f t="shared" si="6"/>
        <v>0.24230277755637769</v>
      </c>
      <c r="E64" s="944"/>
      <c r="F64" s="478">
        <v>52101.869999999995</v>
      </c>
      <c r="G64" s="477">
        <v>42706.87</v>
      </c>
      <c r="H64" s="479">
        <f t="shared" si="7"/>
        <v>-0.18031982345355346</v>
      </c>
      <c r="I64" s="520">
        <f>G64/$G$63</f>
        <v>0.66784498105314261</v>
      </c>
    </row>
    <row r="65" spans="1:9" x14ac:dyDescent="0.3">
      <c r="A65" s="480" t="s">
        <v>245</v>
      </c>
      <c r="B65" s="391">
        <v>5801.32</v>
      </c>
      <c r="C65" s="391">
        <v>10330.6</v>
      </c>
      <c r="D65" s="943">
        <f t="shared" si="6"/>
        <v>0.78073266084270487</v>
      </c>
      <c r="E65" s="944"/>
      <c r="F65" s="478">
        <v>19066.150000000001</v>
      </c>
      <c r="G65" s="477">
        <v>18802.41</v>
      </c>
      <c r="H65" s="479">
        <f t="shared" si="7"/>
        <v>-1.3832892324879515E-2</v>
      </c>
      <c r="I65" s="520">
        <f>G65/$G$63</f>
        <v>0.29402986334993453</v>
      </c>
    </row>
    <row r="66" spans="1:9" x14ac:dyDescent="0.3">
      <c r="A66" s="480" t="s">
        <v>254</v>
      </c>
      <c r="B66" s="391">
        <v>347</v>
      </c>
      <c r="C66" s="391">
        <v>2004</v>
      </c>
      <c r="D66" s="943">
        <f t="shared" si="6"/>
        <v>4.7752161383285303</v>
      </c>
      <c r="E66" s="944"/>
      <c r="F66" s="478">
        <v>1793.2</v>
      </c>
      <c r="G66" s="477">
        <v>2438</v>
      </c>
      <c r="H66" s="479">
        <f t="shared" si="7"/>
        <v>0.35958063796564799</v>
      </c>
      <c r="I66" s="520">
        <f>G66/$G$63</f>
        <v>3.8125155596922963E-2</v>
      </c>
    </row>
    <row r="67" spans="1:9" x14ac:dyDescent="0.3">
      <c r="A67" s="471" t="s">
        <v>566</v>
      </c>
      <c r="B67" s="472">
        <f>SUM(B68:B72)</f>
        <v>540</v>
      </c>
      <c r="C67" s="473">
        <f>SUM(C68:C72)</f>
        <v>13305.859999999999</v>
      </c>
      <c r="D67" s="474" t="s">
        <v>241</v>
      </c>
      <c r="E67" s="942"/>
      <c r="F67" s="472">
        <f>SUM(F68:F72)</f>
        <v>1032.7170000000001</v>
      </c>
      <c r="G67" s="473">
        <f>SUM(G68:G72)</f>
        <v>22945.280000000002</v>
      </c>
      <c r="H67" s="475" t="s">
        <v>241</v>
      </c>
      <c r="I67" s="519">
        <f>SUM(I68:I72)</f>
        <v>1</v>
      </c>
    </row>
    <row r="68" spans="1:9" x14ac:dyDescent="0.3">
      <c r="A68" s="481" t="s">
        <v>243</v>
      </c>
      <c r="B68" s="949">
        <v>20</v>
      </c>
      <c r="C68" s="950">
        <v>13012.96</v>
      </c>
      <c r="D68" s="943" t="s">
        <v>241</v>
      </c>
      <c r="E68" s="948"/>
      <c r="F68" s="482">
        <v>177.81700000000001</v>
      </c>
      <c r="G68" s="483">
        <v>22345.97</v>
      </c>
      <c r="H68" s="479" t="s">
        <v>241</v>
      </c>
      <c r="I68" s="521">
        <f>G68/$G$67</f>
        <v>0.97388090273903827</v>
      </c>
    </row>
    <row r="69" spans="1:9" x14ac:dyDescent="0.3">
      <c r="A69" s="481" t="s">
        <v>256</v>
      </c>
      <c r="B69" s="949">
        <v>420</v>
      </c>
      <c r="C69" s="477">
        <v>180</v>
      </c>
      <c r="D69" s="943">
        <f t="shared" ref="D69" si="9">(C69-B69)/B69</f>
        <v>-0.5714285714285714</v>
      </c>
      <c r="E69" s="948"/>
      <c r="F69" s="482">
        <v>695</v>
      </c>
      <c r="G69" s="483">
        <v>440</v>
      </c>
      <c r="H69" s="479">
        <f t="shared" ref="H69" si="10">(G69-F69)/F69</f>
        <v>-0.36690647482014388</v>
      </c>
      <c r="I69" s="521">
        <f>G69/$G$67</f>
        <v>1.917605712373089E-2</v>
      </c>
    </row>
    <row r="70" spans="1:9" x14ac:dyDescent="0.3">
      <c r="A70" s="465" t="s">
        <v>251</v>
      </c>
      <c r="B70" s="482">
        <v>100</v>
      </c>
      <c r="C70" s="483">
        <v>56.5</v>
      </c>
      <c r="D70" s="943">
        <f>(C70-B70)/B70</f>
        <v>-0.435</v>
      </c>
      <c r="E70" s="948"/>
      <c r="F70" s="482">
        <v>141</v>
      </c>
      <c r="G70" s="483">
        <v>69.5</v>
      </c>
      <c r="H70" s="479">
        <f>(G70-F70)/F70</f>
        <v>-0.50709219858156029</v>
      </c>
      <c r="I70" s="951">
        <f>G70/$G$67</f>
        <v>3.0289453865893112E-3</v>
      </c>
    </row>
    <row r="71" spans="1:9" x14ac:dyDescent="0.3">
      <c r="A71" s="465" t="s">
        <v>245</v>
      </c>
      <c r="B71" s="482">
        <v>0</v>
      </c>
      <c r="C71" s="483">
        <v>33</v>
      </c>
      <c r="D71" s="943" t="s">
        <v>241</v>
      </c>
      <c r="E71" s="948"/>
      <c r="F71" s="482">
        <v>0</v>
      </c>
      <c r="G71" s="483">
        <v>66.41</v>
      </c>
      <c r="H71" s="479" t="s">
        <v>241</v>
      </c>
      <c r="I71" s="951">
        <f>G71/$G$67</f>
        <v>2.8942771672431102E-3</v>
      </c>
    </row>
    <row r="72" spans="1:9" x14ac:dyDescent="0.3">
      <c r="A72" s="465" t="s">
        <v>263</v>
      </c>
      <c r="B72" s="476">
        <v>0</v>
      </c>
      <c r="C72" s="477">
        <v>23.4</v>
      </c>
      <c r="D72" s="943" t="s">
        <v>241</v>
      </c>
      <c r="E72" s="952"/>
      <c r="F72" s="476">
        <v>18.899999999999999</v>
      </c>
      <c r="G72" s="477">
        <v>23.4</v>
      </c>
      <c r="H72" s="479">
        <f>(G72-F72)/F72</f>
        <v>0.23809523809523811</v>
      </c>
      <c r="I72" s="521">
        <f>G72/$G$67</f>
        <v>1.0198175833984156E-3</v>
      </c>
    </row>
    <row r="73" spans="1:9" x14ac:dyDescent="0.3">
      <c r="A73" s="471" t="s">
        <v>574</v>
      </c>
      <c r="B73" s="472">
        <f>SUM(B74:B76)</f>
        <v>7214.73</v>
      </c>
      <c r="C73" s="473">
        <f>SUM(C74:C76)</f>
        <v>7152.5150000000003</v>
      </c>
      <c r="D73" s="474">
        <f>(C73-B73)/B73</f>
        <v>-8.6233303255976654E-3</v>
      </c>
      <c r="E73" s="942"/>
      <c r="F73" s="472">
        <f>SUM(F74:F76)</f>
        <v>8274.73</v>
      </c>
      <c r="G73" s="473">
        <f>SUM(G74:G76)</f>
        <v>13907.310000000001</v>
      </c>
      <c r="H73" s="475">
        <f t="shared" ref="H73:H75" si="11">(G73-F73)/F73</f>
        <v>0.68069653027953803</v>
      </c>
      <c r="I73" s="519">
        <f>SUM(I74:I76)</f>
        <v>1</v>
      </c>
    </row>
    <row r="74" spans="1:9" x14ac:dyDescent="0.3">
      <c r="A74" s="481" t="s">
        <v>251</v>
      </c>
      <c r="B74" s="482">
        <v>5654.73</v>
      </c>
      <c r="C74" s="483">
        <v>6906.5150000000003</v>
      </c>
      <c r="D74" s="953">
        <f>(C74-B74)/B74</f>
        <v>0.22136954372711001</v>
      </c>
      <c r="E74" s="954"/>
      <c r="F74" s="482">
        <v>5654.73</v>
      </c>
      <c r="G74" s="483">
        <v>13631.310000000001</v>
      </c>
      <c r="H74" s="479">
        <f t="shared" si="11"/>
        <v>1.4106031587715067</v>
      </c>
      <c r="I74" s="524">
        <f>(G74/$G$73)</f>
        <v>0.98015432172001626</v>
      </c>
    </row>
    <row r="75" spans="1:9" x14ac:dyDescent="0.3">
      <c r="A75" s="481" t="s">
        <v>261</v>
      </c>
      <c r="B75" s="482">
        <v>60</v>
      </c>
      <c r="C75" s="483">
        <v>246</v>
      </c>
      <c r="D75" s="953">
        <f>(C75-B75)/B75</f>
        <v>3.1</v>
      </c>
      <c r="E75" s="954"/>
      <c r="F75" s="482">
        <v>120</v>
      </c>
      <c r="G75" s="483">
        <v>276</v>
      </c>
      <c r="H75" s="479">
        <f t="shared" si="11"/>
        <v>1.3</v>
      </c>
      <c r="I75" s="524">
        <f>(G75/$G$73)</f>
        <v>1.9845678279983691E-2</v>
      </c>
    </row>
    <row r="76" spans="1:9" x14ac:dyDescent="0.3">
      <c r="A76" s="481" t="s">
        <v>243</v>
      </c>
      <c r="B76" s="482">
        <v>1500</v>
      </c>
      <c r="C76" s="483">
        <v>0</v>
      </c>
      <c r="D76" s="953" t="s">
        <v>242</v>
      </c>
      <c r="E76" s="954"/>
      <c r="F76" s="482">
        <v>2500</v>
      </c>
      <c r="G76" s="483">
        <v>0</v>
      </c>
      <c r="H76" s="479" t="s">
        <v>242</v>
      </c>
      <c r="I76" s="524" t="s">
        <v>242</v>
      </c>
    </row>
    <row r="77" spans="1:9" x14ac:dyDescent="0.3">
      <c r="A77" s="471" t="s">
        <v>568</v>
      </c>
      <c r="B77" s="472">
        <f>SUM(B78:B78)</f>
        <v>8400</v>
      </c>
      <c r="C77" s="473">
        <f>SUM(C78:C78)</f>
        <v>2930</v>
      </c>
      <c r="D77" s="474">
        <f t="shared" ref="D77:D80" si="12">(C77-B77)/B77</f>
        <v>-0.65119047619047621</v>
      </c>
      <c r="E77" s="942"/>
      <c r="F77" s="472">
        <f>SUM(F78:F78)</f>
        <v>15866</v>
      </c>
      <c r="G77" s="473">
        <f>SUM(G78:G78)</f>
        <v>11363</v>
      </c>
      <c r="H77" s="475">
        <f t="shared" ref="H77:H87" si="13">(G77-F77)/F77</f>
        <v>-0.28381444598512545</v>
      </c>
      <c r="I77" s="519">
        <f>SUM(I78:I78)</f>
        <v>1</v>
      </c>
    </row>
    <row r="78" spans="1:9" x14ac:dyDescent="0.3">
      <c r="A78" s="485" t="s">
        <v>263</v>
      </c>
      <c r="B78" s="482">
        <v>8400</v>
      </c>
      <c r="C78" s="483">
        <v>2930</v>
      </c>
      <c r="D78" s="943">
        <f t="shared" si="12"/>
        <v>-0.65119047619047621</v>
      </c>
      <c r="E78" s="954"/>
      <c r="F78" s="482">
        <v>15866</v>
      </c>
      <c r="G78" s="483">
        <v>11363</v>
      </c>
      <c r="H78" s="479">
        <f t="shared" si="13"/>
        <v>-0.28381444598512545</v>
      </c>
      <c r="I78" s="524">
        <f>G78/$G$77</f>
        <v>1</v>
      </c>
    </row>
    <row r="79" spans="1:9" x14ac:dyDescent="0.3">
      <c r="A79" s="471" t="s">
        <v>570</v>
      </c>
      <c r="B79" s="472">
        <f>SUM(B80)</f>
        <v>4890.7650000000003</v>
      </c>
      <c r="C79" s="473">
        <f>SUM(C80)</f>
        <v>4284.5450000000001</v>
      </c>
      <c r="D79" s="474">
        <f t="shared" si="12"/>
        <v>-0.12395197888264928</v>
      </c>
      <c r="E79" s="942"/>
      <c r="F79" s="472">
        <f>SUM(F80)</f>
        <v>8220.0400000000009</v>
      </c>
      <c r="G79" s="473">
        <f>SUM(G80)</f>
        <v>7942.52</v>
      </c>
      <c r="H79" s="475">
        <f t="shared" si="13"/>
        <v>-3.3761392888599133E-2</v>
      </c>
      <c r="I79" s="519">
        <f>SUM(I80)</f>
        <v>1</v>
      </c>
    </row>
    <row r="80" spans="1:9" x14ac:dyDescent="0.3">
      <c r="A80" s="481" t="s">
        <v>243</v>
      </c>
      <c r="B80" s="482">
        <v>4890.7650000000003</v>
      </c>
      <c r="C80" s="483">
        <v>4284.5450000000001</v>
      </c>
      <c r="D80" s="943">
        <f t="shared" si="12"/>
        <v>-0.12395197888264928</v>
      </c>
      <c r="E80" s="948"/>
      <c r="F80" s="482">
        <v>8220.0400000000009</v>
      </c>
      <c r="G80" s="483">
        <v>7942.52</v>
      </c>
      <c r="H80" s="479">
        <f t="shared" si="13"/>
        <v>-3.3761392888599133E-2</v>
      </c>
      <c r="I80" s="521">
        <f>+G80/$G$79</f>
        <v>1</v>
      </c>
    </row>
    <row r="81" spans="1:9" x14ac:dyDescent="0.3">
      <c r="A81" s="471" t="s">
        <v>572</v>
      </c>
      <c r="B81" s="472">
        <f>SUM(B82:B85)</f>
        <v>3509</v>
      </c>
      <c r="C81" s="473">
        <f>SUM(C82:C85)</f>
        <v>3757</v>
      </c>
      <c r="D81" s="474">
        <f>(C81-B81)/B81</f>
        <v>7.0675406098603594E-2</v>
      </c>
      <c r="E81" s="942"/>
      <c r="F81" s="472">
        <f>SUM(F82:F85)</f>
        <v>7008</v>
      </c>
      <c r="G81" s="473">
        <f>SUM(G82:G85)</f>
        <v>7307</v>
      </c>
      <c r="H81" s="475">
        <f t="shared" si="13"/>
        <v>4.2665525114155251E-2</v>
      </c>
      <c r="I81" s="519">
        <f>SUM(I82:I85)</f>
        <v>1</v>
      </c>
    </row>
    <row r="82" spans="1:9" x14ac:dyDescent="0.3">
      <c r="A82" s="465" t="s">
        <v>250</v>
      </c>
      <c r="B82" s="476">
        <v>2000</v>
      </c>
      <c r="C82" s="477">
        <v>2000</v>
      </c>
      <c r="D82" s="953">
        <f t="shared" ref="D82:D87" si="14">(C82-B82)/B82</f>
        <v>0</v>
      </c>
      <c r="E82" s="955"/>
      <c r="F82" s="476">
        <v>4000</v>
      </c>
      <c r="G82" s="477">
        <v>4000</v>
      </c>
      <c r="H82" s="479">
        <f t="shared" si="13"/>
        <v>0</v>
      </c>
      <c r="I82" s="523">
        <f>(G82/$G$81)</f>
        <v>0.54742028192144521</v>
      </c>
    </row>
    <row r="83" spans="1:9" x14ac:dyDescent="0.3">
      <c r="A83" s="465" t="s">
        <v>263</v>
      </c>
      <c r="B83" s="476">
        <v>1392</v>
      </c>
      <c r="C83" s="477">
        <v>1505</v>
      </c>
      <c r="D83" s="953">
        <f t="shared" si="14"/>
        <v>8.1178160919540235E-2</v>
      </c>
      <c r="E83" s="955"/>
      <c r="F83" s="476">
        <v>2844</v>
      </c>
      <c r="G83" s="477">
        <v>3010</v>
      </c>
      <c r="H83" s="479">
        <f t="shared" si="13"/>
        <v>5.8368495077355836E-2</v>
      </c>
      <c r="I83" s="523">
        <f>(G83/$G$81)</f>
        <v>0.41193376214588751</v>
      </c>
    </row>
    <row r="84" spans="1:9" x14ac:dyDescent="0.3">
      <c r="A84" s="465" t="s">
        <v>249</v>
      </c>
      <c r="B84" s="476">
        <v>86</v>
      </c>
      <c r="C84" s="477">
        <v>240</v>
      </c>
      <c r="D84" s="953">
        <f t="shared" si="14"/>
        <v>1.7906976744186047</v>
      </c>
      <c r="E84" s="955"/>
      <c r="F84" s="476">
        <v>133</v>
      </c>
      <c r="G84" s="477">
        <v>275</v>
      </c>
      <c r="H84" s="479">
        <f t="shared" si="13"/>
        <v>1.0676691729323309</v>
      </c>
      <c r="I84" s="523">
        <f>(G84/$G$81)</f>
        <v>3.7635144382099354E-2</v>
      </c>
    </row>
    <row r="85" spans="1:9" x14ac:dyDescent="0.3">
      <c r="A85" s="465" t="s">
        <v>245</v>
      </c>
      <c r="B85" s="476">
        <v>31</v>
      </c>
      <c r="C85" s="477">
        <v>12</v>
      </c>
      <c r="D85" s="953">
        <f t="shared" si="14"/>
        <v>-0.61290322580645162</v>
      </c>
      <c r="E85" s="955"/>
      <c r="F85" s="476">
        <v>31</v>
      </c>
      <c r="G85" s="477">
        <v>22</v>
      </c>
      <c r="H85" s="479">
        <f t="shared" si="13"/>
        <v>-0.29032258064516131</v>
      </c>
      <c r="I85" s="523">
        <f>(G85/$G$81)</f>
        <v>3.0108115505679484E-3</v>
      </c>
    </row>
    <row r="86" spans="1:9" x14ac:dyDescent="0.3">
      <c r="A86" s="471" t="s">
        <v>576</v>
      </c>
      <c r="B86" s="472">
        <f>SUM(B87:B87)</f>
        <v>803.21</v>
      </c>
      <c r="C86" s="473">
        <f>SUM(C87:C87)</f>
        <v>1369.2349999999999</v>
      </c>
      <c r="D86" s="474">
        <f t="shared" si="14"/>
        <v>0.70470362669787456</v>
      </c>
      <c r="E86" s="942"/>
      <c r="F86" s="472">
        <f>SUM(F87:F87)</f>
        <v>1083.7049999999999</v>
      </c>
      <c r="G86" s="473">
        <f>SUM(G87:G87)</f>
        <v>3910.7950000000001</v>
      </c>
      <c r="H86" s="475">
        <f t="shared" si="13"/>
        <v>2.6087265445854735</v>
      </c>
      <c r="I86" s="519">
        <f>SUM(I87:I87)</f>
        <v>1</v>
      </c>
    </row>
    <row r="87" spans="1:9" x14ac:dyDescent="0.3">
      <c r="A87" s="481" t="s">
        <v>243</v>
      </c>
      <c r="B87" s="482">
        <v>803.21</v>
      </c>
      <c r="C87" s="483">
        <v>1369.2349999999999</v>
      </c>
      <c r="D87" s="943">
        <f t="shared" si="14"/>
        <v>0.70470362669787456</v>
      </c>
      <c r="E87" s="954"/>
      <c r="F87" s="476">
        <v>1083.7049999999999</v>
      </c>
      <c r="G87" s="483">
        <v>3910.7950000000001</v>
      </c>
      <c r="H87" s="479">
        <f t="shared" si="13"/>
        <v>2.6087265445854735</v>
      </c>
      <c r="I87" s="523">
        <f>G87/$G$86</f>
        <v>1</v>
      </c>
    </row>
    <row r="88" spans="1:9" x14ac:dyDescent="0.3">
      <c r="A88" s="471" t="s">
        <v>569</v>
      </c>
      <c r="B88" s="472">
        <f>SUM(B89:B91)</f>
        <v>189</v>
      </c>
      <c r="C88" s="473">
        <f>SUM(C89:C91)</f>
        <v>2436.9189999999999</v>
      </c>
      <c r="D88" s="474" t="s">
        <v>241</v>
      </c>
      <c r="E88" s="942"/>
      <c r="F88" s="472">
        <f>SUM(F89:F91)</f>
        <v>333</v>
      </c>
      <c r="G88" s="473">
        <f>SUM(G89:G91)</f>
        <v>3890.2689999999998</v>
      </c>
      <c r="H88" s="475" t="s">
        <v>241</v>
      </c>
      <c r="I88" s="519">
        <f>SUM(I89:I91)</f>
        <v>1</v>
      </c>
    </row>
    <row r="89" spans="1:9" x14ac:dyDescent="0.3">
      <c r="A89" s="532" t="s">
        <v>243</v>
      </c>
      <c r="B89" s="391">
        <v>0</v>
      </c>
      <c r="C89" s="391">
        <v>2344.9189999999999</v>
      </c>
      <c r="D89" s="943" t="s">
        <v>241</v>
      </c>
      <c r="E89" s="954"/>
      <c r="F89" s="482">
        <v>0</v>
      </c>
      <c r="G89" s="391">
        <v>3619.2689999999998</v>
      </c>
      <c r="H89" s="522" t="s">
        <v>241</v>
      </c>
      <c r="I89" s="523">
        <f>G89/$G$88</f>
        <v>0.93033900740540054</v>
      </c>
    </row>
    <row r="90" spans="1:9" x14ac:dyDescent="0.3">
      <c r="A90" s="532" t="s">
        <v>248</v>
      </c>
      <c r="B90" s="391">
        <v>169</v>
      </c>
      <c r="C90" s="391">
        <v>72</v>
      </c>
      <c r="D90" s="943">
        <f t="shared" ref="D90:D91" si="15">(C90-B90)/B90</f>
        <v>-0.57396449704142016</v>
      </c>
      <c r="E90" s="954"/>
      <c r="F90" s="482">
        <v>313</v>
      </c>
      <c r="G90" s="391">
        <v>239</v>
      </c>
      <c r="H90" s="522">
        <f t="shared" ref="H90:H91" si="16">(G90-F90)/F90</f>
        <v>-0.2364217252396166</v>
      </c>
      <c r="I90" s="523">
        <f>G90/$G$88</f>
        <v>6.1435340332506576E-2</v>
      </c>
    </row>
    <row r="91" spans="1:9" x14ac:dyDescent="0.3">
      <c r="A91" s="532" t="s">
        <v>251</v>
      </c>
      <c r="B91" s="391">
        <v>20</v>
      </c>
      <c r="C91" s="391">
        <v>20</v>
      </c>
      <c r="D91" s="943">
        <f t="shared" si="15"/>
        <v>0</v>
      </c>
      <c r="E91" s="954"/>
      <c r="F91" s="482">
        <v>20</v>
      </c>
      <c r="G91" s="391">
        <v>32</v>
      </c>
      <c r="H91" s="522">
        <f t="shared" si="16"/>
        <v>0.6</v>
      </c>
      <c r="I91" s="523">
        <f>G91/$G$88</f>
        <v>8.2256522620929307E-3</v>
      </c>
    </row>
    <row r="92" spans="1:9" x14ac:dyDescent="0.3">
      <c r="A92" s="471" t="s">
        <v>575</v>
      </c>
      <c r="B92" s="472">
        <f>SUM(B93:B93)</f>
        <v>188.70999999999998</v>
      </c>
      <c r="C92" s="473">
        <f>SUM(C93:C93)</f>
        <v>913.11</v>
      </c>
      <c r="D92" s="474">
        <f>(C92-B92)/B92</f>
        <v>3.8386942928302696</v>
      </c>
      <c r="E92" s="942"/>
      <c r="F92" s="472">
        <f>SUM(F93:F93)</f>
        <v>284.70999999999998</v>
      </c>
      <c r="G92" s="473">
        <f>SUM(G93:G93)</f>
        <v>1424.44</v>
      </c>
      <c r="H92" s="475">
        <f>(G92-F92)/F92</f>
        <v>4.0031259878472838</v>
      </c>
      <c r="I92" s="519">
        <f>SUM(I93:I93)</f>
        <v>1</v>
      </c>
    </row>
    <row r="93" spans="1:9" x14ac:dyDescent="0.3">
      <c r="A93" s="481" t="s">
        <v>243</v>
      </c>
      <c r="B93" s="482">
        <v>188.70999999999998</v>
      </c>
      <c r="C93" s="483">
        <v>913.11</v>
      </c>
      <c r="D93" s="953">
        <f>(C93-B93)/B93</f>
        <v>3.8386942928302696</v>
      </c>
      <c r="E93" s="954"/>
      <c r="F93" s="482">
        <v>284.70999999999998</v>
      </c>
      <c r="G93" s="483">
        <v>1424.44</v>
      </c>
      <c r="H93" s="479">
        <f>(G93-F93)/F93</f>
        <v>4.0031259878472838</v>
      </c>
      <c r="I93" s="523">
        <f>G93/$G$92</f>
        <v>1</v>
      </c>
    </row>
    <row r="94" spans="1:9" x14ac:dyDescent="0.3">
      <c r="A94" s="471" t="s">
        <v>567</v>
      </c>
      <c r="B94" s="472">
        <f>SUM(B95:B95)</f>
        <v>23</v>
      </c>
      <c r="C94" s="473">
        <f>SUM(C95:C95)</f>
        <v>735.19</v>
      </c>
      <c r="D94" s="474" t="s">
        <v>241</v>
      </c>
      <c r="E94" s="942"/>
      <c r="F94" s="472">
        <f>SUM(F95:F95)</f>
        <v>34</v>
      </c>
      <c r="G94" s="473">
        <f>SUM(G95:G95)</f>
        <v>1304.5999999999999</v>
      </c>
      <c r="H94" s="475" t="s">
        <v>241</v>
      </c>
      <c r="I94" s="519">
        <f>SUM(I95:I95)</f>
        <v>1</v>
      </c>
    </row>
    <row r="95" spans="1:9" x14ac:dyDescent="0.3">
      <c r="A95" s="481" t="s">
        <v>251</v>
      </c>
      <c r="B95" s="482">
        <v>23</v>
      </c>
      <c r="C95" s="483">
        <v>735.19</v>
      </c>
      <c r="D95" s="943" t="s">
        <v>241</v>
      </c>
      <c r="E95" s="948"/>
      <c r="F95" s="949">
        <v>34</v>
      </c>
      <c r="G95" s="483">
        <v>1304.5999999999999</v>
      </c>
      <c r="H95" s="479" t="s">
        <v>241</v>
      </c>
      <c r="I95" s="521">
        <f>(G95/$G$94)</f>
        <v>1</v>
      </c>
    </row>
    <row r="96" spans="1:9" x14ac:dyDescent="0.3">
      <c r="A96" s="471" t="s">
        <v>577</v>
      </c>
      <c r="B96" s="472">
        <f>SUM(B97:B97)</f>
        <v>750</v>
      </c>
      <c r="C96" s="473">
        <f>SUM(C97:C97)</f>
        <v>400</v>
      </c>
      <c r="D96" s="474">
        <f>(C96-B96)/B96</f>
        <v>-0.46666666666666667</v>
      </c>
      <c r="E96" s="942"/>
      <c r="F96" s="472">
        <f>SUM(F97:F97)</f>
        <v>1500</v>
      </c>
      <c r="G96" s="473">
        <f>SUM(G97:G97)</f>
        <v>1150</v>
      </c>
      <c r="H96" s="475">
        <f>(G96-F96)/F96</f>
        <v>-0.23333333333333334</v>
      </c>
      <c r="I96" s="519">
        <f>SUM(I97:I97)</f>
        <v>1</v>
      </c>
    </row>
    <row r="97" spans="1:9" x14ac:dyDescent="0.3">
      <c r="A97" s="465" t="s">
        <v>262</v>
      </c>
      <c r="B97" s="476">
        <v>750</v>
      </c>
      <c r="C97" s="477">
        <v>400</v>
      </c>
      <c r="D97" s="953">
        <f>(C97-B97)/B97</f>
        <v>-0.46666666666666667</v>
      </c>
      <c r="E97" s="955"/>
      <c r="F97" s="476">
        <v>1500</v>
      </c>
      <c r="G97" s="477">
        <v>1150</v>
      </c>
      <c r="H97" s="479">
        <f>(G97-F97)/F97</f>
        <v>-0.23333333333333334</v>
      </c>
      <c r="I97" s="523">
        <f>G97/$G$96</f>
        <v>1</v>
      </c>
    </row>
    <row r="98" spans="1:9" x14ac:dyDescent="0.3">
      <c r="A98" s="471" t="s">
        <v>573</v>
      </c>
      <c r="B98" s="472">
        <f>SUM(B99:B99)</f>
        <v>0</v>
      </c>
      <c r="C98" s="473">
        <f>SUM(C99:C99)</f>
        <v>426.17</v>
      </c>
      <c r="D98" s="474" t="s">
        <v>241</v>
      </c>
      <c r="E98" s="942"/>
      <c r="F98" s="472">
        <f>SUM(F99:F99)</f>
        <v>0</v>
      </c>
      <c r="G98" s="473">
        <f>SUM(G99:G99)</f>
        <v>898.19</v>
      </c>
      <c r="H98" s="475" t="s">
        <v>241</v>
      </c>
      <c r="I98" s="519">
        <f>SUM(I99:I99)</f>
        <v>1</v>
      </c>
    </row>
    <row r="99" spans="1:9" x14ac:dyDescent="0.3">
      <c r="A99" s="465" t="s">
        <v>255</v>
      </c>
      <c r="B99" s="476">
        <v>0</v>
      </c>
      <c r="C99" s="477">
        <v>426.17</v>
      </c>
      <c r="D99" s="953" t="s">
        <v>241</v>
      </c>
      <c r="E99" s="956"/>
      <c r="F99" s="476">
        <v>0</v>
      </c>
      <c r="G99" s="477">
        <v>898.19</v>
      </c>
      <c r="H99" s="479" t="s">
        <v>241</v>
      </c>
      <c r="I99" s="521">
        <f>(G99/$G$98)</f>
        <v>1</v>
      </c>
    </row>
    <row r="100" spans="1:9" x14ac:dyDescent="0.3">
      <c r="A100" s="471" t="s">
        <v>562</v>
      </c>
      <c r="B100" s="472">
        <f>SUM(B101:B102)</f>
        <v>146585.26999999999</v>
      </c>
      <c r="C100" s="473">
        <f>SUM(C101:C102)</f>
        <v>253</v>
      </c>
      <c r="D100" s="474">
        <f>(C100-B100)/B100</f>
        <v>-0.99827404213260995</v>
      </c>
      <c r="E100" s="942"/>
      <c r="F100" s="472">
        <f>SUM(F101:F102)</f>
        <v>147655.26999999999</v>
      </c>
      <c r="G100" s="473">
        <f>SUM(G101:G102)</f>
        <v>785</v>
      </c>
      <c r="H100" s="475">
        <f>(G100-F100)/F100</f>
        <v>-0.99468356259820589</v>
      </c>
      <c r="I100" s="519">
        <f>SUM(I101:I102)</f>
        <v>1</v>
      </c>
    </row>
    <row r="101" spans="1:9" x14ac:dyDescent="0.3">
      <c r="A101" s="465" t="s">
        <v>245</v>
      </c>
      <c r="B101" s="476">
        <v>296</v>
      </c>
      <c r="C101" s="477">
        <v>253</v>
      </c>
      <c r="D101" s="953">
        <f>(C101-B101)/B101</f>
        <v>-0.14527027027027026</v>
      </c>
      <c r="E101" s="944"/>
      <c r="F101" s="478">
        <v>1366</v>
      </c>
      <c r="G101" s="477">
        <v>785</v>
      </c>
      <c r="H101" s="479">
        <f>(G101-F101)/F101</f>
        <v>-0.42532942898975112</v>
      </c>
      <c r="I101" s="520">
        <f>G101/$G$100</f>
        <v>1</v>
      </c>
    </row>
    <row r="102" spans="1:9" x14ac:dyDescent="0.3">
      <c r="A102" s="465" t="s">
        <v>248</v>
      </c>
      <c r="B102" s="476">
        <v>146289.26999999999</v>
      </c>
      <c r="C102" s="477">
        <v>0</v>
      </c>
      <c r="D102" s="953" t="s">
        <v>242</v>
      </c>
      <c r="E102" s="944"/>
      <c r="F102" s="478">
        <v>146289.26999999999</v>
      </c>
      <c r="G102" s="477">
        <v>0</v>
      </c>
      <c r="H102" s="479" t="s">
        <v>242</v>
      </c>
      <c r="I102" s="520" t="s">
        <v>242</v>
      </c>
    </row>
    <row r="103" spans="1:9" x14ac:dyDescent="0.3">
      <c r="A103" s="471" t="s">
        <v>578</v>
      </c>
      <c r="B103" s="472">
        <f>SUM(B104:B104)</f>
        <v>147</v>
      </c>
      <c r="C103" s="473">
        <f>SUM(C104:C104)</f>
        <v>227</v>
      </c>
      <c r="D103" s="474">
        <f t="shared" ref="D103:D104" si="17">(C103-B103)/B103</f>
        <v>0.54421768707482998</v>
      </c>
      <c r="E103" s="942"/>
      <c r="F103" s="472">
        <f>SUM(F104:F104)</f>
        <v>211</v>
      </c>
      <c r="G103" s="473">
        <f>SUM(G104:G104)</f>
        <v>276.38</v>
      </c>
      <c r="H103" s="475">
        <f t="shared" ref="H103:H109" si="18">(G103-F103)/F103</f>
        <v>0.30985781990521327</v>
      </c>
      <c r="I103" s="519">
        <f>SUM(I104:I104)</f>
        <v>1</v>
      </c>
    </row>
    <row r="104" spans="1:9" x14ac:dyDescent="0.3">
      <c r="A104" s="957" t="s">
        <v>249</v>
      </c>
      <c r="B104" s="477">
        <v>147</v>
      </c>
      <c r="C104" s="477">
        <v>227</v>
      </c>
      <c r="D104" s="953">
        <f t="shared" si="17"/>
        <v>0.54421768707482998</v>
      </c>
      <c r="E104" s="954"/>
      <c r="F104" s="482">
        <v>211</v>
      </c>
      <c r="G104" s="483">
        <v>276.38</v>
      </c>
      <c r="H104" s="479">
        <f t="shared" si="18"/>
        <v>0.30985781990521327</v>
      </c>
      <c r="I104" s="524">
        <f>G104/$G$103</f>
        <v>1</v>
      </c>
    </row>
    <row r="105" spans="1:9" x14ac:dyDescent="0.3">
      <c r="A105" s="471" t="s">
        <v>571</v>
      </c>
      <c r="B105" s="472">
        <f>SUM(B106:B107)</f>
        <v>45</v>
      </c>
      <c r="C105" s="473">
        <f>SUM(C106:C107)</f>
        <v>59</v>
      </c>
      <c r="D105" s="474">
        <f>(C105-B105)/B105</f>
        <v>0.31111111111111112</v>
      </c>
      <c r="E105" s="942"/>
      <c r="F105" s="472">
        <f>SUM(F106:F107)</f>
        <v>2453.0600000000004</v>
      </c>
      <c r="G105" s="473">
        <f>SUM(G106:G107)</f>
        <v>95</v>
      </c>
      <c r="H105" s="475">
        <f>(G105-F105)/F105</f>
        <v>-0.96127285920442229</v>
      </c>
      <c r="I105" s="519">
        <f>SUM(I106:I107)</f>
        <v>1</v>
      </c>
    </row>
    <row r="106" spans="1:9" x14ac:dyDescent="0.3">
      <c r="A106" s="465" t="s">
        <v>245</v>
      </c>
      <c r="B106" s="476">
        <v>45</v>
      </c>
      <c r="C106" s="477">
        <v>59</v>
      </c>
      <c r="D106" s="943">
        <f>(C106-B106)/B106</f>
        <v>0.31111111111111112</v>
      </c>
      <c r="E106" s="952"/>
      <c r="F106" s="958">
        <v>71</v>
      </c>
      <c r="G106" s="391">
        <v>95</v>
      </c>
      <c r="H106" s="479">
        <f>(G106-F106)/F106</f>
        <v>0.3380281690140845</v>
      </c>
      <c r="I106" s="520">
        <f>G106/$G$105</f>
        <v>1</v>
      </c>
    </row>
    <row r="107" spans="1:9" x14ac:dyDescent="0.3">
      <c r="A107" s="465" t="s">
        <v>254</v>
      </c>
      <c r="B107" s="476">
        <v>0</v>
      </c>
      <c r="C107" s="477">
        <v>0</v>
      </c>
      <c r="D107" s="943" t="s">
        <v>242</v>
      </c>
      <c r="E107" s="952"/>
      <c r="F107" s="958">
        <v>2382.0600000000004</v>
      </c>
      <c r="G107" s="391">
        <v>0</v>
      </c>
      <c r="H107" s="479" t="s">
        <v>242</v>
      </c>
      <c r="I107" s="520" t="s">
        <v>242</v>
      </c>
    </row>
    <row r="108" spans="1:9" x14ac:dyDescent="0.3">
      <c r="A108" s="471" t="s">
        <v>579</v>
      </c>
      <c r="B108" s="472">
        <f>SUM(B109:B109)</f>
        <v>94</v>
      </c>
      <c r="C108" s="473">
        <f>SUM(C109:C109)</f>
        <v>48</v>
      </c>
      <c r="D108" s="474">
        <f>(C108-B108)/B108</f>
        <v>-0.48936170212765956</v>
      </c>
      <c r="E108" s="942"/>
      <c r="F108" s="472">
        <f>SUM(F109:F109)</f>
        <v>106</v>
      </c>
      <c r="G108" s="473">
        <f>SUM(G109:G109)</f>
        <v>91</v>
      </c>
      <c r="H108" s="475">
        <f t="shared" si="18"/>
        <v>-0.14150943396226415</v>
      </c>
      <c r="I108" s="519">
        <f>SUM(I109:I109)</f>
        <v>1</v>
      </c>
    </row>
    <row r="109" spans="1:9" x14ac:dyDescent="0.3">
      <c r="A109" s="485" t="s">
        <v>245</v>
      </c>
      <c r="B109" s="482">
        <v>94</v>
      </c>
      <c r="C109" s="483">
        <v>48</v>
      </c>
      <c r="D109" s="953">
        <f>(C109-B109)/B109</f>
        <v>-0.48936170212765956</v>
      </c>
      <c r="E109" s="954"/>
      <c r="F109" s="482">
        <v>106</v>
      </c>
      <c r="G109" s="483">
        <v>91</v>
      </c>
      <c r="H109" s="479">
        <f t="shared" si="18"/>
        <v>-0.14150943396226415</v>
      </c>
      <c r="I109" s="524">
        <f>G109/$G$108</f>
        <v>1</v>
      </c>
    </row>
    <row r="110" spans="1:9" x14ac:dyDescent="0.3">
      <c r="A110" s="471" t="s">
        <v>580</v>
      </c>
      <c r="B110" s="472">
        <f>SUM(B111:B111)</f>
        <v>0</v>
      </c>
      <c r="C110" s="473">
        <f>SUM(C111:C111)</f>
        <v>10</v>
      </c>
      <c r="D110" s="474" t="s">
        <v>241</v>
      </c>
      <c r="E110" s="942"/>
      <c r="F110" s="472">
        <f>SUM(F111:F111)</f>
        <v>7</v>
      </c>
      <c r="G110" s="473">
        <f>SUM(G111:G111)</f>
        <v>20</v>
      </c>
      <c r="H110" s="475">
        <f>(G110-F110)/F110</f>
        <v>1.8571428571428572</v>
      </c>
      <c r="I110" s="519">
        <f>SUM(I111:I111)</f>
        <v>1</v>
      </c>
    </row>
    <row r="111" spans="1:9" x14ac:dyDescent="0.3">
      <c r="A111" s="481" t="s">
        <v>251</v>
      </c>
      <c r="B111" s="482">
        <v>0</v>
      </c>
      <c r="C111" s="483">
        <v>10</v>
      </c>
      <c r="D111" s="953" t="s">
        <v>241</v>
      </c>
      <c r="E111" s="948"/>
      <c r="F111" s="482">
        <v>7</v>
      </c>
      <c r="G111" s="483">
        <v>20</v>
      </c>
      <c r="H111" s="479">
        <f>(G111-F111)/F111</f>
        <v>1.8571428571428572</v>
      </c>
      <c r="I111" s="521">
        <f>G110/$G$111</f>
        <v>1</v>
      </c>
    </row>
    <row r="112" spans="1:9" x14ac:dyDescent="0.3">
      <c r="A112" s="471" t="s">
        <v>581</v>
      </c>
      <c r="B112" s="472">
        <f>SUM(B113:B113)</f>
        <v>2</v>
      </c>
      <c r="C112" s="473">
        <f>SUM(C113:C113)</f>
        <v>2</v>
      </c>
      <c r="D112" s="474">
        <f>(C112-B112)/B112</f>
        <v>0</v>
      </c>
      <c r="E112" s="942"/>
      <c r="F112" s="472">
        <f>SUM(F113:F113)</f>
        <v>4</v>
      </c>
      <c r="G112" s="473">
        <f>SUM(G113:G113)</f>
        <v>4</v>
      </c>
      <c r="H112" s="475">
        <f>(G112-F112)/F112</f>
        <v>0</v>
      </c>
      <c r="I112" s="519">
        <f>SUM(I113:I113)</f>
        <v>1</v>
      </c>
    </row>
    <row r="113" spans="1:9" x14ac:dyDescent="0.3">
      <c r="A113" s="465" t="s">
        <v>243</v>
      </c>
      <c r="B113" s="482">
        <v>2</v>
      </c>
      <c r="C113" s="483">
        <v>2</v>
      </c>
      <c r="D113" s="953">
        <f>(C113-B113)/B113</f>
        <v>0</v>
      </c>
      <c r="E113" s="954"/>
      <c r="F113" s="949">
        <v>4</v>
      </c>
      <c r="G113" s="483">
        <v>4</v>
      </c>
      <c r="H113" s="479">
        <f>(G113-F113)/F113</f>
        <v>0</v>
      </c>
      <c r="I113" s="524">
        <f>(G113/G112)</f>
        <v>1</v>
      </c>
    </row>
    <row r="114" spans="1:9" x14ac:dyDescent="0.3">
      <c r="A114" s="471" t="s">
        <v>876</v>
      </c>
      <c r="B114" s="472">
        <f>SUM(B115:B115)</f>
        <v>30</v>
      </c>
      <c r="C114" s="473">
        <f>SUM(C115:C115)</f>
        <v>0</v>
      </c>
      <c r="D114" s="474" t="s">
        <v>242</v>
      </c>
      <c r="E114" s="942"/>
      <c r="F114" s="472">
        <f>SUM(F115:F115)</f>
        <v>30</v>
      </c>
      <c r="G114" s="473">
        <f>SUM(G115:G115)</f>
        <v>0</v>
      </c>
      <c r="H114" s="475" t="s">
        <v>242</v>
      </c>
      <c r="I114" s="519" t="s">
        <v>242</v>
      </c>
    </row>
    <row r="115" spans="1:9" x14ac:dyDescent="0.3">
      <c r="A115" s="465" t="s">
        <v>245</v>
      </c>
      <c r="B115" s="482">
        <v>30</v>
      </c>
      <c r="C115" s="483">
        <v>0</v>
      </c>
      <c r="D115" s="953" t="s">
        <v>242</v>
      </c>
      <c r="E115" s="954"/>
      <c r="F115" s="949">
        <v>30</v>
      </c>
      <c r="G115" s="483">
        <v>0</v>
      </c>
      <c r="H115" s="479" t="s">
        <v>242</v>
      </c>
      <c r="I115" s="523" t="s">
        <v>242</v>
      </c>
    </row>
    <row r="116" spans="1:9" ht="63.75" customHeight="1" x14ac:dyDescent="0.3">
      <c r="A116" s="1025" t="s">
        <v>877</v>
      </c>
      <c r="B116" s="1025"/>
      <c r="C116" s="1025"/>
      <c r="D116" s="1025"/>
      <c r="E116" s="1025"/>
      <c r="F116" s="1025"/>
      <c r="G116" s="1025"/>
      <c r="H116" s="1025"/>
      <c r="I116" s="1025"/>
    </row>
    <row r="117" spans="1:9" ht="14.4" x14ac:dyDescent="0.3">
      <c r="B117" s="74"/>
      <c r="C117" s="74"/>
      <c r="D117"/>
      <c r="E117"/>
      <c r="F117" s="74"/>
      <c r="G117" s="74"/>
      <c r="H117"/>
      <c r="I117"/>
    </row>
    <row r="118" spans="1:9" ht="14.4" x14ac:dyDescent="0.3">
      <c r="B118" s="74"/>
      <c r="C118" s="74"/>
      <c r="D118" s="74"/>
      <c r="E118" s="74"/>
      <c r="F118" s="74"/>
      <c r="G118" s="74"/>
      <c r="H118"/>
      <c r="I118"/>
    </row>
    <row r="119" spans="1:9" s="486" customFormat="1" ht="14.4" x14ac:dyDescent="0.3">
      <c r="B119" s="517"/>
      <c r="C119" s="517"/>
      <c r="D119" s="517"/>
      <c r="E119" s="517"/>
      <c r="F119" s="517"/>
      <c r="G119" s="517"/>
      <c r="H119"/>
      <c r="I119"/>
    </row>
    <row r="120" spans="1:9" ht="14.4" x14ac:dyDescent="0.3">
      <c r="B120" s="259"/>
      <c r="C120" s="259"/>
      <c r="D120" s="259"/>
      <c r="E120" s="259"/>
      <c r="F120" s="259"/>
      <c r="G120" s="259"/>
      <c r="H120"/>
      <c r="I120"/>
    </row>
    <row r="121" spans="1:9" ht="14.4" x14ac:dyDescent="0.3">
      <c r="B121"/>
      <c r="C121"/>
      <c r="D121"/>
      <c r="E121"/>
      <c r="F121"/>
      <c r="G121"/>
      <c r="H121"/>
      <c r="I121"/>
    </row>
  </sheetData>
  <mergeCells count="3">
    <mergeCell ref="B4:D4"/>
    <mergeCell ref="F4:I4"/>
    <mergeCell ref="A116:I116"/>
  </mergeCells>
  <pageMargins left="0.7" right="0.7" top="0.75" bottom="0.75" header="0.3" footer="0.3"/>
  <pageSetup paperSize="9" scale="44"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1F536-5611-4C6B-AE2B-CA7155C13BD5}">
  <sheetPr>
    <tabColor rgb="FF002060"/>
    <pageSetUpPr fitToPage="1"/>
  </sheetPr>
  <dimension ref="A1:I14"/>
  <sheetViews>
    <sheetView showGridLines="0" view="pageBreakPreview" zoomScaleNormal="100" zoomScaleSheetLayoutView="100" workbookViewId="0"/>
  </sheetViews>
  <sheetFormatPr baseColWidth="10" defaultColWidth="11.44140625" defaultRowHeight="14.4" x14ac:dyDescent="0.3"/>
  <cols>
    <col min="1" max="1" width="33.109375" style="490" customWidth="1"/>
    <col min="2" max="2" width="8.44140625" style="490" customWidth="1"/>
    <col min="3" max="3" width="7.44140625" style="490" bestFit="1" customWidth="1"/>
    <col min="4" max="4" width="8.5546875" style="490" bestFit="1" customWidth="1"/>
    <col min="5" max="5" width="11.44140625" style="490"/>
    <col min="6" max="6" width="8.44140625" style="490" customWidth="1"/>
    <col min="7" max="7" width="9.6640625" style="490" customWidth="1"/>
    <col min="8" max="8" width="9.44140625" style="490" customWidth="1"/>
    <col min="9" max="9" width="7.5546875" style="490" customWidth="1"/>
    <col min="10" max="10" width="2.6640625" style="490" customWidth="1"/>
    <col min="11" max="16384" width="11.44140625" style="490"/>
  </cols>
  <sheetData>
    <row r="1" spans="1:9" s="465" customFormat="1" ht="13.8" x14ac:dyDescent="0.3">
      <c r="A1" s="464" t="s">
        <v>582</v>
      </c>
    </row>
    <row r="2" spans="1:9" s="465" customFormat="1" ht="15.6" x14ac:dyDescent="0.3">
      <c r="A2" s="466" t="s">
        <v>583</v>
      </c>
    </row>
    <row r="4" spans="1:9" s="465" customFormat="1" ht="13.8" x14ac:dyDescent="0.3">
      <c r="A4" s="467"/>
      <c r="B4" s="1022" t="s">
        <v>865</v>
      </c>
      <c r="C4" s="1022"/>
      <c r="D4" s="1022"/>
      <c r="E4" s="941"/>
      <c r="F4" s="1022" t="s">
        <v>866</v>
      </c>
      <c r="G4" s="1022"/>
      <c r="H4" s="1022"/>
      <c r="I4" s="1022"/>
    </row>
    <row r="5" spans="1:9" ht="15.75" customHeight="1" x14ac:dyDescent="0.3">
      <c r="A5" s="487" t="s">
        <v>584</v>
      </c>
      <c r="B5" s="959">
        <v>2025</v>
      </c>
      <c r="C5" s="488">
        <v>2026</v>
      </c>
      <c r="D5" s="489" t="s">
        <v>553</v>
      </c>
      <c r="E5" s="488"/>
      <c r="F5" s="959">
        <v>2025</v>
      </c>
      <c r="G5" s="488">
        <v>2026</v>
      </c>
      <c r="H5" s="488" t="s">
        <v>553</v>
      </c>
      <c r="I5" s="489" t="s">
        <v>508</v>
      </c>
    </row>
    <row r="6" spans="1:9" x14ac:dyDescent="0.3">
      <c r="A6" s="491" t="s">
        <v>547</v>
      </c>
      <c r="B6" s="492">
        <f>SUM(B7:B10)</f>
        <v>6805.39</v>
      </c>
      <c r="C6" s="493">
        <f>SUM(C7:C10)</f>
        <v>10734.53</v>
      </c>
      <c r="D6" s="494">
        <f t="shared" ref="D6:D12" si="0">(C6-B6)/B6</f>
        <v>0.57735706550249144</v>
      </c>
      <c r="E6" s="960"/>
      <c r="F6" s="492">
        <f>SUM(F7:F10)</f>
        <v>14220.189999999999</v>
      </c>
      <c r="G6" s="493">
        <f>SUM(G7:G10)</f>
        <v>26608.66</v>
      </c>
      <c r="H6" s="495">
        <f>(G6-F6)/F6</f>
        <v>0.87118878158449375</v>
      </c>
      <c r="I6" s="494">
        <f>SUM(I7:I10)</f>
        <v>1</v>
      </c>
    </row>
    <row r="7" spans="1:9" x14ac:dyDescent="0.3">
      <c r="A7" s="496" t="s">
        <v>258</v>
      </c>
      <c r="B7" s="497">
        <v>2872.9900000000002</v>
      </c>
      <c r="C7" s="498">
        <v>7385.51</v>
      </c>
      <c r="D7" s="484">
        <f t="shared" si="0"/>
        <v>1.5706702773069172</v>
      </c>
      <c r="E7" s="961"/>
      <c r="F7" s="497">
        <v>5950.98</v>
      </c>
      <c r="G7" s="498">
        <v>17835.54</v>
      </c>
      <c r="H7" s="499">
        <f t="shared" ref="H7:H12" si="1">(G7-F7)/F7</f>
        <v>1.9970761118336815</v>
      </c>
      <c r="I7" s="484">
        <f>G7/$G$6</f>
        <v>0.6702908000628367</v>
      </c>
    </row>
    <row r="8" spans="1:9" x14ac:dyDescent="0.3">
      <c r="A8" s="500" t="s">
        <v>255</v>
      </c>
      <c r="B8" s="497">
        <v>1755.65</v>
      </c>
      <c r="C8" s="498">
        <v>2448</v>
      </c>
      <c r="D8" s="484">
        <f t="shared" si="0"/>
        <v>0.39435536695810663</v>
      </c>
      <c r="E8" s="961"/>
      <c r="F8" s="497">
        <v>3844.05</v>
      </c>
      <c r="G8" s="498">
        <v>4901.1000000000004</v>
      </c>
      <c r="H8" s="499">
        <f t="shared" si="1"/>
        <v>0.27498341592851294</v>
      </c>
      <c r="I8" s="484">
        <f t="shared" ref="I8:I10" si="2">G8/$G$6</f>
        <v>0.18419191345975333</v>
      </c>
    </row>
    <row r="9" spans="1:9" x14ac:dyDescent="0.3">
      <c r="A9" s="496" t="s">
        <v>244</v>
      </c>
      <c r="B9" s="497">
        <v>2036.75</v>
      </c>
      <c r="C9" s="498">
        <v>781.02</v>
      </c>
      <c r="D9" s="484">
        <f t="shared" si="0"/>
        <v>-0.61653614827543879</v>
      </c>
      <c r="E9" s="961"/>
      <c r="F9" s="497">
        <v>4135.16</v>
      </c>
      <c r="G9" s="498">
        <v>3632.02</v>
      </c>
      <c r="H9" s="499">
        <f t="shared" si="1"/>
        <v>-0.12167364745257739</v>
      </c>
      <c r="I9" s="484">
        <f t="shared" si="2"/>
        <v>0.13649766654916107</v>
      </c>
    </row>
    <row r="10" spans="1:9" x14ac:dyDescent="0.3">
      <c r="A10" s="496" t="s">
        <v>246</v>
      </c>
      <c r="B10" s="497">
        <v>140</v>
      </c>
      <c r="C10" s="498">
        <v>120</v>
      </c>
      <c r="D10" s="484">
        <f t="shared" si="0"/>
        <v>-0.14285714285714285</v>
      </c>
      <c r="E10" s="961"/>
      <c r="F10" s="497">
        <v>290</v>
      </c>
      <c r="G10" s="498">
        <v>240</v>
      </c>
      <c r="H10" s="499">
        <f t="shared" si="1"/>
        <v>-0.17241379310344829</v>
      </c>
      <c r="I10" s="484">
        <f t="shared" si="2"/>
        <v>9.0196199282489235E-3</v>
      </c>
    </row>
    <row r="11" spans="1:9" x14ac:dyDescent="0.3">
      <c r="A11" s="501" t="s">
        <v>548</v>
      </c>
      <c r="B11" s="502">
        <f>SUM(B12:B12)</f>
        <v>5848.92</v>
      </c>
      <c r="C11" s="503">
        <f>SUM(C12:C12)</f>
        <v>4576.68</v>
      </c>
      <c r="D11" s="494">
        <f>(C11-B11)/B11</f>
        <v>-0.21751708007632176</v>
      </c>
      <c r="E11" s="942"/>
      <c r="F11" s="502">
        <f>SUM(F12:F12)</f>
        <v>10061.380000000001</v>
      </c>
      <c r="G11" s="503">
        <f>SUM(G12:G12)</f>
        <v>10785.77</v>
      </c>
      <c r="H11" s="504">
        <f>(G11-F11)/F11</f>
        <v>7.1997081911228805E-2</v>
      </c>
      <c r="I11" s="474">
        <f>SUM(I12:I12)</f>
        <v>1</v>
      </c>
    </row>
    <row r="12" spans="1:9" x14ac:dyDescent="0.3">
      <c r="A12" s="496" t="s">
        <v>244</v>
      </c>
      <c r="B12" s="505">
        <v>5848.92</v>
      </c>
      <c r="C12" s="506">
        <v>4576.68</v>
      </c>
      <c r="D12" s="962">
        <f t="shared" si="0"/>
        <v>-0.21751708007632176</v>
      </c>
      <c r="E12" s="952"/>
      <c r="F12" s="505">
        <v>10061.380000000001</v>
      </c>
      <c r="G12" s="506">
        <v>10785.77</v>
      </c>
      <c r="H12" s="507">
        <f t="shared" si="1"/>
        <v>7.1997081911228805E-2</v>
      </c>
      <c r="I12" s="508">
        <f>G12/$G$11</f>
        <v>1</v>
      </c>
    </row>
    <row r="13" spans="1:9" s="509" customFormat="1" ht="33" customHeight="1" x14ac:dyDescent="0.3">
      <c r="A13" s="1026" t="s">
        <v>875</v>
      </c>
      <c r="B13" s="1026"/>
      <c r="C13" s="1026"/>
      <c r="D13" s="1026"/>
      <c r="E13" s="1026"/>
      <c r="F13" s="1026"/>
      <c r="G13" s="1026"/>
      <c r="H13" s="1026"/>
      <c r="I13" s="1026"/>
    </row>
    <row r="14" spans="1:9" x14ac:dyDescent="0.3">
      <c r="A14" s="510" t="s">
        <v>585</v>
      </c>
      <c r="B14" s="510"/>
      <c r="C14" s="510"/>
      <c r="D14" s="510"/>
      <c r="E14" s="510"/>
      <c r="F14" s="511"/>
      <c r="G14" s="512"/>
      <c r="H14" s="512"/>
      <c r="I14" s="512"/>
    </row>
  </sheetData>
  <mergeCells count="3">
    <mergeCell ref="B4:D4"/>
    <mergeCell ref="F4:I4"/>
    <mergeCell ref="A13:I13"/>
  </mergeCells>
  <pageMargins left="0.7" right="0.7" top="0.75" bottom="0.75" header="0.3" footer="0.3"/>
  <pageSetup paperSize="9" scale="82"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036C8-8729-449F-A139-81F3DE7AA0E3}">
  <sheetPr>
    <tabColor rgb="FF002060"/>
  </sheetPr>
  <dimension ref="A1:K38"/>
  <sheetViews>
    <sheetView showGridLines="0" view="pageBreakPreview" zoomScaleNormal="130" zoomScaleSheetLayoutView="100" workbookViewId="0"/>
  </sheetViews>
  <sheetFormatPr baseColWidth="10" defaultColWidth="11.5546875" defaultRowHeight="13.8" x14ac:dyDescent="0.3"/>
  <cols>
    <col min="1" max="1" width="13" style="7" customWidth="1"/>
    <col min="2" max="2" width="16" style="7" customWidth="1"/>
    <col min="3" max="3" width="19.5546875" style="8" customWidth="1"/>
    <col min="4" max="7" width="16" style="8" customWidth="1"/>
    <col min="8" max="8" width="17" style="8" customWidth="1"/>
    <col min="9" max="9" width="21.44140625" style="8" customWidth="1"/>
    <col min="10" max="10" width="19" style="6" customWidth="1"/>
    <col min="11" max="11" width="3.109375" style="6" customWidth="1"/>
    <col min="12" max="16384" width="11.5546875" style="6"/>
  </cols>
  <sheetData>
    <row r="1" spans="1:10" ht="13.5" customHeight="1" x14ac:dyDescent="0.3">
      <c r="A1" s="53" t="s">
        <v>228</v>
      </c>
    </row>
    <row r="2" spans="1:10" ht="13.5" customHeight="1" x14ac:dyDescent="0.3">
      <c r="A2" s="54" t="s">
        <v>229</v>
      </c>
      <c r="G2" s="55"/>
    </row>
    <row r="3" spans="1:10" ht="13.5" customHeight="1" x14ac:dyDescent="0.3">
      <c r="A3" s="56"/>
      <c r="B3" s="8"/>
    </row>
    <row r="4" spans="1:10" ht="13.5" customHeight="1" x14ac:dyDescent="0.3">
      <c r="A4" s="57" t="s">
        <v>205</v>
      </c>
      <c r="B4" s="58" t="s">
        <v>230</v>
      </c>
      <c r="C4" s="58" t="s">
        <v>440</v>
      </c>
      <c r="D4" s="58" t="s">
        <v>231</v>
      </c>
      <c r="E4" s="58" t="s">
        <v>232</v>
      </c>
      <c r="F4" s="58" t="s">
        <v>233</v>
      </c>
      <c r="G4" s="58" t="s">
        <v>234</v>
      </c>
      <c r="H4" s="58" t="s">
        <v>235</v>
      </c>
      <c r="I4" s="58" t="s">
        <v>236</v>
      </c>
    </row>
    <row r="5" spans="1:10" ht="13.5" customHeight="1" thickBot="1" x14ac:dyDescent="0.35">
      <c r="A5" s="59"/>
      <c r="B5" s="60" t="s">
        <v>237</v>
      </c>
      <c r="C5" s="60" t="s">
        <v>237</v>
      </c>
      <c r="D5" s="60" t="s">
        <v>237</v>
      </c>
      <c r="E5" s="60" t="s">
        <v>238</v>
      </c>
      <c r="F5" s="60" t="s">
        <v>239</v>
      </c>
      <c r="G5" s="60" t="s">
        <v>239</v>
      </c>
      <c r="H5" s="60" t="s">
        <v>239</v>
      </c>
      <c r="I5" s="60" t="s">
        <v>239</v>
      </c>
    </row>
    <row r="6" spans="1:10" ht="13.5" customHeight="1" x14ac:dyDescent="0.3">
      <c r="A6" s="7">
        <v>2017</v>
      </c>
      <c r="B6" s="61">
        <v>2.51877021876857E-2</v>
      </c>
      <c r="C6" s="61">
        <v>4.4758295916302399E-2</v>
      </c>
      <c r="D6" s="61">
        <v>2.8038318234279099E-2</v>
      </c>
      <c r="E6" s="62">
        <v>3.2607222536055787</v>
      </c>
      <c r="F6" s="63">
        <v>45404.525919859101</v>
      </c>
      <c r="G6" s="63">
        <v>28151.824812126401</v>
      </c>
      <c r="H6" s="63">
        <v>38718.555955156597</v>
      </c>
      <c r="I6" s="63">
        <v>6685.96996470256</v>
      </c>
      <c r="J6" s="64"/>
    </row>
    <row r="7" spans="1:10" ht="13.5" customHeight="1" x14ac:dyDescent="0.3">
      <c r="A7" s="7">
        <v>2018</v>
      </c>
      <c r="B7" s="61">
        <v>3.9693721649282997E-2</v>
      </c>
      <c r="C7" s="61">
        <v>-1.7379759770371702E-2</v>
      </c>
      <c r="D7" s="61">
        <v>1.3167105478321199E-2</v>
      </c>
      <c r="E7" s="62">
        <v>3.2870557386838311</v>
      </c>
      <c r="F7" s="63">
        <v>49072.603733513701</v>
      </c>
      <c r="G7" s="63">
        <v>29533.630009361099</v>
      </c>
      <c r="H7" s="63">
        <v>41857.222149741901</v>
      </c>
      <c r="I7" s="63">
        <v>7215.3815837718203</v>
      </c>
    </row>
    <row r="8" spans="1:10" ht="13.5" customHeight="1" x14ac:dyDescent="0.3">
      <c r="A8" s="7">
        <v>2019</v>
      </c>
      <c r="B8" s="61">
        <v>2.2404220755746801E-2</v>
      </c>
      <c r="C8" s="61">
        <v>-8.4051032262280508E-3</v>
      </c>
      <c r="D8" s="61">
        <v>2.1358458196351501E-2</v>
      </c>
      <c r="E8" s="62">
        <v>3.3371626461038972</v>
      </c>
      <c r="F8" s="63">
        <v>47995.150309630299</v>
      </c>
      <c r="G8" s="63">
        <v>28957.971423899398</v>
      </c>
      <c r="H8" s="63">
        <v>41102.327157595399</v>
      </c>
      <c r="I8" s="63">
        <v>6892.82315203486</v>
      </c>
      <c r="J8" s="64"/>
    </row>
    <row r="9" spans="1:10" ht="13.5" customHeight="1" x14ac:dyDescent="0.3">
      <c r="A9" s="7">
        <v>2020</v>
      </c>
      <c r="B9" s="61">
        <v>-0.109376249376477</v>
      </c>
      <c r="C9" s="61">
        <v>-0.13840886416502499</v>
      </c>
      <c r="D9" s="61">
        <v>1.8273026524989598E-2</v>
      </c>
      <c r="E9" s="62">
        <v>3.4957341089466101</v>
      </c>
      <c r="F9" s="63">
        <v>42821.5883439014</v>
      </c>
      <c r="G9" s="63">
        <v>26570.040405276199</v>
      </c>
      <c r="H9" s="63">
        <v>34723.999957466702</v>
      </c>
      <c r="I9" s="63">
        <v>8097.5883864346697</v>
      </c>
      <c r="J9" s="64"/>
    </row>
    <row r="10" spans="1:10" ht="13.5" customHeight="1" x14ac:dyDescent="0.3">
      <c r="A10" s="7">
        <v>2021</v>
      </c>
      <c r="B10" s="61">
        <v>0.134208482231579</v>
      </c>
      <c r="C10" s="61">
        <v>0.104822909623174</v>
      </c>
      <c r="D10" s="61">
        <v>3.9790147813012704E-2</v>
      </c>
      <c r="E10" s="62">
        <v>3.881209209329318</v>
      </c>
      <c r="F10" s="63">
        <v>63113.901287430803</v>
      </c>
      <c r="G10" s="63">
        <v>40575.454147377306</v>
      </c>
      <c r="H10" s="63">
        <v>47999.201612329001</v>
      </c>
      <c r="I10" s="63">
        <v>15114.6996751018</v>
      </c>
      <c r="J10" s="64"/>
    </row>
    <row r="11" spans="1:10" ht="13.5" customHeight="1" x14ac:dyDescent="0.3">
      <c r="A11" s="7">
        <v>2022</v>
      </c>
      <c r="B11" s="61">
        <v>2.8191559823538302E-2</v>
      </c>
      <c r="C11" s="61">
        <v>-4.2409542592508799E-4</v>
      </c>
      <c r="D11" s="61">
        <v>7.8772358191569691E-2</v>
      </c>
      <c r="E11" s="62">
        <v>3.8354570050703161</v>
      </c>
      <c r="F11" s="63">
        <v>66339.2306694203</v>
      </c>
      <c r="G11" s="63">
        <v>39371.057168539999</v>
      </c>
      <c r="H11" s="63">
        <v>56008.641988050404</v>
      </c>
      <c r="I11" s="63">
        <v>10330.5886813699</v>
      </c>
      <c r="J11" s="64"/>
    </row>
    <row r="12" spans="1:10" ht="13.5" customHeight="1" x14ac:dyDescent="0.3">
      <c r="A12" s="7">
        <v>2023</v>
      </c>
      <c r="B12" s="61">
        <v>-3.5044869073581702E-3</v>
      </c>
      <c r="C12" s="61">
        <v>0.108936357112229</v>
      </c>
      <c r="D12" s="61">
        <v>6.2643406421915293E-2</v>
      </c>
      <c r="E12" s="62">
        <v>3.7441231429240105</v>
      </c>
      <c r="F12" s="63">
        <v>67107.543530058407</v>
      </c>
      <c r="G12" s="63">
        <v>43591.4624634266</v>
      </c>
      <c r="H12" s="63">
        <v>49957.667336039303</v>
      </c>
      <c r="I12" s="63">
        <v>17149.8761940191</v>
      </c>
      <c r="J12" s="64"/>
    </row>
    <row r="13" spans="1:10" ht="13.5" customHeight="1" x14ac:dyDescent="0.3">
      <c r="A13" s="7">
        <v>2024</v>
      </c>
      <c r="B13" s="61">
        <v>3.5139376661246502E-2</v>
      </c>
      <c r="C13" s="61">
        <v>3.1770774994042301E-2</v>
      </c>
      <c r="D13" s="61">
        <v>2.3506939187187999E-2</v>
      </c>
      <c r="E13" s="62">
        <v>3.7545930969469139</v>
      </c>
      <c r="F13" s="63">
        <v>76393.819871936706</v>
      </c>
      <c r="G13" s="63">
        <v>49417.226099483698</v>
      </c>
      <c r="H13" s="63">
        <v>52091.3536530739</v>
      </c>
      <c r="I13" s="63">
        <v>24302.466218862799</v>
      </c>
    </row>
    <row r="14" spans="1:10" ht="13.5" customHeight="1" x14ac:dyDescent="0.3">
      <c r="A14" s="7">
        <v>2025</v>
      </c>
      <c r="B14" s="61">
        <v>3.4389627008670501E-2</v>
      </c>
      <c r="C14" s="61">
        <v>1.8326376909552199E-2</v>
      </c>
      <c r="D14" s="61">
        <v>1.5010872514741001E-2</v>
      </c>
      <c r="E14" s="62">
        <v>3.5676877451203777</v>
      </c>
      <c r="F14" s="63">
        <v>93078.180578412197</v>
      </c>
      <c r="G14" s="63">
        <v>62848.181402496004</v>
      </c>
      <c r="H14" s="63">
        <v>58504.960197168599</v>
      </c>
      <c r="I14" s="63">
        <v>34573.220381243598</v>
      </c>
    </row>
    <row r="15" spans="1:10" ht="13.5" customHeight="1" x14ac:dyDescent="0.3">
      <c r="A15" s="65">
        <v>2026</v>
      </c>
      <c r="B15" s="66"/>
      <c r="C15" s="66"/>
      <c r="D15" s="66"/>
      <c r="E15" s="66"/>
      <c r="F15" s="66"/>
      <c r="G15" s="66"/>
      <c r="H15" s="66"/>
      <c r="I15" s="66"/>
    </row>
    <row r="16" spans="1:10" ht="13.5" customHeight="1" x14ac:dyDescent="0.3">
      <c r="A16" s="67" t="s">
        <v>206</v>
      </c>
      <c r="B16" s="577">
        <v>3.53927065882031E-2</v>
      </c>
      <c r="C16" s="577">
        <v>3.3142529836736399E-2</v>
      </c>
      <c r="D16" s="577">
        <v>1.70091694832201E-2</v>
      </c>
      <c r="E16" s="578">
        <v>3.356115</v>
      </c>
      <c r="F16" s="285">
        <v>9857.9946727324004</v>
      </c>
      <c r="G16" s="285">
        <v>7276.5451030775903</v>
      </c>
      <c r="H16" s="285">
        <v>5235.8281937818101</v>
      </c>
      <c r="I16" s="285">
        <v>4622.1664789506003</v>
      </c>
      <c r="J16" s="68"/>
    </row>
    <row r="17" spans="1:11" ht="13.5" customHeight="1" x14ac:dyDescent="0.3">
      <c r="A17" s="67" t="s">
        <v>207</v>
      </c>
      <c r="B17" s="61" t="s">
        <v>878</v>
      </c>
      <c r="C17" s="61" t="s">
        <v>878</v>
      </c>
      <c r="D17" s="61">
        <v>2.21416625767848E-2</v>
      </c>
      <c r="E17" s="578">
        <v>3.3566400000000001</v>
      </c>
      <c r="F17" s="577" t="s">
        <v>878</v>
      </c>
      <c r="G17" s="577" t="s">
        <v>878</v>
      </c>
      <c r="H17" s="577" t="s">
        <v>878</v>
      </c>
      <c r="I17" s="577" t="s">
        <v>878</v>
      </c>
      <c r="J17" s="68"/>
    </row>
    <row r="18" spans="1:11" x14ac:dyDescent="0.3">
      <c r="A18" s="67"/>
      <c r="B18" s="69"/>
      <c r="C18" s="69"/>
      <c r="D18" s="70"/>
      <c r="E18" s="71"/>
      <c r="F18" s="71"/>
      <c r="G18" s="71"/>
      <c r="H18" s="71"/>
      <c r="I18" s="71"/>
      <c r="K18" s="71"/>
    </row>
    <row r="19" spans="1:11" ht="69.599999999999994" customHeight="1" x14ac:dyDescent="0.3">
      <c r="A19" s="1027" t="s">
        <v>240</v>
      </c>
      <c r="B19" s="1027"/>
      <c r="C19" s="1027"/>
      <c r="D19" s="1027"/>
      <c r="E19" s="1027"/>
      <c r="F19" s="1027"/>
      <c r="G19" s="1027"/>
      <c r="H19" s="1027"/>
      <c r="I19" s="1027"/>
      <c r="J19" s="167"/>
    </row>
    <row r="21" spans="1:11" ht="15.6" x14ac:dyDescent="0.3">
      <c r="A21" s="808" t="s">
        <v>418</v>
      </c>
      <c r="B21" s="261"/>
      <c r="C21" s="55"/>
    </row>
    <row r="22" spans="1:11" x14ac:dyDescent="0.3">
      <c r="B22" s="8"/>
    </row>
    <row r="23" spans="1:11" x14ac:dyDescent="0.3">
      <c r="A23" s="57" t="s">
        <v>205</v>
      </c>
      <c r="B23" s="58" t="s">
        <v>419</v>
      </c>
      <c r="C23" s="58" t="s">
        <v>420</v>
      </c>
      <c r="D23" s="58" t="s">
        <v>421</v>
      </c>
      <c r="E23" s="58" t="s">
        <v>422</v>
      </c>
      <c r="F23" s="58" t="s">
        <v>423</v>
      </c>
      <c r="G23" s="58" t="s">
        <v>424</v>
      </c>
      <c r="H23" s="58" t="s">
        <v>265</v>
      </c>
      <c r="I23" s="58" t="s">
        <v>425</v>
      </c>
      <c r="J23" s="58" t="s">
        <v>426</v>
      </c>
    </row>
    <row r="24" spans="1:11" x14ac:dyDescent="0.3">
      <c r="A24" s="326"/>
      <c r="B24" s="327" t="s">
        <v>427</v>
      </c>
      <c r="C24" s="328" t="s">
        <v>428</v>
      </c>
      <c r="D24" s="327" t="s">
        <v>427</v>
      </c>
      <c r="E24" s="328" t="s">
        <v>428</v>
      </c>
      <c r="F24" s="327" t="s">
        <v>427</v>
      </c>
      <c r="G24" s="329" t="s">
        <v>427</v>
      </c>
      <c r="H24" s="327" t="s">
        <v>429</v>
      </c>
      <c r="I24" s="329" t="s">
        <v>430</v>
      </c>
      <c r="J24" s="329" t="s">
        <v>429</v>
      </c>
    </row>
    <row r="25" spans="1:11" x14ac:dyDescent="0.3">
      <c r="A25" s="326"/>
      <c r="B25" s="327" t="s">
        <v>431</v>
      </c>
      <c r="C25" s="328" t="s">
        <v>432</v>
      </c>
      <c r="D25" s="327" t="s">
        <v>431</v>
      </c>
      <c r="E25" s="329" t="s">
        <v>433</v>
      </c>
      <c r="F25" s="327" t="s">
        <v>431</v>
      </c>
      <c r="G25" s="329" t="s">
        <v>431</v>
      </c>
      <c r="H25" s="329" t="s">
        <v>509</v>
      </c>
      <c r="I25" s="329" t="s">
        <v>431</v>
      </c>
      <c r="J25" s="329" t="s">
        <v>434</v>
      </c>
    </row>
    <row r="26" spans="1:11" x14ac:dyDescent="0.3">
      <c r="A26" s="7">
        <v>2017</v>
      </c>
      <c r="B26" s="95">
        <v>279.68408730158734</v>
      </c>
      <c r="C26" s="95">
        <v>1257.8597222222218</v>
      </c>
      <c r="D26" s="95">
        <v>131.35749999999999</v>
      </c>
      <c r="E26" s="95">
        <v>17.048769841269831</v>
      </c>
      <c r="F26" s="95">
        <v>105.11793650793653</v>
      </c>
      <c r="G26" s="95">
        <v>911.93436507936519</v>
      </c>
      <c r="H26" s="95">
        <v>70.687199999999976</v>
      </c>
      <c r="I26" s="95">
        <v>8.2059999999999995</v>
      </c>
      <c r="J26" s="95">
        <v>4.6042453695500507</v>
      </c>
    </row>
    <row r="27" spans="1:11" x14ac:dyDescent="0.3">
      <c r="A27" s="7">
        <v>2018</v>
      </c>
      <c r="B27" s="95">
        <v>295.88023715415011</v>
      </c>
      <c r="C27" s="95">
        <v>1268.9288537549405</v>
      </c>
      <c r="D27" s="95">
        <v>132.53778656126494</v>
      </c>
      <c r="E27" s="95">
        <v>15.707826086956521</v>
      </c>
      <c r="F27" s="95">
        <v>101.71517786561269</v>
      </c>
      <c r="G27" s="95">
        <v>914.13509881422931</v>
      </c>
      <c r="H27" s="95">
        <v>69.470967741935496</v>
      </c>
      <c r="I27" s="95">
        <v>11.938000000000001</v>
      </c>
      <c r="J27" s="95">
        <v>6.1060693418077365</v>
      </c>
    </row>
    <row r="28" spans="1:11" x14ac:dyDescent="0.3">
      <c r="A28" s="7">
        <v>2019</v>
      </c>
      <c r="B28" s="95">
        <v>272.14359683794487</v>
      </c>
      <c r="C28" s="95">
        <v>1393.7138339920953</v>
      </c>
      <c r="D28" s="95">
        <v>115.49999999999994</v>
      </c>
      <c r="E28" s="95">
        <v>16.211027667984194</v>
      </c>
      <c r="F28" s="95">
        <v>90.703754940711491</v>
      </c>
      <c r="G28" s="95">
        <v>845.62762845849761</v>
      </c>
      <c r="H28" s="95">
        <v>93.390853658536557</v>
      </c>
      <c r="I28" s="95">
        <v>11.303804878048789</v>
      </c>
      <c r="J28" s="95">
        <v>5.3541415399134982</v>
      </c>
    </row>
    <row r="29" spans="1:11" x14ac:dyDescent="0.3">
      <c r="A29" s="7">
        <v>2020</v>
      </c>
      <c r="B29" s="95">
        <v>280.34866141732306</v>
      </c>
      <c r="C29" s="95">
        <v>1771.0421259842506</v>
      </c>
      <c r="D29" s="95">
        <v>102.8290157480314</v>
      </c>
      <c r="E29" s="95">
        <v>20.547519685039358</v>
      </c>
      <c r="F29" s="95">
        <v>82.807204724409445</v>
      </c>
      <c r="G29" s="95">
        <v>778.30578740157466</v>
      </c>
      <c r="H29" s="95">
        <v>108.8836032388664</v>
      </c>
      <c r="I29" s="95">
        <v>8.67551181102362</v>
      </c>
      <c r="J29" s="95">
        <v>4.9853968638533859</v>
      </c>
    </row>
    <row r="30" spans="1:11" x14ac:dyDescent="0.3">
      <c r="A30" s="135">
        <v>2021</v>
      </c>
      <c r="B30" s="330">
        <v>422.63430830039528</v>
      </c>
      <c r="C30" s="330">
        <v>1799.175296442688</v>
      </c>
      <c r="D30" s="330">
        <v>136.41241106719363</v>
      </c>
      <c r="E30" s="95">
        <v>25.138260869565219</v>
      </c>
      <c r="F30" s="330">
        <v>100.07276679841901</v>
      </c>
      <c r="G30" s="330">
        <v>1482.2570750988139</v>
      </c>
      <c r="H30" s="330">
        <v>159.21399999999997</v>
      </c>
      <c r="I30" s="330">
        <v>15.942450592885377</v>
      </c>
      <c r="J30" s="330">
        <v>5.0750707825163177</v>
      </c>
    </row>
    <row r="31" spans="1:11" x14ac:dyDescent="0.3">
      <c r="A31" s="135">
        <v>2022</v>
      </c>
      <c r="B31" s="330">
        <v>399.02569721115538</v>
      </c>
      <c r="C31" s="330">
        <v>1800.7978000000003</v>
      </c>
      <c r="D31" s="330">
        <v>157.77426294820725</v>
      </c>
      <c r="E31" s="95">
        <v>21.733000000000004</v>
      </c>
      <c r="F31" s="330">
        <v>97.530278884462206</v>
      </c>
      <c r="G31" s="330">
        <v>1416.0717529880483</v>
      </c>
      <c r="H31" s="330">
        <v>120.30060975609754</v>
      </c>
      <c r="I31" s="330">
        <v>18.605139442231074</v>
      </c>
      <c r="J31" s="330">
        <v>4.88301044528394</v>
      </c>
    </row>
    <row r="32" spans="1:11" x14ac:dyDescent="0.3">
      <c r="A32" s="135">
        <v>2023</v>
      </c>
      <c r="B32" s="330">
        <v>384.54505976095584</v>
      </c>
      <c r="C32" s="330">
        <v>1941.6741035856569</v>
      </c>
      <c r="D32" s="330">
        <v>120.04633466135463</v>
      </c>
      <c r="E32" s="95">
        <v>23.351792828685266</v>
      </c>
      <c r="F32" s="330">
        <v>96.986334661354576</v>
      </c>
      <c r="G32" s="330">
        <v>1177.4828286852589</v>
      </c>
      <c r="H32" s="330">
        <v>119.96541666666673</v>
      </c>
      <c r="I32" s="330">
        <v>24.326334661354586</v>
      </c>
      <c r="J32" s="330">
        <v>4.44530640027868</v>
      </c>
    </row>
    <row r="33" spans="1:10" x14ac:dyDescent="0.3">
      <c r="A33" s="529">
        <v>2024</v>
      </c>
      <c r="B33" s="330">
        <v>414.89137795275587</v>
      </c>
      <c r="C33" s="330">
        <v>2388.5361417322847</v>
      </c>
      <c r="D33" s="330">
        <v>126.07185039370081</v>
      </c>
      <c r="E33" s="95">
        <v>28.268838582677141</v>
      </c>
      <c r="F33" s="330">
        <v>94.014921259842694</v>
      </c>
      <c r="G33" s="330">
        <v>1369.429015748032</v>
      </c>
      <c r="H33" s="95">
        <v>109.53346456692904</v>
      </c>
      <c r="I33" s="330">
        <v>21.287913385826783</v>
      </c>
      <c r="J33" s="95">
        <v>4.5035093936910373</v>
      </c>
    </row>
    <row r="34" spans="1:10" x14ac:dyDescent="0.3">
      <c r="A34" s="529">
        <v>2025</v>
      </c>
      <c r="B34" s="330">
        <v>451.09490118577088</v>
      </c>
      <c r="C34" s="330">
        <v>3444.1336015325687</v>
      </c>
      <c r="D34" s="330">
        <v>130.16565217391306</v>
      </c>
      <c r="E34" s="95">
        <v>40.104885057471243</v>
      </c>
      <c r="F34" s="330">
        <v>89.060276679842033</v>
      </c>
      <c r="G34" s="330">
        <v>1547.655849802371</v>
      </c>
      <c r="H34" s="95">
        <v>102.41478599221786</v>
      </c>
      <c r="I34" s="330">
        <v>22.147964426877476</v>
      </c>
      <c r="J34" s="95">
        <v>4.1591044525879335</v>
      </c>
    </row>
    <row r="35" spans="1:10" x14ac:dyDescent="0.3">
      <c r="A35" s="331">
        <v>2026</v>
      </c>
      <c r="B35" s="332"/>
      <c r="C35" s="332"/>
      <c r="D35" s="332"/>
      <c r="E35" s="332"/>
      <c r="F35" s="332"/>
      <c r="G35" s="332"/>
      <c r="H35" s="332"/>
      <c r="I35" s="332"/>
      <c r="J35" s="332"/>
    </row>
    <row r="36" spans="1:10" x14ac:dyDescent="0.3">
      <c r="A36" s="809" t="s">
        <v>206</v>
      </c>
      <c r="B36" s="95">
        <v>593.70142857142855</v>
      </c>
      <c r="C36" s="95">
        <v>4724.119090909091</v>
      </c>
      <c r="D36" s="95">
        <v>146.06380952380951</v>
      </c>
      <c r="E36" s="95">
        <v>91.123409090909078</v>
      </c>
      <c r="F36" s="95">
        <v>90.64</v>
      </c>
      <c r="G36" s="95">
        <v>2263.5990476190473</v>
      </c>
      <c r="H36" s="95">
        <v>105.62380952380954</v>
      </c>
      <c r="I36" s="95">
        <v>23.255714285714291</v>
      </c>
      <c r="J36" s="95">
        <v>4.4697312551249997</v>
      </c>
    </row>
    <row r="37" spans="1:10" x14ac:dyDescent="0.3">
      <c r="A37" s="809" t="s">
        <v>207</v>
      </c>
      <c r="B37" s="95">
        <v>588.21050000000002</v>
      </c>
      <c r="C37" s="95">
        <v>5016.5510000000004</v>
      </c>
      <c r="D37" s="95">
        <v>150.62800000000001</v>
      </c>
      <c r="E37" s="95">
        <v>82.545249999999996</v>
      </c>
      <c r="F37" s="95">
        <v>86.912499999999994</v>
      </c>
      <c r="G37" s="95">
        <v>2207.8615</v>
      </c>
      <c r="H37" s="95">
        <v>98.805000000000007</v>
      </c>
      <c r="I37" s="95">
        <v>26.407499999999999</v>
      </c>
      <c r="J37" s="95">
        <v>4.5695185662549997</v>
      </c>
    </row>
    <row r="38" spans="1:10" ht="66" customHeight="1" x14ac:dyDescent="0.3">
      <c r="A38" s="1027" t="s">
        <v>879</v>
      </c>
      <c r="B38" s="1027"/>
      <c r="C38" s="1027"/>
      <c r="D38" s="1027"/>
      <c r="E38" s="1027"/>
      <c r="F38" s="1027"/>
      <c r="G38" s="1027"/>
      <c r="H38" s="1027"/>
      <c r="I38" s="1027"/>
      <c r="J38" s="1027"/>
    </row>
  </sheetData>
  <mergeCells count="2">
    <mergeCell ref="A19:I19"/>
    <mergeCell ref="A38:J38"/>
  </mergeCells>
  <printOptions horizontalCentered="1" verticalCentered="1"/>
  <pageMargins left="0" right="0" top="0" bottom="0" header="0.31496062992125984" footer="0.31496062992125984"/>
  <pageSetup paperSize="9" scale="57"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1D9B07-0484-4311-9304-BF0AAED67B33}">
  <sheetPr>
    <tabColor rgb="FF002060"/>
  </sheetPr>
  <dimension ref="A1:Z88"/>
  <sheetViews>
    <sheetView showGridLines="0" view="pageBreakPreview" zoomScaleNormal="100" zoomScaleSheetLayoutView="100" workbookViewId="0"/>
  </sheetViews>
  <sheetFormatPr baseColWidth="10" defaultRowHeight="14.4" x14ac:dyDescent="0.3"/>
  <cols>
    <col min="1" max="1" width="17.6640625" style="16" customWidth="1"/>
    <col min="2" max="2" width="16.5546875" style="15" bestFit="1" customWidth="1"/>
    <col min="3" max="3" width="13.44140625" style="15" customWidth="1"/>
    <col min="4" max="4" width="16.5546875" style="15" bestFit="1" customWidth="1"/>
    <col min="5" max="5" width="14.44140625" style="15" bestFit="1" customWidth="1"/>
    <col min="6" max="7" width="16.5546875" style="15" bestFit="1" customWidth="1"/>
    <col min="8" max="8" width="19.5546875" style="15" bestFit="1" customWidth="1"/>
    <col min="9" max="9" width="16.5546875" style="15" bestFit="1" customWidth="1"/>
    <col min="10" max="10" width="17.5546875" style="15" customWidth="1"/>
    <col min="11" max="11" width="13.5546875" style="15" bestFit="1" customWidth="1"/>
    <col min="12" max="12" width="2.5546875" style="1" customWidth="1"/>
    <col min="13" max="256" width="11.5546875" style="1"/>
    <col min="257" max="257" width="17.6640625" style="1" customWidth="1"/>
    <col min="258" max="258" width="18.6640625" style="1" bestFit="1" customWidth="1"/>
    <col min="259" max="259" width="12.6640625" style="1" bestFit="1" customWidth="1"/>
    <col min="260" max="260" width="18.6640625" style="1" bestFit="1" customWidth="1"/>
    <col min="261" max="261" width="16" style="1" bestFit="1" customWidth="1"/>
    <col min="262" max="265" width="18.6640625" style="1" bestFit="1" customWidth="1"/>
    <col min="266" max="267" width="12.6640625" style="1" customWidth="1"/>
    <col min="268" max="268" width="2.5546875" style="1" customWidth="1"/>
    <col min="269" max="512" width="11.5546875" style="1"/>
    <col min="513" max="513" width="17.6640625" style="1" customWidth="1"/>
    <col min="514" max="514" width="18.6640625" style="1" bestFit="1" customWidth="1"/>
    <col min="515" max="515" width="12.6640625" style="1" bestFit="1" customWidth="1"/>
    <col min="516" max="516" width="18.6640625" style="1" bestFit="1" customWidth="1"/>
    <col min="517" max="517" width="16" style="1" bestFit="1" customWidth="1"/>
    <col min="518" max="521" width="18.6640625" style="1" bestFit="1" customWidth="1"/>
    <col min="522" max="523" width="12.6640625" style="1" customWidth="1"/>
    <col min="524" max="524" width="2.5546875" style="1" customWidth="1"/>
    <col min="525" max="768" width="11.5546875" style="1"/>
    <col min="769" max="769" width="17.6640625" style="1" customWidth="1"/>
    <col min="770" max="770" width="18.6640625" style="1" bestFit="1" customWidth="1"/>
    <col min="771" max="771" width="12.6640625" style="1" bestFit="1" customWidth="1"/>
    <col min="772" max="772" width="18.6640625" style="1" bestFit="1" customWidth="1"/>
    <col min="773" max="773" width="16" style="1" bestFit="1" customWidth="1"/>
    <col min="774" max="777" width="18.6640625" style="1" bestFit="1" customWidth="1"/>
    <col min="778" max="779" width="12.6640625" style="1" customWidth="1"/>
    <col min="780" max="780" width="2.5546875" style="1" customWidth="1"/>
    <col min="781" max="1024" width="11.5546875" style="1"/>
    <col min="1025" max="1025" width="17.6640625" style="1" customWidth="1"/>
    <col min="1026" max="1026" width="18.6640625" style="1" bestFit="1" customWidth="1"/>
    <col min="1027" max="1027" width="12.6640625" style="1" bestFit="1" customWidth="1"/>
    <col min="1028" max="1028" width="18.6640625" style="1" bestFit="1" customWidth="1"/>
    <col min="1029" max="1029" width="16" style="1" bestFit="1" customWidth="1"/>
    <col min="1030" max="1033" width="18.6640625" style="1" bestFit="1" customWidth="1"/>
    <col min="1034" max="1035" width="12.6640625" style="1" customWidth="1"/>
    <col min="1036" max="1036" width="2.5546875" style="1" customWidth="1"/>
    <col min="1037" max="1280" width="11.5546875" style="1"/>
    <col min="1281" max="1281" width="17.6640625" style="1" customWidth="1"/>
    <col min="1282" max="1282" width="18.6640625" style="1" bestFit="1" customWidth="1"/>
    <col min="1283" max="1283" width="12.6640625" style="1" bestFit="1" customWidth="1"/>
    <col min="1284" max="1284" width="18.6640625" style="1" bestFit="1" customWidth="1"/>
    <col min="1285" max="1285" width="16" style="1" bestFit="1" customWidth="1"/>
    <col min="1286" max="1289" width="18.6640625" style="1" bestFit="1" customWidth="1"/>
    <col min="1290" max="1291" width="12.6640625" style="1" customWidth="1"/>
    <col min="1292" max="1292" width="2.5546875" style="1" customWidth="1"/>
    <col min="1293" max="1536" width="11.5546875" style="1"/>
    <col min="1537" max="1537" width="17.6640625" style="1" customWidth="1"/>
    <col min="1538" max="1538" width="18.6640625" style="1" bestFit="1" customWidth="1"/>
    <col min="1539" max="1539" width="12.6640625" style="1" bestFit="1" customWidth="1"/>
    <col min="1540" max="1540" width="18.6640625" style="1" bestFit="1" customWidth="1"/>
    <col min="1541" max="1541" width="16" style="1" bestFit="1" customWidth="1"/>
    <col min="1542" max="1545" width="18.6640625" style="1" bestFit="1" customWidth="1"/>
    <col min="1546" max="1547" width="12.6640625" style="1" customWidth="1"/>
    <col min="1548" max="1548" width="2.5546875" style="1" customWidth="1"/>
    <col min="1549" max="1792" width="11.5546875" style="1"/>
    <col min="1793" max="1793" width="17.6640625" style="1" customWidth="1"/>
    <col min="1794" max="1794" width="18.6640625" style="1" bestFit="1" customWidth="1"/>
    <col min="1795" max="1795" width="12.6640625" style="1" bestFit="1" customWidth="1"/>
    <col min="1796" max="1796" width="18.6640625" style="1" bestFit="1" customWidth="1"/>
    <col min="1797" max="1797" width="16" style="1" bestFit="1" customWidth="1"/>
    <col min="1798" max="1801" width="18.6640625" style="1" bestFit="1" customWidth="1"/>
    <col min="1802" max="1803" width="12.6640625" style="1" customWidth="1"/>
    <col min="1804" max="1804" width="2.5546875" style="1" customWidth="1"/>
    <col min="1805" max="2048" width="11.5546875" style="1"/>
    <col min="2049" max="2049" width="17.6640625" style="1" customWidth="1"/>
    <col min="2050" max="2050" width="18.6640625" style="1" bestFit="1" customWidth="1"/>
    <col min="2051" max="2051" width="12.6640625" style="1" bestFit="1" customWidth="1"/>
    <col min="2052" max="2052" width="18.6640625" style="1" bestFit="1" customWidth="1"/>
    <col min="2053" max="2053" width="16" style="1" bestFit="1" customWidth="1"/>
    <col min="2054" max="2057" width="18.6640625" style="1" bestFit="1" customWidth="1"/>
    <col min="2058" max="2059" width="12.6640625" style="1" customWidth="1"/>
    <col min="2060" max="2060" width="2.5546875" style="1" customWidth="1"/>
    <col min="2061" max="2304" width="11.5546875" style="1"/>
    <col min="2305" max="2305" width="17.6640625" style="1" customWidth="1"/>
    <col min="2306" max="2306" width="18.6640625" style="1" bestFit="1" customWidth="1"/>
    <col min="2307" max="2307" width="12.6640625" style="1" bestFit="1" customWidth="1"/>
    <col min="2308" max="2308" width="18.6640625" style="1" bestFit="1" customWidth="1"/>
    <col min="2309" max="2309" width="16" style="1" bestFit="1" customWidth="1"/>
    <col min="2310" max="2313" width="18.6640625" style="1" bestFit="1" customWidth="1"/>
    <col min="2314" max="2315" width="12.6640625" style="1" customWidth="1"/>
    <col min="2316" max="2316" width="2.5546875" style="1" customWidth="1"/>
    <col min="2317" max="2560" width="11.5546875" style="1"/>
    <col min="2561" max="2561" width="17.6640625" style="1" customWidth="1"/>
    <col min="2562" max="2562" width="18.6640625" style="1" bestFit="1" customWidth="1"/>
    <col min="2563" max="2563" width="12.6640625" style="1" bestFit="1" customWidth="1"/>
    <col min="2564" max="2564" width="18.6640625" style="1" bestFit="1" customWidth="1"/>
    <col min="2565" max="2565" width="16" style="1" bestFit="1" customWidth="1"/>
    <col min="2566" max="2569" width="18.6640625" style="1" bestFit="1" customWidth="1"/>
    <col min="2570" max="2571" width="12.6640625" style="1" customWidth="1"/>
    <col min="2572" max="2572" width="2.5546875" style="1" customWidth="1"/>
    <col min="2573" max="2816" width="11.5546875" style="1"/>
    <col min="2817" max="2817" width="17.6640625" style="1" customWidth="1"/>
    <col min="2818" max="2818" width="18.6640625" style="1" bestFit="1" customWidth="1"/>
    <col min="2819" max="2819" width="12.6640625" style="1" bestFit="1" customWidth="1"/>
    <col min="2820" max="2820" width="18.6640625" style="1" bestFit="1" customWidth="1"/>
    <col min="2821" max="2821" width="16" style="1" bestFit="1" customWidth="1"/>
    <col min="2822" max="2825" width="18.6640625" style="1" bestFit="1" customWidth="1"/>
    <col min="2826" max="2827" width="12.6640625" style="1" customWidth="1"/>
    <col min="2828" max="2828" width="2.5546875" style="1" customWidth="1"/>
    <col min="2829" max="3072" width="11.5546875" style="1"/>
    <col min="3073" max="3073" width="17.6640625" style="1" customWidth="1"/>
    <col min="3074" max="3074" width="18.6640625" style="1" bestFit="1" customWidth="1"/>
    <col min="3075" max="3075" width="12.6640625" style="1" bestFit="1" customWidth="1"/>
    <col min="3076" max="3076" width="18.6640625" style="1" bestFit="1" customWidth="1"/>
    <col min="3077" max="3077" width="16" style="1" bestFit="1" customWidth="1"/>
    <col min="3078" max="3081" width="18.6640625" style="1" bestFit="1" customWidth="1"/>
    <col min="3082" max="3083" width="12.6640625" style="1" customWidth="1"/>
    <col min="3084" max="3084" width="2.5546875" style="1" customWidth="1"/>
    <col min="3085" max="3328" width="11.5546875" style="1"/>
    <col min="3329" max="3329" width="17.6640625" style="1" customWidth="1"/>
    <col min="3330" max="3330" width="18.6640625" style="1" bestFit="1" customWidth="1"/>
    <col min="3331" max="3331" width="12.6640625" style="1" bestFit="1" customWidth="1"/>
    <col min="3332" max="3332" width="18.6640625" style="1" bestFit="1" customWidth="1"/>
    <col min="3333" max="3333" width="16" style="1" bestFit="1" customWidth="1"/>
    <col min="3334" max="3337" width="18.6640625" style="1" bestFit="1" customWidth="1"/>
    <col min="3338" max="3339" width="12.6640625" style="1" customWidth="1"/>
    <col min="3340" max="3340" width="2.5546875" style="1" customWidth="1"/>
    <col min="3341" max="3584" width="11.5546875" style="1"/>
    <col min="3585" max="3585" width="17.6640625" style="1" customWidth="1"/>
    <col min="3586" max="3586" width="18.6640625" style="1" bestFit="1" customWidth="1"/>
    <col min="3587" max="3587" width="12.6640625" style="1" bestFit="1" customWidth="1"/>
    <col min="3588" max="3588" width="18.6640625" style="1" bestFit="1" customWidth="1"/>
    <col min="3589" max="3589" width="16" style="1" bestFit="1" customWidth="1"/>
    <col min="3590" max="3593" width="18.6640625" style="1" bestFit="1" customWidth="1"/>
    <col min="3594" max="3595" width="12.6640625" style="1" customWidth="1"/>
    <col min="3596" max="3596" width="2.5546875" style="1" customWidth="1"/>
    <col min="3597" max="3840" width="11.5546875" style="1"/>
    <col min="3841" max="3841" width="17.6640625" style="1" customWidth="1"/>
    <col min="3842" max="3842" width="18.6640625" style="1" bestFit="1" customWidth="1"/>
    <col min="3843" max="3843" width="12.6640625" style="1" bestFit="1" customWidth="1"/>
    <col min="3844" max="3844" width="18.6640625" style="1" bestFit="1" customWidth="1"/>
    <col min="3845" max="3845" width="16" style="1" bestFit="1" customWidth="1"/>
    <col min="3846" max="3849" width="18.6640625" style="1" bestFit="1" customWidth="1"/>
    <col min="3850" max="3851" width="12.6640625" style="1" customWidth="1"/>
    <col min="3852" max="3852" width="2.5546875" style="1" customWidth="1"/>
    <col min="3853" max="4096" width="11.5546875" style="1"/>
    <col min="4097" max="4097" width="17.6640625" style="1" customWidth="1"/>
    <col min="4098" max="4098" width="18.6640625" style="1" bestFit="1" customWidth="1"/>
    <col min="4099" max="4099" width="12.6640625" style="1" bestFit="1" customWidth="1"/>
    <col min="4100" max="4100" width="18.6640625" style="1" bestFit="1" customWidth="1"/>
    <col min="4101" max="4101" width="16" style="1" bestFit="1" customWidth="1"/>
    <col min="4102" max="4105" width="18.6640625" style="1" bestFit="1" customWidth="1"/>
    <col min="4106" max="4107" width="12.6640625" style="1" customWidth="1"/>
    <col min="4108" max="4108" width="2.5546875" style="1" customWidth="1"/>
    <col min="4109" max="4352" width="11.5546875" style="1"/>
    <col min="4353" max="4353" width="17.6640625" style="1" customWidth="1"/>
    <col min="4354" max="4354" width="18.6640625" style="1" bestFit="1" customWidth="1"/>
    <col min="4355" max="4355" width="12.6640625" style="1" bestFit="1" customWidth="1"/>
    <col min="4356" max="4356" width="18.6640625" style="1" bestFit="1" customWidth="1"/>
    <col min="4357" max="4357" width="16" style="1" bestFit="1" customWidth="1"/>
    <col min="4358" max="4361" width="18.6640625" style="1" bestFit="1" customWidth="1"/>
    <col min="4362" max="4363" width="12.6640625" style="1" customWidth="1"/>
    <col min="4364" max="4364" width="2.5546875" style="1" customWidth="1"/>
    <col min="4365" max="4608" width="11.5546875" style="1"/>
    <col min="4609" max="4609" width="17.6640625" style="1" customWidth="1"/>
    <col min="4610" max="4610" width="18.6640625" style="1" bestFit="1" customWidth="1"/>
    <col min="4611" max="4611" width="12.6640625" style="1" bestFit="1" customWidth="1"/>
    <col min="4612" max="4612" width="18.6640625" style="1" bestFit="1" customWidth="1"/>
    <col min="4613" max="4613" width="16" style="1" bestFit="1" customWidth="1"/>
    <col min="4614" max="4617" width="18.6640625" style="1" bestFit="1" customWidth="1"/>
    <col min="4618" max="4619" width="12.6640625" style="1" customWidth="1"/>
    <col min="4620" max="4620" width="2.5546875" style="1" customWidth="1"/>
    <col min="4621" max="4864" width="11.5546875" style="1"/>
    <col min="4865" max="4865" width="17.6640625" style="1" customWidth="1"/>
    <col min="4866" max="4866" width="18.6640625" style="1" bestFit="1" customWidth="1"/>
    <col min="4867" max="4867" width="12.6640625" style="1" bestFit="1" customWidth="1"/>
    <col min="4868" max="4868" width="18.6640625" style="1" bestFit="1" customWidth="1"/>
    <col min="4869" max="4869" width="16" style="1" bestFit="1" customWidth="1"/>
    <col min="4870" max="4873" width="18.6640625" style="1" bestFit="1" customWidth="1"/>
    <col min="4874" max="4875" width="12.6640625" style="1" customWidth="1"/>
    <col min="4876" max="4876" width="2.5546875" style="1" customWidth="1"/>
    <col min="4877" max="5120" width="11.5546875" style="1"/>
    <col min="5121" max="5121" width="17.6640625" style="1" customWidth="1"/>
    <col min="5122" max="5122" width="18.6640625" style="1" bestFit="1" customWidth="1"/>
    <col min="5123" max="5123" width="12.6640625" style="1" bestFit="1" customWidth="1"/>
    <col min="5124" max="5124" width="18.6640625" style="1" bestFit="1" customWidth="1"/>
    <col min="5125" max="5125" width="16" style="1" bestFit="1" customWidth="1"/>
    <col min="5126" max="5129" width="18.6640625" style="1" bestFit="1" customWidth="1"/>
    <col min="5130" max="5131" width="12.6640625" style="1" customWidth="1"/>
    <col min="5132" max="5132" width="2.5546875" style="1" customWidth="1"/>
    <col min="5133" max="5376" width="11.5546875" style="1"/>
    <col min="5377" max="5377" width="17.6640625" style="1" customWidth="1"/>
    <col min="5378" max="5378" width="18.6640625" style="1" bestFit="1" customWidth="1"/>
    <col min="5379" max="5379" width="12.6640625" style="1" bestFit="1" customWidth="1"/>
    <col min="5380" max="5380" width="18.6640625" style="1" bestFit="1" customWidth="1"/>
    <col min="5381" max="5381" width="16" style="1" bestFit="1" customWidth="1"/>
    <col min="5382" max="5385" width="18.6640625" style="1" bestFit="1" customWidth="1"/>
    <col min="5386" max="5387" width="12.6640625" style="1" customWidth="1"/>
    <col min="5388" max="5388" width="2.5546875" style="1" customWidth="1"/>
    <col min="5389" max="5632" width="11.5546875" style="1"/>
    <col min="5633" max="5633" width="17.6640625" style="1" customWidth="1"/>
    <col min="5634" max="5634" width="18.6640625" style="1" bestFit="1" customWidth="1"/>
    <col min="5635" max="5635" width="12.6640625" style="1" bestFit="1" customWidth="1"/>
    <col min="5636" max="5636" width="18.6640625" style="1" bestFit="1" customWidth="1"/>
    <col min="5637" max="5637" width="16" style="1" bestFit="1" customWidth="1"/>
    <col min="5638" max="5641" width="18.6640625" style="1" bestFit="1" customWidth="1"/>
    <col min="5642" max="5643" width="12.6640625" style="1" customWidth="1"/>
    <col min="5644" max="5644" width="2.5546875" style="1" customWidth="1"/>
    <col min="5645" max="5888" width="11.5546875" style="1"/>
    <col min="5889" max="5889" width="17.6640625" style="1" customWidth="1"/>
    <col min="5890" max="5890" width="18.6640625" style="1" bestFit="1" customWidth="1"/>
    <col min="5891" max="5891" width="12.6640625" style="1" bestFit="1" customWidth="1"/>
    <col min="5892" max="5892" width="18.6640625" style="1" bestFit="1" customWidth="1"/>
    <col min="5893" max="5893" width="16" style="1" bestFit="1" customWidth="1"/>
    <col min="5894" max="5897" width="18.6640625" style="1" bestFit="1" customWidth="1"/>
    <col min="5898" max="5899" width="12.6640625" style="1" customWidth="1"/>
    <col min="5900" max="5900" width="2.5546875" style="1" customWidth="1"/>
    <col min="5901" max="6144" width="11.5546875" style="1"/>
    <col min="6145" max="6145" width="17.6640625" style="1" customWidth="1"/>
    <col min="6146" max="6146" width="18.6640625" style="1" bestFit="1" customWidth="1"/>
    <col min="6147" max="6147" width="12.6640625" style="1" bestFit="1" customWidth="1"/>
    <col min="6148" max="6148" width="18.6640625" style="1" bestFit="1" customWidth="1"/>
    <col min="6149" max="6149" width="16" style="1" bestFit="1" customWidth="1"/>
    <col min="6150" max="6153" width="18.6640625" style="1" bestFit="1" customWidth="1"/>
    <col min="6154" max="6155" width="12.6640625" style="1" customWidth="1"/>
    <col min="6156" max="6156" width="2.5546875" style="1" customWidth="1"/>
    <col min="6157" max="6400" width="11.5546875" style="1"/>
    <col min="6401" max="6401" width="17.6640625" style="1" customWidth="1"/>
    <col min="6402" max="6402" width="18.6640625" style="1" bestFit="1" customWidth="1"/>
    <col min="6403" max="6403" width="12.6640625" style="1" bestFit="1" customWidth="1"/>
    <col min="6404" max="6404" width="18.6640625" style="1" bestFit="1" customWidth="1"/>
    <col min="6405" max="6405" width="16" style="1" bestFit="1" customWidth="1"/>
    <col min="6406" max="6409" width="18.6640625" style="1" bestFit="1" customWidth="1"/>
    <col min="6410" max="6411" width="12.6640625" style="1" customWidth="1"/>
    <col min="6412" max="6412" width="2.5546875" style="1" customWidth="1"/>
    <col min="6413" max="6656" width="11.5546875" style="1"/>
    <col min="6657" max="6657" width="17.6640625" style="1" customWidth="1"/>
    <col min="6658" max="6658" width="18.6640625" style="1" bestFit="1" customWidth="1"/>
    <col min="6659" max="6659" width="12.6640625" style="1" bestFit="1" customWidth="1"/>
    <col min="6660" max="6660" width="18.6640625" style="1" bestFit="1" customWidth="1"/>
    <col min="6661" max="6661" width="16" style="1" bestFit="1" customWidth="1"/>
    <col min="6662" max="6665" width="18.6640625" style="1" bestFit="1" customWidth="1"/>
    <col min="6666" max="6667" width="12.6640625" style="1" customWidth="1"/>
    <col min="6668" max="6668" width="2.5546875" style="1" customWidth="1"/>
    <col min="6669" max="6912" width="11.5546875" style="1"/>
    <col min="6913" max="6913" width="17.6640625" style="1" customWidth="1"/>
    <col min="6914" max="6914" width="18.6640625" style="1" bestFit="1" customWidth="1"/>
    <col min="6915" max="6915" width="12.6640625" style="1" bestFit="1" customWidth="1"/>
    <col min="6916" max="6916" width="18.6640625" style="1" bestFit="1" customWidth="1"/>
    <col min="6917" max="6917" width="16" style="1" bestFit="1" customWidth="1"/>
    <col min="6918" max="6921" width="18.6640625" style="1" bestFit="1" customWidth="1"/>
    <col min="6922" max="6923" width="12.6640625" style="1" customWidth="1"/>
    <col min="6924" max="6924" width="2.5546875" style="1" customWidth="1"/>
    <col min="6925" max="7168" width="11.5546875" style="1"/>
    <col min="7169" max="7169" width="17.6640625" style="1" customWidth="1"/>
    <col min="7170" max="7170" width="18.6640625" style="1" bestFit="1" customWidth="1"/>
    <col min="7171" max="7171" width="12.6640625" style="1" bestFit="1" customWidth="1"/>
    <col min="7172" max="7172" width="18.6640625" style="1" bestFit="1" customWidth="1"/>
    <col min="7173" max="7173" width="16" style="1" bestFit="1" customWidth="1"/>
    <col min="7174" max="7177" width="18.6640625" style="1" bestFit="1" customWidth="1"/>
    <col min="7178" max="7179" width="12.6640625" style="1" customWidth="1"/>
    <col min="7180" max="7180" width="2.5546875" style="1" customWidth="1"/>
    <col min="7181" max="7424" width="11.5546875" style="1"/>
    <col min="7425" max="7425" width="17.6640625" style="1" customWidth="1"/>
    <col min="7426" max="7426" width="18.6640625" style="1" bestFit="1" customWidth="1"/>
    <col min="7427" max="7427" width="12.6640625" style="1" bestFit="1" customWidth="1"/>
    <col min="7428" max="7428" width="18.6640625" style="1" bestFit="1" customWidth="1"/>
    <col min="7429" max="7429" width="16" style="1" bestFit="1" customWidth="1"/>
    <col min="7430" max="7433" width="18.6640625" style="1" bestFit="1" customWidth="1"/>
    <col min="7434" max="7435" width="12.6640625" style="1" customWidth="1"/>
    <col min="7436" max="7436" width="2.5546875" style="1" customWidth="1"/>
    <col min="7437" max="7680" width="11.5546875" style="1"/>
    <col min="7681" max="7681" width="17.6640625" style="1" customWidth="1"/>
    <col min="7682" max="7682" width="18.6640625" style="1" bestFit="1" customWidth="1"/>
    <col min="7683" max="7683" width="12.6640625" style="1" bestFit="1" customWidth="1"/>
    <col min="7684" max="7684" width="18.6640625" style="1" bestFit="1" customWidth="1"/>
    <col min="7685" max="7685" width="16" style="1" bestFit="1" customWidth="1"/>
    <col min="7686" max="7689" width="18.6640625" style="1" bestFit="1" customWidth="1"/>
    <col min="7690" max="7691" width="12.6640625" style="1" customWidth="1"/>
    <col min="7692" max="7692" width="2.5546875" style="1" customWidth="1"/>
    <col min="7693" max="7936" width="11.5546875" style="1"/>
    <col min="7937" max="7937" width="17.6640625" style="1" customWidth="1"/>
    <col min="7938" max="7938" width="18.6640625" style="1" bestFit="1" customWidth="1"/>
    <col min="7939" max="7939" width="12.6640625" style="1" bestFit="1" customWidth="1"/>
    <col min="7940" max="7940" width="18.6640625" style="1" bestFit="1" customWidth="1"/>
    <col min="7941" max="7941" width="16" style="1" bestFit="1" customWidth="1"/>
    <col min="7942" max="7945" width="18.6640625" style="1" bestFit="1" customWidth="1"/>
    <col min="7946" max="7947" width="12.6640625" style="1" customWidth="1"/>
    <col min="7948" max="7948" width="2.5546875" style="1" customWidth="1"/>
    <col min="7949" max="8192" width="11.5546875" style="1"/>
    <col min="8193" max="8193" width="17.6640625" style="1" customWidth="1"/>
    <col min="8194" max="8194" width="18.6640625" style="1" bestFit="1" customWidth="1"/>
    <col min="8195" max="8195" width="12.6640625" style="1" bestFit="1" customWidth="1"/>
    <col min="8196" max="8196" width="18.6640625" style="1" bestFit="1" customWidth="1"/>
    <col min="8197" max="8197" width="16" style="1" bestFit="1" customWidth="1"/>
    <col min="8198" max="8201" width="18.6640625" style="1" bestFit="1" customWidth="1"/>
    <col min="8202" max="8203" width="12.6640625" style="1" customWidth="1"/>
    <col min="8204" max="8204" width="2.5546875" style="1" customWidth="1"/>
    <col min="8205" max="8448" width="11.5546875" style="1"/>
    <col min="8449" max="8449" width="17.6640625" style="1" customWidth="1"/>
    <col min="8450" max="8450" width="18.6640625" style="1" bestFit="1" customWidth="1"/>
    <col min="8451" max="8451" width="12.6640625" style="1" bestFit="1" customWidth="1"/>
    <col min="8452" max="8452" width="18.6640625" style="1" bestFit="1" customWidth="1"/>
    <col min="8453" max="8453" width="16" style="1" bestFit="1" customWidth="1"/>
    <col min="8454" max="8457" width="18.6640625" style="1" bestFit="1" customWidth="1"/>
    <col min="8458" max="8459" width="12.6640625" style="1" customWidth="1"/>
    <col min="8460" max="8460" width="2.5546875" style="1" customWidth="1"/>
    <col min="8461" max="8704" width="11.5546875" style="1"/>
    <col min="8705" max="8705" width="17.6640625" style="1" customWidth="1"/>
    <col min="8706" max="8706" width="18.6640625" style="1" bestFit="1" customWidth="1"/>
    <col min="8707" max="8707" width="12.6640625" style="1" bestFit="1" customWidth="1"/>
    <col min="8708" max="8708" width="18.6640625" style="1" bestFit="1" customWidth="1"/>
    <col min="8709" max="8709" width="16" style="1" bestFit="1" customWidth="1"/>
    <col min="8710" max="8713" width="18.6640625" style="1" bestFit="1" customWidth="1"/>
    <col min="8714" max="8715" width="12.6640625" style="1" customWidth="1"/>
    <col min="8716" max="8716" width="2.5546875" style="1" customWidth="1"/>
    <col min="8717" max="8960" width="11.5546875" style="1"/>
    <col min="8961" max="8961" width="17.6640625" style="1" customWidth="1"/>
    <col min="8962" max="8962" width="18.6640625" style="1" bestFit="1" customWidth="1"/>
    <col min="8963" max="8963" width="12.6640625" style="1" bestFit="1" customWidth="1"/>
    <col min="8964" max="8964" width="18.6640625" style="1" bestFit="1" customWidth="1"/>
    <col min="8965" max="8965" width="16" style="1" bestFit="1" customWidth="1"/>
    <col min="8966" max="8969" width="18.6640625" style="1" bestFit="1" customWidth="1"/>
    <col min="8970" max="8971" width="12.6640625" style="1" customWidth="1"/>
    <col min="8972" max="8972" width="2.5546875" style="1" customWidth="1"/>
    <col min="8973" max="9216" width="11.5546875" style="1"/>
    <col min="9217" max="9217" width="17.6640625" style="1" customWidth="1"/>
    <col min="9218" max="9218" width="18.6640625" style="1" bestFit="1" customWidth="1"/>
    <col min="9219" max="9219" width="12.6640625" style="1" bestFit="1" customWidth="1"/>
    <col min="9220" max="9220" width="18.6640625" style="1" bestFit="1" customWidth="1"/>
    <col min="9221" max="9221" width="16" style="1" bestFit="1" customWidth="1"/>
    <col min="9222" max="9225" width="18.6640625" style="1" bestFit="1" customWidth="1"/>
    <col min="9226" max="9227" width="12.6640625" style="1" customWidth="1"/>
    <col min="9228" max="9228" width="2.5546875" style="1" customWidth="1"/>
    <col min="9229" max="9472" width="11.5546875" style="1"/>
    <col min="9473" max="9473" width="17.6640625" style="1" customWidth="1"/>
    <col min="9474" max="9474" width="18.6640625" style="1" bestFit="1" customWidth="1"/>
    <col min="9475" max="9475" width="12.6640625" style="1" bestFit="1" customWidth="1"/>
    <col min="9476" max="9476" width="18.6640625" style="1" bestFit="1" customWidth="1"/>
    <col min="9477" max="9477" width="16" style="1" bestFit="1" customWidth="1"/>
    <col min="9478" max="9481" width="18.6640625" style="1" bestFit="1" customWidth="1"/>
    <col min="9482" max="9483" width="12.6640625" style="1" customWidth="1"/>
    <col min="9484" max="9484" width="2.5546875" style="1" customWidth="1"/>
    <col min="9485" max="9728" width="11.5546875" style="1"/>
    <col min="9729" max="9729" width="17.6640625" style="1" customWidth="1"/>
    <col min="9730" max="9730" width="18.6640625" style="1" bestFit="1" customWidth="1"/>
    <col min="9731" max="9731" width="12.6640625" style="1" bestFit="1" customWidth="1"/>
    <col min="9732" max="9732" width="18.6640625" style="1" bestFit="1" customWidth="1"/>
    <col min="9733" max="9733" width="16" style="1" bestFit="1" customWidth="1"/>
    <col min="9734" max="9737" width="18.6640625" style="1" bestFit="1" customWidth="1"/>
    <col min="9738" max="9739" width="12.6640625" style="1" customWidth="1"/>
    <col min="9740" max="9740" width="2.5546875" style="1" customWidth="1"/>
    <col min="9741" max="9984" width="11.5546875" style="1"/>
    <col min="9985" max="9985" width="17.6640625" style="1" customWidth="1"/>
    <col min="9986" max="9986" width="18.6640625" style="1" bestFit="1" customWidth="1"/>
    <col min="9987" max="9987" width="12.6640625" style="1" bestFit="1" customWidth="1"/>
    <col min="9988" max="9988" width="18.6640625" style="1" bestFit="1" customWidth="1"/>
    <col min="9989" max="9989" width="16" style="1" bestFit="1" customWidth="1"/>
    <col min="9990" max="9993" width="18.6640625" style="1" bestFit="1" customWidth="1"/>
    <col min="9994" max="9995" width="12.6640625" style="1" customWidth="1"/>
    <col min="9996" max="9996" width="2.5546875" style="1" customWidth="1"/>
    <col min="9997" max="10240" width="11.5546875" style="1"/>
    <col min="10241" max="10241" width="17.6640625" style="1" customWidth="1"/>
    <col min="10242" max="10242" width="18.6640625" style="1" bestFit="1" customWidth="1"/>
    <col min="10243" max="10243" width="12.6640625" style="1" bestFit="1" customWidth="1"/>
    <col min="10244" max="10244" width="18.6640625" style="1" bestFit="1" customWidth="1"/>
    <col min="10245" max="10245" width="16" style="1" bestFit="1" customWidth="1"/>
    <col min="10246" max="10249" width="18.6640625" style="1" bestFit="1" customWidth="1"/>
    <col min="10250" max="10251" width="12.6640625" style="1" customWidth="1"/>
    <col min="10252" max="10252" width="2.5546875" style="1" customWidth="1"/>
    <col min="10253" max="10496" width="11.5546875" style="1"/>
    <col min="10497" max="10497" width="17.6640625" style="1" customWidth="1"/>
    <col min="10498" max="10498" width="18.6640625" style="1" bestFit="1" customWidth="1"/>
    <col min="10499" max="10499" width="12.6640625" style="1" bestFit="1" customWidth="1"/>
    <col min="10500" max="10500" width="18.6640625" style="1" bestFit="1" customWidth="1"/>
    <col min="10501" max="10501" width="16" style="1" bestFit="1" customWidth="1"/>
    <col min="10502" max="10505" width="18.6640625" style="1" bestFit="1" customWidth="1"/>
    <col min="10506" max="10507" width="12.6640625" style="1" customWidth="1"/>
    <col min="10508" max="10508" width="2.5546875" style="1" customWidth="1"/>
    <col min="10509" max="10752" width="11.5546875" style="1"/>
    <col min="10753" max="10753" width="17.6640625" style="1" customWidth="1"/>
    <col min="10754" max="10754" width="18.6640625" style="1" bestFit="1" customWidth="1"/>
    <col min="10755" max="10755" width="12.6640625" style="1" bestFit="1" customWidth="1"/>
    <col min="10756" max="10756" width="18.6640625" style="1" bestFit="1" customWidth="1"/>
    <col min="10757" max="10757" width="16" style="1" bestFit="1" customWidth="1"/>
    <col min="10758" max="10761" width="18.6640625" style="1" bestFit="1" customWidth="1"/>
    <col min="10762" max="10763" width="12.6640625" style="1" customWidth="1"/>
    <col min="10764" max="10764" width="2.5546875" style="1" customWidth="1"/>
    <col min="10765" max="11008" width="11.5546875" style="1"/>
    <col min="11009" max="11009" width="17.6640625" style="1" customWidth="1"/>
    <col min="11010" max="11010" width="18.6640625" style="1" bestFit="1" customWidth="1"/>
    <col min="11011" max="11011" width="12.6640625" style="1" bestFit="1" customWidth="1"/>
    <col min="11012" max="11012" width="18.6640625" style="1" bestFit="1" customWidth="1"/>
    <col min="11013" max="11013" width="16" style="1" bestFit="1" customWidth="1"/>
    <col min="11014" max="11017" width="18.6640625" style="1" bestFit="1" customWidth="1"/>
    <col min="11018" max="11019" width="12.6640625" style="1" customWidth="1"/>
    <col min="11020" max="11020" width="2.5546875" style="1" customWidth="1"/>
    <col min="11021" max="11264" width="11.5546875" style="1"/>
    <col min="11265" max="11265" width="17.6640625" style="1" customWidth="1"/>
    <col min="11266" max="11266" width="18.6640625" style="1" bestFit="1" customWidth="1"/>
    <col min="11267" max="11267" width="12.6640625" style="1" bestFit="1" customWidth="1"/>
    <col min="11268" max="11268" width="18.6640625" style="1" bestFit="1" customWidth="1"/>
    <col min="11269" max="11269" width="16" style="1" bestFit="1" customWidth="1"/>
    <col min="11270" max="11273" width="18.6640625" style="1" bestFit="1" customWidth="1"/>
    <col min="11274" max="11275" width="12.6640625" style="1" customWidth="1"/>
    <col min="11276" max="11276" width="2.5546875" style="1" customWidth="1"/>
    <col min="11277" max="11520" width="11.5546875" style="1"/>
    <col min="11521" max="11521" width="17.6640625" style="1" customWidth="1"/>
    <col min="11522" max="11522" width="18.6640625" style="1" bestFit="1" customWidth="1"/>
    <col min="11523" max="11523" width="12.6640625" style="1" bestFit="1" customWidth="1"/>
    <col min="11524" max="11524" width="18.6640625" style="1" bestFit="1" customWidth="1"/>
    <col min="11525" max="11525" width="16" style="1" bestFit="1" customWidth="1"/>
    <col min="11526" max="11529" width="18.6640625" style="1" bestFit="1" customWidth="1"/>
    <col min="11530" max="11531" width="12.6640625" style="1" customWidth="1"/>
    <col min="11532" max="11532" width="2.5546875" style="1" customWidth="1"/>
    <col min="11533" max="11776" width="11.5546875" style="1"/>
    <col min="11777" max="11777" width="17.6640625" style="1" customWidth="1"/>
    <col min="11778" max="11778" width="18.6640625" style="1" bestFit="1" customWidth="1"/>
    <col min="11779" max="11779" width="12.6640625" style="1" bestFit="1" customWidth="1"/>
    <col min="11780" max="11780" width="18.6640625" style="1" bestFit="1" customWidth="1"/>
    <col min="11781" max="11781" width="16" style="1" bestFit="1" customWidth="1"/>
    <col min="11782" max="11785" width="18.6640625" style="1" bestFit="1" customWidth="1"/>
    <col min="11786" max="11787" width="12.6640625" style="1" customWidth="1"/>
    <col min="11788" max="11788" width="2.5546875" style="1" customWidth="1"/>
    <col min="11789" max="12032" width="11.5546875" style="1"/>
    <col min="12033" max="12033" width="17.6640625" style="1" customWidth="1"/>
    <col min="12034" max="12034" width="18.6640625" style="1" bestFit="1" customWidth="1"/>
    <col min="12035" max="12035" width="12.6640625" style="1" bestFit="1" customWidth="1"/>
    <col min="12036" max="12036" width="18.6640625" style="1" bestFit="1" customWidth="1"/>
    <col min="12037" max="12037" width="16" style="1" bestFit="1" customWidth="1"/>
    <col min="12038" max="12041" width="18.6640625" style="1" bestFit="1" customWidth="1"/>
    <col min="12042" max="12043" width="12.6640625" style="1" customWidth="1"/>
    <col min="12044" max="12044" width="2.5546875" style="1" customWidth="1"/>
    <col min="12045" max="12288" width="11.5546875" style="1"/>
    <col min="12289" max="12289" width="17.6640625" style="1" customWidth="1"/>
    <col min="12290" max="12290" width="18.6640625" style="1" bestFit="1" customWidth="1"/>
    <col min="12291" max="12291" width="12.6640625" style="1" bestFit="1" customWidth="1"/>
    <col min="12292" max="12292" width="18.6640625" style="1" bestFit="1" customWidth="1"/>
    <col min="12293" max="12293" width="16" style="1" bestFit="1" customWidth="1"/>
    <col min="12294" max="12297" width="18.6640625" style="1" bestFit="1" customWidth="1"/>
    <col min="12298" max="12299" width="12.6640625" style="1" customWidth="1"/>
    <col min="12300" max="12300" width="2.5546875" style="1" customWidth="1"/>
    <col min="12301" max="12544" width="11.5546875" style="1"/>
    <col min="12545" max="12545" width="17.6640625" style="1" customWidth="1"/>
    <col min="12546" max="12546" width="18.6640625" style="1" bestFit="1" customWidth="1"/>
    <col min="12547" max="12547" width="12.6640625" style="1" bestFit="1" customWidth="1"/>
    <col min="12548" max="12548" width="18.6640625" style="1" bestFit="1" customWidth="1"/>
    <col min="12549" max="12549" width="16" style="1" bestFit="1" customWidth="1"/>
    <col min="12550" max="12553" width="18.6640625" style="1" bestFit="1" customWidth="1"/>
    <col min="12554" max="12555" width="12.6640625" style="1" customWidth="1"/>
    <col min="12556" max="12556" width="2.5546875" style="1" customWidth="1"/>
    <col min="12557" max="12800" width="11.5546875" style="1"/>
    <col min="12801" max="12801" width="17.6640625" style="1" customWidth="1"/>
    <col min="12802" max="12802" width="18.6640625" style="1" bestFit="1" customWidth="1"/>
    <col min="12803" max="12803" width="12.6640625" style="1" bestFit="1" customWidth="1"/>
    <col min="12804" max="12804" width="18.6640625" style="1" bestFit="1" customWidth="1"/>
    <col min="12805" max="12805" width="16" style="1" bestFit="1" customWidth="1"/>
    <col min="12806" max="12809" width="18.6640625" style="1" bestFit="1" customWidth="1"/>
    <col min="12810" max="12811" width="12.6640625" style="1" customWidth="1"/>
    <col min="12812" max="12812" width="2.5546875" style="1" customWidth="1"/>
    <col min="12813" max="13056" width="11.5546875" style="1"/>
    <col min="13057" max="13057" width="17.6640625" style="1" customWidth="1"/>
    <col min="13058" max="13058" width="18.6640625" style="1" bestFit="1" customWidth="1"/>
    <col min="13059" max="13059" width="12.6640625" style="1" bestFit="1" customWidth="1"/>
    <col min="13060" max="13060" width="18.6640625" style="1" bestFit="1" customWidth="1"/>
    <col min="13061" max="13061" width="16" style="1" bestFit="1" customWidth="1"/>
    <col min="13062" max="13065" width="18.6640625" style="1" bestFit="1" customWidth="1"/>
    <col min="13066" max="13067" width="12.6640625" style="1" customWidth="1"/>
    <col min="13068" max="13068" width="2.5546875" style="1" customWidth="1"/>
    <col min="13069" max="13312" width="11.5546875" style="1"/>
    <col min="13313" max="13313" width="17.6640625" style="1" customWidth="1"/>
    <col min="13314" max="13314" width="18.6640625" style="1" bestFit="1" customWidth="1"/>
    <col min="13315" max="13315" width="12.6640625" style="1" bestFit="1" customWidth="1"/>
    <col min="13316" max="13316" width="18.6640625" style="1" bestFit="1" customWidth="1"/>
    <col min="13317" max="13317" width="16" style="1" bestFit="1" customWidth="1"/>
    <col min="13318" max="13321" width="18.6640625" style="1" bestFit="1" customWidth="1"/>
    <col min="13322" max="13323" width="12.6640625" style="1" customWidth="1"/>
    <col min="13324" max="13324" width="2.5546875" style="1" customWidth="1"/>
    <col min="13325" max="13568" width="11.5546875" style="1"/>
    <col min="13569" max="13569" width="17.6640625" style="1" customWidth="1"/>
    <col min="13570" max="13570" width="18.6640625" style="1" bestFit="1" customWidth="1"/>
    <col min="13571" max="13571" width="12.6640625" style="1" bestFit="1" customWidth="1"/>
    <col min="13572" max="13572" width="18.6640625" style="1" bestFit="1" customWidth="1"/>
    <col min="13573" max="13573" width="16" style="1" bestFit="1" customWidth="1"/>
    <col min="13574" max="13577" width="18.6640625" style="1" bestFit="1" customWidth="1"/>
    <col min="13578" max="13579" width="12.6640625" style="1" customWidth="1"/>
    <col min="13580" max="13580" width="2.5546875" style="1" customWidth="1"/>
    <col min="13581" max="13824" width="11.5546875" style="1"/>
    <col min="13825" max="13825" width="17.6640625" style="1" customWidth="1"/>
    <col min="13826" max="13826" width="18.6640625" style="1" bestFit="1" customWidth="1"/>
    <col min="13827" max="13827" width="12.6640625" style="1" bestFit="1" customWidth="1"/>
    <col min="13828" max="13828" width="18.6640625" style="1" bestFit="1" customWidth="1"/>
    <col min="13829" max="13829" width="16" style="1" bestFit="1" customWidth="1"/>
    <col min="13830" max="13833" width="18.6640625" style="1" bestFit="1" customWidth="1"/>
    <col min="13834" max="13835" width="12.6640625" style="1" customWidth="1"/>
    <col min="13836" max="13836" width="2.5546875" style="1" customWidth="1"/>
    <col min="13837" max="14080" width="11.5546875" style="1"/>
    <col min="14081" max="14081" width="17.6640625" style="1" customWidth="1"/>
    <col min="14082" max="14082" width="18.6640625" style="1" bestFit="1" customWidth="1"/>
    <col min="14083" max="14083" width="12.6640625" style="1" bestFit="1" customWidth="1"/>
    <col min="14084" max="14084" width="18.6640625" style="1" bestFit="1" customWidth="1"/>
    <col min="14085" max="14085" width="16" style="1" bestFit="1" customWidth="1"/>
    <col min="14086" max="14089" width="18.6640625" style="1" bestFit="1" customWidth="1"/>
    <col min="14090" max="14091" width="12.6640625" style="1" customWidth="1"/>
    <col min="14092" max="14092" width="2.5546875" style="1" customWidth="1"/>
    <col min="14093" max="14336" width="11.5546875" style="1"/>
    <col min="14337" max="14337" width="17.6640625" style="1" customWidth="1"/>
    <col min="14338" max="14338" width="18.6640625" style="1" bestFit="1" customWidth="1"/>
    <col min="14339" max="14339" width="12.6640625" style="1" bestFit="1" customWidth="1"/>
    <col min="14340" max="14340" width="18.6640625" style="1" bestFit="1" customWidth="1"/>
    <col min="14341" max="14341" width="16" style="1" bestFit="1" customWidth="1"/>
    <col min="14342" max="14345" width="18.6640625" style="1" bestFit="1" customWidth="1"/>
    <col min="14346" max="14347" width="12.6640625" style="1" customWidth="1"/>
    <col min="14348" max="14348" width="2.5546875" style="1" customWidth="1"/>
    <col min="14349" max="14592" width="11.5546875" style="1"/>
    <col min="14593" max="14593" width="17.6640625" style="1" customWidth="1"/>
    <col min="14594" max="14594" width="18.6640625" style="1" bestFit="1" customWidth="1"/>
    <col min="14595" max="14595" width="12.6640625" style="1" bestFit="1" customWidth="1"/>
    <col min="14596" max="14596" width="18.6640625" style="1" bestFit="1" customWidth="1"/>
    <col min="14597" max="14597" width="16" style="1" bestFit="1" customWidth="1"/>
    <col min="14598" max="14601" width="18.6640625" style="1" bestFit="1" customWidth="1"/>
    <col min="14602" max="14603" width="12.6640625" style="1" customWidth="1"/>
    <col min="14604" max="14604" width="2.5546875" style="1" customWidth="1"/>
    <col min="14605" max="14848" width="11.5546875" style="1"/>
    <col min="14849" max="14849" width="17.6640625" style="1" customWidth="1"/>
    <col min="14850" max="14850" width="18.6640625" style="1" bestFit="1" customWidth="1"/>
    <col min="14851" max="14851" width="12.6640625" style="1" bestFit="1" customWidth="1"/>
    <col min="14852" max="14852" width="18.6640625" style="1" bestFit="1" customWidth="1"/>
    <col min="14853" max="14853" width="16" style="1" bestFit="1" customWidth="1"/>
    <col min="14854" max="14857" width="18.6640625" style="1" bestFit="1" customWidth="1"/>
    <col min="14858" max="14859" width="12.6640625" style="1" customWidth="1"/>
    <col min="14860" max="14860" width="2.5546875" style="1" customWidth="1"/>
    <col min="14861" max="15104" width="11.5546875" style="1"/>
    <col min="15105" max="15105" width="17.6640625" style="1" customWidth="1"/>
    <col min="15106" max="15106" width="18.6640625" style="1" bestFit="1" customWidth="1"/>
    <col min="15107" max="15107" width="12.6640625" style="1" bestFit="1" customWidth="1"/>
    <col min="15108" max="15108" width="18.6640625" style="1" bestFit="1" customWidth="1"/>
    <col min="15109" max="15109" width="16" style="1" bestFit="1" customWidth="1"/>
    <col min="15110" max="15113" width="18.6640625" style="1" bestFit="1" customWidth="1"/>
    <col min="15114" max="15115" width="12.6640625" style="1" customWidth="1"/>
    <col min="15116" max="15116" width="2.5546875" style="1" customWidth="1"/>
    <col min="15117" max="15360" width="11.5546875" style="1"/>
    <col min="15361" max="15361" width="17.6640625" style="1" customWidth="1"/>
    <col min="15362" max="15362" width="18.6640625" style="1" bestFit="1" customWidth="1"/>
    <col min="15363" max="15363" width="12.6640625" style="1" bestFit="1" customWidth="1"/>
    <col min="15364" max="15364" width="18.6640625" style="1" bestFit="1" customWidth="1"/>
    <col min="15365" max="15365" width="16" style="1" bestFit="1" customWidth="1"/>
    <col min="15366" max="15369" width="18.6640625" style="1" bestFit="1" customWidth="1"/>
    <col min="15370" max="15371" width="12.6640625" style="1" customWidth="1"/>
    <col min="15372" max="15372" width="2.5546875" style="1" customWidth="1"/>
    <col min="15373" max="15616" width="11.5546875" style="1"/>
    <col min="15617" max="15617" width="17.6640625" style="1" customWidth="1"/>
    <col min="15618" max="15618" width="18.6640625" style="1" bestFit="1" customWidth="1"/>
    <col min="15619" max="15619" width="12.6640625" style="1" bestFit="1" customWidth="1"/>
    <col min="15620" max="15620" width="18.6640625" style="1" bestFit="1" customWidth="1"/>
    <col min="15621" max="15621" width="16" style="1" bestFit="1" customWidth="1"/>
    <col min="15622" max="15625" width="18.6640625" style="1" bestFit="1" customWidth="1"/>
    <col min="15626" max="15627" width="12.6640625" style="1" customWidth="1"/>
    <col min="15628" max="15628" width="2.5546875" style="1" customWidth="1"/>
    <col min="15629" max="15872" width="11.5546875" style="1"/>
    <col min="15873" max="15873" width="17.6640625" style="1" customWidth="1"/>
    <col min="15874" max="15874" width="18.6640625" style="1" bestFit="1" customWidth="1"/>
    <col min="15875" max="15875" width="12.6640625" style="1" bestFit="1" customWidth="1"/>
    <col min="15876" max="15876" width="18.6640625" style="1" bestFit="1" customWidth="1"/>
    <col min="15877" max="15877" width="16" style="1" bestFit="1" customWidth="1"/>
    <col min="15878" max="15881" width="18.6640625" style="1" bestFit="1" customWidth="1"/>
    <col min="15882" max="15883" width="12.6640625" style="1" customWidth="1"/>
    <col min="15884" max="15884" width="2.5546875" style="1" customWidth="1"/>
    <col min="15885" max="16128" width="11.5546875" style="1"/>
    <col min="16129" max="16129" width="17.6640625" style="1" customWidth="1"/>
    <col min="16130" max="16130" width="18.6640625" style="1" bestFit="1" customWidth="1"/>
    <col min="16131" max="16131" width="12.6640625" style="1" bestFit="1" customWidth="1"/>
    <col min="16132" max="16132" width="18.6640625" style="1" bestFit="1" customWidth="1"/>
    <col min="16133" max="16133" width="16" style="1" bestFit="1" customWidth="1"/>
    <col min="16134" max="16137" width="18.6640625" style="1" bestFit="1" customWidth="1"/>
    <col min="16138" max="16139" width="12.6640625" style="1" customWidth="1"/>
    <col min="16140" max="16140" width="2.5546875" style="1" customWidth="1"/>
    <col min="16141" max="16384" width="11.5546875" style="1"/>
  </cols>
  <sheetData>
    <row r="1" spans="1:20" x14ac:dyDescent="0.3">
      <c r="A1" s="53" t="s">
        <v>709</v>
      </c>
    </row>
    <row r="2" spans="1:20" ht="15.6" x14ac:dyDescent="0.3">
      <c r="A2" s="75" t="s">
        <v>663</v>
      </c>
    </row>
    <row r="3" spans="1:20" ht="15.6" x14ac:dyDescent="0.3">
      <c r="A3" s="75"/>
    </row>
    <row r="4" spans="1:20" x14ac:dyDescent="0.3">
      <c r="A4" s="56" t="s">
        <v>664</v>
      </c>
      <c r="B4" s="8"/>
      <c r="C4" s="8"/>
      <c r="D4" s="8"/>
      <c r="E4" s="8"/>
      <c r="F4" s="8"/>
      <c r="G4" s="8"/>
      <c r="H4" s="8"/>
      <c r="I4" s="8"/>
      <c r="J4" s="8"/>
      <c r="K4" s="8"/>
    </row>
    <row r="5" spans="1:20" s="78" customFormat="1" ht="23.25" customHeight="1" x14ac:dyDescent="0.3">
      <c r="A5" s="76" t="s">
        <v>205</v>
      </c>
      <c r="B5" s="77" t="s">
        <v>665</v>
      </c>
      <c r="C5" s="621" t="s">
        <v>666</v>
      </c>
      <c r="D5" s="621" t="s">
        <v>667</v>
      </c>
      <c r="E5" s="77" t="s">
        <v>668</v>
      </c>
      <c r="F5" s="77" t="s">
        <v>669</v>
      </c>
      <c r="G5" s="77" t="s">
        <v>670</v>
      </c>
      <c r="H5" s="77" t="s">
        <v>265</v>
      </c>
      <c r="I5" s="77" t="s">
        <v>671</v>
      </c>
      <c r="J5" s="77" t="s">
        <v>247</v>
      </c>
      <c r="K5" s="77" t="s">
        <v>0</v>
      </c>
    </row>
    <row r="6" spans="1:20" x14ac:dyDescent="0.3">
      <c r="A6" s="79">
        <v>2017</v>
      </c>
      <c r="B6" s="80">
        <v>13827.428592107201</v>
      </c>
      <c r="C6" s="80">
        <v>8270.4808182539</v>
      </c>
      <c r="D6" s="80">
        <v>2398.5107920802502</v>
      </c>
      <c r="E6" s="80">
        <v>118.02914691497099</v>
      </c>
      <c r="F6" s="80">
        <v>1726.13453738415</v>
      </c>
      <c r="G6" s="80">
        <v>370.47641852434202</v>
      </c>
      <c r="H6" s="80">
        <v>434.37049986164698</v>
      </c>
      <c r="I6" s="80">
        <v>367.857147822858</v>
      </c>
      <c r="J6" s="80">
        <v>50.792859177141601</v>
      </c>
      <c r="K6" s="80">
        <f t="shared" ref="K6:K14" si="0">SUM(B6:J6)</f>
        <v>27564.08081212646</v>
      </c>
      <c r="M6"/>
      <c r="N6" s="81"/>
      <c r="O6"/>
      <c r="P6"/>
      <c r="Q6"/>
      <c r="R6"/>
      <c r="S6"/>
      <c r="T6"/>
    </row>
    <row r="7" spans="1:20" x14ac:dyDescent="0.3">
      <c r="A7" s="79">
        <v>2018</v>
      </c>
      <c r="B7" s="80">
        <v>14944.299849495301</v>
      </c>
      <c r="C7" s="80">
        <v>8258.5140579199997</v>
      </c>
      <c r="D7" s="80">
        <v>2573.90517052</v>
      </c>
      <c r="E7" s="80">
        <v>122.68860826</v>
      </c>
      <c r="F7" s="80">
        <v>1545.47004143</v>
      </c>
      <c r="G7" s="545">
        <v>351.7664575</v>
      </c>
      <c r="H7" s="80">
        <v>484.36463219586602</v>
      </c>
      <c r="I7" s="618">
        <v>612.49575372353604</v>
      </c>
      <c r="J7" s="80">
        <v>10.911438316464301</v>
      </c>
      <c r="K7" s="80">
        <f t="shared" si="0"/>
        <v>28904.416009361164</v>
      </c>
      <c r="M7"/>
      <c r="N7" s="81"/>
      <c r="O7"/>
      <c r="P7"/>
      <c r="Q7"/>
      <c r="R7"/>
      <c r="S7"/>
      <c r="T7"/>
    </row>
    <row r="8" spans="1:20" x14ac:dyDescent="0.3">
      <c r="A8" s="79">
        <v>2019</v>
      </c>
      <c r="B8" s="80">
        <v>14015.41090766</v>
      </c>
      <c r="C8" s="80">
        <v>8555.1157122799996</v>
      </c>
      <c r="D8" s="80">
        <v>2114.0199884899998</v>
      </c>
      <c r="E8" s="80">
        <v>80.687839499999995</v>
      </c>
      <c r="F8" s="80">
        <v>1566.97425174</v>
      </c>
      <c r="G8" s="545">
        <v>382.3144423</v>
      </c>
      <c r="H8" s="80">
        <v>978.06279614000005</v>
      </c>
      <c r="I8" s="618">
        <v>655.93672013944604</v>
      </c>
      <c r="J8" s="80">
        <v>2.1621656499999999</v>
      </c>
      <c r="K8" s="80">
        <f t="shared" si="0"/>
        <v>28350.684823899443</v>
      </c>
      <c r="M8" s="453"/>
      <c r="N8" s="81"/>
      <c r="O8"/>
      <c r="P8"/>
      <c r="Q8"/>
      <c r="R8"/>
      <c r="S8"/>
      <c r="T8"/>
    </row>
    <row r="9" spans="1:20" x14ac:dyDescent="0.3">
      <c r="A9" s="79">
        <v>2020</v>
      </c>
      <c r="B9" s="80">
        <v>13035.51293796</v>
      </c>
      <c r="C9" s="80">
        <v>7829.5665440800003</v>
      </c>
      <c r="D9" s="80">
        <v>1707.15258324</v>
      </c>
      <c r="E9" s="80">
        <v>93.552143479999998</v>
      </c>
      <c r="F9" s="80">
        <v>1460.6263805399999</v>
      </c>
      <c r="G9" s="545">
        <v>366.66639351200001</v>
      </c>
      <c r="H9" s="80">
        <v>1146.607818125</v>
      </c>
      <c r="I9" s="618">
        <v>478.49343220918399</v>
      </c>
      <c r="J9" s="80">
        <v>5.5008721300000403</v>
      </c>
      <c r="K9" s="80">
        <f t="shared" si="0"/>
        <v>26123.679105276187</v>
      </c>
      <c r="M9" s="453"/>
      <c r="N9" s="81"/>
      <c r="O9"/>
      <c r="P9"/>
      <c r="Q9"/>
      <c r="R9"/>
      <c r="S9"/>
      <c r="T9"/>
    </row>
    <row r="10" spans="1:20" x14ac:dyDescent="0.3">
      <c r="A10" s="79">
        <v>2021</v>
      </c>
      <c r="B10" s="80">
        <v>20694.198436989998</v>
      </c>
      <c r="C10" s="80">
        <v>10184.99480196</v>
      </c>
      <c r="D10" s="80">
        <v>2685.08164197</v>
      </c>
      <c r="E10" s="80">
        <v>117.02853534</v>
      </c>
      <c r="F10" s="80">
        <v>2028.33491028</v>
      </c>
      <c r="G10" s="545">
        <v>885.89957017999996</v>
      </c>
      <c r="H10" s="80">
        <v>2256.78275033</v>
      </c>
      <c r="I10" s="618">
        <v>1045.2809124773801</v>
      </c>
      <c r="J10" s="80">
        <v>3.1513878499999901</v>
      </c>
      <c r="K10" s="80">
        <f t="shared" si="0"/>
        <v>39900.752947377376</v>
      </c>
      <c r="M10" s="453"/>
      <c r="N10" s="81"/>
      <c r="O10"/>
      <c r="P10"/>
      <c r="Q10"/>
      <c r="R10"/>
      <c r="S10"/>
      <c r="T10"/>
    </row>
    <row r="11" spans="1:20" x14ac:dyDescent="0.3">
      <c r="A11" s="79">
        <v>2022</v>
      </c>
      <c r="B11" s="80">
        <v>19678.556181698801</v>
      </c>
      <c r="C11" s="80">
        <v>10194.401980660001</v>
      </c>
      <c r="D11" s="80">
        <v>2842.4350614800001</v>
      </c>
      <c r="E11" s="80">
        <v>90.218522480000004</v>
      </c>
      <c r="F11" s="80">
        <v>1786.31710836</v>
      </c>
      <c r="G11" s="545">
        <v>782.91723198</v>
      </c>
      <c r="H11" s="80">
        <v>1749.76953927</v>
      </c>
      <c r="I11" s="618">
        <v>1149.5758205112299</v>
      </c>
      <c r="J11" s="80">
        <v>3.8181221000000098</v>
      </c>
      <c r="K11" s="80">
        <f t="shared" si="0"/>
        <v>38278.009568540023</v>
      </c>
      <c r="M11" s="453"/>
      <c r="N11" s="81"/>
      <c r="O11"/>
      <c r="P11"/>
      <c r="Q11"/>
      <c r="R11"/>
      <c r="S11"/>
      <c r="T11"/>
    </row>
    <row r="12" spans="1:20" x14ac:dyDescent="0.3">
      <c r="A12" s="79">
        <v>2023</v>
      </c>
      <c r="B12" s="80">
        <v>23123.151679170001</v>
      </c>
      <c r="C12" s="80">
        <v>11054.41624278</v>
      </c>
      <c r="D12" s="80">
        <v>2362.51343413</v>
      </c>
      <c r="E12" s="80">
        <v>97.918753809999998</v>
      </c>
      <c r="F12" s="80">
        <v>1953.4046247700001</v>
      </c>
      <c r="G12" s="545">
        <v>653.96606158999998</v>
      </c>
      <c r="H12" s="80">
        <v>1715.1679794199999</v>
      </c>
      <c r="I12" s="618">
        <v>1431.17442951661</v>
      </c>
      <c r="J12" s="80">
        <v>6.0462582400000402</v>
      </c>
      <c r="K12" s="80">
        <f t="shared" si="0"/>
        <v>42397.759463426621</v>
      </c>
      <c r="M12" s="453"/>
      <c r="N12" s="81"/>
      <c r="O12"/>
      <c r="P12"/>
      <c r="Q12"/>
      <c r="R12"/>
      <c r="S12"/>
      <c r="T12"/>
    </row>
    <row r="13" spans="1:20" x14ac:dyDescent="0.3">
      <c r="A13" s="79">
        <v>2024</v>
      </c>
      <c r="B13" s="80">
        <v>23575.253685669999</v>
      </c>
      <c r="C13" s="80">
        <v>15618.432949260001</v>
      </c>
      <c r="D13" s="80">
        <v>2282.9739410500001</v>
      </c>
      <c r="E13" s="80">
        <v>128.67314471</v>
      </c>
      <c r="F13" s="80">
        <v>2495.8968471500002</v>
      </c>
      <c r="G13" s="545">
        <v>914.41795006999996</v>
      </c>
      <c r="H13" s="80">
        <v>1752.72410042</v>
      </c>
      <c r="I13" s="618">
        <v>1596.84116510371</v>
      </c>
      <c r="J13" s="80">
        <v>2.9681160500000798</v>
      </c>
      <c r="K13" s="80">
        <f t="shared" si="0"/>
        <v>48368.181899483694</v>
      </c>
      <c r="M13" s="453"/>
      <c r="N13" s="81"/>
      <c r="O13"/>
      <c r="P13"/>
      <c r="Q13"/>
      <c r="R13"/>
      <c r="S13"/>
      <c r="T13"/>
    </row>
    <row r="14" spans="1:20" x14ac:dyDescent="0.3">
      <c r="A14" s="79">
        <v>2025</v>
      </c>
      <c r="B14" s="80">
        <v>28129.698926609999</v>
      </c>
      <c r="C14" s="80">
        <v>23244.30174055</v>
      </c>
      <c r="D14" s="80">
        <v>2770.1255273000002</v>
      </c>
      <c r="E14" s="80">
        <v>184.19504382</v>
      </c>
      <c r="F14" s="80">
        <v>3261.5665471699999</v>
      </c>
      <c r="G14" s="545">
        <v>1116.5001953399999</v>
      </c>
      <c r="H14" s="80">
        <v>1439.21049763</v>
      </c>
      <c r="I14" s="618">
        <v>1690.27718252607</v>
      </c>
      <c r="J14" s="80">
        <v>12.9843415499999</v>
      </c>
      <c r="K14" s="80">
        <f t="shared" si="0"/>
        <v>61848.860002496069</v>
      </c>
      <c r="M14" s="453"/>
      <c r="N14" s="81"/>
      <c r="O14"/>
      <c r="P14"/>
      <c r="Q14"/>
      <c r="R14"/>
      <c r="S14"/>
      <c r="T14"/>
    </row>
    <row r="15" spans="1:20" ht="27.6" x14ac:dyDescent="0.3">
      <c r="A15" s="720" t="s">
        <v>880</v>
      </c>
      <c r="B15" s="82">
        <f t="shared" ref="B15:K15" si="1">SUM(B16:B16)</f>
        <v>3397.2571196700001</v>
      </c>
      <c r="C15" s="82">
        <f t="shared" si="1"/>
        <v>2687.3629607900002</v>
      </c>
      <c r="D15" s="82">
        <f t="shared" si="1"/>
        <v>255.27354051</v>
      </c>
      <c r="E15" s="82">
        <f t="shared" si="1"/>
        <v>28.586341740000002</v>
      </c>
      <c r="F15" s="82">
        <f t="shared" si="1"/>
        <v>430.26618321000001</v>
      </c>
      <c r="G15" s="82">
        <f t="shared" si="1"/>
        <v>66.141457220000007</v>
      </c>
      <c r="H15" s="82">
        <f t="shared" si="1"/>
        <v>228.09393174136301</v>
      </c>
      <c r="I15" s="82">
        <f t="shared" si="1"/>
        <v>122.77219512623</v>
      </c>
      <c r="J15" s="82">
        <f t="shared" si="1"/>
        <v>7.9673069999984095E-2</v>
      </c>
      <c r="K15" s="82">
        <f t="shared" si="1"/>
        <v>7215.8334030775941</v>
      </c>
    </row>
    <row r="16" spans="1:20" x14ac:dyDescent="0.3">
      <c r="A16" s="83" t="s">
        <v>206</v>
      </c>
      <c r="B16" s="84">
        <v>3397.2571196700001</v>
      </c>
      <c r="C16" s="84">
        <v>2687.3629607900002</v>
      </c>
      <c r="D16" s="84">
        <v>255.27354051</v>
      </c>
      <c r="E16" s="84">
        <v>28.586341740000002</v>
      </c>
      <c r="F16" s="84">
        <v>430.26618321000001</v>
      </c>
      <c r="G16" s="84">
        <v>66.141457220000007</v>
      </c>
      <c r="H16" s="84">
        <v>228.09393174136301</v>
      </c>
      <c r="I16" s="84">
        <v>122.77219512623</v>
      </c>
      <c r="J16" s="84">
        <v>7.9673069999984095E-2</v>
      </c>
      <c r="K16" s="84">
        <f>SUM(B16:J16)</f>
        <v>7215.8334030775941</v>
      </c>
    </row>
    <row r="17" spans="1:12" x14ac:dyDescent="0.3">
      <c r="A17" s="79"/>
      <c r="B17" s="84"/>
      <c r="C17" s="84"/>
      <c r="D17" s="84"/>
      <c r="E17" s="84"/>
      <c r="F17" s="84"/>
      <c r="G17" s="84"/>
      <c r="H17" s="84"/>
      <c r="I17" s="84"/>
      <c r="J17" s="84"/>
      <c r="K17" s="85"/>
    </row>
    <row r="18" spans="1:12" x14ac:dyDescent="0.3">
      <c r="A18" s="86" t="s">
        <v>881</v>
      </c>
      <c r="B18" s="55"/>
      <c r="C18" s="55"/>
      <c r="D18" s="55"/>
      <c r="E18" s="55"/>
      <c r="F18" s="55"/>
      <c r="G18" s="55"/>
      <c r="H18" s="55"/>
      <c r="I18" s="55"/>
      <c r="J18" s="55"/>
      <c r="K18" s="8"/>
    </row>
    <row r="19" spans="1:12" x14ac:dyDescent="0.3">
      <c r="A19" s="83" t="s">
        <v>841</v>
      </c>
      <c r="B19" s="84">
        <v>2257.4232003500001</v>
      </c>
      <c r="C19" s="84">
        <v>1559.60688282</v>
      </c>
      <c r="D19" s="84">
        <v>170.29006017</v>
      </c>
      <c r="E19" s="84">
        <v>10.88498738</v>
      </c>
      <c r="F19" s="84">
        <v>198.61628078000001</v>
      </c>
      <c r="G19" s="84">
        <v>73.507140160000006</v>
      </c>
      <c r="H19" s="84">
        <v>127.364</v>
      </c>
      <c r="I19" s="84">
        <v>162.00565664031001</v>
      </c>
      <c r="J19" s="84">
        <v>0.44000437999999098</v>
      </c>
      <c r="K19" s="84">
        <f>SUM(B19:J19)</f>
        <v>4560.1382126803092</v>
      </c>
    </row>
    <row r="20" spans="1:12" x14ac:dyDescent="0.3">
      <c r="A20" s="83" t="s">
        <v>842</v>
      </c>
      <c r="B20" s="84">
        <v>3397.2571196700001</v>
      </c>
      <c r="C20" s="84">
        <v>2687.3629607900002</v>
      </c>
      <c r="D20" s="84">
        <v>255.27354051</v>
      </c>
      <c r="E20" s="84">
        <v>28.586341740000002</v>
      </c>
      <c r="F20" s="84">
        <v>430.26618321000001</v>
      </c>
      <c r="G20" s="84">
        <v>66.141457220000007</v>
      </c>
      <c r="H20" s="84">
        <v>228.09393174136301</v>
      </c>
      <c r="I20" s="84">
        <v>122.77219512623</v>
      </c>
      <c r="J20" s="84">
        <v>7.9673069999984095E-2</v>
      </c>
      <c r="K20" s="84">
        <f>SUM(B20:J20)</f>
        <v>7215.8334030775941</v>
      </c>
    </row>
    <row r="21" spans="1:12" x14ac:dyDescent="0.3">
      <c r="A21" s="87" t="s">
        <v>266</v>
      </c>
      <c r="B21" s="101">
        <f>B20/B19-1</f>
        <v>0.50492699780142036</v>
      </c>
      <c r="C21" s="101">
        <f t="shared" ref="C21:J21" si="2">C20/C19-1</f>
        <v>0.72310278339555056</v>
      </c>
      <c r="D21" s="101">
        <f t="shared" si="2"/>
        <v>0.49905132604428748</v>
      </c>
      <c r="E21" s="101">
        <f t="shared" si="2"/>
        <v>1.626217260713076</v>
      </c>
      <c r="F21" s="101">
        <f t="shared" si="2"/>
        <v>1.1663188008569656</v>
      </c>
      <c r="G21" s="101">
        <f t="shared" si="2"/>
        <v>-0.10020363904740981</v>
      </c>
      <c r="H21" s="101">
        <f t="shared" si="2"/>
        <v>0.79088228809838723</v>
      </c>
      <c r="I21" s="101">
        <f t="shared" si="2"/>
        <v>-0.24217340510021423</v>
      </c>
      <c r="J21" s="101">
        <f t="shared" si="2"/>
        <v>-0.8189266434120821</v>
      </c>
      <c r="K21" s="101">
        <f>K20/K19-1</f>
        <v>0.58237164457266499</v>
      </c>
    </row>
    <row r="22" spans="1:12" x14ac:dyDescent="0.3">
      <c r="A22" s="89"/>
      <c r="B22" s="620"/>
      <c r="C22" s="620"/>
      <c r="D22" s="620"/>
      <c r="E22" s="620"/>
      <c r="F22" s="620"/>
      <c r="G22" s="620"/>
      <c r="H22" s="620"/>
      <c r="I22" s="620"/>
      <c r="J22" s="620"/>
      <c r="K22" s="620"/>
    </row>
    <row r="23" spans="1:12" x14ac:dyDescent="0.3">
      <c r="A23" s="86" t="s">
        <v>672</v>
      </c>
      <c r="B23" s="8"/>
      <c r="C23" s="8"/>
      <c r="D23" s="8"/>
      <c r="E23" s="8"/>
      <c r="F23" s="8"/>
      <c r="G23" s="8"/>
      <c r="H23" s="8"/>
      <c r="I23" s="8"/>
      <c r="J23" s="8"/>
      <c r="K23" s="8"/>
    </row>
    <row r="24" spans="1:12" x14ac:dyDescent="0.3">
      <c r="A24" s="83" t="s">
        <v>835</v>
      </c>
      <c r="B24" s="85">
        <v>2654.0439885199999</v>
      </c>
      <c r="C24" s="85">
        <v>2658.12666132</v>
      </c>
      <c r="D24" s="85">
        <v>246.20372365</v>
      </c>
      <c r="E24" s="85">
        <v>33.518302409999997</v>
      </c>
      <c r="F24" s="85">
        <v>391.18053116999999</v>
      </c>
      <c r="G24" s="85">
        <v>120.64032512</v>
      </c>
      <c r="H24" s="85">
        <v>224.17488245000001</v>
      </c>
      <c r="I24" s="85">
        <v>137.91404519886601</v>
      </c>
      <c r="J24" s="85">
        <v>1.9748137000000401</v>
      </c>
      <c r="K24" s="85">
        <f>SUM(B24:J24)</f>
        <v>6467.7772735388653</v>
      </c>
    </row>
    <row r="25" spans="1:12" x14ac:dyDescent="0.3">
      <c r="A25" s="83" t="s">
        <v>842</v>
      </c>
      <c r="B25" s="85">
        <v>3397.2571196700001</v>
      </c>
      <c r="C25" s="85">
        <v>2687.3629607900002</v>
      </c>
      <c r="D25" s="85">
        <v>255.27354051</v>
      </c>
      <c r="E25" s="85">
        <v>28.586341740000002</v>
      </c>
      <c r="F25" s="85">
        <v>430.26618321000001</v>
      </c>
      <c r="G25" s="85">
        <v>66.141457220000007</v>
      </c>
      <c r="H25" s="85">
        <v>228.09393174136301</v>
      </c>
      <c r="I25" s="85">
        <v>122.77219512623</v>
      </c>
      <c r="J25" s="85">
        <v>7.9673069999984095E-2</v>
      </c>
      <c r="K25" s="85">
        <f>SUM(B25:J25)</f>
        <v>7215.8334030775941</v>
      </c>
    </row>
    <row r="26" spans="1:12" x14ac:dyDescent="0.3">
      <c r="A26" s="87" t="s">
        <v>266</v>
      </c>
      <c r="B26" s="101">
        <f>B25/B24-1</f>
        <v>0.28003044951958223</v>
      </c>
      <c r="C26" s="101">
        <f>C25/C24-1</f>
        <v>1.0998836095899911E-2</v>
      </c>
      <c r="D26" s="101">
        <f>D25/D24-1</f>
        <v>3.6838666473190784E-2</v>
      </c>
      <c r="E26" s="101">
        <f t="shared" ref="E26:J26" si="3">E25/E24-1</f>
        <v>-0.14714231674598688</v>
      </c>
      <c r="F26" s="101">
        <f t="shared" si="3"/>
        <v>9.9917171038898411E-2</v>
      </c>
      <c r="G26" s="101">
        <f t="shared" si="3"/>
        <v>-0.45174669287230773</v>
      </c>
      <c r="H26" s="101">
        <f t="shared" si="3"/>
        <v>1.7482107043089945E-2</v>
      </c>
      <c r="I26" s="101">
        <f t="shared" si="3"/>
        <v>-0.10979193635283568</v>
      </c>
      <c r="J26" s="101">
        <f t="shared" si="3"/>
        <v>-0.95965539939287314</v>
      </c>
      <c r="K26" s="101">
        <f>K25/K24-1</f>
        <v>0.11565891927033345</v>
      </c>
    </row>
    <row r="27" spans="1:12" x14ac:dyDescent="0.3">
      <c r="B27"/>
      <c r="C27"/>
      <c r="D27"/>
      <c r="E27"/>
      <c r="F27"/>
      <c r="G27"/>
      <c r="H27"/>
      <c r="I27"/>
      <c r="J27"/>
    </row>
    <row r="28" spans="1:12" x14ac:dyDescent="0.3">
      <c r="B28"/>
      <c r="C28"/>
      <c r="D28"/>
      <c r="E28"/>
      <c r="F28"/>
      <c r="G28"/>
      <c r="H28"/>
      <c r="I28"/>
      <c r="J28"/>
      <c r="K28"/>
      <c r="L28"/>
    </row>
    <row r="30" spans="1:12" x14ac:dyDescent="0.3">
      <c r="A30" s="1028" t="s">
        <v>673</v>
      </c>
      <c r="B30" s="1028"/>
      <c r="C30" s="1028"/>
      <c r="D30" s="1028"/>
      <c r="E30" s="1028"/>
      <c r="F30" s="1028"/>
      <c r="G30" s="1028"/>
      <c r="H30" s="1028"/>
      <c r="I30" s="1028"/>
      <c r="J30" s="1028"/>
      <c r="K30" s="1028"/>
    </row>
    <row r="34" spans="1:26" x14ac:dyDescent="0.3">
      <c r="A34" s="91"/>
    </row>
    <row r="36" spans="1:26" x14ac:dyDescent="0.3">
      <c r="A36" s="91"/>
    </row>
    <row r="46" spans="1:26" s="15" customFormat="1" x14ac:dyDescent="0.3">
      <c r="A46" s="56" t="s">
        <v>674</v>
      </c>
      <c r="B46" s="8"/>
      <c r="C46" s="8"/>
      <c r="D46" s="8"/>
      <c r="E46" s="8"/>
      <c r="F46" s="8"/>
      <c r="G46" s="8"/>
      <c r="H46" s="8"/>
      <c r="I46" s="8"/>
      <c r="J46" s="8"/>
      <c r="L46" s="1"/>
      <c r="M46" s="1"/>
      <c r="N46" s="1"/>
      <c r="O46" s="1"/>
      <c r="P46" s="1"/>
      <c r="Q46" s="1"/>
      <c r="R46" s="1"/>
      <c r="S46" s="1"/>
      <c r="T46" s="1"/>
      <c r="U46" s="1"/>
      <c r="V46" s="1"/>
      <c r="W46" s="1"/>
      <c r="X46" s="1"/>
      <c r="Y46" s="1"/>
      <c r="Z46" s="1"/>
    </row>
    <row r="47" spans="1:26" s="15" customFormat="1" x14ac:dyDescent="0.3">
      <c r="A47" s="92" t="s">
        <v>205</v>
      </c>
      <c r="B47" s="93" t="s">
        <v>665</v>
      </c>
      <c r="C47" s="93" t="s">
        <v>666</v>
      </c>
      <c r="D47" s="93" t="s">
        <v>667</v>
      </c>
      <c r="E47" s="93" t="s">
        <v>668</v>
      </c>
      <c r="F47" s="93" t="s">
        <v>669</v>
      </c>
      <c r="G47" s="93" t="s">
        <v>670</v>
      </c>
      <c r="H47" s="93" t="s">
        <v>265</v>
      </c>
      <c r="I47" s="93" t="s">
        <v>671</v>
      </c>
      <c r="J47" s="8"/>
      <c r="L47" s="1"/>
      <c r="M47" s="1"/>
      <c r="N47" s="1"/>
      <c r="O47" s="1"/>
      <c r="P47" s="1"/>
      <c r="Q47" s="1"/>
      <c r="R47" s="1"/>
      <c r="S47" s="1"/>
      <c r="T47" s="1"/>
      <c r="U47" s="1"/>
      <c r="V47" s="1"/>
      <c r="W47" s="1"/>
      <c r="X47" s="1"/>
      <c r="Y47" s="1"/>
      <c r="Z47" s="1"/>
    </row>
    <row r="48" spans="1:26" s="15" customFormat="1" x14ac:dyDescent="0.3">
      <c r="A48" s="7"/>
      <c r="B48" s="94" t="s">
        <v>675</v>
      </c>
      <c r="C48" s="94" t="s">
        <v>676</v>
      </c>
      <c r="D48" s="94" t="s">
        <v>675</v>
      </c>
      <c r="E48" s="94" t="s">
        <v>677</v>
      </c>
      <c r="F48" s="94" t="s">
        <v>675</v>
      </c>
      <c r="G48" s="94" t="s">
        <v>675</v>
      </c>
      <c r="H48" s="94" t="s">
        <v>678</v>
      </c>
      <c r="I48" s="94" t="s">
        <v>675</v>
      </c>
      <c r="J48" s="8"/>
      <c r="L48" s="1"/>
      <c r="M48" s="1"/>
      <c r="N48" s="1"/>
      <c r="O48" s="1"/>
      <c r="P48" s="1"/>
      <c r="Q48" s="1"/>
      <c r="R48" s="1"/>
      <c r="S48" s="1"/>
      <c r="T48" s="1"/>
      <c r="U48" s="1"/>
      <c r="V48" s="1"/>
      <c r="W48" s="1"/>
      <c r="X48" s="1"/>
      <c r="Y48" s="1"/>
      <c r="Z48" s="1"/>
    </row>
    <row r="49" spans="1:26" s="15" customFormat="1" x14ac:dyDescent="0.3">
      <c r="A49" s="79">
        <v>2017</v>
      </c>
      <c r="B49" s="85">
        <v>2372.7364606992801</v>
      </c>
      <c r="C49" s="85">
        <v>6563.9221310000003</v>
      </c>
      <c r="D49" s="85">
        <v>1236.5138629999999</v>
      </c>
      <c r="E49" s="85">
        <v>6.9465320000000004</v>
      </c>
      <c r="F49" s="85">
        <v>865.54154800000003</v>
      </c>
      <c r="G49" s="85">
        <v>18.107502</v>
      </c>
      <c r="H49" s="85">
        <v>7.5484892546999998</v>
      </c>
      <c r="I49" s="85">
        <v>25.423540350680799</v>
      </c>
      <c r="J49" s="8"/>
      <c r="L49" s="1"/>
      <c r="M49" s="1"/>
      <c r="N49" s="1"/>
      <c r="O49" s="1"/>
      <c r="P49" s="1"/>
      <c r="Q49" s="1"/>
      <c r="R49" s="1"/>
      <c r="S49" s="1"/>
      <c r="T49" s="1"/>
      <c r="U49" s="1"/>
      <c r="V49" s="1"/>
      <c r="W49" s="1"/>
      <c r="X49" s="1"/>
      <c r="Y49" s="1"/>
      <c r="Z49" s="1"/>
    </row>
    <row r="50" spans="1:26" s="15" customFormat="1" x14ac:dyDescent="0.3">
      <c r="A50" s="79">
        <v>2018</v>
      </c>
      <c r="B50" s="85">
        <v>2490.9900537847898</v>
      </c>
      <c r="C50" s="85">
        <v>6513.30165299297</v>
      </c>
      <c r="D50" s="85">
        <v>1208.0306522005501</v>
      </c>
      <c r="E50" s="85">
        <v>7.8107267458291503</v>
      </c>
      <c r="F50" s="85">
        <v>793.74422326126705</v>
      </c>
      <c r="G50" s="85">
        <v>17.110648719</v>
      </c>
      <c r="H50" s="85">
        <v>8.9993116224000005</v>
      </c>
      <c r="I50" s="85">
        <v>27.171357639812101</v>
      </c>
      <c r="J50" s="95"/>
      <c r="L50" s="1"/>
      <c r="M50" s="1"/>
      <c r="N50" s="1"/>
      <c r="O50" s="1"/>
      <c r="P50" s="1"/>
      <c r="Q50" s="1"/>
      <c r="R50" s="1"/>
      <c r="S50" s="1"/>
      <c r="T50" s="1"/>
      <c r="U50" s="1"/>
      <c r="V50" s="1"/>
      <c r="W50" s="1"/>
      <c r="X50" s="1"/>
      <c r="Y50" s="1"/>
      <c r="Z50" s="1"/>
    </row>
    <row r="51" spans="1:26" s="15" customFormat="1" x14ac:dyDescent="0.3">
      <c r="A51" s="79">
        <v>2019</v>
      </c>
      <c r="B51" s="85">
        <v>2543.0688795802598</v>
      </c>
      <c r="C51" s="85">
        <v>6139.6800270651102</v>
      </c>
      <c r="D51" s="85">
        <v>1194.60949780071</v>
      </c>
      <c r="E51" s="85">
        <v>4.7343134888126999</v>
      </c>
      <c r="F51" s="85">
        <v>835.96116070666801</v>
      </c>
      <c r="G51" s="85">
        <v>20.077339641999998</v>
      </c>
      <c r="H51" s="85">
        <v>9.6861424974041697</v>
      </c>
      <c r="I51" s="85">
        <v>30.339354856170601</v>
      </c>
      <c r="J51" s="95"/>
      <c r="L51" s="1"/>
      <c r="M51" s="1"/>
      <c r="N51" s="1"/>
      <c r="O51" s="1"/>
      <c r="P51" s="1"/>
      <c r="Q51" s="1"/>
      <c r="R51" s="1"/>
      <c r="S51" s="1"/>
      <c r="T51" s="1"/>
      <c r="U51" s="1"/>
      <c r="V51" s="1"/>
      <c r="W51" s="1"/>
      <c r="X51" s="1"/>
      <c r="Y51" s="1"/>
      <c r="Z51" s="1"/>
    </row>
    <row r="52" spans="1:26" s="15" customFormat="1" x14ac:dyDescent="0.3">
      <c r="A52" s="79">
        <v>2020</v>
      </c>
      <c r="B52" s="85">
        <v>2133.9645930675902</v>
      </c>
      <c r="C52" s="85">
        <v>4426.6311021439496</v>
      </c>
      <c r="D52" s="85">
        <v>1169.9000123815399</v>
      </c>
      <c r="E52" s="85">
        <v>4.6800948318959303</v>
      </c>
      <c r="F52" s="85">
        <v>746.20684186854896</v>
      </c>
      <c r="G52" s="85">
        <v>20.095348600000001</v>
      </c>
      <c r="H52" s="85">
        <v>9.6767570275193595</v>
      </c>
      <c r="I52" s="85">
        <v>29.568652286041502</v>
      </c>
      <c r="J52" s="95"/>
      <c r="L52" s="1"/>
      <c r="M52" s="1"/>
      <c r="N52" s="1"/>
      <c r="O52" s="1"/>
      <c r="P52" s="1"/>
      <c r="Q52" s="1"/>
      <c r="R52" s="1"/>
      <c r="S52" s="1"/>
      <c r="T52" s="1"/>
      <c r="U52" s="1"/>
      <c r="V52" s="1"/>
      <c r="W52" s="1"/>
      <c r="X52" s="1"/>
      <c r="Y52" s="1"/>
      <c r="Z52" s="1"/>
    </row>
    <row r="53" spans="1:26" s="15" customFormat="1" x14ac:dyDescent="0.3">
      <c r="A53" s="79">
        <v>2021</v>
      </c>
      <c r="B53" s="85">
        <v>2224.15399456866</v>
      </c>
      <c r="C53" s="85">
        <v>5663.2602698445999</v>
      </c>
      <c r="D53" s="85">
        <v>1215.5821221695801</v>
      </c>
      <c r="E53" s="85">
        <v>4.6418586206411296</v>
      </c>
      <c r="F53" s="85">
        <v>863.31795709745495</v>
      </c>
      <c r="G53" s="85">
        <v>25.548352000000001</v>
      </c>
      <c r="H53" s="85">
        <v>12.3560166019651</v>
      </c>
      <c r="I53" s="85">
        <v>32.597042292064103</v>
      </c>
      <c r="J53" s="8"/>
      <c r="L53" s="1"/>
      <c r="M53" s="1"/>
      <c r="N53" s="1"/>
      <c r="O53" s="1"/>
      <c r="P53" s="1"/>
      <c r="Q53" s="1"/>
      <c r="R53" s="1"/>
      <c r="S53" s="1"/>
      <c r="T53" s="1"/>
      <c r="U53" s="1"/>
      <c r="V53" s="1"/>
      <c r="W53" s="1"/>
      <c r="X53" s="1"/>
      <c r="Y53" s="1"/>
      <c r="Z53" s="1"/>
    </row>
    <row r="54" spans="1:26" s="15" customFormat="1" x14ac:dyDescent="0.3">
      <c r="A54" s="79">
        <v>2022</v>
      </c>
      <c r="B54" s="85">
        <v>2362.3956785057699</v>
      </c>
      <c r="C54" s="85">
        <v>5665.0608001114297</v>
      </c>
      <c r="D54" s="85">
        <v>1159.82660880511</v>
      </c>
      <c r="E54" s="85">
        <v>4.2071969278023804</v>
      </c>
      <c r="F54" s="85">
        <v>788.32240836668802</v>
      </c>
      <c r="G54" s="85">
        <v>26.684910299999999</v>
      </c>
      <c r="H54" s="85">
        <v>13.222433054810701</v>
      </c>
      <c r="I54" s="85">
        <v>29.481467272762799</v>
      </c>
      <c r="J54" s="8"/>
      <c r="L54" s="1"/>
      <c r="M54" s="1"/>
      <c r="N54" s="1"/>
      <c r="O54" s="1"/>
      <c r="P54" s="1"/>
      <c r="Q54" s="1"/>
      <c r="R54" s="1"/>
      <c r="S54" s="1"/>
      <c r="T54" s="1"/>
      <c r="U54" s="1"/>
      <c r="V54" s="1"/>
      <c r="W54" s="1"/>
      <c r="X54" s="1"/>
      <c r="Y54" s="1"/>
      <c r="Z54" s="1"/>
    </row>
    <row r="55" spans="1:26" s="15" customFormat="1" x14ac:dyDescent="0.3">
      <c r="A55" s="79">
        <v>2023</v>
      </c>
      <c r="B55" s="85">
        <v>2813.5517176961498</v>
      </c>
      <c r="C55" s="85">
        <v>5679.3662850989604</v>
      </c>
      <c r="D55" s="85">
        <v>1349.92265523273</v>
      </c>
      <c r="E55" s="85">
        <v>4.2499310251349298</v>
      </c>
      <c r="F55" s="85">
        <v>840.93283818578095</v>
      </c>
      <c r="G55" s="85">
        <v>24.921071228999999</v>
      </c>
      <c r="H55" s="85">
        <v>13.0573246041</v>
      </c>
      <c r="I55" s="85">
        <v>32.757644452979399</v>
      </c>
      <c r="J55" s="8"/>
      <c r="L55" s="1"/>
      <c r="M55" s="1"/>
      <c r="N55" s="1"/>
      <c r="O55" s="1"/>
      <c r="P55" s="1"/>
      <c r="Q55" s="1"/>
      <c r="R55" s="1"/>
      <c r="S55" s="1"/>
      <c r="T55" s="1"/>
      <c r="U55" s="1"/>
      <c r="V55" s="1"/>
      <c r="W55" s="1"/>
      <c r="X55" s="1"/>
      <c r="Y55" s="1"/>
      <c r="Z55" s="1"/>
    </row>
    <row r="56" spans="1:26" s="15" customFormat="1" x14ac:dyDescent="0.3">
      <c r="A56" s="79">
        <v>2024</v>
      </c>
      <c r="B56" s="85">
        <v>2784.20151966208</v>
      </c>
      <c r="C56" s="85">
        <v>6487.20156099005</v>
      </c>
      <c r="D56" s="85">
        <v>1119.67210926043</v>
      </c>
      <c r="E56" s="85">
        <v>4.8095670774323196</v>
      </c>
      <c r="F56" s="85">
        <v>978.09242067415505</v>
      </c>
      <c r="G56" s="85">
        <v>30.636413961999999</v>
      </c>
      <c r="H56" s="85">
        <v>14.973064155487901</v>
      </c>
      <c r="I56" s="85">
        <v>40.6716248325802</v>
      </c>
      <c r="J56" s="8"/>
      <c r="L56" s="1"/>
      <c r="M56" s="1"/>
      <c r="N56" s="1"/>
      <c r="O56" s="1"/>
      <c r="P56" s="1"/>
      <c r="Q56" s="1"/>
      <c r="R56" s="1"/>
      <c r="S56" s="1"/>
      <c r="T56" s="1"/>
      <c r="U56" s="1"/>
      <c r="V56" s="1"/>
      <c r="W56" s="1"/>
      <c r="X56" s="1"/>
      <c r="Y56" s="1"/>
      <c r="Z56" s="1"/>
    </row>
    <row r="57" spans="1:26" s="15" customFormat="1" x14ac:dyDescent="0.3">
      <c r="A57" s="79">
        <v>2025</v>
      </c>
      <c r="B57" s="85">
        <v>2668.97651006862</v>
      </c>
      <c r="C57" s="85">
        <v>6721.8798566216301</v>
      </c>
      <c r="D57" s="85">
        <v>1230.33063186086</v>
      </c>
      <c r="E57" s="85">
        <v>4.5800411404614696</v>
      </c>
      <c r="F57" s="85">
        <v>1111.3342150123401</v>
      </c>
      <c r="G57" s="85">
        <v>32.410794299999999</v>
      </c>
      <c r="H57" s="85">
        <v>12.126685341886301</v>
      </c>
      <c r="I57" s="85">
        <v>39.186412875023301</v>
      </c>
      <c r="J57" s="8"/>
      <c r="L57" s="1"/>
      <c r="M57" s="1"/>
      <c r="N57" s="1"/>
      <c r="O57" s="1"/>
      <c r="P57" s="1"/>
      <c r="Q57" s="1"/>
      <c r="R57" s="1"/>
      <c r="S57" s="1"/>
      <c r="T57" s="1"/>
      <c r="U57" s="1"/>
      <c r="V57" s="1"/>
      <c r="W57" s="1"/>
      <c r="X57" s="1"/>
      <c r="Y57" s="1"/>
      <c r="Z57" s="1"/>
    </row>
    <row r="58" spans="1:26" s="15" customFormat="1" ht="27.6" x14ac:dyDescent="0.3">
      <c r="A58" s="720" t="s">
        <v>880</v>
      </c>
      <c r="B58" s="82">
        <f t="shared" ref="B58:I58" si="4">SUM(B59:B59)</f>
        <v>244.10486362770001</v>
      </c>
      <c r="C58" s="82">
        <f t="shared" si="4"/>
        <v>567.78612278801904</v>
      </c>
      <c r="D58" s="82">
        <f t="shared" si="4"/>
        <v>104.75172248914799</v>
      </c>
      <c r="E58" s="82">
        <f t="shared" si="4"/>
        <v>0.34784091727807498</v>
      </c>
      <c r="F58" s="82">
        <f t="shared" si="4"/>
        <v>102.464344394354</v>
      </c>
      <c r="G58" s="82">
        <f t="shared" si="4"/>
        <v>1.4194772</v>
      </c>
      <c r="H58" s="82">
        <f t="shared" si="4"/>
        <v>1.9227808975201699</v>
      </c>
      <c r="I58" s="82">
        <f t="shared" si="4"/>
        <v>2.6972046149361502</v>
      </c>
      <c r="J58" s="96"/>
      <c r="L58" s="1"/>
      <c r="M58" s="1"/>
      <c r="N58" s="1"/>
      <c r="O58" s="1"/>
      <c r="P58" s="1"/>
      <c r="Q58" s="1"/>
      <c r="R58" s="1"/>
      <c r="S58" s="1"/>
      <c r="T58" s="1"/>
      <c r="U58" s="1"/>
      <c r="V58" s="1"/>
      <c r="W58" s="1"/>
      <c r="X58" s="1"/>
      <c r="Y58" s="1"/>
      <c r="Z58" s="1"/>
    </row>
    <row r="59" spans="1:26" s="15" customFormat="1" x14ac:dyDescent="0.3">
      <c r="A59" s="79" t="s">
        <v>206</v>
      </c>
      <c r="B59" s="85">
        <v>244.10486362770001</v>
      </c>
      <c r="C59" s="85">
        <v>567.78612278801904</v>
      </c>
      <c r="D59" s="85">
        <v>104.75172248914799</v>
      </c>
      <c r="E59" s="85">
        <v>0.34784091727807498</v>
      </c>
      <c r="F59" s="85">
        <v>102.464344394354</v>
      </c>
      <c r="G59" s="85">
        <v>1.4194772</v>
      </c>
      <c r="H59" s="85">
        <v>1.9227808975201699</v>
      </c>
      <c r="I59" s="85">
        <v>2.6972046149361502</v>
      </c>
      <c r="J59" s="85"/>
      <c r="L59" s="1"/>
      <c r="M59" s="1"/>
      <c r="N59" s="1"/>
      <c r="O59" s="1"/>
      <c r="P59" s="1"/>
      <c r="Q59" s="1"/>
      <c r="R59" s="1"/>
      <c r="S59" s="1"/>
      <c r="T59" s="1"/>
      <c r="U59" s="1"/>
      <c r="V59" s="1"/>
      <c r="W59" s="1"/>
      <c r="X59" s="1"/>
      <c r="Y59" s="1"/>
      <c r="Z59" s="1"/>
    </row>
    <row r="60" spans="1:26" s="15" customFormat="1" x14ac:dyDescent="0.3">
      <c r="A60" s="79"/>
      <c r="B60" s="85"/>
      <c r="C60" s="85"/>
      <c r="D60" s="85"/>
      <c r="E60" s="85"/>
      <c r="F60" s="85"/>
      <c r="G60" s="97"/>
      <c r="H60" s="85"/>
      <c r="I60" s="85"/>
      <c r="J60" s="85"/>
      <c r="L60" s="1"/>
      <c r="M60" s="1"/>
      <c r="N60" s="1"/>
      <c r="O60" s="1"/>
      <c r="P60" s="1"/>
      <c r="Q60" s="1"/>
      <c r="R60" s="1"/>
      <c r="S60" s="1"/>
      <c r="T60" s="1"/>
      <c r="U60" s="1"/>
      <c r="V60" s="1"/>
      <c r="W60" s="1"/>
      <c r="X60" s="1"/>
      <c r="Y60" s="1"/>
      <c r="Z60" s="1"/>
    </row>
    <row r="61" spans="1:26" s="15" customFormat="1" x14ac:dyDescent="0.3">
      <c r="A61" s="86" t="s">
        <v>882</v>
      </c>
      <c r="B61" s="55"/>
      <c r="C61" s="55"/>
      <c r="D61" s="55"/>
      <c r="E61" s="55"/>
      <c r="F61" s="55"/>
      <c r="G61" s="55"/>
      <c r="H61" s="55"/>
      <c r="I61" s="55"/>
      <c r="J61" s="55"/>
      <c r="L61" s="1"/>
      <c r="M61" s="1"/>
      <c r="N61" s="1"/>
      <c r="O61" s="1"/>
      <c r="P61" s="1"/>
      <c r="Q61" s="1"/>
      <c r="R61" s="1"/>
      <c r="S61" s="1"/>
      <c r="T61" s="1"/>
      <c r="U61" s="1"/>
      <c r="V61" s="1"/>
      <c r="W61" s="1"/>
      <c r="X61" s="1"/>
      <c r="Y61" s="1"/>
      <c r="Z61" s="1"/>
    </row>
    <row r="62" spans="1:26" s="15" customFormat="1" x14ac:dyDescent="0.3">
      <c r="A62" s="83" t="s">
        <v>841</v>
      </c>
      <c r="B62" s="84">
        <v>243.98195089662701</v>
      </c>
      <c r="C62" s="84">
        <v>576.02968709151105</v>
      </c>
      <c r="D62" s="84">
        <v>72.693985022319495</v>
      </c>
      <c r="E62" s="619">
        <v>0.31798414882845</v>
      </c>
      <c r="F62" s="84">
        <v>77.806040408089203</v>
      </c>
      <c r="G62" s="84">
        <v>2.4366118000000001</v>
      </c>
      <c r="H62" s="84">
        <v>1.2163063124736899</v>
      </c>
      <c r="I62" s="84">
        <v>4.2989248700681699</v>
      </c>
      <c r="J62" s="55"/>
      <c r="L62" s="1"/>
      <c r="M62" s="1"/>
      <c r="N62" s="1"/>
      <c r="O62" s="1"/>
      <c r="P62" s="1"/>
      <c r="Q62" s="1"/>
      <c r="R62" s="1"/>
      <c r="S62" s="1"/>
      <c r="T62" s="1"/>
      <c r="U62" s="1"/>
      <c r="V62" s="1"/>
      <c r="W62" s="1"/>
      <c r="X62" s="1"/>
      <c r="Y62" s="1"/>
      <c r="Z62" s="1"/>
    </row>
    <row r="63" spans="1:26" s="15" customFormat="1" x14ac:dyDescent="0.3">
      <c r="A63" s="83" t="s">
        <v>842</v>
      </c>
      <c r="B63" s="84">
        <v>244.10486362770001</v>
      </c>
      <c r="C63" s="84">
        <v>567.78612278801904</v>
      </c>
      <c r="D63" s="84">
        <v>104.75172248914799</v>
      </c>
      <c r="E63" s="619">
        <v>0.34784091727807498</v>
      </c>
      <c r="F63" s="84">
        <v>102.464344394354</v>
      </c>
      <c r="G63" s="84">
        <v>1.4194772</v>
      </c>
      <c r="H63" s="84">
        <v>1.9227808975201699</v>
      </c>
      <c r="I63" s="84">
        <v>2.6972046149361502</v>
      </c>
      <c r="J63" s="55"/>
      <c r="L63" s="1"/>
      <c r="M63" s="1"/>
      <c r="N63" s="1"/>
      <c r="O63" s="1"/>
      <c r="P63" s="1"/>
      <c r="Q63" s="1"/>
      <c r="R63" s="1"/>
      <c r="S63" s="1"/>
      <c r="T63" s="1"/>
      <c r="U63" s="1"/>
      <c r="V63" s="1"/>
      <c r="W63" s="1"/>
      <c r="X63" s="1"/>
      <c r="Y63" s="1"/>
      <c r="Z63" s="1"/>
    </row>
    <row r="64" spans="1:26" s="15" customFormat="1" x14ac:dyDescent="0.3">
      <c r="A64" s="98" t="s">
        <v>266</v>
      </c>
      <c r="B64" s="88">
        <f>B63/B62-1</f>
        <v>5.0377796644918149E-4</v>
      </c>
      <c r="C64" s="88">
        <f t="shared" ref="C64:I64" si="5">C63/C62-1</f>
        <v>-1.4311005991922809E-2</v>
      </c>
      <c r="D64" s="88">
        <f t="shared" si="5"/>
        <v>0.4409957365383903</v>
      </c>
      <c r="E64" s="88">
        <f t="shared" si="5"/>
        <v>9.3893889238273021E-2</v>
      </c>
      <c r="F64" s="88">
        <f t="shared" si="5"/>
        <v>0.31692017556648677</v>
      </c>
      <c r="G64" s="88">
        <f t="shared" si="5"/>
        <v>-0.41743809990577907</v>
      </c>
      <c r="H64" s="88">
        <f t="shared" si="5"/>
        <v>0.58083607542056703</v>
      </c>
      <c r="I64" s="88">
        <f t="shared" si="5"/>
        <v>-0.37258624040727206</v>
      </c>
      <c r="J64" s="55"/>
      <c r="L64" s="1"/>
      <c r="M64" s="1"/>
      <c r="N64" s="1"/>
      <c r="O64" s="1"/>
      <c r="P64" s="1"/>
      <c r="Q64" s="1"/>
      <c r="R64" s="1"/>
      <c r="S64" s="1"/>
      <c r="T64" s="1"/>
      <c r="U64" s="1"/>
      <c r="V64" s="1"/>
      <c r="W64" s="1"/>
      <c r="X64" s="1"/>
      <c r="Y64" s="1"/>
      <c r="Z64" s="1"/>
    </row>
    <row r="65" spans="1:26" s="15" customFormat="1" x14ac:dyDescent="0.3">
      <c r="A65" s="99"/>
      <c r="B65" s="90"/>
      <c r="C65" s="90"/>
      <c r="D65" s="90"/>
      <c r="E65" s="90"/>
      <c r="F65" s="90"/>
      <c r="G65" s="90"/>
      <c r="H65" s="90"/>
      <c r="I65" s="90"/>
      <c r="J65" s="55"/>
      <c r="L65" s="1"/>
      <c r="M65" s="1"/>
      <c r="N65" s="1"/>
      <c r="O65" s="1"/>
      <c r="P65" s="1"/>
      <c r="Q65" s="1"/>
      <c r="R65" s="1"/>
      <c r="S65" s="1"/>
      <c r="T65" s="1"/>
      <c r="U65" s="1"/>
      <c r="V65" s="1"/>
      <c r="W65" s="1"/>
      <c r="X65" s="1"/>
      <c r="Y65" s="1"/>
      <c r="Z65" s="1"/>
    </row>
    <row r="66" spans="1:26" s="15" customFormat="1" x14ac:dyDescent="0.3">
      <c r="A66" s="86" t="s">
        <v>679</v>
      </c>
      <c r="B66" s="55"/>
      <c r="C66" s="55"/>
      <c r="D66" s="55"/>
      <c r="E66" s="55"/>
      <c r="F66" s="55"/>
      <c r="G66" s="55"/>
      <c r="H66" s="55"/>
      <c r="I66" s="55"/>
      <c r="J66" s="55"/>
      <c r="L66" s="1"/>
      <c r="M66" s="1"/>
      <c r="N66" s="1"/>
      <c r="O66" s="1"/>
      <c r="P66" s="1"/>
      <c r="Q66" s="1"/>
      <c r="R66" s="1"/>
      <c r="S66" s="1"/>
      <c r="T66" s="1"/>
      <c r="U66" s="1"/>
      <c r="V66" s="1"/>
      <c r="W66" s="1"/>
      <c r="X66" s="1"/>
      <c r="Y66" s="1"/>
      <c r="Z66" s="1"/>
    </row>
    <row r="67" spans="1:26" s="15" customFormat="1" x14ac:dyDescent="0.3">
      <c r="A67" s="83" t="s">
        <v>835</v>
      </c>
      <c r="B67" s="84">
        <v>205.85056051453</v>
      </c>
      <c r="C67" s="84">
        <v>615.78685771249798</v>
      </c>
      <c r="D67" s="84">
        <v>100.255168273677</v>
      </c>
      <c r="E67" s="84">
        <v>0.35633417364089998</v>
      </c>
      <c r="F67" s="84">
        <v>108.289076728295</v>
      </c>
      <c r="G67" s="84">
        <v>2.9976506000000001</v>
      </c>
      <c r="H67" s="84">
        <v>1.65884219069075</v>
      </c>
      <c r="I67" s="84">
        <v>3.2251096584145902</v>
      </c>
      <c r="J67" s="55"/>
      <c r="L67" s="1"/>
      <c r="M67" s="1"/>
      <c r="N67" s="1"/>
      <c r="O67" s="1"/>
      <c r="P67" s="1"/>
      <c r="Q67" s="1"/>
      <c r="R67" s="1"/>
      <c r="S67" s="1"/>
      <c r="T67" s="1"/>
      <c r="U67" s="1"/>
      <c r="V67" s="1"/>
      <c r="W67" s="1"/>
      <c r="X67" s="1"/>
      <c r="Y67" s="1"/>
      <c r="Z67" s="1"/>
    </row>
    <row r="68" spans="1:26" s="15" customFormat="1" x14ac:dyDescent="0.3">
      <c r="A68" s="83" t="s">
        <v>842</v>
      </c>
      <c r="B68" s="84">
        <v>244.10486362770001</v>
      </c>
      <c r="C68" s="84">
        <v>567.78612278801904</v>
      </c>
      <c r="D68" s="84">
        <v>104.75172248914799</v>
      </c>
      <c r="E68" s="84">
        <v>0.34784091727807498</v>
      </c>
      <c r="F68" s="84">
        <v>102.464344394354</v>
      </c>
      <c r="G68" s="84">
        <v>1.4194772</v>
      </c>
      <c r="H68" s="84">
        <v>1.9227808975201699</v>
      </c>
      <c r="I68" s="84">
        <v>2.6972046149361502</v>
      </c>
      <c r="J68" s="55"/>
      <c r="L68" s="1"/>
      <c r="M68" s="1"/>
      <c r="N68" s="1"/>
      <c r="O68" s="1"/>
      <c r="P68" s="1"/>
      <c r="Q68" s="1"/>
      <c r="R68" s="1"/>
      <c r="S68" s="1"/>
      <c r="T68" s="1"/>
      <c r="U68" s="1"/>
      <c r="V68" s="1"/>
      <c r="W68" s="1"/>
      <c r="X68" s="1"/>
      <c r="Y68" s="1"/>
      <c r="Z68" s="1"/>
    </row>
    <row r="69" spans="1:26" x14ac:dyDescent="0.3">
      <c r="A69" s="100" t="s">
        <v>266</v>
      </c>
      <c r="B69" s="101">
        <f>B68/B67-1</f>
        <v>0.18583531187649993</v>
      </c>
      <c r="C69" s="101">
        <f t="shared" ref="C69:I69" si="6">C68/C67-1</f>
        <v>-7.7950242560859917E-2</v>
      </c>
      <c r="D69" s="101">
        <f t="shared" si="6"/>
        <v>4.4851096386335776E-2</v>
      </c>
      <c r="E69" s="101">
        <f t="shared" si="6"/>
        <v>-2.3835087934575117E-2</v>
      </c>
      <c r="F69" s="101">
        <f t="shared" si="6"/>
        <v>-5.3788733914092446E-2</v>
      </c>
      <c r="G69" s="101">
        <f t="shared" si="6"/>
        <v>-0.52647009628140118</v>
      </c>
      <c r="H69" s="101">
        <f t="shared" si="6"/>
        <v>0.15911019644340874</v>
      </c>
      <c r="I69" s="101">
        <f t="shared" si="6"/>
        <v>-0.16368592060151821</v>
      </c>
      <c r="J69" s="8"/>
    </row>
    <row r="72" spans="1:26" s="15" customFormat="1" x14ac:dyDescent="0.3">
      <c r="A72" s="1028" t="s">
        <v>680</v>
      </c>
      <c r="B72" s="1028"/>
      <c r="C72" s="1028"/>
      <c r="D72" s="1028"/>
      <c r="E72" s="1028"/>
      <c r="F72" s="1028"/>
      <c r="G72" s="1028"/>
      <c r="H72" s="1028"/>
      <c r="I72" s="1028"/>
      <c r="L72" s="1"/>
      <c r="M72" s="1"/>
      <c r="N72" s="1"/>
      <c r="O72" s="1"/>
      <c r="P72" s="1"/>
      <c r="Q72" s="1"/>
      <c r="R72" s="1"/>
      <c r="S72" s="1"/>
      <c r="T72" s="1"/>
      <c r="U72" s="1"/>
      <c r="V72" s="1"/>
      <c r="W72" s="1"/>
      <c r="X72" s="1"/>
      <c r="Y72" s="1"/>
      <c r="Z72" s="1"/>
    </row>
    <row r="88" spans="1:11" ht="147" customHeight="1" x14ac:dyDescent="0.3">
      <c r="A88" s="1029" t="s">
        <v>883</v>
      </c>
      <c r="B88" s="1029"/>
      <c r="C88" s="1029"/>
      <c r="D88" s="1029"/>
      <c r="E88" s="1029"/>
      <c r="F88" s="1029"/>
      <c r="G88" s="1029"/>
      <c r="H88" s="1029"/>
      <c r="I88" s="1029"/>
      <c r="J88" s="102"/>
      <c r="K88" s="102"/>
    </row>
  </sheetData>
  <mergeCells count="3">
    <mergeCell ref="A30:K30"/>
    <mergeCell ref="A72:I72"/>
    <mergeCell ref="A88:I88"/>
  </mergeCells>
  <printOptions horizontalCentered="1" verticalCentered="1"/>
  <pageMargins left="0" right="0" top="0" bottom="0" header="0.31496062992125984" footer="0.31496062992125984"/>
  <pageSetup paperSize="9" scale="42"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346C0-4EBD-4BF1-9D90-76C4F750241F}">
  <sheetPr>
    <tabColor rgb="FF002060"/>
    <pageSetUpPr fitToPage="1"/>
  </sheetPr>
  <dimension ref="A1:R50"/>
  <sheetViews>
    <sheetView showGridLines="0" view="pageBreakPreview" zoomScaleNormal="100" zoomScaleSheetLayoutView="100" workbookViewId="0"/>
  </sheetViews>
  <sheetFormatPr baseColWidth="10" defaultColWidth="28.6640625" defaultRowHeight="13.8" x14ac:dyDescent="0.3"/>
  <cols>
    <col min="1" max="1" width="25.5546875" style="2" customWidth="1"/>
    <col min="2" max="13" width="9.6640625" style="2" customWidth="1"/>
    <col min="14" max="14" width="3.44140625" style="810" customWidth="1"/>
    <col min="15" max="15" width="7.6640625" style="3" customWidth="1"/>
    <col min="16" max="16" width="10.5546875" style="3" customWidth="1"/>
    <col min="17" max="17" width="13.6640625" style="3" customWidth="1"/>
    <col min="18" max="244" width="28.6640625" style="3"/>
    <col min="245" max="246" width="0" style="3" hidden="1" customWidth="1"/>
    <col min="247" max="262" width="7.6640625" style="3" customWidth="1"/>
    <col min="263" max="263" width="8.6640625" style="3" customWidth="1"/>
    <col min="264" max="265" width="7.6640625" style="3" customWidth="1"/>
    <col min="266" max="266" width="5.44140625" style="3" customWidth="1"/>
    <col min="267" max="267" width="5.6640625" style="3" customWidth="1"/>
    <col min="268" max="268" width="9.6640625" style="3" customWidth="1"/>
    <col min="269" max="271" width="7.6640625" style="3" customWidth="1"/>
    <col min="272" max="272" width="10.5546875" style="3" customWidth="1"/>
    <col min="273" max="273" width="13.6640625" style="3" customWidth="1"/>
    <col min="274" max="500" width="28.6640625" style="3"/>
    <col min="501" max="502" width="0" style="3" hidden="1" customWidth="1"/>
    <col min="503" max="518" width="7.6640625" style="3" customWidth="1"/>
    <col min="519" max="519" width="8.6640625" style="3" customWidth="1"/>
    <col min="520" max="521" width="7.6640625" style="3" customWidth="1"/>
    <col min="522" max="522" width="5.44140625" style="3" customWidth="1"/>
    <col min="523" max="523" width="5.6640625" style="3" customWidth="1"/>
    <col min="524" max="524" width="9.6640625" style="3" customWidth="1"/>
    <col min="525" max="527" width="7.6640625" style="3" customWidth="1"/>
    <col min="528" max="528" width="10.5546875" style="3" customWidth="1"/>
    <col min="529" max="529" width="13.6640625" style="3" customWidth="1"/>
    <col min="530" max="756" width="28.6640625" style="3"/>
    <col min="757" max="758" width="0" style="3" hidden="1" customWidth="1"/>
    <col min="759" max="774" width="7.6640625" style="3" customWidth="1"/>
    <col min="775" max="775" width="8.6640625" style="3" customWidth="1"/>
    <col min="776" max="777" width="7.6640625" style="3" customWidth="1"/>
    <col min="778" max="778" width="5.44140625" style="3" customWidth="1"/>
    <col min="779" max="779" width="5.6640625" style="3" customWidth="1"/>
    <col min="780" max="780" width="9.6640625" style="3" customWidth="1"/>
    <col min="781" max="783" width="7.6640625" style="3" customWidth="1"/>
    <col min="784" max="784" width="10.5546875" style="3" customWidth="1"/>
    <col min="785" max="785" width="13.6640625" style="3" customWidth="1"/>
    <col min="786" max="1012" width="28.6640625" style="3"/>
    <col min="1013" max="1014" width="0" style="3" hidden="1" customWidth="1"/>
    <col min="1015" max="1030" width="7.6640625" style="3" customWidth="1"/>
    <col min="1031" max="1031" width="8.6640625" style="3" customWidth="1"/>
    <col min="1032" max="1033" width="7.6640625" style="3" customWidth="1"/>
    <col min="1034" max="1034" width="5.44140625" style="3" customWidth="1"/>
    <col min="1035" max="1035" width="5.6640625" style="3" customWidth="1"/>
    <col min="1036" max="1036" width="9.6640625" style="3" customWidth="1"/>
    <col min="1037" max="1039" width="7.6640625" style="3" customWidth="1"/>
    <col min="1040" max="1040" width="10.5546875" style="3" customWidth="1"/>
    <col min="1041" max="1041" width="13.6640625" style="3" customWidth="1"/>
    <col min="1042" max="1268" width="28.6640625" style="3"/>
    <col min="1269" max="1270" width="0" style="3" hidden="1" customWidth="1"/>
    <col min="1271" max="1286" width="7.6640625" style="3" customWidth="1"/>
    <col min="1287" max="1287" width="8.6640625" style="3" customWidth="1"/>
    <col min="1288" max="1289" width="7.6640625" style="3" customWidth="1"/>
    <col min="1290" max="1290" width="5.44140625" style="3" customWidth="1"/>
    <col min="1291" max="1291" width="5.6640625" style="3" customWidth="1"/>
    <col min="1292" max="1292" width="9.6640625" style="3" customWidth="1"/>
    <col min="1293" max="1295" width="7.6640625" style="3" customWidth="1"/>
    <col min="1296" max="1296" width="10.5546875" style="3" customWidth="1"/>
    <col min="1297" max="1297" width="13.6640625" style="3" customWidth="1"/>
    <col min="1298" max="1524" width="28.6640625" style="3"/>
    <col min="1525" max="1526" width="0" style="3" hidden="1" customWidth="1"/>
    <col min="1527" max="1542" width="7.6640625" style="3" customWidth="1"/>
    <col min="1543" max="1543" width="8.6640625" style="3" customWidth="1"/>
    <col min="1544" max="1545" width="7.6640625" style="3" customWidth="1"/>
    <col min="1546" max="1546" width="5.44140625" style="3" customWidth="1"/>
    <col min="1547" max="1547" width="5.6640625" style="3" customWidth="1"/>
    <col min="1548" max="1548" width="9.6640625" style="3" customWidth="1"/>
    <col min="1549" max="1551" width="7.6640625" style="3" customWidth="1"/>
    <col min="1552" max="1552" width="10.5546875" style="3" customWidth="1"/>
    <col min="1553" max="1553" width="13.6640625" style="3" customWidth="1"/>
    <col min="1554" max="1780" width="28.6640625" style="3"/>
    <col min="1781" max="1782" width="0" style="3" hidden="1" customWidth="1"/>
    <col min="1783" max="1798" width="7.6640625" style="3" customWidth="1"/>
    <col min="1799" max="1799" width="8.6640625" style="3" customWidth="1"/>
    <col min="1800" max="1801" width="7.6640625" style="3" customWidth="1"/>
    <col min="1802" max="1802" width="5.44140625" style="3" customWidth="1"/>
    <col min="1803" max="1803" width="5.6640625" style="3" customWidth="1"/>
    <col min="1804" max="1804" width="9.6640625" style="3" customWidth="1"/>
    <col min="1805" max="1807" width="7.6640625" style="3" customWidth="1"/>
    <col min="1808" max="1808" width="10.5546875" style="3" customWidth="1"/>
    <col min="1809" max="1809" width="13.6640625" style="3" customWidth="1"/>
    <col min="1810" max="2036" width="28.6640625" style="3"/>
    <col min="2037" max="2038" width="0" style="3" hidden="1" customWidth="1"/>
    <col min="2039" max="2054" width="7.6640625" style="3" customWidth="1"/>
    <col min="2055" max="2055" width="8.6640625" style="3" customWidth="1"/>
    <col min="2056" max="2057" width="7.6640625" style="3" customWidth="1"/>
    <col min="2058" max="2058" width="5.44140625" style="3" customWidth="1"/>
    <col min="2059" max="2059" width="5.6640625" style="3" customWidth="1"/>
    <col min="2060" max="2060" width="9.6640625" style="3" customWidth="1"/>
    <col min="2061" max="2063" width="7.6640625" style="3" customWidth="1"/>
    <col min="2064" max="2064" width="10.5546875" style="3" customWidth="1"/>
    <col min="2065" max="2065" width="13.6640625" style="3" customWidth="1"/>
    <col min="2066" max="2292" width="28.6640625" style="3"/>
    <col min="2293" max="2294" width="0" style="3" hidden="1" customWidth="1"/>
    <col min="2295" max="2310" width="7.6640625" style="3" customWidth="1"/>
    <col min="2311" max="2311" width="8.6640625" style="3" customWidth="1"/>
    <col min="2312" max="2313" width="7.6640625" style="3" customWidth="1"/>
    <col min="2314" max="2314" width="5.44140625" style="3" customWidth="1"/>
    <col min="2315" max="2315" width="5.6640625" style="3" customWidth="1"/>
    <col min="2316" max="2316" width="9.6640625" style="3" customWidth="1"/>
    <col min="2317" max="2319" width="7.6640625" style="3" customWidth="1"/>
    <col min="2320" max="2320" width="10.5546875" style="3" customWidth="1"/>
    <col min="2321" max="2321" width="13.6640625" style="3" customWidth="1"/>
    <col min="2322" max="2548" width="28.6640625" style="3"/>
    <col min="2549" max="2550" width="0" style="3" hidden="1" customWidth="1"/>
    <col min="2551" max="2566" width="7.6640625" style="3" customWidth="1"/>
    <col min="2567" max="2567" width="8.6640625" style="3" customWidth="1"/>
    <col min="2568" max="2569" width="7.6640625" style="3" customWidth="1"/>
    <col min="2570" max="2570" width="5.44140625" style="3" customWidth="1"/>
    <col min="2571" max="2571" width="5.6640625" style="3" customWidth="1"/>
    <col min="2572" max="2572" width="9.6640625" style="3" customWidth="1"/>
    <col min="2573" max="2575" width="7.6640625" style="3" customWidth="1"/>
    <col min="2576" max="2576" width="10.5546875" style="3" customWidth="1"/>
    <col min="2577" max="2577" width="13.6640625" style="3" customWidth="1"/>
    <col min="2578" max="2804" width="28.6640625" style="3"/>
    <col min="2805" max="2806" width="0" style="3" hidden="1" customWidth="1"/>
    <col min="2807" max="2822" width="7.6640625" style="3" customWidth="1"/>
    <col min="2823" max="2823" width="8.6640625" style="3" customWidth="1"/>
    <col min="2824" max="2825" width="7.6640625" style="3" customWidth="1"/>
    <col min="2826" max="2826" width="5.44140625" style="3" customWidth="1"/>
    <col min="2827" max="2827" width="5.6640625" style="3" customWidth="1"/>
    <col min="2828" max="2828" width="9.6640625" style="3" customWidth="1"/>
    <col min="2829" max="2831" width="7.6640625" style="3" customWidth="1"/>
    <col min="2832" max="2832" width="10.5546875" style="3" customWidth="1"/>
    <col min="2833" max="2833" width="13.6640625" style="3" customWidth="1"/>
    <col min="2834" max="3060" width="28.6640625" style="3"/>
    <col min="3061" max="3062" width="0" style="3" hidden="1" customWidth="1"/>
    <col min="3063" max="3078" width="7.6640625" style="3" customWidth="1"/>
    <col min="3079" max="3079" width="8.6640625" style="3" customWidth="1"/>
    <col min="3080" max="3081" width="7.6640625" style="3" customWidth="1"/>
    <col min="3082" max="3082" width="5.44140625" style="3" customWidth="1"/>
    <col min="3083" max="3083" width="5.6640625" style="3" customWidth="1"/>
    <col min="3084" max="3084" width="9.6640625" style="3" customWidth="1"/>
    <col min="3085" max="3087" width="7.6640625" style="3" customWidth="1"/>
    <col min="3088" max="3088" width="10.5546875" style="3" customWidth="1"/>
    <col min="3089" max="3089" width="13.6640625" style="3" customWidth="1"/>
    <col min="3090" max="3316" width="28.6640625" style="3"/>
    <col min="3317" max="3318" width="0" style="3" hidden="1" customWidth="1"/>
    <col min="3319" max="3334" width="7.6640625" style="3" customWidth="1"/>
    <col min="3335" max="3335" width="8.6640625" style="3" customWidth="1"/>
    <col min="3336" max="3337" width="7.6640625" style="3" customWidth="1"/>
    <col min="3338" max="3338" width="5.44140625" style="3" customWidth="1"/>
    <col min="3339" max="3339" width="5.6640625" style="3" customWidth="1"/>
    <col min="3340" max="3340" width="9.6640625" style="3" customWidth="1"/>
    <col min="3341" max="3343" width="7.6640625" style="3" customWidth="1"/>
    <col min="3344" max="3344" width="10.5546875" style="3" customWidth="1"/>
    <col min="3345" max="3345" width="13.6640625" style="3" customWidth="1"/>
    <col min="3346" max="3572" width="28.6640625" style="3"/>
    <col min="3573" max="3574" width="0" style="3" hidden="1" customWidth="1"/>
    <col min="3575" max="3590" width="7.6640625" style="3" customWidth="1"/>
    <col min="3591" max="3591" width="8.6640625" style="3" customWidth="1"/>
    <col min="3592" max="3593" width="7.6640625" style="3" customWidth="1"/>
    <col min="3594" max="3594" width="5.44140625" style="3" customWidth="1"/>
    <col min="3595" max="3595" width="5.6640625" style="3" customWidth="1"/>
    <col min="3596" max="3596" width="9.6640625" style="3" customWidth="1"/>
    <col min="3597" max="3599" width="7.6640625" style="3" customWidth="1"/>
    <col min="3600" max="3600" width="10.5546875" style="3" customWidth="1"/>
    <col min="3601" max="3601" width="13.6640625" style="3" customWidth="1"/>
    <col min="3602" max="3828" width="28.6640625" style="3"/>
    <col min="3829" max="3830" width="0" style="3" hidden="1" customWidth="1"/>
    <col min="3831" max="3846" width="7.6640625" style="3" customWidth="1"/>
    <col min="3847" max="3847" width="8.6640625" style="3" customWidth="1"/>
    <col min="3848" max="3849" width="7.6640625" style="3" customWidth="1"/>
    <col min="3850" max="3850" width="5.44140625" style="3" customWidth="1"/>
    <col min="3851" max="3851" width="5.6640625" style="3" customWidth="1"/>
    <col min="3852" max="3852" width="9.6640625" style="3" customWidth="1"/>
    <col min="3853" max="3855" width="7.6640625" style="3" customWidth="1"/>
    <col min="3856" max="3856" width="10.5546875" style="3" customWidth="1"/>
    <col min="3857" max="3857" width="13.6640625" style="3" customWidth="1"/>
    <col min="3858" max="4084" width="28.6640625" style="3"/>
    <col min="4085" max="4086" width="0" style="3" hidden="1" customWidth="1"/>
    <col min="4087" max="4102" width="7.6640625" style="3" customWidth="1"/>
    <col min="4103" max="4103" width="8.6640625" style="3" customWidth="1"/>
    <col min="4104" max="4105" width="7.6640625" style="3" customWidth="1"/>
    <col min="4106" max="4106" width="5.44140625" style="3" customWidth="1"/>
    <col min="4107" max="4107" width="5.6640625" style="3" customWidth="1"/>
    <col min="4108" max="4108" width="9.6640625" style="3" customWidth="1"/>
    <col min="4109" max="4111" width="7.6640625" style="3" customWidth="1"/>
    <col min="4112" max="4112" width="10.5546875" style="3" customWidth="1"/>
    <col min="4113" max="4113" width="13.6640625" style="3" customWidth="1"/>
    <col min="4114" max="4340" width="28.6640625" style="3"/>
    <col min="4341" max="4342" width="0" style="3" hidden="1" customWidth="1"/>
    <col min="4343" max="4358" width="7.6640625" style="3" customWidth="1"/>
    <col min="4359" max="4359" width="8.6640625" style="3" customWidth="1"/>
    <col min="4360" max="4361" width="7.6640625" style="3" customWidth="1"/>
    <col min="4362" max="4362" width="5.44140625" style="3" customWidth="1"/>
    <col min="4363" max="4363" width="5.6640625" style="3" customWidth="1"/>
    <col min="4364" max="4364" width="9.6640625" style="3" customWidth="1"/>
    <col min="4365" max="4367" width="7.6640625" style="3" customWidth="1"/>
    <col min="4368" max="4368" width="10.5546875" style="3" customWidth="1"/>
    <col min="4369" max="4369" width="13.6640625" style="3" customWidth="1"/>
    <col min="4370" max="4596" width="28.6640625" style="3"/>
    <col min="4597" max="4598" width="0" style="3" hidden="1" customWidth="1"/>
    <col min="4599" max="4614" width="7.6640625" style="3" customWidth="1"/>
    <col min="4615" max="4615" width="8.6640625" style="3" customWidth="1"/>
    <col min="4616" max="4617" width="7.6640625" style="3" customWidth="1"/>
    <col min="4618" max="4618" width="5.44140625" style="3" customWidth="1"/>
    <col min="4619" max="4619" width="5.6640625" style="3" customWidth="1"/>
    <col min="4620" max="4620" width="9.6640625" style="3" customWidth="1"/>
    <col min="4621" max="4623" width="7.6640625" style="3" customWidth="1"/>
    <col min="4624" max="4624" width="10.5546875" style="3" customWidth="1"/>
    <col min="4625" max="4625" width="13.6640625" style="3" customWidth="1"/>
    <col min="4626" max="4852" width="28.6640625" style="3"/>
    <col min="4853" max="4854" width="0" style="3" hidden="1" customWidth="1"/>
    <col min="4855" max="4870" width="7.6640625" style="3" customWidth="1"/>
    <col min="4871" max="4871" width="8.6640625" style="3" customWidth="1"/>
    <col min="4872" max="4873" width="7.6640625" style="3" customWidth="1"/>
    <col min="4874" max="4874" width="5.44140625" style="3" customWidth="1"/>
    <col min="4875" max="4875" width="5.6640625" style="3" customWidth="1"/>
    <col min="4876" max="4876" width="9.6640625" style="3" customWidth="1"/>
    <col min="4877" max="4879" width="7.6640625" style="3" customWidth="1"/>
    <col min="4880" max="4880" width="10.5546875" style="3" customWidth="1"/>
    <col min="4881" max="4881" width="13.6640625" style="3" customWidth="1"/>
    <col min="4882" max="5108" width="28.6640625" style="3"/>
    <col min="5109" max="5110" width="0" style="3" hidden="1" customWidth="1"/>
    <col min="5111" max="5126" width="7.6640625" style="3" customWidth="1"/>
    <col min="5127" max="5127" width="8.6640625" style="3" customWidth="1"/>
    <col min="5128" max="5129" width="7.6640625" style="3" customWidth="1"/>
    <col min="5130" max="5130" width="5.44140625" style="3" customWidth="1"/>
    <col min="5131" max="5131" width="5.6640625" style="3" customWidth="1"/>
    <col min="5132" max="5132" width="9.6640625" style="3" customWidth="1"/>
    <col min="5133" max="5135" width="7.6640625" style="3" customWidth="1"/>
    <col min="5136" max="5136" width="10.5546875" style="3" customWidth="1"/>
    <col min="5137" max="5137" width="13.6640625" style="3" customWidth="1"/>
    <col min="5138" max="5364" width="28.6640625" style="3"/>
    <col min="5365" max="5366" width="0" style="3" hidden="1" customWidth="1"/>
    <col min="5367" max="5382" width="7.6640625" style="3" customWidth="1"/>
    <col min="5383" max="5383" width="8.6640625" style="3" customWidth="1"/>
    <col min="5384" max="5385" width="7.6640625" style="3" customWidth="1"/>
    <col min="5386" max="5386" width="5.44140625" style="3" customWidth="1"/>
    <col min="5387" max="5387" width="5.6640625" style="3" customWidth="1"/>
    <col min="5388" max="5388" width="9.6640625" style="3" customWidth="1"/>
    <col min="5389" max="5391" width="7.6640625" style="3" customWidth="1"/>
    <col min="5392" max="5392" width="10.5546875" style="3" customWidth="1"/>
    <col min="5393" max="5393" width="13.6640625" style="3" customWidth="1"/>
    <col min="5394" max="5620" width="28.6640625" style="3"/>
    <col min="5621" max="5622" width="0" style="3" hidden="1" customWidth="1"/>
    <col min="5623" max="5638" width="7.6640625" style="3" customWidth="1"/>
    <col min="5639" max="5639" width="8.6640625" style="3" customWidth="1"/>
    <col min="5640" max="5641" width="7.6640625" style="3" customWidth="1"/>
    <col min="5642" max="5642" width="5.44140625" style="3" customWidth="1"/>
    <col min="5643" max="5643" width="5.6640625" style="3" customWidth="1"/>
    <col min="5644" max="5644" width="9.6640625" style="3" customWidth="1"/>
    <col min="5645" max="5647" width="7.6640625" style="3" customWidth="1"/>
    <col min="5648" max="5648" width="10.5546875" style="3" customWidth="1"/>
    <col min="5649" max="5649" width="13.6640625" style="3" customWidth="1"/>
    <col min="5650" max="5876" width="28.6640625" style="3"/>
    <col min="5877" max="5878" width="0" style="3" hidden="1" customWidth="1"/>
    <col min="5879" max="5894" width="7.6640625" style="3" customWidth="1"/>
    <col min="5895" max="5895" width="8.6640625" style="3" customWidth="1"/>
    <col min="5896" max="5897" width="7.6640625" style="3" customWidth="1"/>
    <col min="5898" max="5898" width="5.44140625" style="3" customWidth="1"/>
    <col min="5899" max="5899" width="5.6640625" style="3" customWidth="1"/>
    <col min="5900" max="5900" width="9.6640625" style="3" customWidth="1"/>
    <col min="5901" max="5903" width="7.6640625" style="3" customWidth="1"/>
    <col min="5904" max="5904" width="10.5546875" style="3" customWidth="1"/>
    <col min="5905" max="5905" width="13.6640625" style="3" customWidth="1"/>
    <col min="5906" max="6132" width="28.6640625" style="3"/>
    <col min="6133" max="6134" width="0" style="3" hidden="1" customWidth="1"/>
    <col min="6135" max="6150" width="7.6640625" style="3" customWidth="1"/>
    <col min="6151" max="6151" width="8.6640625" style="3" customWidth="1"/>
    <col min="6152" max="6153" width="7.6640625" style="3" customWidth="1"/>
    <col min="6154" max="6154" width="5.44140625" style="3" customWidth="1"/>
    <col min="6155" max="6155" width="5.6640625" style="3" customWidth="1"/>
    <col min="6156" max="6156" width="9.6640625" style="3" customWidth="1"/>
    <col min="6157" max="6159" width="7.6640625" style="3" customWidth="1"/>
    <col min="6160" max="6160" width="10.5546875" style="3" customWidth="1"/>
    <col min="6161" max="6161" width="13.6640625" style="3" customWidth="1"/>
    <col min="6162" max="6388" width="28.6640625" style="3"/>
    <col min="6389" max="6390" width="0" style="3" hidden="1" customWidth="1"/>
    <col min="6391" max="6406" width="7.6640625" style="3" customWidth="1"/>
    <col min="6407" max="6407" width="8.6640625" style="3" customWidth="1"/>
    <col min="6408" max="6409" width="7.6640625" style="3" customWidth="1"/>
    <col min="6410" max="6410" width="5.44140625" style="3" customWidth="1"/>
    <col min="6411" max="6411" width="5.6640625" style="3" customWidth="1"/>
    <col min="6412" max="6412" width="9.6640625" style="3" customWidth="1"/>
    <col min="6413" max="6415" width="7.6640625" style="3" customWidth="1"/>
    <col min="6416" max="6416" width="10.5546875" style="3" customWidth="1"/>
    <col min="6417" max="6417" width="13.6640625" style="3" customWidth="1"/>
    <col min="6418" max="6644" width="28.6640625" style="3"/>
    <col min="6645" max="6646" width="0" style="3" hidden="1" customWidth="1"/>
    <col min="6647" max="6662" width="7.6640625" style="3" customWidth="1"/>
    <col min="6663" max="6663" width="8.6640625" style="3" customWidth="1"/>
    <col min="6664" max="6665" width="7.6640625" style="3" customWidth="1"/>
    <col min="6666" max="6666" width="5.44140625" style="3" customWidth="1"/>
    <col min="6667" max="6667" width="5.6640625" style="3" customWidth="1"/>
    <col min="6668" max="6668" width="9.6640625" style="3" customWidth="1"/>
    <col min="6669" max="6671" width="7.6640625" style="3" customWidth="1"/>
    <col min="6672" max="6672" width="10.5546875" style="3" customWidth="1"/>
    <col min="6673" max="6673" width="13.6640625" style="3" customWidth="1"/>
    <col min="6674" max="6900" width="28.6640625" style="3"/>
    <col min="6901" max="6902" width="0" style="3" hidden="1" customWidth="1"/>
    <col min="6903" max="6918" width="7.6640625" style="3" customWidth="1"/>
    <col min="6919" max="6919" width="8.6640625" style="3" customWidth="1"/>
    <col min="6920" max="6921" width="7.6640625" style="3" customWidth="1"/>
    <col min="6922" max="6922" width="5.44140625" style="3" customWidth="1"/>
    <col min="6923" max="6923" width="5.6640625" style="3" customWidth="1"/>
    <col min="6924" max="6924" width="9.6640625" style="3" customWidth="1"/>
    <col min="6925" max="6927" width="7.6640625" style="3" customWidth="1"/>
    <col min="6928" max="6928" width="10.5546875" style="3" customWidth="1"/>
    <col min="6929" max="6929" width="13.6640625" style="3" customWidth="1"/>
    <col min="6930" max="7156" width="28.6640625" style="3"/>
    <col min="7157" max="7158" width="0" style="3" hidden="1" customWidth="1"/>
    <col min="7159" max="7174" width="7.6640625" style="3" customWidth="1"/>
    <col min="7175" max="7175" width="8.6640625" style="3" customWidth="1"/>
    <col min="7176" max="7177" width="7.6640625" style="3" customWidth="1"/>
    <col min="7178" max="7178" width="5.44140625" style="3" customWidth="1"/>
    <col min="7179" max="7179" width="5.6640625" style="3" customWidth="1"/>
    <col min="7180" max="7180" width="9.6640625" style="3" customWidth="1"/>
    <col min="7181" max="7183" width="7.6640625" style="3" customWidth="1"/>
    <col min="7184" max="7184" width="10.5546875" style="3" customWidth="1"/>
    <col min="7185" max="7185" width="13.6640625" style="3" customWidth="1"/>
    <col min="7186" max="7412" width="28.6640625" style="3"/>
    <col min="7413" max="7414" width="0" style="3" hidden="1" customWidth="1"/>
    <col min="7415" max="7430" width="7.6640625" style="3" customWidth="1"/>
    <col min="7431" max="7431" width="8.6640625" style="3" customWidth="1"/>
    <col min="7432" max="7433" width="7.6640625" style="3" customWidth="1"/>
    <col min="7434" max="7434" width="5.44140625" style="3" customWidth="1"/>
    <col min="7435" max="7435" width="5.6640625" style="3" customWidth="1"/>
    <col min="7436" max="7436" width="9.6640625" style="3" customWidth="1"/>
    <col min="7437" max="7439" width="7.6640625" style="3" customWidth="1"/>
    <col min="7440" max="7440" width="10.5546875" style="3" customWidth="1"/>
    <col min="7441" max="7441" width="13.6640625" style="3" customWidth="1"/>
    <col min="7442" max="7668" width="28.6640625" style="3"/>
    <col min="7669" max="7670" width="0" style="3" hidden="1" customWidth="1"/>
    <col min="7671" max="7686" width="7.6640625" style="3" customWidth="1"/>
    <col min="7687" max="7687" width="8.6640625" style="3" customWidth="1"/>
    <col min="7688" max="7689" width="7.6640625" style="3" customWidth="1"/>
    <col min="7690" max="7690" width="5.44140625" style="3" customWidth="1"/>
    <col min="7691" max="7691" width="5.6640625" style="3" customWidth="1"/>
    <col min="7692" max="7692" width="9.6640625" style="3" customWidth="1"/>
    <col min="7693" max="7695" width="7.6640625" style="3" customWidth="1"/>
    <col min="7696" max="7696" width="10.5546875" style="3" customWidth="1"/>
    <col min="7697" max="7697" width="13.6640625" style="3" customWidth="1"/>
    <col min="7698" max="7924" width="28.6640625" style="3"/>
    <col min="7925" max="7926" width="0" style="3" hidden="1" customWidth="1"/>
    <col min="7927" max="7942" width="7.6640625" style="3" customWidth="1"/>
    <col min="7943" max="7943" width="8.6640625" style="3" customWidth="1"/>
    <col min="7944" max="7945" width="7.6640625" style="3" customWidth="1"/>
    <col min="7946" max="7946" width="5.44140625" style="3" customWidth="1"/>
    <col min="7947" max="7947" width="5.6640625" style="3" customWidth="1"/>
    <col min="7948" max="7948" width="9.6640625" style="3" customWidth="1"/>
    <col min="7949" max="7951" width="7.6640625" style="3" customWidth="1"/>
    <col min="7952" max="7952" width="10.5546875" style="3" customWidth="1"/>
    <col min="7953" max="7953" width="13.6640625" style="3" customWidth="1"/>
    <col min="7954" max="8180" width="28.6640625" style="3"/>
    <col min="8181" max="8182" width="0" style="3" hidden="1" customWidth="1"/>
    <col min="8183" max="8198" width="7.6640625" style="3" customWidth="1"/>
    <col min="8199" max="8199" width="8.6640625" style="3" customWidth="1"/>
    <col min="8200" max="8201" width="7.6640625" style="3" customWidth="1"/>
    <col min="8202" max="8202" width="5.44140625" style="3" customWidth="1"/>
    <col min="8203" max="8203" width="5.6640625" style="3" customWidth="1"/>
    <col min="8204" max="8204" width="9.6640625" style="3" customWidth="1"/>
    <col min="8205" max="8207" width="7.6640625" style="3" customWidth="1"/>
    <col min="8208" max="8208" width="10.5546875" style="3" customWidth="1"/>
    <col min="8209" max="8209" width="13.6640625" style="3" customWidth="1"/>
    <col min="8210" max="8436" width="28.6640625" style="3"/>
    <col min="8437" max="8438" width="0" style="3" hidden="1" customWidth="1"/>
    <col min="8439" max="8454" width="7.6640625" style="3" customWidth="1"/>
    <col min="8455" max="8455" width="8.6640625" style="3" customWidth="1"/>
    <col min="8456" max="8457" width="7.6640625" style="3" customWidth="1"/>
    <col min="8458" max="8458" width="5.44140625" style="3" customWidth="1"/>
    <col min="8459" max="8459" width="5.6640625" style="3" customWidth="1"/>
    <col min="8460" max="8460" width="9.6640625" style="3" customWidth="1"/>
    <col min="8461" max="8463" width="7.6640625" style="3" customWidth="1"/>
    <col min="8464" max="8464" width="10.5546875" style="3" customWidth="1"/>
    <col min="8465" max="8465" width="13.6640625" style="3" customWidth="1"/>
    <col min="8466" max="8692" width="28.6640625" style="3"/>
    <col min="8693" max="8694" width="0" style="3" hidden="1" customWidth="1"/>
    <col min="8695" max="8710" width="7.6640625" style="3" customWidth="1"/>
    <col min="8711" max="8711" width="8.6640625" style="3" customWidth="1"/>
    <col min="8712" max="8713" width="7.6640625" style="3" customWidth="1"/>
    <col min="8714" max="8714" width="5.44140625" style="3" customWidth="1"/>
    <col min="8715" max="8715" width="5.6640625" style="3" customWidth="1"/>
    <col min="8716" max="8716" width="9.6640625" style="3" customWidth="1"/>
    <col min="8717" max="8719" width="7.6640625" style="3" customWidth="1"/>
    <col min="8720" max="8720" width="10.5546875" style="3" customWidth="1"/>
    <col min="8721" max="8721" width="13.6640625" style="3" customWidth="1"/>
    <col min="8722" max="8948" width="28.6640625" style="3"/>
    <col min="8949" max="8950" width="0" style="3" hidden="1" customWidth="1"/>
    <col min="8951" max="8966" width="7.6640625" style="3" customWidth="1"/>
    <col min="8967" max="8967" width="8.6640625" style="3" customWidth="1"/>
    <col min="8968" max="8969" width="7.6640625" style="3" customWidth="1"/>
    <col min="8970" max="8970" width="5.44140625" style="3" customWidth="1"/>
    <col min="8971" max="8971" width="5.6640625" style="3" customWidth="1"/>
    <col min="8972" max="8972" width="9.6640625" style="3" customWidth="1"/>
    <col min="8973" max="8975" width="7.6640625" style="3" customWidth="1"/>
    <col min="8976" max="8976" width="10.5546875" style="3" customWidth="1"/>
    <col min="8977" max="8977" width="13.6640625" style="3" customWidth="1"/>
    <col min="8978" max="9204" width="28.6640625" style="3"/>
    <col min="9205" max="9206" width="0" style="3" hidden="1" customWidth="1"/>
    <col min="9207" max="9222" width="7.6640625" style="3" customWidth="1"/>
    <col min="9223" max="9223" width="8.6640625" style="3" customWidth="1"/>
    <col min="9224" max="9225" width="7.6640625" style="3" customWidth="1"/>
    <col min="9226" max="9226" width="5.44140625" style="3" customWidth="1"/>
    <col min="9227" max="9227" width="5.6640625" style="3" customWidth="1"/>
    <col min="9228" max="9228" width="9.6640625" style="3" customWidth="1"/>
    <col min="9229" max="9231" width="7.6640625" style="3" customWidth="1"/>
    <col min="9232" max="9232" width="10.5546875" style="3" customWidth="1"/>
    <col min="9233" max="9233" width="13.6640625" style="3" customWidth="1"/>
    <col min="9234" max="9460" width="28.6640625" style="3"/>
    <col min="9461" max="9462" width="0" style="3" hidden="1" customWidth="1"/>
    <col min="9463" max="9478" width="7.6640625" style="3" customWidth="1"/>
    <col min="9479" max="9479" width="8.6640625" style="3" customWidth="1"/>
    <col min="9480" max="9481" width="7.6640625" style="3" customWidth="1"/>
    <col min="9482" max="9482" width="5.44140625" style="3" customWidth="1"/>
    <col min="9483" max="9483" width="5.6640625" style="3" customWidth="1"/>
    <col min="9484" max="9484" width="9.6640625" style="3" customWidth="1"/>
    <col min="9485" max="9487" width="7.6640625" style="3" customWidth="1"/>
    <col min="9488" max="9488" width="10.5546875" style="3" customWidth="1"/>
    <col min="9489" max="9489" width="13.6640625" style="3" customWidth="1"/>
    <col min="9490" max="9716" width="28.6640625" style="3"/>
    <col min="9717" max="9718" width="0" style="3" hidden="1" customWidth="1"/>
    <col min="9719" max="9734" width="7.6640625" style="3" customWidth="1"/>
    <col min="9735" max="9735" width="8.6640625" style="3" customWidth="1"/>
    <col min="9736" max="9737" width="7.6640625" style="3" customWidth="1"/>
    <col min="9738" max="9738" width="5.44140625" style="3" customWidth="1"/>
    <col min="9739" max="9739" width="5.6640625" style="3" customWidth="1"/>
    <col min="9740" max="9740" width="9.6640625" style="3" customWidth="1"/>
    <col min="9741" max="9743" width="7.6640625" style="3" customWidth="1"/>
    <col min="9744" max="9744" width="10.5546875" style="3" customWidth="1"/>
    <col min="9745" max="9745" width="13.6640625" style="3" customWidth="1"/>
    <col min="9746" max="9972" width="28.6640625" style="3"/>
    <col min="9973" max="9974" width="0" style="3" hidden="1" customWidth="1"/>
    <col min="9975" max="9990" width="7.6640625" style="3" customWidth="1"/>
    <col min="9991" max="9991" width="8.6640625" style="3" customWidth="1"/>
    <col min="9992" max="9993" width="7.6640625" style="3" customWidth="1"/>
    <col min="9994" max="9994" width="5.44140625" style="3" customWidth="1"/>
    <col min="9995" max="9995" width="5.6640625" style="3" customWidth="1"/>
    <col min="9996" max="9996" width="9.6640625" style="3" customWidth="1"/>
    <col min="9997" max="9999" width="7.6640625" style="3" customWidth="1"/>
    <col min="10000" max="10000" width="10.5546875" style="3" customWidth="1"/>
    <col min="10001" max="10001" width="13.6640625" style="3" customWidth="1"/>
    <col min="10002" max="10228" width="28.6640625" style="3"/>
    <col min="10229" max="10230" width="0" style="3" hidden="1" customWidth="1"/>
    <col min="10231" max="10246" width="7.6640625" style="3" customWidth="1"/>
    <col min="10247" max="10247" width="8.6640625" style="3" customWidth="1"/>
    <col min="10248" max="10249" width="7.6640625" style="3" customWidth="1"/>
    <col min="10250" max="10250" width="5.44140625" style="3" customWidth="1"/>
    <col min="10251" max="10251" width="5.6640625" style="3" customWidth="1"/>
    <col min="10252" max="10252" width="9.6640625" style="3" customWidth="1"/>
    <col min="10253" max="10255" width="7.6640625" style="3" customWidth="1"/>
    <col min="10256" max="10256" width="10.5546875" style="3" customWidth="1"/>
    <col min="10257" max="10257" width="13.6640625" style="3" customWidth="1"/>
    <col min="10258" max="10484" width="28.6640625" style="3"/>
    <col min="10485" max="10486" width="0" style="3" hidden="1" customWidth="1"/>
    <col min="10487" max="10502" width="7.6640625" style="3" customWidth="1"/>
    <col min="10503" max="10503" width="8.6640625" style="3" customWidth="1"/>
    <col min="10504" max="10505" width="7.6640625" style="3" customWidth="1"/>
    <col min="10506" max="10506" width="5.44140625" style="3" customWidth="1"/>
    <col min="10507" max="10507" width="5.6640625" style="3" customWidth="1"/>
    <col min="10508" max="10508" width="9.6640625" style="3" customWidth="1"/>
    <col min="10509" max="10511" width="7.6640625" style="3" customWidth="1"/>
    <col min="10512" max="10512" width="10.5546875" style="3" customWidth="1"/>
    <col min="10513" max="10513" width="13.6640625" style="3" customWidth="1"/>
    <col min="10514" max="10740" width="28.6640625" style="3"/>
    <col min="10741" max="10742" width="0" style="3" hidden="1" customWidth="1"/>
    <col min="10743" max="10758" width="7.6640625" style="3" customWidth="1"/>
    <col min="10759" max="10759" width="8.6640625" style="3" customWidth="1"/>
    <col min="10760" max="10761" width="7.6640625" style="3" customWidth="1"/>
    <col min="10762" max="10762" width="5.44140625" style="3" customWidth="1"/>
    <col min="10763" max="10763" width="5.6640625" style="3" customWidth="1"/>
    <col min="10764" max="10764" width="9.6640625" style="3" customWidth="1"/>
    <col min="10765" max="10767" width="7.6640625" style="3" customWidth="1"/>
    <col min="10768" max="10768" width="10.5546875" style="3" customWidth="1"/>
    <col min="10769" max="10769" width="13.6640625" style="3" customWidth="1"/>
    <col min="10770" max="10996" width="28.6640625" style="3"/>
    <col min="10997" max="10998" width="0" style="3" hidden="1" customWidth="1"/>
    <col min="10999" max="11014" width="7.6640625" style="3" customWidth="1"/>
    <col min="11015" max="11015" width="8.6640625" style="3" customWidth="1"/>
    <col min="11016" max="11017" width="7.6640625" style="3" customWidth="1"/>
    <col min="11018" max="11018" width="5.44140625" style="3" customWidth="1"/>
    <col min="11019" max="11019" width="5.6640625" style="3" customWidth="1"/>
    <col min="11020" max="11020" width="9.6640625" style="3" customWidth="1"/>
    <col min="11021" max="11023" width="7.6640625" style="3" customWidth="1"/>
    <col min="11024" max="11024" width="10.5546875" style="3" customWidth="1"/>
    <col min="11025" max="11025" width="13.6640625" style="3" customWidth="1"/>
    <col min="11026" max="11252" width="28.6640625" style="3"/>
    <col min="11253" max="11254" width="0" style="3" hidden="1" customWidth="1"/>
    <col min="11255" max="11270" width="7.6640625" style="3" customWidth="1"/>
    <col min="11271" max="11271" width="8.6640625" style="3" customWidth="1"/>
    <col min="11272" max="11273" width="7.6640625" style="3" customWidth="1"/>
    <col min="11274" max="11274" width="5.44140625" style="3" customWidth="1"/>
    <col min="11275" max="11275" width="5.6640625" style="3" customWidth="1"/>
    <col min="11276" max="11276" width="9.6640625" style="3" customWidth="1"/>
    <col min="11277" max="11279" width="7.6640625" style="3" customWidth="1"/>
    <col min="11280" max="11280" width="10.5546875" style="3" customWidth="1"/>
    <col min="11281" max="11281" width="13.6640625" style="3" customWidth="1"/>
    <col min="11282" max="11508" width="28.6640625" style="3"/>
    <col min="11509" max="11510" width="0" style="3" hidden="1" customWidth="1"/>
    <col min="11511" max="11526" width="7.6640625" style="3" customWidth="1"/>
    <col min="11527" max="11527" width="8.6640625" style="3" customWidth="1"/>
    <col min="11528" max="11529" width="7.6640625" style="3" customWidth="1"/>
    <col min="11530" max="11530" width="5.44140625" style="3" customWidth="1"/>
    <col min="11531" max="11531" width="5.6640625" style="3" customWidth="1"/>
    <col min="11532" max="11532" width="9.6640625" style="3" customWidth="1"/>
    <col min="11533" max="11535" width="7.6640625" style="3" customWidth="1"/>
    <col min="11536" max="11536" width="10.5546875" style="3" customWidth="1"/>
    <col min="11537" max="11537" width="13.6640625" style="3" customWidth="1"/>
    <col min="11538" max="11764" width="28.6640625" style="3"/>
    <col min="11765" max="11766" width="0" style="3" hidden="1" customWidth="1"/>
    <col min="11767" max="11782" width="7.6640625" style="3" customWidth="1"/>
    <col min="11783" max="11783" width="8.6640625" style="3" customWidth="1"/>
    <col min="11784" max="11785" width="7.6640625" style="3" customWidth="1"/>
    <col min="11786" max="11786" width="5.44140625" style="3" customWidth="1"/>
    <col min="11787" max="11787" width="5.6640625" style="3" customWidth="1"/>
    <col min="11788" max="11788" width="9.6640625" style="3" customWidth="1"/>
    <col min="11789" max="11791" width="7.6640625" style="3" customWidth="1"/>
    <col min="11792" max="11792" width="10.5546875" style="3" customWidth="1"/>
    <col min="11793" max="11793" width="13.6640625" style="3" customWidth="1"/>
    <col min="11794" max="12020" width="28.6640625" style="3"/>
    <col min="12021" max="12022" width="0" style="3" hidden="1" customWidth="1"/>
    <col min="12023" max="12038" width="7.6640625" style="3" customWidth="1"/>
    <col min="12039" max="12039" width="8.6640625" style="3" customWidth="1"/>
    <col min="12040" max="12041" width="7.6640625" style="3" customWidth="1"/>
    <col min="12042" max="12042" width="5.44140625" style="3" customWidth="1"/>
    <col min="12043" max="12043" width="5.6640625" style="3" customWidth="1"/>
    <col min="12044" max="12044" width="9.6640625" style="3" customWidth="1"/>
    <col min="12045" max="12047" width="7.6640625" style="3" customWidth="1"/>
    <col min="12048" max="12048" width="10.5546875" style="3" customWidth="1"/>
    <col min="12049" max="12049" width="13.6640625" style="3" customWidth="1"/>
    <col min="12050" max="12276" width="28.6640625" style="3"/>
    <col min="12277" max="12278" width="0" style="3" hidden="1" customWidth="1"/>
    <col min="12279" max="12294" width="7.6640625" style="3" customWidth="1"/>
    <col min="12295" max="12295" width="8.6640625" style="3" customWidth="1"/>
    <col min="12296" max="12297" width="7.6640625" style="3" customWidth="1"/>
    <col min="12298" max="12298" width="5.44140625" style="3" customWidth="1"/>
    <col min="12299" max="12299" width="5.6640625" style="3" customWidth="1"/>
    <col min="12300" max="12300" width="9.6640625" style="3" customWidth="1"/>
    <col min="12301" max="12303" width="7.6640625" style="3" customWidth="1"/>
    <col min="12304" max="12304" width="10.5546875" style="3" customWidth="1"/>
    <col min="12305" max="12305" width="13.6640625" style="3" customWidth="1"/>
    <col min="12306" max="12532" width="28.6640625" style="3"/>
    <col min="12533" max="12534" width="0" style="3" hidden="1" customWidth="1"/>
    <col min="12535" max="12550" width="7.6640625" style="3" customWidth="1"/>
    <col min="12551" max="12551" width="8.6640625" style="3" customWidth="1"/>
    <col min="12552" max="12553" width="7.6640625" style="3" customWidth="1"/>
    <col min="12554" max="12554" width="5.44140625" style="3" customWidth="1"/>
    <col min="12555" max="12555" width="5.6640625" style="3" customWidth="1"/>
    <col min="12556" max="12556" width="9.6640625" style="3" customWidth="1"/>
    <col min="12557" max="12559" width="7.6640625" style="3" customWidth="1"/>
    <col min="12560" max="12560" width="10.5546875" style="3" customWidth="1"/>
    <col min="12561" max="12561" width="13.6640625" style="3" customWidth="1"/>
    <col min="12562" max="12788" width="28.6640625" style="3"/>
    <col min="12789" max="12790" width="0" style="3" hidden="1" customWidth="1"/>
    <col min="12791" max="12806" width="7.6640625" style="3" customWidth="1"/>
    <col min="12807" max="12807" width="8.6640625" style="3" customWidth="1"/>
    <col min="12808" max="12809" width="7.6640625" style="3" customWidth="1"/>
    <col min="12810" max="12810" width="5.44140625" style="3" customWidth="1"/>
    <col min="12811" max="12811" width="5.6640625" style="3" customWidth="1"/>
    <col min="12812" max="12812" width="9.6640625" style="3" customWidth="1"/>
    <col min="12813" max="12815" width="7.6640625" style="3" customWidth="1"/>
    <col min="12816" max="12816" width="10.5546875" style="3" customWidth="1"/>
    <col min="12817" max="12817" width="13.6640625" style="3" customWidth="1"/>
    <col min="12818" max="13044" width="28.6640625" style="3"/>
    <col min="13045" max="13046" width="0" style="3" hidden="1" customWidth="1"/>
    <col min="13047" max="13062" width="7.6640625" style="3" customWidth="1"/>
    <col min="13063" max="13063" width="8.6640625" style="3" customWidth="1"/>
    <col min="13064" max="13065" width="7.6640625" style="3" customWidth="1"/>
    <col min="13066" max="13066" width="5.44140625" style="3" customWidth="1"/>
    <col min="13067" max="13067" width="5.6640625" style="3" customWidth="1"/>
    <col min="13068" max="13068" width="9.6640625" style="3" customWidth="1"/>
    <col min="13069" max="13071" width="7.6640625" style="3" customWidth="1"/>
    <col min="13072" max="13072" width="10.5546875" style="3" customWidth="1"/>
    <col min="13073" max="13073" width="13.6640625" style="3" customWidth="1"/>
    <col min="13074" max="13300" width="28.6640625" style="3"/>
    <col min="13301" max="13302" width="0" style="3" hidden="1" customWidth="1"/>
    <col min="13303" max="13318" width="7.6640625" style="3" customWidth="1"/>
    <col min="13319" max="13319" width="8.6640625" style="3" customWidth="1"/>
    <col min="13320" max="13321" width="7.6640625" style="3" customWidth="1"/>
    <col min="13322" max="13322" width="5.44140625" style="3" customWidth="1"/>
    <col min="13323" max="13323" width="5.6640625" style="3" customWidth="1"/>
    <col min="13324" max="13324" width="9.6640625" style="3" customWidth="1"/>
    <col min="13325" max="13327" width="7.6640625" style="3" customWidth="1"/>
    <col min="13328" max="13328" width="10.5546875" style="3" customWidth="1"/>
    <col min="13329" max="13329" width="13.6640625" style="3" customWidth="1"/>
    <col min="13330" max="13556" width="28.6640625" style="3"/>
    <col min="13557" max="13558" width="0" style="3" hidden="1" customWidth="1"/>
    <col min="13559" max="13574" width="7.6640625" style="3" customWidth="1"/>
    <col min="13575" max="13575" width="8.6640625" style="3" customWidth="1"/>
    <col min="13576" max="13577" width="7.6640625" style="3" customWidth="1"/>
    <col min="13578" max="13578" width="5.44140625" style="3" customWidth="1"/>
    <col min="13579" max="13579" width="5.6640625" style="3" customWidth="1"/>
    <col min="13580" max="13580" width="9.6640625" style="3" customWidth="1"/>
    <col min="13581" max="13583" width="7.6640625" style="3" customWidth="1"/>
    <col min="13584" max="13584" width="10.5546875" style="3" customWidth="1"/>
    <col min="13585" max="13585" width="13.6640625" style="3" customWidth="1"/>
    <col min="13586" max="13812" width="28.6640625" style="3"/>
    <col min="13813" max="13814" width="0" style="3" hidden="1" customWidth="1"/>
    <col min="13815" max="13830" width="7.6640625" style="3" customWidth="1"/>
    <col min="13831" max="13831" width="8.6640625" style="3" customWidth="1"/>
    <col min="13832" max="13833" width="7.6640625" style="3" customWidth="1"/>
    <col min="13834" max="13834" width="5.44140625" style="3" customWidth="1"/>
    <col min="13835" max="13835" width="5.6640625" style="3" customWidth="1"/>
    <col min="13836" max="13836" width="9.6640625" style="3" customWidth="1"/>
    <col min="13837" max="13839" width="7.6640625" style="3" customWidth="1"/>
    <col min="13840" max="13840" width="10.5546875" style="3" customWidth="1"/>
    <col min="13841" max="13841" width="13.6640625" style="3" customWidth="1"/>
    <col min="13842" max="14068" width="28.6640625" style="3"/>
    <col min="14069" max="14070" width="0" style="3" hidden="1" customWidth="1"/>
    <col min="14071" max="14086" width="7.6640625" style="3" customWidth="1"/>
    <col min="14087" max="14087" width="8.6640625" style="3" customWidth="1"/>
    <col min="14088" max="14089" width="7.6640625" style="3" customWidth="1"/>
    <col min="14090" max="14090" width="5.44140625" style="3" customWidth="1"/>
    <col min="14091" max="14091" width="5.6640625" style="3" customWidth="1"/>
    <col min="14092" max="14092" width="9.6640625" style="3" customWidth="1"/>
    <col min="14093" max="14095" width="7.6640625" style="3" customWidth="1"/>
    <col min="14096" max="14096" width="10.5546875" style="3" customWidth="1"/>
    <col min="14097" max="14097" width="13.6640625" style="3" customWidth="1"/>
    <col min="14098" max="14324" width="28.6640625" style="3"/>
    <col min="14325" max="14326" width="0" style="3" hidden="1" customWidth="1"/>
    <col min="14327" max="14342" width="7.6640625" style="3" customWidth="1"/>
    <col min="14343" max="14343" width="8.6640625" style="3" customWidth="1"/>
    <col min="14344" max="14345" width="7.6640625" style="3" customWidth="1"/>
    <col min="14346" max="14346" width="5.44140625" style="3" customWidth="1"/>
    <col min="14347" max="14347" width="5.6640625" style="3" customWidth="1"/>
    <col min="14348" max="14348" width="9.6640625" style="3" customWidth="1"/>
    <col min="14349" max="14351" width="7.6640625" style="3" customWidth="1"/>
    <col min="14352" max="14352" width="10.5546875" style="3" customWidth="1"/>
    <col min="14353" max="14353" width="13.6640625" style="3" customWidth="1"/>
    <col min="14354" max="14580" width="28.6640625" style="3"/>
    <col min="14581" max="14582" width="0" style="3" hidden="1" customWidth="1"/>
    <col min="14583" max="14598" width="7.6640625" style="3" customWidth="1"/>
    <col min="14599" max="14599" width="8.6640625" style="3" customWidth="1"/>
    <col min="14600" max="14601" width="7.6640625" style="3" customWidth="1"/>
    <col min="14602" max="14602" width="5.44140625" style="3" customWidth="1"/>
    <col min="14603" max="14603" width="5.6640625" style="3" customWidth="1"/>
    <col min="14604" max="14604" width="9.6640625" style="3" customWidth="1"/>
    <col min="14605" max="14607" width="7.6640625" style="3" customWidth="1"/>
    <col min="14608" max="14608" width="10.5546875" style="3" customWidth="1"/>
    <col min="14609" max="14609" width="13.6640625" style="3" customWidth="1"/>
    <col min="14610" max="14836" width="28.6640625" style="3"/>
    <col min="14837" max="14838" width="0" style="3" hidden="1" customWidth="1"/>
    <col min="14839" max="14854" width="7.6640625" style="3" customWidth="1"/>
    <col min="14855" max="14855" width="8.6640625" style="3" customWidth="1"/>
    <col min="14856" max="14857" width="7.6640625" style="3" customWidth="1"/>
    <col min="14858" max="14858" width="5.44140625" style="3" customWidth="1"/>
    <col min="14859" max="14859" width="5.6640625" style="3" customWidth="1"/>
    <col min="14860" max="14860" width="9.6640625" style="3" customWidth="1"/>
    <col min="14861" max="14863" width="7.6640625" style="3" customWidth="1"/>
    <col min="14864" max="14864" width="10.5546875" style="3" customWidth="1"/>
    <col min="14865" max="14865" width="13.6640625" style="3" customWidth="1"/>
    <col min="14866" max="15092" width="28.6640625" style="3"/>
    <col min="15093" max="15094" width="0" style="3" hidden="1" customWidth="1"/>
    <col min="15095" max="15110" width="7.6640625" style="3" customWidth="1"/>
    <col min="15111" max="15111" width="8.6640625" style="3" customWidth="1"/>
    <col min="15112" max="15113" width="7.6640625" style="3" customWidth="1"/>
    <col min="15114" max="15114" width="5.44140625" style="3" customWidth="1"/>
    <col min="15115" max="15115" width="5.6640625" style="3" customWidth="1"/>
    <col min="15116" max="15116" width="9.6640625" style="3" customWidth="1"/>
    <col min="15117" max="15119" width="7.6640625" style="3" customWidth="1"/>
    <col min="15120" max="15120" width="10.5546875" style="3" customWidth="1"/>
    <col min="15121" max="15121" width="13.6640625" style="3" customWidth="1"/>
    <col min="15122" max="15348" width="28.6640625" style="3"/>
    <col min="15349" max="15350" width="0" style="3" hidden="1" customWidth="1"/>
    <col min="15351" max="15366" width="7.6640625" style="3" customWidth="1"/>
    <col min="15367" max="15367" width="8.6640625" style="3" customWidth="1"/>
    <col min="15368" max="15369" width="7.6640625" style="3" customWidth="1"/>
    <col min="15370" max="15370" width="5.44140625" style="3" customWidth="1"/>
    <col min="15371" max="15371" width="5.6640625" style="3" customWidth="1"/>
    <col min="15372" max="15372" width="9.6640625" style="3" customWidth="1"/>
    <col min="15373" max="15375" width="7.6640625" style="3" customWidth="1"/>
    <col min="15376" max="15376" width="10.5546875" style="3" customWidth="1"/>
    <col min="15377" max="15377" width="13.6640625" style="3" customWidth="1"/>
    <col min="15378" max="15604" width="28.6640625" style="3"/>
    <col min="15605" max="15606" width="0" style="3" hidden="1" customWidth="1"/>
    <col min="15607" max="15622" width="7.6640625" style="3" customWidth="1"/>
    <col min="15623" max="15623" width="8.6640625" style="3" customWidth="1"/>
    <col min="15624" max="15625" width="7.6640625" style="3" customWidth="1"/>
    <col min="15626" max="15626" width="5.44140625" style="3" customWidth="1"/>
    <col min="15627" max="15627" width="5.6640625" style="3" customWidth="1"/>
    <col min="15628" max="15628" width="9.6640625" style="3" customWidth="1"/>
    <col min="15629" max="15631" width="7.6640625" style="3" customWidth="1"/>
    <col min="15632" max="15632" width="10.5546875" style="3" customWidth="1"/>
    <col min="15633" max="15633" width="13.6640625" style="3" customWidth="1"/>
    <col min="15634" max="15860" width="28.6640625" style="3"/>
    <col min="15861" max="15862" width="0" style="3" hidden="1" customWidth="1"/>
    <col min="15863" max="15878" width="7.6640625" style="3" customWidth="1"/>
    <col min="15879" max="15879" width="8.6640625" style="3" customWidth="1"/>
    <col min="15880" max="15881" width="7.6640625" style="3" customWidth="1"/>
    <col min="15882" max="15882" width="5.44140625" style="3" customWidth="1"/>
    <col min="15883" max="15883" width="5.6640625" style="3" customWidth="1"/>
    <col min="15884" max="15884" width="9.6640625" style="3" customWidth="1"/>
    <col min="15885" max="15887" width="7.6640625" style="3" customWidth="1"/>
    <col min="15888" max="15888" width="10.5546875" style="3" customWidth="1"/>
    <col min="15889" max="15889" width="13.6640625" style="3" customWidth="1"/>
    <col min="15890" max="16116" width="28.6640625" style="3"/>
    <col min="16117" max="16118" width="0" style="3" hidden="1" customWidth="1"/>
    <col min="16119" max="16134" width="7.6640625" style="3" customWidth="1"/>
    <col min="16135" max="16135" width="8.6640625" style="3" customWidth="1"/>
    <col min="16136" max="16137" width="7.6640625" style="3" customWidth="1"/>
    <col min="16138" max="16138" width="5.44140625" style="3" customWidth="1"/>
    <col min="16139" max="16139" width="5.6640625" style="3" customWidth="1"/>
    <col min="16140" max="16140" width="9.6640625" style="3" customWidth="1"/>
    <col min="16141" max="16143" width="7.6640625" style="3" customWidth="1"/>
    <col min="16144" max="16144" width="10.5546875" style="3" customWidth="1"/>
    <col min="16145" max="16145" width="13.6640625" style="3" customWidth="1"/>
    <col min="16146" max="16384" width="28.6640625" style="3"/>
  </cols>
  <sheetData>
    <row r="1" spans="1:18" ht="14.25" customHeight="1" x14ac:dyDescent="0.3">
      <c r="A1" s="254" t="s">
        <v>681</v>
      </c>
      <c r="M1" s="3"/>
    </row>
    <row r="2" spans="1:18" ht="15.6" x14ac:dyDescent="0.3">
      <c r="A2" s="75" t="s">
        <v>682</v>
      </c>
      <c r="M2" s="3"/>
    </row>
    <row r="3" spans="1:18" x14ac:dyDescent="0.3">
      <c r="M3" s="3"/>
    </row>
    <row r="4" spans="1:18" s="106" customFormat="1" ht="24" customHeight="1" x14ac:dyDescent="0.3">
      <c r="A4" s="104" t="s">
        <v>683</v>
      </c>
      <c r="B4" s="105">
        <v>2017</v>
      </c>
      <c r="C4" s="105">
        <v>2018</v>
      </c>
      <c r="D4" s="105">
        <v>2019</v>
      </c>
      <c r="E4" s="105">
        <v>2020</v>
      </c>
      <c r="F4" s="105">
        <v>2021</v>
      </c>
      <c r="G4" s="105">
        <v>2022</v>
      </c>
      <c r="H4" s="105">
        <v>2023</v>
      </c>
      <c r="I4" s="105">
        <v>2024</v>
      </c>
      <c r="J4" s="105">
        <v>2025</v>
      </c>
      <c r="K4" s="824">
        <v>2026</v>
      </c>
      <c r="L4" s="1030">
        <v>2026</v>
      </c>
      <c r="M4" s="105" t="s">
        <v>684</v>
      </c>
      <c r="N4" s="811"/>
    </row>
    <row r="5" spans="1:18" x14ac:dyDescent="0.3">
      <c r="A5" s="107"/>
      <c r="B5" s="108"/>
      <c r="C5" s="108"/>
      <c r="D5" s="108"/>
      <c r="E5" s="108"/>
      <c r="F5" s="105"/>
      <c r="G5" s="105"/>
      <c r="H5" s="105"/>
      <c r="I5" s="105"/>
      <c r="J5" s="105"/>
      <c r="K5" s="109" t="s">
        <v>685</v>
      </c>
      <c r="L5" s="1030"/>
      <c r="M5" s="108"/>
    </row>
    <row r="6" spans="1:18" x14ac:dyDescent="0.3">
      <c r="A6" s="110" t="s">
        <v>686</v>
      </c>
      <c r="B6" s="112">
        <v>27564.080812126402</v>
      </c>
      <c r="C6" s="112">
        <v>28904.416009361099</v>
      </c>
      <c r="D6" s="112">
        <v>28350.684823899399</v>
      </c>
      <c r="E6" s="112">
        <v>26123.679105276198</v>
      </c>
      <c r="F6" s="112">
        <v>39900.752947377303</v>
      </c>
      <c r="G6" s="112">
        <v>38278.009568540001</v>
      </c>
      <c r="H6" s="112">
        <v>42397.759463426599</v>
      </c>
      <c r="I6" s="112">
        <v>48368.181899483701</v>
      </c>
      <c r="J6" s="112">
        <v>61848.860002496003</v>
      </c>
      <c r="K6" s="112">
        <v>7215.8334030775904</v>
      </c>
      <c r="L6" s="113">
        <f t="shared" ref="L6:L18" si="0">SUM(K6:K6)</f>
        <v>7215.8334030775904</v>
      </c>
      <c r="M6" s="114">
        <f>L6/$L$21</f>
        <v>0.7319778152281684</v>
      </c>
      <c r="O6" s="115"/>
      <c r="P6" s="116"/>
    </row>
    <row r="7" spans="1:18" x14ac:dyDescent="0.3">
      <c r="A7" s="117" t="s">
        <v>687</v>
      </c>
      <c r="B7" s="119">
        <v>3368.8559341206201</v>
      </c>
      <c r="C7" s="119">
        <v>4038.7123166000001</v>
      </c>
      <c r="D7" s="119">
        <v>2975.0759458299999</v>
      </c>
      <c r="E7" s="119">
        <v>1584.22071568</v>
      </c>
      <c r="F7" s="119">
        <v>3710.7444173497802</v>
      </c>
      <c r="G7" s="119">
        <v>5904.7864427699997</v>
      </c>
      <c r="H7" s="119">
        <v>3938.8896587099998</v>
      </c>
      <c r="I7" s="119">
        <v>3833.2738095</v>
      </c>
      <c r="J7" s="119">
        <v>3305.4123342900002</v>
      </c>
      <c r="K7" s="119">
        <v>239.67051278</v>
      </c>
      <c r="L7" s="113">
        <f t="shared" si="0"/>
        <v>239.67051278</v>
      </c>
      <c r="M7" s="120">
        <f>L7/$L$21</f>
        <v>2.4312298873820439E-2</v>
      </c>
      <c r="N7" s="486"/>
      <c r="O7" s="121"/>
      <c r="P7" s="121"/>
    </row>
    <row r="8" spans="1:18" x14ac:dyDescent="0.3">
      <c r="A8" s="117" t="s">
        <v>688</v>
      </c>
      <c r="B8" s="119">
        <v>1788.50447910976</v>
      </c>
      <c r="C8" s="119">
        <v>1938.0913107577101</v>
      </c>
      <c r="D8" s="119">
        <v>1928.8144243971001</v>
      </c>
      <c r="E8" s="119">
        <v>1542.1219648466499</v>
      </c>
      <c r="F8" s="119">
        <v>2335.2618808980701</v>
      </c>
      <c r="G8" s="119">
        <v>2385.5075464597098</v>
      </c>
      <c r="H8" s="119">
        <v>1141.96928770097</v>
      </c>
      <c r="I8" s="119">
        <v>2287.9252618198002</v>
      </c>
      <c r="J8" s="119">
        <v>2374.6556334177399</v>
      </c>
      <c r="K8" s="119">
        <v>302.33652878186501</v>
      </c>
      <c r="L8" s="113">
        <f t="shared" si="0"/>
        <v>302.33652878186501</v>
      </c>
      <c r="M8" s="120">
        <f t="shared" ref="M8:M17" si="1">L8/$L$21</f>
        <v>3.0669171451080154E-2</v>
      </c>
    </row>
    <row r="9" spans="1:18" x14ac:dyDescent="0.3">
      <c r="A9" s="117" t="s">
        <v>689</v>
      </c>
      <c r="B9" s="119">
        <v>826.88744974230497</v>
      </c>
      <c r="C9" s="119">
        <v>762.26194427481903</v>
      </c>
      <c r="D9" s="119">
        <v>774.28455625376705</v>
      </c>
      <c r="E9" s="119">
        <v>731.13150029855296</v>
      </c>
      <c r="F9" s="119">
        <v>857.01118548560498</v>
      </c>
      <c r="G9" s="119">
        <v>1354.2156761705401</v>
      </c>
      <c r="H9" s="119">
        <v>970.67056791081404</v>
      </c>
      <c r="I9" s="119">
        <v>1229.2108789732199</v>
      </c>
      <c r="J9" s="119">
        <v>1899.0874720484001</v>
      </c>
      <c r="K9" s="119">
        <v>97.468050402948904</v>
      </c>
      <c r="L9" s="113">
        <f t="shared" si="0"/>
        <v>97.468050402948904</v>
      </c>
      <c r="M9" s="120">
        <f>L9/$L$21</f>
        <v>9.8872086705980144E-3</v>
      </c>
    </row>
    <row r="10" spans="1:18" x14ac:dyDescent="0.3">
      <c r="A10" s="117" t="s">
        <v>690</v>
      </c>
      <c r="B10" s="119">
        <v>5103.0639328999996</v>
      </c>
      <c r="C10" s="119">
        <v>5867.3235235599996</v>
      </c>
      <c r="D10" s="119">
        <v>6298.8242</v>
      </c>
      <c r="E10" s="119">
        <v>6735.3891000000003</v>
      </c>
      <c r="F10" s="119">
        <v>7868.0210999999999</v>
      </c>
      <c r="G10" s="119">
        <v>8367.7086999999992</v>
      </c>
      <c r="H10" s="119">
        <v>9168.9701999999997</v>
      </c>
      <c r="I10" s="119">
        <v>11110.6505</v>
      </c>
      <c r="J10" s="119">
        <v>12631.2192</v>
      </c>
      <c r="K10" s="119">
        <v>1184.7369000000001</v>
      </c>
      <c r="L10" s="113">
        <f t="shared" si="0"/>
        <v>1184.7369000000001</v>
      </c>
      <c r="M10" s="120">
        <f t="shared" si="1"/>
        <v>0.12018031448901347</v>
      </c>
    </row>
    <row r="11" spans="1:18" x14ac:dyDescent="0.3">
      <c r="A11" s="117" t="s">
        <v>691</v>
      </c>
      <c r="B11" s="122">
        <v>1088.6195671</v>
      </c>
      <c r="C11" s="122">
        <v>1374.83657644</v>
      </c>
      <c r="D11" s="122">
        <v>1614.1053999999999</v>
      </c>
      <c r="E11" s="122">
        <v>1316.1868999999999</v>
      </c>
      <c r="F11" s="119">
        <v>1515.5727999999999</v>
      </c>
      <c r="G11" s="119">
        <v>1639.1868999999999</v>
      </c>
      <c r="H11" s="119">
        <v>1777.4879000000001</v>
      </c>
      <c r="I11" s="119">
        <v>1316.5146</v>
      </c>
      <c r="J11" s="119">
        <v>2277.2574</v>
      </c>
      <c r="K11" s="119">
        <v>168.46080000000001</v>
      </c>
      <c r="L11" s="113">
        <f t="shared" si="0"/>
        <v>168.46080000000001</v>
      </c>
      <c r="M11" s="120">
        <f t="shared" si="1"/>
        <v>1.7088749344323452E-2</v>
      </c>
      <c r="P11" s="123"/>
      <c r="Q11" s="123"/>
      <c r="R11" s="123"/>
    </row>
    <row r="12" spans="1:18" x14ac:dyDescent="0.3">
      <c r="A12" s="117" t="s">
        <v>692</v>
      </c>
      <c r="B12" s="119">
        <v>1272.3398</v>
      </c>
      <c r="C12" s="119">
        <v>1401.9002</v>
      </c>
      <c r="D12" s="119">
        <v>1354.8878999999999</v>
      </c>
      <c r="E12" s="119">
        <v>1006.5379</v>
      </c>
      <c r="F12" s="119">
        <v>1564.9597000000001</v>
      </c>
      <c r="G12" s="119">
        <v>1872.8336999999999</v>
      </c>
      <c r="H12" s="119">
        <v>1602.3822</v>
      </c>
      <c r="I12" s="119">
        <v>1636.7585999999999</v>
      </c>
      <c r="J12" s="119">
        <v>1732.3633</v>
      </c>
      <c r="K12" s="119">
        <v>124.97709999999999</v>
      </c>
      <c r="L12" s="113">
        <f t="shared" si="0"/>
        <v>124.97709999999999</v>
      </c>
      <c r="M12" s="120">
        <f t="shared" si="1"/>
        <v>1.2677740671304222E-2</v>
      </c>
      <c r="P12" s="123"/>
      <c r="Q12" s="123"/>
      <c r="R12" s="123"/>
    </row>
    <row r="13" spans="1:18" ht="14.4" x14ac:dyDescent="0.3">
      <c r="A13" s="117" t="s">
        <v>693</v>
      </c>
      <c r="B13" s="119">
        <v>343.81119999999999</v>
      </c>
      <c r="C13" s="119">
        <v>338.97039999999998</v>
      </c>
      <c r="D13" s="119">
        <v>321.73099999999999</v>
      </c>
      <c r="E13" s="119">
        <v>238.73949999999999</v>
      </c>
      <c r="F13" s="119">
        <v>279.96199999999999</v>
      </c>
      <c r="G13" s="119">
        <v>312.62270000000001</v>
      </c>
      <c r="H13" s="119">
        <v>289.55459999999999</v>
      </c>
      <c r="I13" s="119">
        <v>285.68579999999997</v>
      </c>
      <c r="J13" s="119">
        <v>275.85890000000001</v>
      </c>
      <c r="K13" s="119">
        <v>22.558599999999998</v>
      </c>
      <c r="L13" s="113">
        <f t="shared" si="0"/>
        <v>22.558599999999998</v>
      </c>
      <c r="M13" s="120">
        <f t="shared" si="1"/>
        <v>2.2883558724573014E-3</v>
      </c>
      <c r="O13"/>
      <c r="P13" s="123"/>
      <c r="Q13" s="123"/>
      <c r="R13" s="123"/>
    </row>
    <row r="14" spans="1:18" x14ac:dyDescent="0.3">
      <c r="A14" s="117" t="s">
        <v>694</v>
      </c>
      <c r="B14" s="119">
        <v>1384.7514000000001</v>
      </c>
      <c r="C14" s="119">
        <v>1562.3112000000001</v>
      </c>
      <c r="D14" s="119">
        <v>1606.7090000000001</v>
      </c>
      <c r="E14" s="119">
        <v>1495.1143</v>
      </c>
      <c r="F14" s="119">
        <v>1904.9822999999999</v>
      </c>
      <c r="G14" s="119">
        <v>2348.0657999999999</v>
      </c>
      <c r="H14" s="119">
        <v>1997.3895</v>
      </c>
      <c r="I14" s="119">
        <v>2193.2235999999998</v>
      </c>
      <c r="J14" s="119">
        <v>2396.2404000000001</v>
      </c>
      <c r="K14" s="119">
        <v>194.61949999999999</v>
      </c>
      <c r="L14" s="113">
        <f t="shared" si="0"/>
        <v>194.61949999999999</v>
      </c>
      <c r="M14" s="120">
        <f t="shared" si="1"/>
        <v>1.9742301194209916E-2</v>
      </c>
      <c r="O14" s="121"/>
      <c r="P14" s="123"/>
      <c r="Q14" s="123"/>
      <c r="R14" s="123"/>
    </row>
    <row r="15" spans="1:18" x14ac:dyDescent="0.3">
      <c r="A15" s="110" t="s">
        <v>695</v>
      </c>
      <c r="B15" s="111">
        <v>587.74400000000003</v>
      </c>
      <c r="C15" s="111">
        <v>629.21400000000006</v>
      </c>
      <c r="D15" s="111">
        <v>607.28660000000002</v>
      </c>
      <c r="E15" s="111">
        <v>446.36130000000003</v>
      </c>
      <c r="F15" s="111">
        <v>674.70119999999997</v>
      </c>
      <c r="G15" s="111">
        <v>1093.0476000000001</v>
      </c>
      <c r="H15" s="111">
        <v>1193.703</v>
      </c>
      <c r="I15" s="111">
        <v>1049.0442</v>
      </c>
      <c r="J15" s="111">
        <v>999.32140000000004</v>
      </c>
      <c r="K15" s="112">
        <v>60.7117</v>
      </c>
      <c r="L15" s="113">
        <f t="shared" si="0"/>
        <v>60.7117</v>
      </c>
      <c r="M15" s="114">
        <f>L15/$L$21</f>
        <v>6.1586257667526336E-3</v>
      </c>
      <c r="O15" s="121"/>
      <c r="P15" s="123"/>
      <c r="Q15" s="123"/>
      <c r="R15" s="123"/>
    </row>
    <row r="16" spans="1:18" x14ac:dyDescent="0.3">
      <c r="A16" s="117" t="s">
        <v>696</v>
      </c>
      <c r="B16" s="118">
        <v>1272.5274999999999</v>
      </c>
      <c r="C16" s="118">
        <v>1324.7054000000001</v>
      </c>
      <c r="D16" s="118">
        <v>1309.9999</v>
      </c>
      <c r="E16" s="118">
        <v>926.58540000000005</v>
      </c>
      <c r="F16" s="118">
        <v>1613.0618999999999</v>
      </c>
      <c r="G16" s="118">
        <v>1722.9958999999999</v>
      </c>
      <c r="H16" s="118">
        <v>1551.2221</v>
      </c>
      <c r="I16" s="118">
        <v>2000.0463999999999</v>
      </c>
      <c r="J16" s="118">
        <v>2181.0257999999999</v>
      </c>
      <c r="K16" s="119">
        <v>162.20779999999999</v>
      </c>
      <c r="L16" s="113">
        <f t="shared" si="0"/>
        <v>162.20779999999999</v>
      </c>
      <c r="M16" s="120">
        <f t="shared" si="1"/>
        <v>1.6454441839847306E-2</v>
      </c>
      <c r="P16" s="124"/>
      <c r="Q16" s="123"/>
      <c r="R16" s="123"/>
    </row>
    <row r="17" spans="1:18" x14ac:dyDescent="0.3">
      <c r="A17" s="117" t="s">
        <v>697</v>
      </c>
      <c r="B17" s="118">
        <v>520.43029999999999</v>
      </c>
      <c r="C17" s="118">
        <v>590.50450000000001</v>
      </c>
      <c r="D17" s="118">
        <v>567.40030000000002</v>
      </c>
      <c r="E17" s="118">
        <v>460.9667</v>
      </c>
      <c r="F17" s="118">
        <v>554.61720000000003</v>
      </c>
      <c r="G17" s="118">
        <v>648.63930000000005</v>
      </c>
      <c r="H17" s="118">
        <v>714.6671</v>
      </c>
      <c r="I17" s="118">
        <v>738.53290000000004</v>
      </c>
      <c r="J17" s="118">
        <v>791.56359999999995</v>
      </c>
      <c r="K17" s="119">
        <v>49.8994</v>
      </c>
      <c r="L17" s="113">
        <f t="shared" si="0"/>
        <v>49.8994</v>
      </c>
      <c r="M17" s="120">
        <f t="shared" si="1"/>
        <v>5.0618205483538813E-3</v>
      </c>
      <c r="P17" s="123"/>
      <c r="Q17" s="123"/>
      <c r="R17" s="123"/>
    </row>
    <row r="18" spans="1:18" x14ac:dyDescent="0.3">
      <c r="A18" s="117" t="s">
        <v>698</v>
      </c>
      <c r="B18" s="118">
        <v>282.90954476000002</v>
      </c>
      <c r="C18" s="118">
        <v>339.35635251999997</v>
      </c>
      <c r="D18" s="118">
        <v>285.34625925000103</v>
      </c>
      <c r="E18" s="118">
        <v>214.55395779999969</v>
      </c>
      <c r="F18" s="118">
        <v>334.25265631999901</v>
      </c>
      <c r="G18" s="118">
        <v>411.61083547999999</v>
      </c>
      <c r="H18" s="118">
        <v>362.87795230999996</v>
      </c>
      <c r="I18" s="118">
        <v>344.77142216000101</v>
      </c>
      <c r="J18" s="118">
        <v>365.31513615999899</v>
      </c>
      <c r="K18" s="810">
        <v>34.514377690000018</v>
      </c>
      <c r="L18" s="113">
        <f t="shared" si="0"/>
        <v>34.514377690000018</v>
      </c>
      <c r="M18" s="120">
        <f>L18/$L$21</f>
        <v>3.5011560500705194E-3</v>
      </c>
      <c r="P18" s="123"/>
      <c r="Q18" s="123"/>
      <c r="R18" s="123"/>
    </row>
    <row r="19" spans="1:18" x14ac:dyDescent="0.3">
      <c r="A19" s="117"/>
      <c r="B19" s="125"/>
      <c r="C19" s="125"/>
      <c r="D19" s="125"/>
      <c r="E19" s="125"/>
      <c r="F19" s="125"/>
      <c r="G19" s="125"/>
      <c r="H19" s="125"/>
      <c r="I19" s="125"/>
      <c r="J19" s="125"/>
      <c r="K19" s="125"/>
      <c r="L19" s="9"/>
      <c r="M19" s="127"/>
      <c r="P19" s="123"/>
      <c r="Q19" s="123"/>
      <c r="R19" s="123"/>
    </row>
    <row r="20" spans="1:18" x14ac:dyDescent="0.3">
      <c r="A20" s="117"/>
      <c r="B20" s="126"/>
      <c r="C20" s="126"/>
      <c r="D20" s="126"/>
      <c r="E20" s="126"/>
      <c r="F20" s="126"/>
      <c r="G20" s="126"/>
      <c r="H20" s="126"/>
      <c r="I20" s="126"/>
      <c r="J20" s="126"/>
      <c r="K20" s="126"/>
      <c r="L20" s="9"/>
      <c r="M20" s="128"/>
      <c r="P20" s="123"/>
      <c r="Q20" s="123"/>
      <c r="R20" s="123"/>
    </row>
    <row r="21" spans="1:18" x14ac:dyDescent="0.3">
      <c r="A21" s="129" t="s">
        <v>699</v>
      </c>
      <c r="B21" s="130">
        <f t="shared" ref="B21:K21" si="2">SUM(B6:B18)</f>
        <v>45404.525919859079</v>
      </c>
      <c r="C21" s="130">
        <f t="shared" si="2"/>
        <v>49072.603733513628</v>
      </c>
      <c r="D21" s="130">
        <f t="shared" si="2"/>
        <v>47995.150309630284</v>
      </c>
      <c r="E21" s="130">
        <f t="shared" si="2"/>
        <v>42821.588343901407</v>
      </c>
      <c r="F21" s="130">
        <f t="shared" si="2"/>
        <v>63113.901287430766</v>
      </c>
      <c r="G21" s="130">
        <f t="shared" si="2"/>
        <v>66339.230669420242</v>
      </c>
      <c r="H21" s="130">
        <f t="shared" si="2"/>
        <v>67107.543530058392</v>
      </c>
      <c r="I21" s="130">
        <f t="shared" si="2"/>
        <v>76393.81987193675</v>
      </c>
      <c r="J21" s="130">
        <f t="shared" si="2"/>
        <v>93078.180578412153</v>
      </c>
      <c r="K21" s="130">
        <f t="shared" si="2"/>
        <v>9857.9946727324077</v>
      </c>
      <c r="L21" s="130">
        <f>SUM(L6:L18)</f>
        <v>9857.9946727324077</v>
      </c>
      <c r="M21" s="131">
        <f>SUM(M6:M18)</f>
        <v>0.99999999999999989</v>
      </c>
      <c r="P21" s="123"/>
      <c r="Q21" s="123"/>
      <c r="R21" s="123"/>
    </row>
    <row r="22" spans="1:18" x14ac:dyDescent="0.3">
      <c r="A22" s="132"/>
      <c r="B22" s="133"/>
      <c r="C22" s="133"/>
      <c r="D22" s="133"/>
      <c r="E22" s="133"/>
      <c r="F22" s="133"/>
      <c r="G22" s="133"/>
      <c r="H22" s="133"/>
      <c r="I22" s="133"/>
      <c r="J22" s="133"/>
      <c r="K22" s="133"/>
      <c r="L22" s="134"/>
      <c r="M22" s="135"/>
      <c r="P22" s="136"/>
    </row>
    <row r="23" spans="1:18" ht="26.25" customHeight="1" x14ac:dyDescent="0.3">
      <c r="A23" s="137" t="s">
        <v>700</v>
      </c>
      <c r="B23" s="138">
        <f t="shared" ref="B23:K23" si="3">B6+B15</f>
        <v>28151.824812126401</v>
      </c>
      <c r="C23" s="138">
        <f t="shared" si="3"/>
        <v>29533.630009361099</v>
      </c>
      <c r="D23" s="138">
        <f t="shared" si="3"/>
        <v>28957.971423899398</v>
      </c>
      <c r="E23" s="138">
        <f t="shared" si="3"/>
        <v>26570.040405276199</v>
      </c>
      <c r="F23" s="138">
        <f t="shared" si="3"/>
        <v>40575.454147377306</v>
      </c>
      <c r="G23" s="138">
        <f t="shared" si="3"/>
        <v>39371.057168539999</v>
      </c>
      <c r="H23" s="138">
        <f t="shared" si="3"/>
        <v>43591.4624634266</v>
      </c>
      <c r="I23" s="138">
        <f t="shared" si="3"/>
        <v>49417.226099483698</v>
      </c>
      <c r="J23" s="138">
        <f t="shared" si="3"/>
        <v>62848.181402496004</v>
      </c>
      <c r="K23" s="138">
        <f t="shared" si="3"/>
        <v>7276.5451030775903</v>
      </c>
      <c r="L23" s="138">
        <f>L6+L15</f>
        <v>7276.5451030775903</v>
      </c>
      <c r="M23" s="317">
        <f>+L23/L21</f>
        <v>0.73813644099492104</v>
      </c>
    </row>
    <row r="24" spans="1:18" x14ac:dyDescent="0.3">
      <c r="A24" s="126"/>
      <c r="B24" s="126"/>
      <c r="C24" s="126"/>
      <c r="D24" s="126"/>
      <c r="E24" s="126"/>
      <c r="F24" s="126"/>
      <c r="G24" s="126"/>
      <c r="H24" s="126"/>
      <c r="I24" s="126"/>
      <c r="J24" s="126"/>
      <c r="K24" s="126"/>
      <c r="L24" s="139"/>
      <c r="M24" s="139"/>
    </row>
    <row r="25" spans="1:18" ht="30" customHeight="1" x14ac:dyDescent="0.3">
      <c r="A25" s="1031" t="s">
        <v>884</v>
      </c>
      <c r="B25" s="1032"/>
      <c r="C25" s="1032"/>
      <c r="D25" s="1032"/>
      <c r="E25" s="1032"/>
      <c r="F25" s="1032"/>
      <c r="G25" s="1032"/>
      <c r="H25" s="1032"/>
      <c r="I25" s="1032"/>
      <c r="J25" s="1032"/>
      <c r="K25" s="1032"/>
      <c r="L25" s="1032"/>
      <c r="M25" s="1032"/>
    </row>
    <row r="26" spans="1:18" ht="8.25" customHeight="1" x14ac:dyDescent="0.3">
      <c r="M26" s="3"/>
    </row>
    <row r="27" spans="1:18" customFormat="1" ht="14.4" x14ac:dyDescent="0.3">
      <c r="B27" s="141"/>
      <c r="C27" s="141"/>
      <c r="D27" s="141"/>
      <c r="E27" s="141"/>
      <c r="F27" s="141"/>
      <c r="G27" s="141"/>
      <c r="H27" s="141"/>
      <c r="I27" s="141"/>
      <c r="J27" s="141"/>
      <c r="L27" s="121"/>
      <c r="M27" s="121"/>
      <c r="N27" s="812"/>
    </row>
    <row r="28" spans="1:18" customFormat="1" ht="14.4" x14ac:dyDescent="0.3">
      <c r="B28" s="121"/>
      <c r="C28" s="121"/>
      <c r="D28" s="121"/>
      <c r="E28" s="121"/>
      <c r="F28" s="121"/>
      <c r="G28" s="121"/>
      <c r="H28" s="121"/>
      <c r="I28" s="121"/>
      <c r="J28" s="121"/>
      <c r="K28" s="121"/>
      <c r="L28" s="140"/>
      <c r="N28" s="486"/>
    </row>
    <row r="29" spans="1:18" customFormat="1" ht="14.4" x14ac:dyDescent="0.3">
      <c r="K29" s="2"/>
      <c r="L29" s="140"/>
      <c r="N29" s="486"/>
    </row>
    <row r="30" spans="1:18" customFormat="1" ht="14.4" x14ac:dyDescent="0.3">
      <c r="B30" s="142"/>
      <c r="C30" s="142"/>
      <c r="D30" s="142"/>
      <c r="E30" s="142"/>
      <c r="F30" s="142"/>
      <c r="G30" s="142"/>
      <c r="H30" s="142"/>
      <c r="I30" s="142"/>
      <c r="J30" s="142"/>
      <c r="K30" s="121"/>
      <c r="L30" s="140"/>
      <c r="N30" s="486"/>
    </row>
    <row r="31" spans="1:18" customFormat="1" ht="14.4" x14ac:dyDescent="0.3">
      <c r="B31" s="121"/>
      <c r="C31" s="121"/>
      <c r="D31" s="121"/>
      <c r="E31" s="140"/>
      <c r="F31" s="140"/>
      <c r="G31" s="140"/>
      <c r="H31" s="140"/>
      <c r="I31" s="140"/>
      <c r="J31" s="140"/>
      <c r="K31" s="121"/>
      <c r="L31" s="140"/>
      <c r="N31" s="486"/>
    </row>
    <row r="32" spans="1:18" customFormat="1" ht="14.4" x14ac:dyDescent="0.3">
      <c r="B32" s="121"/>
      <c r="C32" s="121"/>
      <c r="D32" s="121"/>
      <c r="E32" s="140"/>
      <c r="F32" s="140"/>
      <c r="G32" s="140"/>
      <c r="H32" s="140"/>
      <c r="I32" s="140"/>
      <c r="J32" s="140"/>
      <c r="K32" s="121"/>
      <c r="L32" s="140"/>
      <c r="N32" s="486"/>
    </row>
    <row r="33" spans="2:14" customFormat="1" ht="14.4" x14ac:dyDescent="0.3">
      <c r="B33" s="121"/>
      <c r="C33" s="121"/>
      <c r="D33" s="121"/>
      <c r="E33" s="121"/>
      <c r="F33" s="121"/>
      <c r="G33" s="121"/>
      <c r="H33" s="121"/>
      <c r="I33" s="121"/>
      <c r="J33" s="121"/>
      <c r="K33" s="121"/>
      <c r="L33" s="140"/>
      <c r="N33" s="486"/>
    </row>
    <row r="34" spans="2:14" customFormat="1" ht="14.4" x14ac:dyDescent="0.3">
      <c r="B34" s="121"/>
      <c r="C34" s="121"/>
      <c r="D34" s="121"/>
      <c r="E34" s="121"/>
      <c r="F34" s="121"/>
      <c r="G34" s="121"/>
      <c r="H34" s="121"/>
      <c r="I34" s="121"/>
      <c r="J34" s="121"/>
      <c r="K34" s="121"/>
      <c r="L34" s="140"/>
      <c r="N34" s="486"/>
    </row>
    <row r="35" spans="2:14" customFormat="1" ht="14.4" x14ac:dyDescent="0.3">
      <c r="L35" s="140"/>
      <c r="N35" s="486"/>
    </row>
    <row r="36" spans="2:14" customFormat="1" ht="14.4" x14ac:dyDescent="0.3">
      <c r="L36" s="140"/>
      <c r="N36" s="486"/>
    </row>
    <row r="37" spans="2:14" customFormat="1" ht="14.4" x14ac:dyDescent="0.3">
      <c r="L37" s="140"/>
      <c r="N37" s="486"/>
    </row>
    <row r="38" spans="2:14" customFormat="1" ht="14.4" x14ac:dyDescent="0.3">
      <c r="L38" s="140"/>
      <c r="N38" s="486"/>
    </row>
    <row r="39" spans="2:14" customFormat="1" ht="14.4" x14ac:dyDescent="0.3">
      <c r="L39" s="140"/>
      <c r="N39" s="486"/>
    </row>
    <row r="40" spans="2:14" customFormat="1" ht="14.4" x14ac:dyDescent="0.3">
      <c r="L40" s="140"/>
      <c r="N40" s="486"/>
    </row>
    <row r="41" spans="2:14" customFormat="1" ht="14.4" x14ac:dyDescent="0.3">
      <c r="N41" s="486"/>
    </row>
    <row r="42" spans="2:14" customFormat="1" ht="14.4" x14ac:dyDescent="0.3">
      <c r="N42" s="486"/>
    </row>
    <row r="43" spans="2:14" customFormat="1" ht="14.4" x14ac:dyDescent="0.3">
      <c r="L43" s="2"/>
      <c r="M43" s="2"/>
      <c r="N43" s="486"/>
    </row>
    <row r="44" spans="2:14" customFormat="1" ht="14.4" x14ac:dyDescent="0.3">
      <c r="N44" s="486"/>
    </row>
    <row r="45" spans="2:14" customFormat="1" ht="14.4" x14ac:dyDescent="0.3">
      <c r="N45" s="486"/>
    </row>
    <row r="46" spans="2:14" customFormat="1" ht="14.4" x14ac:dyDescent="0.3">
      <c r="N46" s="486"/>
    </row>
    <row r="47" spans="2:14" customFormat="1" ht="14.4" x14ac:dyDescent="0.3">
      <c r="N47" s="486"/>
    </row>
    <row r="48" spans="2:14" customFormat="1" ht="14.4" x14ac:dyDescent="0.3">
      <c r="N48" s="486"/>
    </row>
    <row r="49" spans="14:14" customFormat="1" ht="14.4" x14ac:dyDescent="0.3">
      <c r="N49" s="486"/>
    </row>
    <row r="50" spans="14:14" customFormat="1" ht="14.4" x14ac:dyDescent="0.3">
      <c r="N50" s="486"/>
    </row>
  </sheetData>
  <mergeCells count="2">
    <mergeCell ref="L4:L5"/>
    <mergeCell ref="A25:M25"/>
  </mergeCells>
  <printOptions horizontalCentered="1" verticalCentered="1"/>
  <pageMargins left="0" right="0" top="0" bottom="0" header="0.31496062992125984" footer="0.31496062992125984"/>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B1ABB-45EE-44FC-9B19-F3D86575C974}">
  <sheetPr>
    <tabColor rgb="FF002060"/>
  </sheetPr>
  <dimension ref="A1:AB63"/>
  <sheetViews>
    <sheetView showGridLines="0" view="pageBreakPreview" zoomScaleNormal="100" zoomScaleSheetLayoutView="100" workbookViewId="0"/>
  </sheetViews>
  <sheetFormatPr baseColWidth="10" defaultColWidth="11.5546875" defaultRowHeight="14.4" x14ac:dyDescent="0.3"/>
  <cols>
    <col min="1" max="1" width="47" style="2" customWidth="1"/>
    <col min="2" max="2" width="18.6640625" style="2" customWidth="1"/>
    <col min="3" max="3" width="41.44140625" style="3" customWidth="1"/>
    <col min="4" max="4" width="4" customWidth="1"/>
    <col min="5" max="5" width="19.6640625" customWidth="1"/>
    <col min="6" max="6" width="6.6640625" customWidth="1"/>
    <col min="7" max="8" width="11.5546875" customWidth="1"/>
    <col min="10" max="10" width="15.5546875" customWidth="1"/>
    <col min="14" max="256" width="11.5546875" style="3"/>
    <col min="257" max="257" width="36.33203125" style="3" customWidth="1"/>
    <col min="258" max="258" width="18.6640625" style="3" customWidth="1"/>
    <col min="259" max="259" width="41.44140625" style="3" customWidth="1"/>
    <col min="260" max="260" width="10.44140625" style="3" bestFit="1" customWidth="1"/>
    <col min="261" max="261" width="19.6640625" style="3" customWidth="1"/>
    <col min="262" max="262" width="6.6640625" style="3" customWidth="1"/>
    <col min="263" max="264" width="11.5546875" style="3" customWidth="1"/>
    <col min="265" max="265" width="11.5546875" style="3"/>
    <col min="266" max="266" width="15.5546875" style="3" customWidth="1"/>
    <col min="267" max="512" width="11.5546875" style="3"/>
    <col min="513" max="513" width="36.33203125" style="3" customWidth="1"/>
    <col min="514" max="514" width="18.6640625" style="3" customWidth="1"/>
    <col min="515" max="515" width="41.44140625" style="3" customWidth="1"/>
    <col min="516" max="516" width="10.44140625" style="3" bestFit="1" customWidth="1"/>
    <col min="517" max="517" width="19.6640625" style="3" customWidth="1"/>
    <col min="518" max="518" width="6.6640625" style="3" customWidth="1"/>
    <col min="519" max="520" width="11.5546875" style="3" customWidth="1"/>
    <col min="521" max="521" width="11.5546875" style="3"/>
    <col min="522" max="522" width="15.5546875" style="3" customWidth="1"/>
    <col min="523" max="768" width="11.5546875" style="3"/>
    <col min="769" max="769" width="36.33203125" style="3" customWidth="1"/>
    <col min="770" max="770" width="18.6640625" style="3" customWidth="1"/>
    <col min="771" max="771" width="41.44140625" style="3" customWidth="1"/>
    <col min="772" max="772" width="10.44140625" style="3" bestFit="1" customWidth="1"/>
    <col min="773" max="773" width="19.6640625" style="3" customWidth="1"/>
    <col min="774" max="774" width="6.6640625" style="3" customWidth="1"/>
    <col min="775" max="776" width="11.5546875" style="3" customWidth="1"/>
    <col min="777" max="777" width="11.5546875" style="3"/>
    <col min="778" max="778" width="15.5546875" style="3" customWidth="1"/>
    <col min="779" max="1024" width="11.5546875" style="3"/>
    <col min="1025" max="1025" width="36.33203125" style="3" customWidth="1"/>
    <col min="1026" max="1026" width="18.6640625" style="3" customWidth="1"/>
    <col min="1027" max="1027" width="41.44140625" style="3" customWidth="1"/>
    <col min="1028" max="1028" width="10.44140625" style="3" bestFit="1" customWidth="1"/>
    <col min="1029" max="1029" width="19.6640625" style="3" customWidth="1"/>
    <col min="1030" max="1030" width="6.6640625" style="3" customWidth="1"/>
    <col min="1031" max="1032" width="11.5546875" style="3" customWidth="1"/>
    <col min="1033" max="1033" width="11.5546875" style="3"/>
    <col min="1034" max="1034" width="15.5546875" style="3" customWidth="1"/>
    <col min="1035" max="1280" width="11.5546875" style="3"/>
    <col min="1281" max="1281" width="36.33203125" style="3" customWidth="1"/>
    <col min="1282" max="1282" width="18.6640625" style="3" customWidth="1"/>
    <col min="1283" max="1283" width="41.44140625" style="3" customWidth="1"/>
    <col min="1284" max="1284" width="10.44140625" style="3" bestFit="1" customWidth="1"/>
    <col min="1285" max="1285" width="19.6640625" style="3" customWidth="1"/>
    <col min="1286" max="1286" width="6.6640625" style="3" customWidth="1"/>
    <col min="1287" max="1288" width="11.5546875" style="3" customWidth="1"/>
    <col min="1289" max="1289" width="11.5546875" style="3"/>
    <col min="1290" max="1290" width="15.5546875" style="3" customWidth="1"/>
    <col min="1291" max="1536" width="11.5546875" style="3"/>
    <col min="1537" max="1537" width="36.33203125" style="3" customWidth="1"/>
    <col min="1538" max="1538" width="18.6640625" style="3" customWidth="1"/>
    <col min="1539" max="1539" width="41.44140625" style="3" customWidth="1"/>
    <col min="1540" max="1540" width="10.44140625" style="3" bestFit="1" customWidth="1"/>
    <col min="1541" max="1541" width="19.6640625" style="3" customWidth="1"/>
    <col min="1542" max="1542" width="6.6640625" style="3" customWidth="1"/>
    <col min="1543" max="1544" width="11.5546875" style="3" customWidth="1"/>
    <col min="1545" max="1545" width="11.5546875" style="3"/>
    <col min="1546" max="1546" width="15.5546875" style="3" customWidth="1"/>
    <col min="1547" max="1792" width="11.5546875" style="3"/>
    <col min="1793" max="1793" width="36.33203125" style="3" customWidth="1"/>
    <col min="1794" max="1794" width="18.6640625" style="3" customWidth="1"/>
    <col min="1795" max="1795" width="41.44140625" style="3" customWidth="1"/>
    <col min="1796" max="1796" width="10.44140625" style="3" bestFit="1" customWidth="1"/>
    <col min="1797" max="1797" width="19.6640625" style="3" customWidth="1"/>
    <col min="1798" max="1798" width="6.6640625" style="3" customWidth="1"/>
    <col min="1799" max="1800" width="11.5546875" style="3" customWidth="1"/>
    <col min="1801" max="1801" width="11.5546875" style="3"/>
    <col min="1802" max="1802" width="15.5546875" style="3" customWidth="1"/>
    <col min="1803" max="2048" width="11.5546875" style="3"/>
    <col min="2049" max="2049" width="36.33203125" style="3" customWidth="1"/>
    <col min="2050" max="2050" width="18.6640625" style="3" customWidth="1"/>
    <col min="2051" max="2051" width="41.44140625" style="3" customWidth="1"/>
    <col min="2052" max="2052" width="10.44140625" style="3" bestFit="1" customWidth="1"/>
    <col min="2053" max="2053" width="19.6640625" style="3" customWidth="1"/>
    <col min="2054" max="2054" width="6.6640625" style="3" customWidth="1"/>
    <col min="2055" max="2056" width="11.5546875" style="3" customWidth="1"/>
    <col min="2057" max="2057" width="11.5546875" style="3"/>
    <col min="2058" max="2058" width="15.5546875" style="3" customWidth="1"/>
    <col min="2059" max="2304" width="11.5546875" style="3"/>
    <col min="2305" max="2305" width="36.33203125" style="3" customWidth="1"/>
    <col min="2306" max="2306" width="18.6640625" style="3" customWidth="1"/>
    <col min="2307" max="2307" width="41.44140625" style="3" customWidth="1"/>
    <col min="2308" max="2308" width="10.44140625" style="3" bestFit="1" customWidth="1"/>
    <col min="2309" max="2309" width="19.6640625" style="3" customWidth="1"/>
    <col min="2310" max="2310" width="6.6640625" style="3" customWidth="1"/>
    <col min="2311" max="2312" width="11.5546875" style="3" customWidth="1"/>
    <col min="2313" max="2313" width="11.5546875" style="3"/>
    <col min="2314" max="2314" width="15.5546875" style="3" customWidth="1"/>
    <col min="2315" max="2560" width="11.5546875" style="3"/>
    <col min="2561" max="2561" width="36.33203125" style="3" customWidth="1"/>
    <col min="2562" max="2562" width="18.6640625" style="3" customWidth="1"/>
    <col min="2563" max="2563" width="41.44140625" style="3" customWidth="1"/>
    <col min="2564" max="2564" width="10.44140625" style="3" bestFit="1" customWidth="1"/>
    <col min="2565" max="2565" width="19.6640625" style="3" customWidth="1"/>
    <col min="2566" max="2566" width="6.6640625" style="3" customWidth="1"/>
    <col min="2567" max="2568" width="11.5546875" style="3" customWidth="1"/>
    <col min="2569" max="2569" width="11.5546875" style="3"/>
    <col min="2570" max="2570" width="15.5546875" style="3" customWidth="1"/>
    <col min="2571" max="2816" width="11.5546875" style="3"/>
    <col min="2817" max="2817" width="36.33203125" style="3" customWidth="1"/>
    <col min="2818" max="2818" width="18.6640625" style="3" customWidth="1"/>
    <col min="2819" max="2819" width="41.44140625" style="3" customWidth="1"/>
    <col min="2820" max="2820" width="10.44140625" style="3" bestFit="1" customWidth="1"/>
    <col min="2821" max="2821" width="19.6640625" style="3" customWidth="1"/>
    <col min="2822" max="2822" width="6.6640625" style="3" customWidth="1"/>
    <col min="2823" max="2824" width="11.5546875" style="3" customWidth="1"/>
    <col min="2825" max="2825" width="11.5546875" style="3"/>
    <col min="2826" max="2826" width="15.5546875" style="3" customWidth="1"/>
    <col min="2827" max="3072" width="11.5546875" style="3"/>
    <col min="3073" max="3073" width="36.33203125" style="3" customWidth="1"/>
    <col min="3074" max="3074" width="18.6640625" style="3" customWidth="1"/>
    <col min="3075" max="3075" width="41.44140625" style="3" customWidth="1"/>
    <col min="3076" max="3076" width="10.44140625" style="3" bestFit="1" customWidth="1"/>
    <col min="3077" max="3077" width="19.6640625" style="3" customWidth="1"/>
    <col min="3078" max="3078" width="6.6640625" style="3" customWidth="1"/>
    <col min="3079" max="3080" width="11.5546875" style="3" customWidth="1"/>
    <col min="3081" max="3081" width="11.5546875" style="3"/>
    <col min="3082" max="3082" width="15.5546875" style="3" customWidth="1"/>
    <col min="3083" max="3328" width="11.5546875" style="3"/>
    <col min="3329" max="3329" width="36.33203125" style="3" customWidth="1"/>
    <col min="3330" max="3330" width="18.6640625" style="3" customWidth="1"/>
    <col min="3331" max="3331" width="41.44140625" style="3" customWidth="1"/>
    <col min="3332" max="3332" width="10.44140625" style="3" bestFit="1" customWidth="1"/>
    <col min="3333" max="3333" width="19.6640625" style="3" customWidth="1"/>
    <col min="3334" max="3334" width="6.6640625" style="3" customWidth="1"/>
    <col min="3335" max="3336" width="11.5546875" style="3" customWidth="1"/>
    <col min="3337" max="3337" width="11.5546875" style="3"/>
    <col min="3338" max="3338" width="15.5546875" style="3" customWidth="1"/>
    <col min="3339" max="3584" width="11.5546875" style="3"/>
    <col min="3585" max="3585" width="36.33203125" style="3" customWidth="1"/>
    <col min="3586" max="3586" width="18.6640625" style="3" customWidth="1"/>
    <col min="3587" max="3587" width="41.44140625" style="3" customWidth="1"/>
    <col min="3588" max="3588" width="10.44140625" style="3" bestFit="1" customWidth="1"/>
    <col min="3589" max="3589" width="19.6640625" style="3" customWidth="1"/>
    <col min="3590" max="3590" width="6.6640625" style="3" customWidth="1"/>
    <col min="3591" max="3592" width="11.5546875" style="3" customWidth="1"/>
    <col min="3593" max="3593" width="11.5546875" style="3"/>
    <col min="3594" max="3594" width="15.5546875" style="3" customWidth="1"/>
    <col min="3595" max="3840" width="11.5546875" style="3"/>
    <col min="3841" max="3841" width="36.33203125" style="3" customWidth="1"/>
    <col min="3842" max="3842" width="18.6640625" style="3" customWidth="1"/>
    <col min="3843" max="3843" width="41.44140625" style="3" customWidth="1"/>
    <col min="3844" max="3844" width="10.44140625" style="3" bestFit="1" customWidth="1"/>
    <col min="3845" max="3845" width="19.6640625" style="3" customWidth="1"/>
    <col min="3846" max="3846" width="6.6640625" style="3" customWidth="1"/>
    <col min="3847" max="3848" width="11.5546875" style="3" customWidth="1"/>
    <col min="3849" max="3849" width="11.5546875" style="3"/>
    <col min="3850" max="3850" width="15.5546875" style="3" customWidth="1"/>
    <col min="3851" max="4096" width="11.5546875" style="3"/>
    <col min="4097" max="4097" width="36.33203125" style="3" customWidth="1"/>
    <col min="4098" max="4098" width="18.6640625" style="3" customWidth="1"/>
    <col min="4099" max="4099" width="41.44140625" style="3" customWidth="1"/>
    <col min="4100" max="4100" width="10.44140625" style="3" bestFit="1" customWidth="1"/>
    <col min="4101" max="4101" width="19.6640625" style="3" customWidth="1"/>
    <col min="4102" max="4102" width="6.6640625" style="3" customWidth="1"/>
    <col min="4103" max="4104" width="11.5546875" style="3" customWidth="1"/>
    <col min="4105" max="4105" width="11.5546875" style="3"/>
    <col min="4106" max="4106" width="15.5546875" style="3" customWidth="1"/>
    <col min="4107" max="4352" width="11.5546875" style="3"/>
    <col min="4353" max="4353" width="36.33203125" style="3" customWidth="1"/>
    <col min="4354" max="4354" width="18.6640625" style="3" customWidth="1"/>
    <col min="4355" max="4355" width="41.44140625" style="3" customWidth="1"/>
    <col min="4356" max="4356" width="10.44140625" style="3" bestFit="1" customWidth="1"/>
    <col min="4357" max="4357" width="19.6640625" style="3" customWidth="1"/>
    <col min="4358" max="4358" width="6.6640625" style="3" customWidth="1"/>
    <col min="4359" max="4360" width="11.5546875" style="3" customWidth="1"/>
    <col min="4361" max="4361" width="11.5546875" style="3"/>
    <col min="4362" max="4362" width="15.5546875" style="3" customWidth="1"/>
    <col min="4363" max="4608" width="11.5546875" style="3"/>
    <col min="4609" max="4609" width="36.33203125" style="3" customWidth="1"/>
    <col min="4610" max="4610" width="18.6640625" style="3" customWidth="1"/>
    <col min="4611" max="4611" width="41.44140625" style="3" customWidth="1"/>
    <col min="4612" max="4612" width="10.44140625" style="3" bestFit="1" customWidth="1"/>
    <col min="4613" max="4613" width="19.6640625" style="3" customWidth="1"/>
    <col min="4614" max="4614" width="6.6640625" style="3" customWidth="1"/>
    <col min="4615" max="4616" width="11.5546875" style="3" customWidth="1"/>
    <col min="4617" max="4617" width="11.5546875" style="3"/>
    <col min="4618" max="4618" width="15.5546875" style="3" customWidth="1"/>
    <col min="4619" max="4864" width="11.5546875" style="3"/>
    <col min="4865" max="4865" width="36.33203125" style="3" customWidth="1"/>
    <col min="4866" max="4866" width="18.6640625" style="3" customWidth="1"/>
    <col min="4867" max="4867" width="41.44140625" style="3" customWidth="1"/>
    <col min="4868" max="4868" width="10.44140625" style="3" bestFit="1" customWidth="1"/>
    <col min="4869" max="4869" width="19.6640625" style="3" customWidth="1"/>
    <col min="4870" max="4870" width="6.6640625" style="3" customWidth="1"/>
    <col min="4871" max="4872" width="11.5546875" style="3" customWidth="1"/>
    <col min="4873" max="4873" width="11.5546875" style="3"/>
    <col min="4874" max="4874" width="15.5546875" style="3" customWidth="1"/>
    <col min="4875" max="5120" width="11.5546875" style="3"/>
    <col min="5121" max="5121" width="36.33203125" style="3" customWidth="1"/>
    <col min="5122" max="5122" width="18.6640625" style="3" customWidth="1"/>
    <col min="5123" max="5123" width="41.44140625" style="3" customWidth="1"/>
    <col min="5124" max="5124" width="10.44140625" style="3" bestFit="1" customWidth="1"/>
    <col min="5125" max="5125" width="19.6640625" style="3" customWidth="1"/>
    <col min="5126" max="5126" width="6.6640625" style="3" customWidth="1"/>
    <col min="5127" max="5128" width="11.5546875" style="3" customWidth="1"/>
    <col min="5129" max="5129" width="11.5546875" style="3"/>
    <col min="5130" max="5130" width="15.5546875" style="3" customWidth="1"/>
    <col min="5131" max="5376" width="11.5546875" style="3"/>
    <col min="5377" max="5377" width="36.33203125" style="3" customWidth="1"/>
    <col min="5378" max="5378" width="18.6640625" style="3" customWidth="1"/>
    <col min="5379" max="5379" width="41.44140625" style="3" customWidth="1"/>
    <col min="5380" max="5380" width="10.44140625" style="3" bestFit="1" customWidth="1"/>
    <col min="5381" max="5381" width="19.6640625" style="3" customWidth="1"/>
    <col min="5382" max="5382" width="6.6640625" style="3" customWidth="1"/>
    <col min="5383" max="5384" width="11.5546875" style="3" customWidth="1"/>
    <col min="5385" max="5385" width="11.5546875" style="3"/>
    <col min="5386" max="5386" width="15.5546875" style="3" customWidth="1"/>
    <col min="5387" max="5632" width="11.5546875" style="3"/>
    <col min="5633" max="5633" width="36.33203125" style="3" customWidth="1"/>
    <col min="5634" max="5634" width="18.6640625" style="3" customWidth="1"/>
    <col min="5635" max="5635" width="41.44140625" style="3" customWidth="1"/>
    <col min="5636" max="5636" width="10.44140625" style="3" bestFit="1" customWidth="1"/>
    <col min="5637" max="5637" width="19.6640625" style="3" customWidth="1"/>
    <col min="5638" max="5638" width="6.6640625" style="3" customWidth="1"/>
    <col min="5639" max="5640" width="11.5546875" style="3" customWidth="1"/>
    <col min="5641" max="5641" width="11.5546875" style="3"/>
    <col min="5642" max="5642" width="15.5546875" style="3" customWidth="1"/>
    <col min="5643" max="5888" width="11.5546875" style="3"/>
    <col min="5889" max="5889" width="36.33203125" style="3" customWidth="1"/>
    <col min="5890" max="5890" width="18.6640625" style="3" customWidth="1"/>
    <col min="5891" max="5891" width="41.44140625" style="3" customWidth="1"/>
    <col min="5892" max="5892" width="10.44140625" style="3" bestFit="1" customWidth="1"/>
    <col min="5893" max="5893" width="19.6640625" style="3" customWidth="1"/>
    <col min="5894" max="5894" width="6.6640625" style="3" customWidth="1"/>
    <col min="5895" max="5896" width="11.5546875" style="3" customWidth="1"/>
    <col min="5897" max="5897" width="11.5546875" style="3"/>
    <col min="5898" max="5898" width="15.5546875" style="3" customWidth="1"/>
    <col min="5899" max="6144" width="11.5546875" style="3"/>
    <col min="6145" max="6145" width="36.33203125" style="3" customWidth="1"/>
    <col min="6146" max="6146" width="18.6640625" style="3" customWidth="1"/>
    <col min="6147" max="6147" width="41.44140625" style="3" customWidth="1"/>
    <col min="6148" max="6148" width="10.44140625" style="3" bestFit="1" customWidth="1"/>
    <col min="6149" max="6149" width="19.6640625" style="3" customWidth="1"/>
    <col min="6150" max="6150" width="6.6640625" style="3" customWidth="1"/>
    <col min="6151" max="6152" width="11.5546875" style="3" customWidth="1"/>
    <col min="6153" max="6153" width="11.5546875" style="3"/>
    <col min="6154" max="6154" width="15.5546875" style="3" customWidth="1"/>
    <col min="6155" max="6400" width="11.5546875" style="3"/>
    <col min="6401" max="6401" width="36.33203125" style="3" customWidth="1"/>
    <col min="6402" max="6402" width="18.6640625" style="3" customWidth="1"/>
    <col min="6403" max="6403" width="41.44140625" style="3" customWidth="1"/>
    <col min="6404" max="6404" width="10.44140625" style="3" bestFit="1" customWidth="1"/>
    <col min="6405" max="6405" width="19.6640625" style="3" customWidth="1"/>
    <col min="6406" max="6406" width="6.6640625" style="3" customWidth="1"/>
    <col min="6407" max="6408" width="11.5546875" style="3" customWidth="1"/>
    <col min="6409" max="6409" width="11.5546875" style="3"/>
    <col min="6410" max="6410" width="15.5546875" style="3" customWidth="1"/>
    <col min="6411" max="6656" width="11.5546875" style="3"/>
    <col min="6657" max="6657" width="36.33203125" style="3" customWidth="1"/>
    <col min="6658" max="6658" width="18.6640625" style="3" customWidth="1"/>
    <col min="6659" max="6659" width="41.44140625" style="3" customWidth="1"/>
    <col min="6660" max="6660" width="10.44140625" style="3" bestFit="1" customWidth="1"/>
    <col min="6661" max="6661" width="19.6640625" style="3" customWidth="1"/>
    <col min="6662" max="6662" width="6.6640625" style="3" customWidth="1"/>
    <col min="6663" max="6664" width="11.5546875" style="3" customWidth="1"/>
    <col min="6665" max="6665" width="11.5546875" style="3"/>
    <col min="6666" max="6666" width="15.5546875" style="3" customWidth="1"/>
    <col min="6667" max="6912" width="11.5546875" style="3"/>
    <col min="6913" max="6913" width="36.33203125" style="3" customWidth="1"/>
    <col min="6914" max="6914" width="18.6640625" style="3" customWidth="1"/>
    <col min="6915" max="6915" width="41.44140625" style="3" customWidth="1"/>
    <col min="6916" max="6916" width="10.44140625" style="3" bestFit="1" customWidth="1"/>
    <col min="6917" max="6917" width="19.6640625" style="3" customWidth="1"/>
    <col min="6918" max="6918" width="6.6640625" style="3" customWidth="1"/>
    <col min="6919" max="6920" width="11.5546875" style="3" customWidth="1"/>
    <col min="6921" max="6921" width="11.5546875" style="3"/>
    <col min="6922" max="6922" width="15.5546875" style="3" customWidth="1"/>
    <col min="6923" max="7168" width="11.5546875" style="3"/>
    <col min="7169" max="7169" width="36.33203125" style="3" customWidth="1"/>
    <col min="7170" max="7170" width="18.6640625" style="3" customWidth="1"/>
    <col min="7171" max="7171" width="41.44140625" style="3" customWidth="1"/>
    <col min="7172" max="7172" width="10.44140625" style="3" bestFit="1" customWidth="1"/>
    <col min="7173" max="7173" width="19.6640625" style="3" customWidth="1"/>
    <col min="7174" max="7174" width="6.6640625" style="3" customWidth="1"/>
    <col min="7175" max="7176" width="11.5546875" style="3" customWidth="1"/>
    <col min="7177" max="7177" width="11.5546875" style="3"/>
    <col min="7178" max="7178" width="15.5546875" style="3" customWidth="1"/>
    <col min="7179" max="7424" width="11.5546875" style="3"/>
    <col min="7425" max="7425" width="36.33203125" style="3" customWidth="1"/>
    <col min="7426" max="7426" width="18.6640625" style="3" customWidth="1"/>
    <col min="7427" max="7427" width="41.44140625" style="3" customWidth="1"/>
    <col min="7428" max="7428" width="10.44140625" style="3" bestFit="1" customWidth="1"/>
    <col min="7429" max="7429" width="19.6640625" style="3" customWidth="1"/>
    <col min="7430" max="7430" width="6.6640625" style="3" customWidth="1"/>
    <col min="7431" max="7432" width="11.5546875" style="3" customWidth="1"/>
    <col min="7433" max="7433" width="11.5546875" style="3"/>
    <col min="7434" max="7434" width="15.5546875" style="3" customWidth="1"/>
    <col min="7435" max="7680" width="11.5546875" style="3"/>
    <col min="7681" max="7681" width="36.33203125" style="3" customWidth="1"/>
    <col min="7682" max="7682" width="18.6640625" style="3" customWidth="1"/>
    <col min="7683" max="7683" width="41.44140625" style="3" customWidth="1"/>
    <col min="7684" max="7684" width="10.44140625" style="3" bestFit="1" customWidth="1"/>
    <col min="7685" max="7685" width="19.6640625" style="3" customWidth="1"/>
    <col min="7686" max="7686" width="6.6640625" style="3" customWidth="1"/>
    <col min="7687" max="7688" width="11.5546875" style="3" customWidth="1"/>
    <col min="7689" max="7689" width="11.5546875" style="3"/>
    <col min="7690" max="7690" width="15.5546875" style="3" customWidth="1"/>
    <col min="7691" max="7936" width="11.5546875" style="3"/>
    <col min="7937" max="7937" width="36.33203125" style="3" customWidth="1"/>
    <col min="7938" max="7938" width="18.6640625" style="3" customWidth="1"/>
    <col min="7939" max="7939" width="41.44140625" style="3" customWidth="1"/>
    <col min="7940" max="7940" width="10.44140625" style="3" bestFit="1" customWidth="1"/>
    <col min="7941" max="7941" width="19.6640625" style="3" customWidth="1"/>
    <col min="7942" max="7942" width="6.6640625" style="3" customWidth="1"/>
    <col min="7943" max="7944" width="11.5546875" style="3" customWidth="1"/>
    <col min="7945" max="7945" width="11.5546875" style="3"/>
    <col min="7946" max="7946" width="15.5546875" style="3" customWidth="1"/>
    <col min="7947" max="8192" width="11.5546875" style="3"/>
    <col min="8193" max="8193" width="36.33203125" style="3" customWidth="1"/>
    <col min="8194" max="8194" width="18.6640625" style="3" customWidth="1"/>
    <col min="8195" max="8195" width="41.44140625" style="3" customWidth="1"/>
    <col min="8196" max="8196" width="10.44140625" style="3" bestFit="1" customWidth="1"/>
    <col min="8197" max="8197" width="19.6640625" style="3" customWidth="1"/>
    <col min="8198" max="8198" width="6.6640625" style="3" customWidth="1"/>
    <col min="8199" max="8200" width="11.5546875" style="3" customWidth="1"/>
    <col min="8201" max="8201" width="11.5546875" style="3"/>
    <col min="8202" max="8202" width="15.5546875" style="3" customWidth="1"/>
    <col min="8203" max="8448" width="11.5546875" style="3"/>
    <col min="8449" max="8449" width="36.33203125" style="3" customWidth="1"/>
    <col min="8450" max="8450" width="18.6640625" style="3" customWidth="1"/>
    <col min="8451" max="8451" width="41.44140625" style="3" customWidth="1"/>
    <col min="8452" max="8452" width="10.44140625" style="3" bestFit="1" customWidth="1"/>
    <col min="8453" max="8453" width="19.6640625" style="3" customWidth="1"/>
    <col min="8454" max="8454" width="6.6640625" style="3" customWidth="1"/>
    <col min="8455" max="8456" width="11.5546875" style="3" customWidth="1"/>
    <col min="8457" max="8457" width="11.5546875" style="3"/>
    <col min="8458" max="8458" width="15.5546875" style="3" customWidth="1"/>
    <col min="8459" max="8704" width="11.5546875" style="3"/>
    <col min="8705" max="8705" width="36.33203125" style="3" customWidth="1"/>
    <col min="8706" max="8706" width="18.6640625" style="3" customWidth="1"/>
    <col min="8707" max="8707" width="41.44140625" style="3" customWidth="1"/>
    <col min="8708" max="8708" width="10.44140625" style="3" bestFit="1" customWidth="1"/>
    <col min="8709" max="8709" width="19.6640625" style="3" customWidth="1"/>
    <col min="8710" max="8710" width="6.6640625" style="3" customWidth="1"/>
    <col min="8711" max="8712" width="11.5546875" style="3" customWidth="1"/>
    <col min="8713" max="8713" width="11.5546875" style="3"/>
    <col min="8714" max="8714" width="15.5546875" style="3" customWidth="1"/>
    <col min="8715" max="8960" width="11.5546875" style="3"/>
    <col min="8961" max="8961" width="36.33203125" style="3" customWidth="1"/>
    <col min="8962" max="8962" width="18.6640625" style="3" customWidth="1"/>
    <col min="8963" max="8963" width="41.44140625" style="3" customWidth="1"/>
    <col min="8964" max="8964" width="10.44140625" style="3" bestFit="1" customWidth="1"/>
    <col min="8965" max="8965" width="19.6640625" style="3" customWidth="1"/>
    <col min="8966" max="8966" width="6.6640625" style="3" customWidth="1"/>
    <col min="8967" max="8968" width="11.5546875" style="3" customWidth="1"/>
    <col min="8969" max="8969" width="11.5546875" style="3"/>
    <col min="8970" max="8970" width="15.5546875" style="3" customWidth="1"/>
    <col min="8971" max="9216" width="11.5546875" style="3"/>
    <col min="9217" max="9217" width="36.33203125" style="3" customWidth="1"/>
    <col min="9218" max="9218" width="18.6640625" style="3" customWidth="1"/>
    <col min="9219" max="9219" width="41.44140625" style="3" customWidth="1"/>
    <col min="9220" max="9220" width="10.44140625" style="3" bestFit="1" customWidth="1"/>
    <col min="9221" max="9221" width="19.6640625" style="3" customWidth="1"/>
    <col min="9222" max="9222" width="6.6640625" style="3" customWidth="1"/>
    <col min="9223" max="9224" width="11.5546875" style="3" customWidth="1"/>
    <col min="9225" max="9225" width="11.5546875" style="3"/>
    <col min="9226" max="9226" width="15.5546875" style="3" customWidth="1"/>
    <col min="9227" max="9472" width="11.5546875" style="3"/>
    <col min="9473" max="9473" width="36.33203125" style="3" customWidth="1"/>
    <col min="9474" max="9474" width="18.6640625" style="3" customWidth="1"/>
    <col min="9475" max="9475" width="41.44140625" style="3" customWidth="1"/>
    <col min="9476" max="9476" width="10.44140625" style="3" bestFit="1" customWidth="1"/>
    <col min="9477" max="9477" width="19.6640625" style="3" customWidth="1"/>
    <col min="9478" max="9478" width="6.6640625" style="3" customWidth="1"/>
    <col min="9479" max="9480" width="11.5546875" style="3" customWidth="1"/>
    <col min="9481" max="9481" width="11.5546875" style="3"/>
    <col min="9482" max="9482" width="15.5546875" style="3" customWidth="1"/>
    <col min="9483" max="9728" width="11.5546875" style="3"/>
    <col min="9729" max="9729" width="36.33203125" style="3" customWidth="1"/>
    <col min="9730" max="9730" width="18.6640625" style="3" customWidth="1"/>
    <col min="9731" max="9731" width="41.44140625" style="3" customWidth="1"/>
    <col min="9732" max="9732" width="10.44140625" style="3" bestFit="1" customWidth="1"/>
    <col min="9733" max="9733" width="19.6640625" style="3" customWidth="1"/>
    <col min="9734" max="9734" width="6.6640625" style="3" customWidth="1"/>
    <col min="9735" max="9736" width="11.5546875" style="3" customWidth="1"/>
    <col min="9737" max="9737" width="11.5546875" style="3"/>
    <col min="9738" max="9738" width="15.5546875" style="3" customWidth="1"/>
    <col min="9739" max="9984" width="11.5546875" style="3"/>
    <col min="9985" max="9985" width="36.33203125" style="3" customWidth="1"/>
    <col min="9986" max="9986" width="18.6640625" style="3" customWidth="1"/>
    <col min="9987" max="9987" width="41.44140625" style="3" customWidth="1"/>
    <col min="9988" max="9988" width="10.44140625" style="3" bestFit="1" customWidth="1"/>
    <col min="9989" max="9989" width="19.6640625" style="3" customWidth="1"/>
    <col min="9990" max="9990" width="6.6640625" style="3" customWidth="1"/>
    <col min="9991" max="9992" width="11.5546875" style="3" customWidth="1"/>
    <col min="9993" max="9993" width="11.5546875" style="3"/>
    <col min="9994" max="9994" width="15.5546875" style="3" customWidth="1"/>
    <col min="9995" max="10240" width="11.5546875" style="3"/>
    <col min="10241" max="10241" width="36.33203125" style="3" customWidth="1"/>
    <col min="10242" max="10242" width="18.6640625" style="3" customWidth="1"/>
    <col min="10243" max="10243" width="41.44140625" style="3" customWidth="1"/>
    <col min="10244" max="10244" width="10.44140625" style="3" bestFit="1" customWidth="1"/>
    <col min="10245" max="10245" width="19.6640625" style="3" customWidth="1"/>
    <col min="10246" max="10246" width="6.6640625" style="3" customWidth="1"/>
    <col min="10247" max="10248" width="11.5546875" style="3" customWidth="1"/>
    <col min="10249" max="10249" width="11.5546875" style="3"/>
    <col min="10250" max="10250" width="15.5546875" style="3" customWidth="1"/>
    <col min="10251" max="10496" width="11.5546875" style="3"/>
    <col min="10497" max="10497" width="36.33203125" style="3" customWidth="1"/>
    <col min="10498" max="10498" width="18.6640625" style="3" customWidth="1"/>
    <col min="10499" max="10499" width="41.44140625" style="3" customWidth="1"/>
    <col min="10500" max="10500" width="10.44140625" style="3" bestFit="1" customWidth="1"/>
    <col min="10501" max="10501" width="19.6640625" style="3" customWidth="1"/>
    <col min="10502" max="10502" width="6.6640625" style="3" customWidth="1"/>
    <col min="10503" max="10504" width="11.5546875" style="3" customWidth="1"/>
    <col min="10505" max="10505" width="11.5546875" style="3"/>
    <col min="10506" max="10506" width="15.5546875" style="3" customWidth="1"/>
    <col min="10507" max="10752" width="11.5546875" style="3"/>
    <col min="10753" max="10753" width="36.33203125" style="3" customWidth="1"/>
    <col min="10754" max="10754" width="18.6640625" style="3" customWidth="1"/>
    <col min="10755" max="10755" width="41.44140625" style="3" customWidth="1"/>
    <col min="10756" max="10756" width="10.44140625" style="3" bestFit="1" customWidth="1"/>
    <col min="10757" max="10757" width="19.6640625" style="3" customWidth="1"/>
    <col min="10758" max="10758" width="6.6640625" style="3" customWidth="1"/>
    <col min="10759" max="10760" width="11.5546875" style="3" customWidth="1"/>
    <col min="10761" max="10761" width="11.5546875" style="3"/>
    <col min="10762" max="10762" width="15.5546875" style="3" customWidth="1"/>
    <col min="10763" max="11008" width="11.5546875" style="3"/>
    <col min="11009" max="11009" width="36.33203125" style="3" customWidth="1"/>
    <col min="11010" max="11010" width="18.6640625" style="3" customWidth="1"/>
    <col min="11011" max="11011" width="41.44140625" style="3" customWidth="1"/>
    <col min="11012" max="11012" width="10.44140625" style="3" bestFit="1" customWidth="1"/>
    <col min="11013" max="11013" width="19.6640625" style="3" customWidth="1"/>
    <col min="11014" max="11014" width="6.6640625" style="3" customWidth="1"/>
    <col min="11015" max="11016" width="11.5546875" style="3" customWidth="1"/>
    <col min="11017" max="11017" width="11.5546875" style="3"/>
    <col min="11018" max="11018" width="15.5546875" style="3" customWidth="1"/>
    <col min="11019" max="11264" width="11.5546875" style="3"/>
    <col min="11265" max="11265" width="36.33203125" style="3" customWidth="1"/>
    <col min="11266" max="11266" width="18.6640625" style="3" customWidth="1"/>
    <col min="11267" max="11267" width="41.44140625" style="3" customWidth="1"/>
    <col min="11268" max="11268" width="10.44140625" style="3" bestFit="1" customWidth="1"/>
    <col min="11269" max="11269" width="19.6640625" style="3" customWidth="1"/>
    <col min="11270" max="11270" width="6.6640625" style="3" customWidth="1"/>
    <col min="11271" max="11272" width="11.5546875" style="3" customWidth="1"/>
    <col min="11273" max="11273" width="11.5546875" style="3"/>
    <col min="11274" max="11274" width="15.5546875" style="3" customWidth="1"/>
    <col min="11275" max="11520" width="11.5546875" style="3"/>
    <col min="11521" max="11521" width="36.33203125" style="3" customWidth="1"/>
    <col min="11522" max="11522" width="18.6640625" style="3" customWidth="1"/>
    <col min="11523" max="11523" width="41.44140625" style="3" customWidth="1"/>
    <col min="11524" max="11524" width="10.44140625" style="3" bestFit="1" customWidth="1"/>
    <col min="11525" max="11525" width="19.6640625" style="3" customWidth="1"/>
    <col min="11526" max="11526" width="6.6640625" style="3" customWidth="1"/>
    <col min="11527" max="11528" width="11.5546875" style="3" customWidth="1"/>
    <col min="11529" max="11529" width="11.5546875" style="3"/>
    <col min="11530" max="11530" width="15.5546875" style="3" customWidth="1"/>
    <col min="11531" max="11776" width="11.5546875" style="3"/>
    <col min="11777" max="11777" width="36.33203125" style="3" customWidth="1"/>
    <col min="11778" max="11778" width="18.6640625" style="3" customWidth="1"/>
    <col min="11779" max="11779" width="41.44140625" style="3" customWidth="1"/>
    <col min="11780" max="11780" width="10.44140625" style="3" bestFit="1" customWidth="1"/>
    <col min="11781" max="11781" width="19.6640625" style="3" customWidth="1"/>
    <col min="11782" max="11782" width="6.6640625" style="3" customWidth="1"/>
    <col min="11783" max="11784" width="11.5546875" style="3" customWidth="1"/>
    <col min="11785" max="11785" width="11.5546875" style="3"/>
    <col min="11786" max="11786" width="15.5546875" style="3" customWidth="1"/>
    <col min="11787" max="12032" width="11.5546875" style="3"/>
    <col min="12033" max="12033" width="36.33203125" style="3" customWidth="1"/>
    <col min="12034" max="12034" width="18.6640625" style="3" customWidth="1"/>
    <col min="12035" max="12035" width="41.44140625" style="3" customWidth="1"/>
    <col min="12036" max="12036" width="10.44140625" style="3" bestFit="1" customWidth="1"/>
    <col min="12037" max="12037" width="19.6640625" style="3" customWidth="1"/>
    <col min="12038" max="12038" width="6.6640625" style="3" customWidth="1"/>
    <col min="12039" max="12040" width="11.5546875" style="3" customWidth="1"/>
    <col min="12041" max="12041" width="11.5546875" style="3"/>
    <col min="12042" max="12042" width="15.5546875" style="3" customWidth="1"/>
    <col min="12043" max="12288" width="11.5546875" style="3"/>
    <col min="12289" max="12289" width="36.33203125" style="3" customWidth="1"/>
    <col min="12290" max="12290" width="18.6640625" style="3" customWidth="1"/>
    <col min="12291" max="12291" width="41.44140625" style="3" customWidth="1"/>
    <col min="12292" max="12292" width="10.44140625" style="3" bestFit="1" customWidth="1"/>
    <col min="12293" max="12293" width="19.6640625" style="3" customWidth="1"/>
    <col min="12294" max="12294" width="6.6640625" style="3" customWidth="1"/>
    <col min="12295" max="12296" width="11.5546875" style="3" customWidth="1"/>
    <col min="12297" max="12297" width="11.5546875" style="3"/>
    <col min="12298" max="12298" width="15.5546875" style="3" customWidth="1"/>
    <col min="12299" max="12544" width="11.5546875" style="3"/>
    <col min="12545" max="12545" width="36.33203125" style="3" customWidth="1"/>
    <col min="12546" max="12546" width="18.6640625" style="3" customWidth="1"/>
    <col min="12547" max="12547" width="41.44140625" style="3" customWidth="1"/>
    <col min="12548" max="12548" width="10.44140625" style="3" bestFit="1" customWidth="1"/>
    <col min="12549" max="12549" width="19.6640625" style="3" customWidth="1"/>
    <col min="12550" max="12550" width="6.6640625" style="3" customWidth="1"/>
    <col min="12551" max="12552" width="11.5546875" style="3" customWidth="1"/>
    <col min="12553" max="12553" width="11.5546875" style="3"/>
    <col min="12554" max="12554" width="15.5546875" style="3" customWidth="1"/>
    <col min="12555" max="12800" width="11.5546875" style="3"/>
    <col min="12801" max="12801" width="36.33203125" style="3" customWidth="1"/>
    <col min="12802" max="12802" width="18.6640625" style="3" customWidth="1"/>
    <col min="12803" max="12803" width="41.44140625" style="3" customWidth="1"/>
    <col min="12804" max="12804" width="10.44140625" style="3" bestFit="1" customWidth="1"/>
    <col min="12805" max="12805" width="19.6640625" style="3" customWidth="1"/>
    <col min="12806" max="12806" width="6.6640625" style="3" customWidth="1"/>
    <col min="12807" max="12808" width="11.5546875" style="3" customWidth="1"/>
    <col min="12809" max="12809" width="11.5546875" style="3"/>
    <col min="12810" max="12810" width="15.5546875" style="3" customWidth="1"/>
    <col min="12811" max="13056" width="11.5546875" style="3"/>
    <col min="13057" max="13057" width="36.33203125" style="3" customWidth="1"/>
    <col min="13058" max="13058" width="18.6640625" style="3" customWidth="1"/>
    <col min="13059" max="13059" width="41.44140625" style="3" customWidth="1"/>
    <col min="13060" max="13060" width="10.44140625" style="3" bestFit="1" customWidth="1"/>
    <col min="13061" max="13061" width="19.6640625" style="3" customWidth="1"/>
    <col min="13062" max="13062" width="6.6640625" style="3" customWidth="1"/>
    <col min="13063" max="13064" width="11.5546875" style="3" customWidth="1"/>
    <col min="13065" max="13065" width="11.5546875" style="3"/>
    <col min="13066" max="13066" width="15.5546875" style="3" customWidth="1"/>
    <col min="13067" max="13312" width="11.5546875" style="3"/>
    <col min="13313" max="13313" width="36.33203125" style="3" customWidth="1"/>
    <col min="13314" max="13314" width="18.6640625" style="3" customWidth="1"/>
    <col min="13315" max="13315" width="41.44140625" style="3" customWidth="1"/>
    <col min="13316" max="13316" width="10.44140625" style="3" bestFit="1" customWidth="1"/>
    <col min="13317" max="13317" width="19.6640625" style="3" customWidth="1"/>
    <col min="13318" max="13318" width="6.6640625" style="3" customWidth="1"/>
    <col min="13319" max="13320" width="11.5546875" style="3" customWidth="1"/>
    <col min="13321" max="13321" width="11.5546875" style="3"/>
    <col min="13322" max="13322" width="15.5546875" style="3" customWidth="1"/>
    <col min="13323" max="13568" width="11.5546875" style="3"/>
    <col min="13569" max="13569" width="36.33203125" style="3" customWidth="1"/>
    <col min="13570" max="13570" width="18.6640625" style="3" customWidth="1"/>
    <col min="13571" max="13571" width="41.44140625" style="3" customWidth="1"/>
    <col min="13572" max="13572" width="10.44140625" style="3" bestFit="1" customWidth="1"/>
    <col min="13573" max="13573" width="19.6640625" style="3" customWidth="1"/>
    <col min="13574" max="13574" width="6.6640625" style="3" customWidth="1"/>
    <col min="13575" max="13576" width="11.5546875" style="3" customWidth="1"/>
    <col min="13577" max="13577" width="11.5546875" style="3"/>
    <col min="13578" max="13578" width="15.5546875" style="3" customWidth="1"/>
    <col min="13579" max="13824" width="11.5546875" style="3"/>
    <col min="13825" max="13825" width="36.33203125" style="3" customWidth="1"/>
    <col min="13826" max="13826" width="18.6640625" style="3" customWidth="1"/>
    <col min="13827" max="13827" width="41.44140625" style="3" customWidth="1"/>
    <col min="13828" max="13828" width="10.44140625" style="3" bestFit="1" customWidth="1"/>
    <col min="13829" max="13829" width="19.6640625" style="3" customWidth="1"/>
    <col min="13830" max="13830" width="6.6640625" style="3" customWidth="1"/>
    <col min="13831" max="13832" width="11.5546875" style="3" customWidth="1"/>
    <col min="13833" max="13833" width="11.5546875" style="3"/>
    <col min="13834" max="13834" width="15.5546875" style="3" customWidth="1"/>
    <col min="13835" max="14080" width="11.5546875" style="3"/>
    <col min="14081" max="14081" width="36.33203125" style="3" customWidth="1"/>
    <col min="14082" max="14082" width="18.6640625" style="3" customWidth="1"/>
    <col min="14083" max="14083" width="41.44140625" style="3" customWidth="1"/>
    <col min="14084" max="14084" width="10.44140625" style="3" bestFit="1" customWidth="1"/>
    <col min="14085" max="14085" width="19.6640625" style="3" customWidth="1"/>
    <col min="14086" max="14086" width="6.6640625" style="3" customWidth="1"/>
    <col min="14087" max="14088" width="11.5546875" style="3" customWidth="1"/>
    <col min="14089" max="14089" width="11.5546875" style="3"/>
    <col min="14090" max="14090" width="15.5546875" style="3" customWidth="1"/>
    <col min="14091" max="14336" width="11.5546875" style="3"/>
    <col min="14337" max="14337" width="36.33203125" style="3" customWidth="1"/>
    <col min="14338" max="14338" width="18.6640625" style="3" customWidth="1"/>
    <col min="14339" max="14339" width="41.44140625" style="3" customWidth="1"/>
    <col min="14340" max="14340" width="10.44140625" style="3" bestFit="1" customWidth="1"/>
    <col min="14341" max="14341" width="19.6640625" style="3" customWidth="1"/>
    <col min="14342" max="14342" width="6.6640625" style="3" customWidth="1"/>
    <col min="14343" max="14344" width="11.5546875" style="3" customWidth="1"/>
    <col min="14345" max="14345" width="11.5546875" style="3"/>
    <col min="14346" max="14346" width="15.5546875" style="3" customWidth="1"/>
    <col min="14347" max="14592" width="11.5546875" style="3"/>
    <col min="14593" max="14593" width="36.33203125" style="3" customWidth="1"/>
    <col min="14594" max="14594" width="18.6640625" style="3" customWidth="1"/>
    <col min="14595" max="14595" width="41.44140625" style="3" customWidth="1"/>
    <col min="14596" max="14596" width="10.44140625" style="3" bestFit="1" customWidth="1"/>
    <col min="14597" max="14597" width="19.6640625" style="3" customWidth="1"/>
    <col min="14598" max="14598" width="6.6640625" style="3" customWidth="1"/>
    <col min="14599" max="14600" width="11.5546875" style="3" customWidth="1"/>
    <col min="14601" max="14601" width="11.5546875" style="3"/>
    <col min="14602" max="14602" width="15.5546875" style="3" customWidth="1"/>
    <col min="14603" max="14848" width="11.5546875" style="3"/>
    <col min="14849" max="14849" width="36.33203125" style="3" customWidth="1"/>
    <col min="14850" max="14850" width="18.6640625" style="3" customWidth="1"/>
    <col min="14851" max="14851" width="41.44140625" style="3" customWidth="1"/>
    <col min="14852" max="14852" width="10.44140625" style="3" bestFit="1" customWidth="1"/>
    <col min="14853" max="14853" width="19.6640625" style="3" customWidth="1"/>
    <col min="14854" max="14854" width="6.6640625" style="3" customWidth="1"/>
    <col min="14855" max="14856" width="11.5546875" style="3" customWidth="1"/>
    <col min="14857" max="14857" width="11.5546875" style="3"/>
    <col min="14858" max="14858" width="15.5546875" style="3" customWidth="1"/>
    <col min="14859" max="15104" width="11.5546875" style="3"/>
    <col min="15105" max="15105" width="36.33203125" style="3" customWidth="1"/>
    <col min="15106" max="15106" width="18.6640625" style="3" customWidth="1"/>
    <col min="15107" max="15107" width="41.44140625" style="3" customWidth="1"/>
    <col min="15108" max="15108" width="10.44140625" style="3" bestFit="1" customWidth="1"/>
    <col min="15109" max="15109" width="19.6640625" style="3" customWidth="1"/>
    <col min="15110" max="15110" width="6.6640625" style="3" customWidth="1"/>
    <col min="15111" max="15112" width="11.5546875" style="3" customWidth="1"/>
    <col min="15113" max="15113" width="11.5546875" style="3"/>
    <col min="15114" max="15114" width="15.5546875" style="3" customWidth="1"/>
    <col min="15115" max="15360" width="11.5546875" style="3"/>
    <col min="15361" max="15361" width="36.33203125" style="3" customWidth="1"/>
    <col min="15362" max="15362" width="18.6640625" style="3" customWidth="1"/>
    <col min="15363" max="15363" width="41.44140625" style="3" customWidth="1"/>
    <col min="15364" max="15364" width="10.44140625" style="3" bestFit="1" customWidth="1"/>
    <col min="15365" max="15365" width="19.6640625" style="3" customWidth="1"/>
    <col min="15366" max="15366" width="6.6640625" style="3" customWidth="1"/>
    <col min="15367" max="15368" width="11.5546875" style="3" customWidth="1"/>
    <col min="15369" max="15369" width="11.5546875" style="3"/>
    <col min="15370" max="15370" width="15.5546875" style="3" customWidth="1"/>
    <col min="15371" max="15616" width="11.5546875" style="3"/>
    <col min="15617" max="15617" width="36.33203125" style="3" customWidth="1"/>
    <col min="15618" max="15618" width="18.6640625" style="3" customWidth="1"/>
    <col min="15619" max="15619" width="41.44140625" style="3" customWidth="1"/>
    <col min="15620" max="15620" width="10.44140625" style="3" bestFit="1" customWidth="1"/>
    <col min="15621" max="15621" width="19.6640625" style="3" customWidth="1"/>
    <col min="15622" max="15622" width="6.6640625" style="3" customWidth="1"/>
    <col min="15623" max="15624" width="11.5546875" style="3" customWidth="1"/>
    <col min="15625" max="15625" width="11.5546875" style="3"/>
    <col min="15626" max="15626" width="15.5546875" style="3" customWidth="1"/>
    <col min="15627" max="15872" width="11.5546875" style="3"/>
    <col min="15873" max="15873" width="36.33203125" style="3" customWidth="1"/>
    <col min="15874" max="15874" width="18.6640625" style="3" customWidth="1"/>
    <col min="15875" max="15875" width="41.44140625" style="3" customWidth="1"/>
    <col min="15876" max="15876" width="10.44140625" style="3" bestFit="1" customWidth="1"/>
    <col min="15877" max="15877" width="19.6640625" style="3" customWidth="1"/>
    <col min="15878" max="15878" width="6.6640625" style="3" customWidth="1"/>
    <col min="15879" max="15880" width="11.5546875" style="3" customWidth="1"/>
    <col min="15881" max="15881" width="11.5546875" style="3"/>
    <col min="15882" max="15882" width="15.5546875" style="3" customWidth="1"/>
    <col min="15883" max="16128" width="11.5546875" style="3"/>
    <col min="16129" max="16129" width="36.33203125" style="3" customWidth="1"/>
    <col min="16130" max="16130" width="18.6640625" style="3" customWidth="1"/>
    <col min="16131" max="16131" width="41.44140625" style="3" customWidth="1"/>
    <col min="16132" max="16132" width="10.44140625" style="3" bestFit="1" customWidth="1"/>
    <col min="16133" max="16133" width="19.6640625" style="3" customWidth="1"/>
    <col min="16134" max="16134" width="6.6640625" style="3" customWidth="1"/>
    <col min="16135" max="16136" width="11.5546875" style="3" customWidth="1"/>
    <col min="16137" max="16137" width="11.5546875" style="3"/>
    <col min="16138" max="16138" width="15.5546875" style="3" customWidth="1"/>
    <col min="16139" max="16384" width="11.5546875" style="3"/>
  </cols>
  <sheetData>
    <row r="1" spans="1:15" x14ac:dyDescent="0.3">
      <c r="A1" s="103" t="s">
        <v>701</v>
      </c>
    </row>
    <row r="2" spans="1:15" ht="17.25" customHeight="1" x14ac:dyDescent="0.3">
      <c r="A2" s="1033" t="s">
        <v>702</v>
      </c>
      <c r="B2" s="1033"/>
      <c r="C2" s="1033"/>
    </row>
    <row r="4" spans="1:15" x14ac:dyDescent="0.3">
      <c r="A4" s="143" t="s">
        <v>683</v>
      </c>
      <c r="B4" s="144">
        <v>46023</v>
      </c>
      <c r="C4" s="145" t="s">
        <v>684</v>
      </c>
    </row>
    <row r="5" spans="1:15" ht="15" thickBot="1" x14ac:dyDescent="0.35">
      <c r="A5" s="146"/>
      <c r="B5" s="147"/>
      <c r="C5" s="147"/>
    </row>
    <row r="6" spans="1:15" ht="15" thickBot="1" x14ac:dyDescent="0.35">
      <c r="A6" s="148" t="s">
        <v>703</v>
      </c>
      <c r="B6" s="451">
        <f>SUM(B8:B16)</f>
        <v>7215.8334030775941</v>
      </c>
      <c r="C6" s="149">
        <f>B6/$B$20</f>
        <v>0.99165652117317027</v>
      </c>
    </row>
    <row r="7" spans="1:15" x14ac:dyDescent="0.3">
      <c r="A7" s="126"/>
      <c r="B7" s="452"/>
      <c r="C7" s="150"/>
    </row>
    <row r="8" spans="1:15" x14ac:dyDescent="0.3">
      <c r="A8" s="117" t="s">
        <v>1</v>
      </c>
      <c r="B8" s="151">
        <v>3397.2571196700001</v>
      </c>
      <c r="C8" s="152">
        <f t="shared" ref="C8:C16" si="0">B8/$B$20</f>
        <v>0.46687776569036038</v>
      </c>
      <c r="N8"/>
    </row>
    <row r="9" spans="1:15" x14ac:dyDescent="0.3">
      <c r="A9" s="117" t="s">
        <v>2</v>
      </c>
      <c r="B9" s="151">
        <v>2687.3629607900002</v>
      </c>
      <c r="C9" s="152">
        <f t="shared" si="0"/>
        <v>0.36931853272693765</v>
      </c>
      <c r="N9"/>
      <c r="O9"/>
    </row>
    <row r="10" spans="1:15" x14ac:dyDescent="0.3">
      <c r="A10" s="117" t="s">
        <v>3</v>
      </c>
      <c r="B10" s="151">
        <v>255.27354051</v>
      </c>
      <c r="C10" s="152">
        <f t="shared" si="0"/>
        <v>3.5081695625308884E-2</v>
      </c>
      <c r="N10"/>
      <c r="O10"/>
    </row>
    <row r="11" spans="1:15" x14ac:dyDescent="0.3">
      <c r="A11" s="117" t="s">
        <v>4</v>
      </c>
      <c r="B11" s="151">
        <v>28.586341740000002</v>
      </c>
      <c r="C11" s="152">
        <f t="shared" si="0"/>
        <v>3.9285596852700732E-3</v>
      </c>
      <c r="N11"/>
      <c r="O11"/>
    </row>
    <row r="12" spans="1:15" x14ac:dyDescent="0.3">
      <c r="A12" s="117" t="s">
        <v>267</v>
      </c>
      <c r="B12" s="151">
        <v>430.26618321000001</v>
      </c>
      <c r="C12" s="152">
        <f t="shared" si="0"/>
        <v>5.9130559505227304E-2</v>
      </c>
      <c r="N12"/>
      <c r="O12"/>
    </row>
    <row r="13" spans="1:15" x14ac:dyDescent="0.3">
      <c r="A13" s="117" t="s">
        <v>268</v>
      </c>
      <c r="B13" s="151">
        <v>66.141457220000007</v>
      </c>
      <c r="C13" s="152">
        <f t="shared" si="0"/>
        <v>9.0896787256943782E-3</v>
      </c>
      <c r="N13"/>
      <c r="O13"/>
    </row>
    <row r="14" spans="1:15" x14ac:dyDescent="0.3">
      <c r="A14" s="117" t="s">
        <v>5</v>
      </c>
      <c r="B14" s="151">
        <v>228.09393174136301</v>
      </c>
      <c r="C14" s="152">
        <f t="shared" si="0"/>
        <v>3.1346460237687709E-2</v>
      </c>
      <c r="N14"/>
      <c r="O14"/>
    </row>
    <row r="15" spans="1:15" x14ac:dyDescent="0.3">
      <c r="A15" s="117" t="s">
        <v>704</v>
      </c>
      <c r="B15" s="151">
        <v>122.77219512623</v>
      </c>
      <c r="C15" s="152">
        <f t="shared" si="0"/>
        <v>1.6872319677411724E-2</v>
      </c>
      <c r="N15"/>
      <c r="O15"/>
    </row>
    <row r="16" spans="1:15" ht="15" thickBot="1" x14ac:dyDescent="0.35">
      <c r="A16" s="117" t="s">
        <v>698</v>
      </c>
      <c r="B16" s="963">
        <v>7.9673069999984095E-2</v>
      </c>
      <c r="C16" s="964">
        <f t="shared" si="0"/>
        <v>1.0949299272024934E-5</v>
      </c>
      <c r="N16"/>
      <c r="O16"/>
    </row>
    <row r="17" spans="1:15" ht="15" thickBot="1" x14ac:dyDescent="0.35">
      <c r="A17" s="117"/>
      <c r="B17" s="97"/>
      <c r="C17" s="128"/>
      <c r="N17"/>
      <c r="O17"/>
    </row>
    <row r="18" spans="1:15" ht="15" thickBot="1" x14ac:dyDescent="0.35">
      <c r="A18" s="154" t="s">
        <v>695</v>
      </c>
      <c r="B18" s="155">
        <v>60.7117</v>
      </c>
      <c r="C18" s="156">
        <f>B18/$B$20</f>
        <v>8.3434788268298039E-3</v>
      </c>
      <c r="N18"/>
      <c r="O18"/>
    </row>
    <row r="19" spans="1:15" x14ac:dyDescent="0.3">
      <c r="A19" s="126"/>
      <c r="B19" s="126"/>
      <c r="C19" s="135"/>
      <c r="N19"/>
      <c r="O19"/>
    </row>
    <row r="20" spans="1:15" x14ac:dyDescent="0.3">
      <c r="A20" s="129" t="s">
        <v>700</v>
      </c>
      <c r="B20" s="157">
        <f>+B18+B6</f>
        <v>7276.5451030775939</v>
      </c>
      <c r="C20" s="131">
        <f>+C6+C18</f>
        <v>1</v>
      </c>
      <c r="N20"/>
    </row>
    <row r="21" spans="1:15" x14ac:dyDescent="0.3">
      <c r="A21" s="158"/>
      <c r="B21" s="159"/>
      <c r="C21" s="160"/>
      <c r="N21"/>
    </row>
    <row r="22" spans="1:15" ht="41.25" customHeight="1" x14ac:dyDescent="0.3">
      <c r="A22" s="1034" t="s">
        <v>705</v>
      </c>
      <c r="B22" s="1034"/>
      <c r="C22" s="1034"/>
      <c r="N22"/>
    </row>
    <row r="23" spans="1:15" ht="18.75" customHeight="1" x14ac:dyDescent="0.3">
      <c r="N23"/>
    </row>
    <row r="24" spans="1:15" s="106" customFormat="1" ht="18" customHeight="1" thickBot="1" x14ac:dyDescent="0.35">
      <c r="A24" s="143" t="s">
        <v>683</v>
      </c>
      <c r="B24" s="144">
        <v>46023</v>
      </c>
      <c r="C24" s="145" t="s">
        <v>684</v>
      </c>
      <c r="D24" s="4"/>
      <c r="E24" s="4"/>
      <c r="F24" s="4"/>
      <c r="G24" s="4"/>
      <c r="H24" s="4"/>
      <c r="I24" s="4"/>
      <c r="J24" s="4"/>
      <c r="K24" s="4"/>
      <c r="L24" s="4"/>
      <c r="M24" s="4"/>
      <c r="N24" s="4"/>
    </row>
    <row r="25" spans="1:15" ht="15" thickBot="1" x14ac:dyDescent="0.35">
      <c r="A25" s="161" t="s">
        <v>706</v>
      </c>
      <c r="B25" s="162">
        <f>SUM(B26:B35)</f>
        <v>7276.5451030775939</v>
      </c>
      <c r="C25" s="163">
        <f>B25/$B$37</f>
        <v>0.73813644099492193</v>
      </c>
      <c r="N25"/>
    </row>
    <row r="26" spans="1:15" x14ac:dyDescent="0.3">
      <c r="A26" s="117" t="s">
        <v>1</v>
      </c>
      <c r="B26" s="151">
        <v>3397.2571196700001</v>
      </c>
      <c r="C26" s="164">
        <f>B26/$B$37</f>
        <v>0.34461949234634365</v>
      </c>
      <c r="D26" s="165"/>
      <c r="E26" s="165"/>
      <c r="N26"/>
    </row>
    <row r="27" spans="1:15" x14ac:dyDescent="0.3">
      <c r="A27" s="117" t="s">
        <v>2</v>
      </c>
      <c r="B27" s="151">
        <v>2687.3629607900002</v>
      </c>
      <c r="C27" s="164">
        <f t="shared" ref="C27:C35" si="1">B27/$B$37</f>
        <v>0.27260746734052832</v>
      </c>
      <c r="D27" s="165"/>
    </row>
    <row r="28" spans="1:15" x14ac:dyDescent="0.3">
      <c r="A28" s="117" t="s">
        <v>3</v>
      </c>
      <c r="B28" s="151">
        <v>255.27354051</v>
      </c>
      <c r="C28" s="164">
        <f t="shared" si="1"/>
        <v>2.5895077952932621E-2</v>
      </c>
    </row>
    <row r="29" spans="1:15" x14ac:dyDescent="0.3">
      <c r="A29" s="117" t="s">
        <v>4</v>
      </c>
      <c r="B29" s="151">
        <v>28.586341740000002</v>
      </c>
      <c r="C29" s="164">
        <f t="shared" si="1"/>
        <v>2.8998130643213822E-3</v>
      </c>
    </row>
    <row r="30" spans="1:15" x14ac:dyDescent="0.3">
      <c r="A30" s="117" t="s">
        <v>267</v>
      </c>
      <c r="B30" s="151">
        <v>430.26618321000001</v>
      </c>
      <c r="C30" s="164">
        <f t="shared" si="1"/>
        <v>4.3646420747226931E-2</v>
      </c>
    </row>
    <row r="31" spans="1:15" x14ac:dyDescent="0.3">
      <c r="A31" s="117" t="s">
        <v>268</v>
      </c>
      <c r="B31" s="151">
        <v>66.141457220000007</v>
      </c>
      <c r="C31" s="164">
        <f t="shared" si="1"/>
        <v>6.709423104371305E-3</v>
      </c>
    </row>
    <row r="32" spans="1:15" x14ac:dyDescent="0.3">
      <c r="A32" s="117" t="s">
        <v>5</v>
      </c>
      <c r="B32" s="151">
        <v>228.09393174136301</v>
      </c>
      <c r="C32" s="164">
        <f t="shared" si="1"/>
        <v>2.3137964597635639E-2</v>
      </c>
    </row>
    <row r="33" spans="1:28" x14ac:dyDescent="0.3">
      <c r="A33" s="117" t="s">
        <v>704</v>
      </c>
      <c r="B33" s="151">
        <v>122.77219512623</v>
      </c>
      <c r="C33" s="164">
        <f t="shared" si="1"/>
        <v>1.2454073998013277E-2</v>
      </c>
    </row>
    <row r="34" spans="1:28" x14ac:dyDescent="0.3">
      <c r="A34" s="117" t="s">
        <v>698</v>
      </c>
      <c r="B34" s="965">
        <v>7.9673069999984095E-2</v>
      </c>
      <c r="C34" s="966">
        <f t="shared" si="1"/>
        <v>8.0820767960407738E-6</v>
      </c>
    </row>
    <row r="35" spans="1:28" ht="15" thickBot="1" x14ac:dyDescent="0.35">
      <c r="A35" s="117" t="s">
        <v>707</v>
      </c>
      <c r="B35" s="153">
        <v>60.7117</v>
      </c>
      <c r="C35" s="166">
        <f t="shared" si="1"/>
        <v>6.158625766752638E-3</v>
      </c>
    </row>
    <row r="36" spans="1:28" x14ac:dyDescent="0.3">
      <c r="A36" s="117"/>
      <c r="B36" s="125"/>
      <c r="C36" s="70"/>
    </row>
    <row r="37" spans="1:28" x14ac:dyDescent="0.3">
      <c r="A37" s="129" t="s">
        <v>708</v>
      </c>
      <c r="B37" s="157">
        <v>9857.9946727324004</v>
      </c>
      <c r="C37" s="131">
        <v>1</v>
      </c>
    </row>
    <row r="38" spans="1:28" x14ac:dyDescent="0.3">
      <c r="A38" s="132"/>
      <c r="B38" s="134"/>
      <c r="C38" s="135"/>
    </row>
    <row r="39" spans="1:28" ht="37.5" customHeight="1" x14ac:dyDescent="0.3">
      <c r="A39" s="1029" t="s">
        <v>885</v>
      </c>
      <c r="B39" s="1029"/>
      <c r="C39" s="1029"/>
      <c r="D39" s="167"/>
      <c r="E39" s="167"/>
      <c r="F39" s="167"/>
      <c r="G39" s="167"/>
      <c r="H39" s="167"/>
      <c r="I39" s="167"/>
      <c r="J39" s="1035"/>
      <c r="K39" s="1035"/>
      <c r="L39" s="1035"/>
      <c r="M39" s="1035"/>
      <c r="N39" s="1035"/>
      <c r="O39" s="1035"/>
      <c r="P39" s="1035"/>
      <c r="Q39" s="1035"/>
      <c r="R39" s="1035"/>
      <c r="S39" s="1035"/>
      <c r="T39" s="1035"/>
      <c r="U39" s="1035"/>
      <c r="V39" s="1035"/>
      <c r="W39" s="1035"/>
      <c r="X39" s="1035"/>
      <c r="Y39" s="1035"/>
      <c r="Z39" s="1035"/>
      <c r="AA39" s="1035"/>
      <c r="AB39" s="168"/>
    </row>
    <row r="41" spans="1:28" ht="35.25" customHeight="1" x14ac:dyDescent="0.3"/>
    <row r="48" spans="1:28" x14ac:dyDescent="0.3">
      <c r="A48" s="3"/>
      <c r="B48" s="3"/>
    </row>
    <row r="49" spans="1:2" x14ac:dyDescent="0.3">
      <c r="A49" s="3"/>
      <c r="B49" s="3"/>
    </row>
    <row r="50" spans="1:2" x14ac:dyDescent="0.3">
      <c r="A50" s="3"/>
      <c r="B50" s="3"/>
    </row>
    <row r="51" spans="1:2" x14ac:dyDescent="0.3">
      <c r="A51" s="3"/>
      <c r="B51" s="3"/>
    </row>
    <row r="52" spans="1:2" x14ac:dyDescent="0.3">
      <c r="A52" s="3"/>
      <c r="B52" s="3"/>
    </row>
    <row r="53" spans="1:2" x14ac:dyDescent="0.3">
      <c r="A53" s="3"/>
      <c r="B53" s="3"/>
    </row>
    <row r="54" spans="1:2" x14ac:dyDescent="0.3">
      <c r="A54" s="3"/>
      <c r="B54" s="3"/>
    </row>
    <row r="55" spans="1:2" x14ac:dyDescent="0.3">
      <c r="A55" s="3"/>
      <c r="B55" s="3"/>
    </row>
    <row r="56" spans="1:2" x14ac:dyDescent="0.3">
      <c r="A56" s="3"/>
      <c r="B56" s="3"/>
    </row>
    <row r="57" spans="1:2" x14ac:dyDescent="0.3">
      <c r="A57" s="3"/>
      <c r="B57" s="3"/>
    </row>
    <row r="58" spans="1:2" x14ac:dyDescent="0.3">
      <c r="A58" s="3"/>
      <c r="B58" s="3"/>
    </row>
    <row r="59" spans="1:2" x14ac:dyDescent="0.3">
      <c r="A59" s="3"/>
      <c r="B59" s="3"/>
    </row>
    <row r="60" spans="1:2" x14ac:dyDescent="0.3">
      <c r="A60" s="3"/>
      <c r="B60" s="3"/>
    </row>
    <row r="61" spans="1:2" x14ac:dyDescent="0.3">
      <c r="A61" s="3"/>
      <c r="B61" s="3"/>
    </row>
    <row r="62" spans="1:2" x14ac:dyDescent="0.3">
      <c r="A62" s="3"/>
      <c r="B62" s="3"/>
    </row>
    <row r="63" spans="1:2" x14ac:dyDescent="0.3">
      <c r="A63" s="3"/>
      <c r="B63" s="3"/>
    </row>
  </sheetData>
  <mergeCells count="5">
    <mergeCell ref="A2:C2"/>
    <mergeCell ref="A22:C22"/>
    <mergeCell ref="A39:C39"/>
    <mergeCell ref="J39:R39"/>
    <mergeCell ref="S39:AA39"/>
  </mergeCells>
  <printOptions horizontalCentered="1" verticalCentered="1"/>
  <pageMargins left="0" right="0" top="0" bottom="0" header="0.31496062992125984" footer="0.31496062992125984"/>
  <pageSetup paperSize="9" scale="85"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1F2E7-EE2D-4BA9-9A8D-F120E7D13345}">
  <sheetPr>
    <tabColor rgb="FF002060"/>
  </sheetPr>
  <dimension ref="A1:I58"/>
  <sheetViews>
    <sheetView view="pageBreakPreview" zoomScaleNormal="100" zoomScaleSheetLayoutView="100" workbookViewId="0"/>
  </sheetViews>
  <sheetFormatPr baseColWidth="10" defaultColWidth="11.44140625" defaultRowHeight="13.8" x14ac:dyDescent="0.3"/>
  <cols>
    <col min="1" max="1" width="13.44140625" style="7" customWidth="1"/>
    <col min="2" max="2" width="15.44140625" style="6" bestFit="1" customWidth="1"/>
    <col min="3" max="3" width="13.44140625" style="6" bestFit="1" customWidth="1"/>
    <col min="4" max="4" width="13.109375" style="6" bestFit="1" customWidth="1"/>
    <col min="5" max="5" width="15.6640625" style="6" bestFit="1" customWidth="1"/>
    <col min="6" max="7" width="13.109375" style="6" bestFit="1" customWidth="1"/>
    <col min="8" max="8" width="14.109375" style="6" bestFit="1" customWidth="1"/>
    <col min="9" max="9" width="3.44140625" style="6" customWidth="1"/>
    <col min="10" max="16384" width="11.44140625" style="6"/>
  </cols>
  <sheetData>
    <row r="1" spans="1:9" x14ac:dyDescent="0.3">
      <c r="A1" s="89" t="s">
        <v>510</v>
      </c>
    </row>
    <row r="2" spans="1:9" ht="15.6" x14ac:dyDescent="0.3">
      <c r="A2" s="75" t="s">
        <v>304</v>
      </c>
    </row>
    <row r="3" spans="1:9" ht="14.4" x14ac:dyDescent="0.3">
      <c r="H3"/>
    </row>
    <row r="4" spans="1:9" s="169" customFormat="1" ht="27.6" x14ac:dyDescent="0.3">
      <c r="A4" s="176" t="s">
        <v>205</v>
      </c>
      <c r="B4" s="177" t="s">
        <v>305</v>
      </c>
      <c r="C4" s="177" t="s">
        <v>306</v>
      </c>
      <c r="D4" s="177" t="s">
        <v>227</v>
      </c>
      <c r="E4" s="177" t="s">
        <v>307</v>
      </c>
      <c r="F4" s="177" t="s">
        <v>308</v>
      </c>
      <c r="G4" s="177" t="s">
        <v>247</v>
      </c>
      <c r="H4" s="177" t="s">
        <v>0</v>
      </c>
    </row>
    <row r="5" spans="1:9" ht="14.4" x14ac:dyDescent="0.3">
      <c r="A5" s="7">
        <v>2000</v>
      </c>
      <c r="B5" s="68">
        <v>364712526.12000012</v>
      </c>
      <c r="C5" s="68">
        <v>134006848.91999997</v>
      </c>
      <c r="D5" s="68">
        <v>53822253.689999998</v>
      </c>
      <c r="E5" s="68">
        <v>235452422.21999991</v>
      </c>
      <c r="F5" s="68">
        <v>47233302.030000009</v>
      </c>
      <c r="G5" s="68">
        <v>179336590.8900004</v>
      </c>
      <c r="H5" s="68">
        <f t="shared" ref="H5:H30" si="0">SUM(B5:G5)</f>
        <v>1014563943.8700004</v>
      </c>
      <c r="I5" s="178"/>
    </row>
    <row r="6" spans="1:9" ht="14.4" x14ac:dyDescent="0.3">
      <c r="A6" s="7">
        <v>2001</v>
      </c>
      <c r="B6" s="68">
        <v>203780068.22999948</v>
      </c>
      <c r="C6" s="68">
        <v>439041747.33000058</v>
      </c>
      <c r="D6" s="68">
        <v>75252292.319999933</v>
      </c>
      <c r="E6" s="68">
        <v>347989505.91000021</v>
      </c>
      <c r="F6" s="68">
        <v>127548743.10000023</v>
      </c>
      <c r="G6" s="68">
        <v>215782072.97999948</v>
      </c>
      <c r="H6" s="68">
        <f t="shared" si="0"/>
        <v>1409394429.8699999</v>
      </c>
      <c r="I6" s="178"/>
    </row>
    <row r="7" spans="1:9" ht="14.4" x14ac:dyDescent="0.3">
      <c r="A7" s="7">
        <v>2002</v>
      </c>
      <c r="B7" s="68">
        <v>87638713.829999954</v>
      </c>
      <c r="C7" s="68">
        <v>96554213.75999999</v>
      </c>
      <c r="D7" s="68">
        <v>48579876.359999985</v>
      </c>
      <c r="E7" s="68">
        <v>124155763.47</v>
      </c>
      <c r="F7" s="68">
        <v>29345194.620000031</v>
      </c>
      <c r="G7" s="68">
        <v>42398073.809999876</v>
      </c>
      <c r="H7" s="68">
        <f t="shared" si="0"/>
        <v>428671835.84999985</v>
      </c>
      <c r="I7" s="178"/>
    </row>
    <row r="8" spans="1:9" ht="14.4" x14ac:dyDescent="0.3">
      <c r="A8" s="7">
        <v>2003</v>
      </c>
      <c r="B8" s="68">
        <v>43234624.949999988</v>
      </c>
      <c r="C8" s="68">
        <v>49350861.299999982</v>
      </c>
      <c r="D8" s="68">
        <v>29833129.169999987</v>
      </c>
      <c r="E8" s="68">
        <v>53040772.680000022</v>
      </c>
      <c r="F8" s="68">
        <v>18433272.120000005</v>
      </c>
      <c r="G8" s="68">
        <v>41018095.919999979</v>
      </c>
      <c r="H8" s="68">
        <f t="shared" si="0"/>
        <v>234910756.13999996</v>
      </c>
      <c r="I8" s="178"/>
    </row>
    <row r="9" spans="1:9" ht="14.4" x14ac:dyDescent="0.3">
      <c r="A9" s="7">
        <v>2004</v>
      </c>
      <c r="B9" s="68">
        <v>64309154.81999997</v>
      </c>
      <c r="C9" s="68">
        <v>56722253.309999987</v>
      </c>
      <c r="D9" s="68">
        <v>47032188.569999918</v>
      </c>
      <c r="E9" s="68">
        <v>46008521.460000046</v>
      </c>
      <c r="F9" s="68">
        <v>12574359.299999999</v>
      </c>
      <c r="G9" s="68">
        <v>94914086.610000089</v>
      </c>
      <c r="H9" s="68">
        <f t="shared" si="0"/>
        <v>321560564.06999999</v>
      </c>
      <c r="I9" s="178"/>
    </row>
    <row r="10" spans="1:9" ht="14.4" x14ac:dyDescent="0.3">
      <c r="A10" s="7">
        <v>2005</v>
      </c>
      <c r="B10" s="68">
        <v>30458306.190000027</v>
      </c>
      <c r="C10" s="68">
        <v>161210850.65999982</v>
      </c>
      <c r="D10" s="68">
        <v>83709674.33999975</v>
      </c>
      <c r="E10" s="68">
        <v>252961181.4899998</v>
      </c>
      <c r="F10" s="68">
        <v>29544632.010000087</v>
      </c>
      <c r="G10" s="68">
        <v>277352585.40000004</v>
      </c>
      <c r="H10" s="68">
        <f t="shared" si="0"/>
        <v>835237230.08999944</v>
      </c>
      <c r="I10" s="178"/>
    </row>
    <row r="11" spans="1:9" ht="14.4" x14ac:dyDescent="0.3">
      <c r="A11" s="7">
        <v>2006</v>
      </c>
      <c r="B11" s="68">
        <v>63538746.300000064</v>
      </c>
      <c r="C11" s="68">
        <v>124092577.56000002</v>
      </c>
      <c r="D11" s="68">
        <v>102387498.9300001</v>
      </c>
      <c r="E11" s="68">
        <v>640626630.36000013</v>
      </c>
      <c r="F11" s="68">
        <v>64837125.059999898</v>
      </c>
      <c r="G11" s="68">
        <v>273461734.01999992</v>
      </c>
      <c r="H11" s="68">
        <f t="shared" si="0"/>
        <v>1268944312.2300003</v>
      </c>
      <c r="I11" s="178"/>
    </row>
    <row r="12" spans="1:9" ht="14.4" x14ac:dyDescent="0.3">
      <c r="A12" s="7">
        <v>2007</v>
      </c>
      <c r="B12" s="68">
        <v>63768993.810000047</v>
      </c>
      <c r="C12" s="68">
        <v>125551261.50000018</v>
      </c>
      <c r="D12" s="68">
        <v>136592095.34999964</v>
      </c>
      <c r="E12" s="68">
        <v>336788377.42000014</v>
      </c>
      <c r="F12" s="68">
        <v>50179972.590000123</v>
      </c>
      <c r="G12" s="68">
        <v>197918361.39000002</v>
      </c>
      <c r="H12" s="68">
        <f t="shared" si="0"/>
        <v>910799062.06000006</v>
      </c>
      <c r="I12" s="178"/>
    </row>
    <row r="13" spans="1:9" ht="14.4" x14ac:dyDescent="0.3">
      <c r="A13" s="7">
        <v>2008</v>
      </c>
      <c r="B13" s="68">
        <v>141038943.87999985</v>
      </c>
      <c r="C13" s="68">
        <v>176688011.64000005</v>
      </c>
      <c r="D13" s="68">
        <v>167839351.1599997</v>
      </c>
      <c r="E13" s="68">
        <v>321482441.06999975</v>
      </c>
      <c r="F13" s="68">
        <v>131980227.86999997</v>
      </c>
      <c r="G13" s="68">
        <v>328783685.63</v>
      </c>
      <c r="H13" s="68">
        <f t="shared" si="0"/>
        <v>1267812661.2499993</v>
      </c>
      <c r="I13" s="178"/>
    </row>
    <row r="14" spans="1:9" ht="14.4" x14ac:dyDescent="0.3">
      <c r="A14" s="7">
        <v>2009</v>
      </c>
      <c r="B14" s="68">
        <v>319825374.36999983</v>
      </c>
      <c r="C14" s="68">
        <v>499659326.55999994</v>
      </c>
      <c r="D14" s="68">
        <v>393600073.86000025</v>
      </c>
      <c r="E14" s="68">
        <v>376380329.33999991</v>
      </c>
      <c r="F14" s="68">
        <v>196060821.38999999</v>
      </c>
      <c r="G14" s="68">
        <v>504747514.43999952</v>
      </c>
      <c r="H14" s="68">
        <f t="shared" si="0"/>
        <v>2290273439.9599996</v>
      </c>
      <c r="I14" s="178"/>
    </row>
    <row r="15" spans="1:9" ht="14.4" x14ac:dyDescent="0.3">
      <c r="A15" s="7">
        <v>2010</v>
      </c>
      <c r="B15" s="68">
        <v>416011992.68000019</v>
      </c>
      <c r="C15" s="68">
        <v>518078947.40000021</v>
      </c>
      <c r="D15" s="68">
        <v>615815226.54999876</v>
      </c>
      <c r="E15" s="68">
        <v>827591968.73000026</v>
      </c>
      <c r="F15" s="68">
        <v>510276007.16999948</v>
      </c>
      <c r="G15" s="68">
        <v>443780328.36000031</v>
      </c>
      <c r="H15" s="68">
        <f t="shared" si="0"/>
        <v>3331554470.8899994</v>
      </c>
      <c r="I15" s="178"/>
    </row>
    <row r="16" spans="1:9" ht="14.4" x14ac:dyDescent="0.3">
      <c r="A16" s="7">
        <v>2011</v>
      </c>
      <c r="B16" s="68">
        <v>1124827734.0299997</v>
      </c>
      <c r="C16" s="68">
        <v>776151268.41000021</v>
      </c>
      <c r="D16" s="68">
        <v>869366743.73000002</v>
      </c>
      <c r="E16" s="68">
        <v>1406825781.3400002</v>
      </c>
      <c r="F16" s="68">
        <v>788187748.4199996</v>
      </c>
      <c r="G16" s="68">
        <v>1412256087.950001</v>
      </c>
      <c r="H16" s="68">
        <f t="shared" si="0"/>
        <v>6377615363.8800011</v>
      </c>
      <c r="I16" s="178">
        <f t="shared" ref="I16:I31" si="1">+H16/1000000</f>
        <v>6377.6153638800015</v>
      </c>
    </row>
    <row r="17" spans="1:9" ht="14.4" x14ac:dyDescent="0.3">
      <c r="A17" s="7">
        <v>2012</v>
      </c>
      <c r="B17" s="68">
        <v>1140068754.6699998</v>
      </c>
      <c r="C17" s="68">
        <v>525257849.70999998</v>
      </c>
      <c r="D17" s="68">
        <v>905401645.29999936</v>
      </c>
      <c r="E17" s="68">
        <v>1797233970.0200005</v>
      </c>
      <c r="F17" s="68">
        <v>638740607.01000047</v>
      </c>
      <c r="G17" s="68">
        <v>2491504592.8899927</v>
      </c>
      <c r="H17" s="68">
        <f t="shared" si="0"/>
        <v>7498207419.5999928</v>
      </c>
      <c r="I17" s="178">
        <f t="shared" si="1"/>
        <v>7498.207419599993</v>
      </c>
    </row>
    <row r="18" spans="1:9" ht="14.4" x14ac:dyDescent="0.3">
      <c r="A18" s="7">
        <v>2013</v>
      </c>
      <c r="B18" s="68">
        <v>1419197207.8400004</v>
      </c>
      <c r="C18" s="68">
        <v>789358143.50000012</v>
      </c>
      <c r="D18" s="68">
        <v>776418374.67000091</v>
      </c>
      <c r="E18" s="68">
        <v>1807744001.009999</v>
      </c>
      <c r="F18" s="68">
        <v>404548164.9399997</v>
      </c>
      <c r="G18" s="68">
        <v>3719281155.8200016</v>
      </c>
      <c r="H18" s="68">
        <f t="shared" si="0"/>
        <v>8916547047.7800026</v>
      </c>
      <c r="I18" s="178">
        <f t="shared" si="1"/>
        <v>8916.5470477800027</v>
      </c>
    </row>
    <row r="19" spans="1:9" ht="14.4" x14ac:dyDescent="0.3">
      <c r="A19" s="7">
        <v>2014</v>
      </c>
      <c r="B19" s="68">
        <v>889682461.03000033</v>
      </c>
      <c r="C19" s="68">
        <v>557607616.26999998</v>
      </c>
      <c r="D19" s="68">
        <v>625458907.48999929</v>
      </c>
      <c r="E19" s="68">
        <v>1463521224.1100011</v>
      </c>
      <c r="F19" s="68">
        <v>420086094.83999974</v>
      </c>
      <c r="G19" s="68">
        <v>4122853397.7500048</v>
      </c>
      <c r="H19" s="68">
        <f t="shared" si="0"/>
        <v>8079209701.4900055</v>
      </c>
      <c r="I19" s="178">
        <f t="shared" si="1"/>
        <v>8079.2097014900055</v>
      </c>
    </row>
    <row r="20" spans="1:9" ht="14.4" x14ac:dyDescent="0.3">
      <c r="A20" s="7">
        <v>2015</v>
      </c>
      <c r="B20" s="68">
        <v>450720609.94000012</v>
      </c>
      <c r="C20" s="68">
        <v>669233734.78000033</v>
      </c>
      <c r="D20" s="68">
        <v>534697097.47999895</v>
      </c>
      <c r="E20" s="68">
        <v>1232816024.8499999</v>
      </c>
      <c r="F20" s="68">
        <v>382972373.1700002</v>
      </c>
      <c r="G20" s="68">
        <v>3599226251.0099983</v>
      </c>
      <c r="H20" s="68">
        <f t="shared" si="0"/>
        <v>6869666091.2299976</v>
      </c>
      <c r="I20" s="178">
        <f t="shared" si="1"/>
        <v>6869.6660912299976</v>
      </c>
    </row>
    <row r="21" spans="1:9" ht="14.4" x14ac:dyDescent="0.3">
      <c r="A21" s="7">
        <v>2016</v>
      </c>
      <c r="B21" s="68">
        <v>237703532.27000001</v>
      </c>
      <c r="C21" s="68">
        <v>387143433.51999998</v>
      </c>
      <c r="D21" s="68">
        <v>377551376.2899999</v>
      </c>
      <c r="E21" s="68">
        <v>1079252658.4899998</v>
      </c>
      <c r="F21" s="68">
        <v>349652787.1499998</v>
      </c>
      <c r="G21" s="68">
        <v>902845057.49999917</v>
      </c>
      <c r="H21" s="68">
        <f t="shared" si="0"/>
        <v>3334148845.2199984</v>
      </c>
      <c r="I21" s="178">
        <f t="shared" si="1"/>
        <v>3334.1488452199983</v>
      </c>
    </row>
    <row r="22" spans="1:9" ht="14.4" x14ac:dyDescent="0.3">
      <c r="A22" s="7">
        <v>2017</v>
      </c>
      <c r="B22" s="68">
        <v>288314529.44000012</v>
      </c>
      <c r="C22" s="68">
        <v>491458082.57000047</v>
      </c>
      <c r="D22" s="68">
        <v>495686430.17999989</v>
      </c>
      <c r="E22" s="68">
        <v>1587837378.2599983</v>
      </c>
      <c r="F22" s="68">
        <v>389701252.76999968</v>
      </c>
      <c r="G22" s="68">
        <v>721739161.80000007</v>
      </c>
      <c r="H22" s="68">
        <f t="shared" si="0"/>
        <v>3974736835.0199986</v>
      </c>
      <c r="I22" s="178">
        <f t="shared" si="1"/>
        <v>3974.7368350199986</v>
      </c>
    </row>
    <row r="23" spans="1:9" ht="14.4" x14ac:dyDescent="0.3">
      <c r="A23" s="7">
        <v>2018</v>
      </c>
      <c r="B23" s="68">
        <v>1425051440.4699998</v>
      </c>
      <c r="C23" s="68">
        <v>656187528.79000008</v>
      </c>
      <c r="D23" s="68">
        <v>430991600.36000037</v>
      </c>
      <c r="E23" s="68">
        <v>1079993174.7299998</v>
      </c>
      <c r="F23" s="68">
        <v>755185111.21000004</v>
      </c>
      <c r="G23" s="68">
        <v>607224592.74000001</v>
      </c>
      <c r="H23" s="68">
        <f t="shared" si="0"/>
        <v>4954633448.2999992</v>
      </c>
      <c r="I23" s="178">
        <f t="shared" si="1"/>
        <v>4954.6334482999991</v>
      </c>
    </row>
    <row r="24" spans="1:9" ht="14.4" x14ac:dyDescent="0.3">
      <c r="A24" s="7">
        <v>2019</v>
      </c>
      <c r="B24" s="68">
        <v>1337050021</v>
      </c>
      <c r="C24" s="68">
        <v>1039611189</v>
      </c>
      <c r="D24" s="68">
        <v>355394579.89999998</v>
      </c>
      <c r="E24" s="68">
        <v>1332676908</v>
      </c>
      <c r="F24" s="68">
        <v>1117881994</v>
      </c>
      <c r="G24" s="68">
        <v>720005678</v>
      </c>
      <c r="H24" s="68">
        <f t="shared" si="0"/>
        <v>5902620369.8999996</v>
      </c>
      <c r="I24" s="178">
        <f t="shared" si="1"/>
        <v>5902.6203698999998</v>
      </c>
    </row>
    <row r="25" spans="1:9" ht="14.4" x14ac:dyDescent="0.3">
      <c r="A25" s="7">
        <v>2020</v>
      </c>
      <c r="B25" s="68">
        <v>1431735521</v>
      </c>
      <c r="C25" s="68">
        <v>741526628</v>
      </c>
      <c r="D25" s="68">
        <v>215286136</v>
      </c>
      <c r="E25" s="68">
        <v>856591270</v>
      </c>
      <c r="F25" s="68">
        <v>389591504</v>
      </c>
      <c r="G25" s="68">
        <v>674442065</v>
      </c>
      <c r="H25" s="68">
        <f t="shared" si="0"/>
        <v>4309173124</v>
      </c>
      <c r="I25" s="178">
        <f t="shared" si="1"/>
        <v>4309.1731239999999</v>
      </c>
    </row>
    <row r="26" spans="1:9" ht="14.4" x14ac:dyDescent="0.3">
      <c r="A26" s="7">
        <v>2021</v>
      </c>
      <c r="B26" s="68">
        <v>1395092174</v>
      </c>
      <c r="C26" s="68">
        <v>737787832</v>
      </c>
      <c r="D26" s="68">
        <v>328981420</v>
      </c>
      <c r="E26" s="68">
        <v>1339605552</v>
      </c>
      <c r="F26" s="68">
        <v>597146964</v>
      </c>
      <c r="G26" s="68">
        <v>756728321</v>
      </c>
      <c r="H26" s="68">
        <f t="shared" si="0"/>
        <v>5155342263</v>
      </c>
      <c r="I26" s="178">
        <f t="shared" si="1"/>
        <v>5155.3422629999995</v>
      </c>
    </row>
    <row r="27" spans="1:9" ht="14.4" x14ac:dyDescent="0.3">
      <c r="A27" s="7">
        <v>2022</v>
      </c>
      <c r="B27" s="68">
        <v>1335887370</v>
      </c>
      <c r="C27" s="68">
        <v>684819598</v>
      </c>
      <c r="D27" s="68">
        <v>423126277</v>
      </c>
      <c r="E27" s="68">
        <v>1253024046</v>
      </c>
      <c r="F27" s="68">
        <v>937242150</v>
      </c>
      <c r="G27" s="68">
        <v>609897877</v>
      </c>
      <c r="H27" s="68">
        <f t="shared" si="0"/>
        <v>5243997318</v>
      </c>
      <c r="I27" s="178">
        <f t="shared" si="1"/>
        <v>5243.9973179999997</v>
      </c>
    </row>
    <row r="28" spans="1:9" ht="14.4" x14ac:dyDescent="0.3">
      <c r="A28" s="7">
        <v>2023</v>
      </c>
      <c r="B28" s="68">
        <v>1236526450</v>
      </c>
      <c r="C28" s="68">
        <v>854962191</v>
      </c>
      <c r="D28" s="68">
        <v>443170499</v>
      </c>
      <c r="E28" s="68">
        <v>1143261760</v>
      </c>
      <c r="F28" s="68">
        <v>928362003</v>
      </c>
      <c r="G28" s="68">
        <v>329806206</v>
      </c>
      <c r="H28" s="68">
        <f t="shared" si="0"/>
        <v>4936089109</v>
      </c>
      <c r="I28" s="178">
        <f t="shared" si="1"/>
        <v>4936.0891089999996</v>
      </c>
    </row>
    <row r="29" spans="1:9" ht="14.4" x14ac:dyDescent="0.3">
      <c r="A29" s="7">
        <v>2024</v>
      </c>
      <c r="B29" s="68">
        <v>1099205413</v>
      </c>
      <c r="C29" s="68">
        <v>994138177</v>
      </c>
      <c r="D29" s="68">
        <v>568860357</v>
      </c>
      <c r="E29" s="68">
        <v>1130689830</v>
      </c>
      <c r="F29" s="68">
        <v>727839351</v>
      </c>
      <c r="G29" s="68">
        <v>490086370</v>
      </c>
      <c r="H29" s="68">
        <f t="shared" si="0"/>
        <v>5010819498</v>
      </c>
      <c r="I29" s="178">
        <f t="shared" si="1"/>
        <v>5010.8194979999998</v>
      </c>
    </row>
    <row r="30" spans="1:9" ht="14.4" x14ac:dyDescent="0.3">
      <c r="A30" s="7">
        <v>2025</v>
      </c>
      <c r="B30" s="68">
        <v>1134874426</v>
      </c>
      <c r="C30" s="68">
        <v>1303002456</v>
      </c>
      <c r="D30" s="68">
        <v>787683218</v>
      </c>
      <c r="E30" s="68">
        <v>1582060788</v>
      </c>
      <c r="F30" s="68">
        <v>773045754</v>
      </c>
      <c r="G30" s="68">
        <v>647690721</v>
      </c>
      <c r="H30" s="68">
        <f t="shared" si="0"/>
        <v>6228357363</v>
      </c>
      <c r="I30" s="178">
        <f t="shared" si="1"/>
        <v>6228.3573630000001</v>
      </c>
    </row>
    <row r="31" spans="1:9" s="181" customFormat="1" ht="27.6" x14ac:dyDescent="0.3">
      <c r="A31" s="179" t="s">
        <v>855</v>
      </c>
      <c r="B31" s="180">
        <f>SUM(B32:B33)</f>
        <v>146130262</v>
      </c>
      <c r="C31" s="180">
        <f t="shared" ref="C31:G31" si="2">SUM(C32:C33)</f>
        <v>138864412</v>
      </c>
      <c r="D31" s="180">
        <f t="shared" si="2"/>
        <v>103953017</v>
      </c>
      <c r="E31" s="180">
        <f t="shared" si="2"/>
        <v>262108994</v>
      </c>
      <c r="F31" s="180">
        <f t="shared" si="2"/>
        <v>142038587</v>
      </c>
      <c r="G31" s="180">
        <f t="shared" si="2"/>
        <v>78228141</v>
      </c>
      <c r="H31" s="180">
        <f>SUM(B31:G31)</f>
        <v>871323413</v>
      </c>
      <c r="I31" s="178">
        <f t="shared" si="1"/>
        <v>871.32341299999996</v>
      </c>
    </row>
    <row r="32" spans="1:9" x14ac:dyDescent="0.3">
      <c r="A32" s="182" t="s">
        <v>269</v>
      </c>
      <c r="B32" s="68">
        <v>74718499</v>
      </c>
      <c r="C32" s="68">
        <v>48234019</v>
      </c>
      <c r="D32" s="68">
        <v>52386113</v>
      </c>
      <c r="E32" s="68">
        <v>112430995</v>
      </c>
      <c r="F32" s="68">
        <v>70274696</v>
      </c>
      <c r="G32" s="68">
        <v>39685336</v>
      </c>
      <c r="H32" s="68">
        <f>SUM(B32:G32)</f>
        <v>397729658</v>
      </c>
      <c r="I32" s="183"/>
    </row>
    <row r="33" spans="1:9" x14ac:dyDescent="0.3">
      <c r="A33" s="182" t="s">
        <v>856</v>
      </c>
      <c r="B33" s="68">
        <v>71411763</v>
      </c>
      <c r="C33" s="68">
        <v>90630393</v>
      </c>
      <c r="D33" s="68">
        <v>51566904</v>
      </c>
      <c r="E33" s="68">
        <v>149677999</v>
      </c>
      <c r="F33" s="68">
        <v>71763891</v>
      </c>
      <c r="G33" s="68">
        <v>38542805</v>
      </c>
      <c r="H33" s="68">
        <f>SUM(B33:G33)</f>
        <v>473593755</v>
      </c>
      <c r="I33" s="183"/>
    </row>
    <row r="34" spans="1:9" ht="13.95" customHeight="1" x14ac:dyDescent="0.3">
      <c r="A34" s="182"/>
      <c r="B34" s="68"/>
      <c r="C34" s="68"/>
      <c r="D34" s="68"/>
      <c r="E34" s="68"/>
      <c r="F34" s="68"/>
      <c r="G34" s="68"/>
      <c r="H34" s="68"/>
      <c r="I34" s="183"/>
    </row>
    <row r="35" spans="1:9" x14ac:dyDescent="0.3">
      <c r="A35" s="1036" t="s">
        <v>857</v>
      </c>
      <c r="B35" s="1036"/>
      <c r="C35" s="1036"/>
      <c r="D35" s="1036"/>
      <c r="E35" s="1036"/>
      <c r="F35" s="1036"/>
      <c r="G35" s="1036"/>
      <c r="H35" s="1036"/>
    </row>
    <row r="36" spans="1:9" x14ac:dyDescent="0.3">
      <c r="A36" s="7" t="s">
        <v>858</v>
      </c>
      <c r="B36" s="184">
        <v>60304989</v>
      </c>
      <c r="C36" s="184">
        <v>42148904</v>
      </c>
      <c r="D36" s="184">
        <v>38851680</v>
      </c>
      <c r="E36" s="184">
        <v>62245907</v>
      </c>
      <c r="F36" s="184">
        <v>42696434</v>
      </c>
      <c r="G36" s="184">
        <v>30502147</v>
      </c>
      <c r="H36" s="184">
        <f>SUM(B36:G36)</f>
        <v>276750061</v>
      </c>
    </row>
    <row r="37" spans="1:9" x14ac:dyDescent="0.3">
      <c r="A37" s="7" t="s">
        <v>859</v>
      </c>
      <c r="B37" s="184">
        <v>71411763</v>
      </c>
      <c r="C37" s="184">
        <v>90630393</v>
      </c>
      <c r="D37" s="184">
        <v>51566904</v>
      </c>
      <c r="E37" s="184">
        <v>149677999</v>
      </c>
      <c r="F37" s="184">
        <v>71763891</v>
      </c>
      <c r="G37" s="184">
        <v>38542805</v>
      </c>
      <c r="H37" s="184">
        <f>SUM(B37:G37)</f>
        <v>473593755</v>
      </c>
    </row>
    <row r="38" spans="1:9" x14ac:dyDescent="0.3">
      <c r="A38" s="185" t="s">
        <v>270</v>
      </c>
      <c r="B38" s="186">
        <f t="shared" ref="B38:H38" si="3">B37/B36-1</f>
        <v>0.18417670219623128</v>
      </c>
      <c r="C38" s="186">
        <f t="shared" si="3"/>
        <v>1.1502431712103358</v>
      </c>
      <c r="D38" s="186">
        <f t="shared" si="3"/>
        <v>0.32727604057276283</v>
      </c>
      <c r="E38" s="186">
        <f t="shared" si="3"/>
        <v>1.4046239538288035</v>
      </c>
      <c r="F38" s="186">
        <f t="shared" si="3"/>
        <v>0.6807935529229443</v>
      </c>
      <c r="G38" s="186">
        <f t="shared" si="3"/>
        <v>0.26360957476206504</v>
      </c>
      <c r="H38" s="186">
        <f t="shared" si="3"/>
        <v>0.71126883690190046</v>
      </c>
    </row>
    <row r="39" spans="1:9" x14ac:dyDescent="0.3">
      <c r="A39" s="56"/>
      <c r="B39" s="591"/>
      <c r="C39" s="591"/>
      <c r="D39" s="591"/>
      <c r="E39" s="591"/>
      <c r="F39" s="591"/>
      <c r="G39" s="591"/>
      <c r="H39" s="591"/>
    </row>
    <row r="40" spans="1:9" x14ac:dyDescent="0.3">
      <c r="A40" s="1037" t="s">
        <v>860</v>
      </c>
      <c r="B40" s="1037"/>
      <c r="C40" s="1037"/>
      <c r="D40" s="1037"/>
      <c r="E40" s="1037"/>
      <c r="F40" s="1037"/>
      <c r="G40" s="1037"/>
      <c r="H40" s="1037"/>
    </row>
    <row r="41" spans="1:9" x14ac:dyDescent="0.3">
      <c r="A41" s="967" t="s">
        <v>861</v>
      </c>
      <c r="B41" s="968">
        <v>138817702</v>
      </c>
      <c r="C41" s="968">
        <v>102063637</v>
      </c>
      <c r="D41" s="968">
        <v>78271989</v>
      </c>
      <c r="E41" s="968">
        <v>123576644</v>
      </c>
      <c r="F41" s="968">
        <v>111956058</v>
      </c>
      <c r="G41" s="968">
        <v>87444045</v>
      </c>
      <c r="H41" s="968">
        <f>SUM(B41:G41)</f>
        <v>642130075</v>
      </c>
    </row>
    <row r="42" spans="1:9" x14ac:dyDescent="0.3">
      <c r="A42" s="967" t="s">
        <v>862</v>
      </c>
      <c r="B42" s="968">
        <v>146130262</v>
      </c>
      <c r="C42" s="968">
        <v>138864412</v>
      </c>
      <c r="D42" s="968">
        <v>103953017</v>
      </c>
      <c r="E42" s="968">
        <v>262108994</v>
      </c>
      <c r="F42" s="968">
        <v>142038587</v>
      </c>
      <c r="G42" s="968">
        <v>78228141</v>
      </c>
      <c r="H42" s="968">
        <f>SUM(B42:G42)</f>
        <v>871323413</v>
      </c>
    </row>
    <row r="43" spans="1:9" x14ac:dyDescent="0.3">
      <c r="A43" s="969" t="s">
        <v>270</v>
      </c>
      <c r="B43" s="970">
        <f t="shared" ref="B43:H43" si="4">B42/B41-1</f>
        <v>5.2677431585778534E-2</v>
      </c>
      <c r="C43" s="970">
        <f t="shared" si="4"/>
        <v>0.36056695686829188</v>
      </c>
      <c r="D43" s="970">
        <f t="shared" si="4"/>
        <v>0.32809985191509572</v>
      </c>
      <c r="E43" s="970">
        <f t="shared" si="4"/>
        <v>1.1210237267812517</v>
      </c>
      <c r="F43" s="970">
        <f t="shared" si="4"/>
        <v>0.26869943027111587</v>
      </c>
      <c r="G43" s="970">
        <f t="shared" si="4"/>
        <v>-0.10539201383010133</v>
      </c>
      <c r="H43" s="970">
        <f t="shared" si="4"/>
        <v>0.35692665228302856</v>
      </c>
    </row>
    <row r="44" spans="1:9" x14ac:dyDescent="0.3">
      <c r="A44" s="56"/>
      <c r="B44" s="591"/>
      <c r="C44" s="591"/>
      <c r="D44" s="591"/>
      <c r="E44" s="591"/>
      <c r="F44" s="591"/>
      <c r="G44" s="591"/>
      <c r="H44" s="591"/>
    </row>
    <row r="45" spans="1:9" x14ac:dyDescent="0.3">
      <c r="A45" s="1036" t="s">
        <v>271</v>
      </c>
      <c r="B45" s="1036"/>
      <c r="C45" s="1036"/>
      <c r="D45" s="1036"/>
      <c r="E45" s="1036"/>
      <c r="F45" s="1036"/>
      <c r="G45" s="1036"/>
      <c r="H45" s="1036"/>
    </row>
    <row r="46" spans="1:9" x14ac:dyDescent="0.3">
      <c r="A46" s="7" t="s">
        <v>842</v>
      </c>
      <c r="B46" s="187">
        <v>74718499</v>
      </c>
      <c r="C46" s="187">
        <v>48234019</v>
      </c>
      <c r="D46" s="187">
        <v>52386113</v>
      </c>
      <c r="E46" s="187">
        <v>112430995</v>
      </c>
      <c r="F46" s="187">
        <v>70274696</v>
      </c>
      <c r="G46" s="187">
        <v>39685336</v>
      </c>
      <c r="H46" s="187">
        <f>SUM(B46:G46)</f>
        <v>397729658</v>
      </c>
    </row>
    <row r="47" spans="1:9" x14ac:dyDescent="0.3">
      <c r="A47" s="7" t="s">
        <v>859</v>
      </c>
      <c r="B47" s="187">
        <v>71411763</v>
      </c>
      <c r="C47" s="187">
        <v>90630393</v>
      </c>
      <c r="D47" s="187">
        <v>51566904</v>
      </c>
      <c r="E47" s="187">
        <v>149677999</v>
      </c>
      <c r="F47" s="187">
        <v>71763891</v>
      </c>
      <c r="G47" s="187">
        <v>38542805</v>
      </c>
      <c r="H47" s="187">
        <f>SUM(B47:G47)</f>
        <v>473593755</v>
      </c>
    </row>
    <row r="48" spans="1:9" x14ac:dyDescent="0.3">
      <c r="A48" s="185" t="s">
        <v>270</v>
      </c>
      <c r="B48" s="186">
        <f t="shared" ref="B48:H48" si="5">B47/B46-1</f>
        <v>-4.4255921147452359E-2</v>
      </c>
      <c r="C48" s="186">
        <f t="shared" si="5"/>
        <v>0.87897245303154192</v>
      </c>
      <c r="D48" s="186">
        <f t="shared" si="5"/>
        <v>-1.5637903884947568E-2</v>
      </c>
      <c r="E48" s="186">
        <f t="shared" si="5"/>
        <v>0.33128768450372603</v>
      </c>
      <c r="F48" s="186">
        <f t="shared" si="5"/>
        <v>2.1191055739323339E-2</v>
      </c>
      <c r="G48" s="186">
        <f t="shared" si="5"/>
        <v>-2.878975246675497E-2</v>
      </c>
      <c r="H48" s="186">
        <f t="shared" si="5"/>
        <v>0.19074287138023793</v>
      </c>
    </row>
    <row r="49" spans="1:8" ht="36.6" customHeight="1" x14ac:dyDescent="0.3">
      <c r="A49" s="1038" t="s">
        <v>309</v>
      </c>
      <c r="B49" s="1039"/>
      <c r="C49" s="1039"/>
      <c r="D49" s="1039"/>
      <c r="E49" s="1039"/>
      <c r="F49" s="1039"/>
      <c r="G49" s="1039"/>
      <c r="H49" s="1039"/>
    </row>
    <row r="50" spans="1:8" ht="21" customHeight="1" x14ac:dyDescent="0.3"/>
    <row r="53" spans="1:8" ht="47.25" customHeight="1" x14ac:dyDescent="0.3"/>
    <row r="54" spans="1:8" ht="22.5" customHeight="1" x14ac:dyDescent="0.3"/>
    <row r="56" spans="1:8" x14ac:dyDescent="0.3">
      <c r="A56" s="6"/>
    </row>
    <row r="58" spans="1:8" ht="57.75" customHeight="1" x14ac:dyDescent="0.3">
      <c r="A58" s="1015" t="s">
        <v>886</v>
      </c>
      <c r="B58" s="1015"/>
      <c r="C58" s="1015"/>
      <c r="D58" s="1015"/>
      <c r="E58" s="1015"/>
      <c r="F58" s="1015"/>
      <c r="G58" s="188"/>
      <c r="H58" s="188"/>
    </row>
  </sheetData>
  <mergeCells count="5">
    <mergeCell ref="A35:H35"/>
    <mergeCell ref="A40:H40"/>
    <mergeCell ref="A45:H45"/>
    <mergeCell ref="A49:H49"/>
    <mergeCell ref="A58:F58"/>
  </mergeCells>
  <pageMargins left="0.7" right="0.7" top="0.75" bottom="0.75" header="0.3" footer="0.3"/>
  <pageSetup scale="62"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50CF3-8EE5-4A13-AA51-15313E817ED4}">
  <sheetPr>
    <tabColor rgb="FF002060"/>
    <pageSetUpPr fitToPage="1"/>
  </sheetPr>
  <dimension ref="A1:I604"/>
  <sheetViews>
    <sheetView showGridLines="0" view="pageBreakPreview" zoomScaleNormal="100" zoomScaleSheetLayoutView="100" workbookViewId="0"/>
  </sheetViews>
  <sheetFormatPr baseColWidth="10" defaultColWidth="11.44140625" defaultRowHeight="13.8" x14ac:dyDescent="0.3"/>
  <cols>
    <col min="1" max="1" width="53" style="6" customWidth="1"/>
    <col min="2" max="3" width="14.109375" style="6" customWidth="1"/>
    <col min="4" max="4" width="11.88671875" style="10" customWidth="1"/>
    <col min="5" max="5" width="15.6640625" style="10" customWidth="1"/>
    <col min="6" max="6" width="15.44140625" style="9" customWidth="1"/>
    <col min="7" max="7" width="11.88671875" style="9" customWidth="1"/>
    <col min="8" max="8" width="11.44140625" style="9"/>
    <col min="9" max="9" width="2.5546875" style="9" customWidth="1"/>
    <col min="10" max="11" width="11.44140625" style="9" customWidth="1"/>
    <col min="12" max="16384" width="11.44140625" style="9"/>
  </cols>
  <sheetData>
    <row r="1" spans="1:8" s="181" customFormat="1" ht="14.25" customHeight="1" x14ac:dyDescent="0.3">
      <c r="A1" s="189" t="s">
        <v>511</v>
      </c>
      <c r="D1" s="190"/>
      <c r="E1" s="190"/>
      <c r="F1" s="190"/>
    </row>
    <row r="2" spans="1:8" s="181" customFormat="1" ht="14.25" customHeight="1" x14ac:dyDescent="0.3">
      <c r="A2" s="191" t="s">
        <v>304</v>
      </c>
      <c r="D2" s="190"/>
      <c r="E2" s="190"/>
      <c r="F2" s="190"/>
    </row>
    <row r="3" spans="1:8" s="181" customFormat="1" ht="14.25" customHeight="1" x14ac:dyDescent="0.3">
      <c r="A3" s="192"/>
      <c r="D3" s="190"/>
      <c r="E3" s="190"/>
      <c r="F3" s="190"/>
    </row>
    <row r="4" spans="1:8" s="181" customFormat="1" ht="14.25" customHeight="1" thickBot="1" x14ac:dyDescent="0.35">
      <c r="A4" s="193" t="s">
        <v>310</v>
      </c>
      <c r="D4" s="190"/>
      <c r="E4" s="190"/>
      <c r="F4" s="190"/>
    </row>
    <row r="5" spans="1:8" s="195" customFormat="1" ht="14.25" customHeight="1" thickBot="1" x14ac:dyDescent="0.35">
      <c r="A5" s="194"/>
      <c r="B5" s="1040" t="s">
        <v>865</v>
      </c>
      <c r="C5" s="1041"/>
      <c r="D5" s="1041"/>
      <c r="E5" s="1042" t="s">
        <v>866</v>
      </c>
      <c r="F5" s="1043"/>
      <c r="G5" s="1043"/>
      <c r="H5" s="1044"/>
    </row>
    <row r="6" spans="1:8" s="195" customFormat="1" ht="14.25" customHeight="1" thickBot="1" x14ac:dyDescent="0.35">
      <c r="A6" s="196" t="s">
        <v>180</v>
      </c>
      <c r="B6" s="197">
        <v>2025</v>
      </c>
      <c r="C6" s="198">
        <v>2026</v>
      </c>
      <c r="D6" s="199" t="s">
        <v>270</v>
      </c>
      <c r="E6" s="197">
        <v>2025</v>
      </c>
      <c r="F6" s="198">
        <v>2026</v>
      </c>
      <c r="G6" s="199" t="s">
        <v>270</v>
      </c>
      <c r="H6" s="592" t="s">
        <v>272</v>
      </c>
    </row>
    <row r="7" spans="1:8" s="181" customFormat="1" ht="14.25" customHeight="1" x14ac:dyDescent="0.3">
      <c r="A7" s="455" t="s">
        <v>245</v>
      </c>
      <c r="B7" s="175">
        <v>37953463</v>
      </c>
      <c r="C7" s="200">
        <v>77585074</v>
      </c>
      <c r="D7" s="201">
        <f t="shared" ref="D7:D27" si="0">C7/B7-1</f>
        <v>1.0442159388722976</v>
      </c>
      <c r="E7" s="175">
        <v>74416679</v>
      </c>
      <c r="F7" s="200">
        <v>137311783</v>
      </c>
      <c r="G7" s="201">
        <f t="shared" ref="G7:G27" si="1">F7/E7-1</f>
        <v>0.84517482969106972</v>
      </c>
      <c r="H7" s="202">
        <f t="shared" ref="H7:H27" si="2">+F7/$F$29</f>
        <v>0.15758991546804677</v>
      </c>
    </row>
    <row r="8" spans="1:8" s="181" customFormat="1" ht="14.25" customHeight="1" x14ac:dyDescent="0.3">
      <c r="A8" s="456" t="s">
        <v>251</v>
      </c>
      <c r="B8" s="175">
        <v>13000206</v>
      </c>
      <c r="C8" s="200">
        <v>87993957</v>
      </c>
      <c r="D8" s="201">
        <f t="shared" si="0"/>
        <v>5.7686586658703716</v>
      </c>
      <c r="E8" s="175">
        <v>59434962</v>
      </c>
      <c r="F8" s="200">
        <v>135130532</v>
      </c>
      <c r="G8" s="201">
        <f t="shared" si="1"/>
        <v>1.2735865802353841</v>
      </c>
      <c r="H8" s="202">
        <f t="shared" si="2"/>
        <v>0.15508653845848167</v>
      </c>
    </row>
    <row r="9" spans="1:8" s="181" customFormat="1" ht="14.25" customHeight="1" x14ac:dyDescent="0.3">
      <c r="A9" s="456" t="s">
        <v>249</v>
      </c>
      <c r="B9" s="175">
        <v>38613734</v>
      </c>
      <c r="C9" s="200">
        <v>55388869</v>
      </c>
      <c r="D9" s="201">
        <f t="shared" si="0"/>
        <v>0.43443441652133408</v>
      </c>
      <c r="E9" s="175">
        <v>98079863</v>
      </c>
      <c r="F9" s="200">
        <v>103353025</v>
      </c>
      <c r="G9" s="201">
        <f t="shared" si="1"/>
        <v>5.3763961721683851E-2</v>
      </c>
      <c r="H9" s="202">
        <f t="shared" si="2"/>
        <v>0.11861614580532338</v>
      </c>
    </row>
    <row r="10" spans="1:8" s="181" customFormat="1" ht="14.25" customHeight="1" x14ac:dyDescent="0.3">
      <c r="A10" s="455" t="s">
        <v>302</v>
      </c>
      <c r="B10" s="175">
        <v>30569619</v>
      </c>
      <c r="C10" s="200">
        <v>51480057</v>
      </c>
      <c r="D10" s="201">
        <f t="shared" si="0"/>
        <v>0.68402677835140824</v>
      </c>
      <c r="E10" s="175">
        <v>54380424</v>
      </c>
      <c r="F10" s="200">
        <v>93749259</v>
      </c>
      <c r="G10" s="201">
        <f t="shared" si="1"/>
        <v>0.72395233623040522</v>
      </c>
      <c r="H10" s="202">
        <f t="shared" si="2"/>
        <v>0.10759410065341604</v>
      </c>
    </row>
    <row r="11" spans="1:8" s="181" customFormat="1" ht="14.25" customHeight="1" x14ac:dyDescent="0.3">
      <c r="A11" s="456" t="s">
        <v>255</v>
      </c>
      <c r="B11" s="175">
        <v>34180875</v>
      </c>
      <c r="C11" s="200">
        <v>38791756</v>
      </c>
      <c r="D11" s="201">
        <f t="shared" si="0"/>
        <v>0.13489651742385189</v>
      </c>
      <c r="E11" s="175">
        <v>73963338</v>
      </c>
      <c r="F11" s="200">
        <v>78011157</v>
      </c>
      <c r="G11" s="201">
        <f t="shared" si="1"/>
        <v>5.4727370471029824E-2</v>
      </c>
      <c r="H11" s="202">
        <f t="shared" si="2"/>
        <v>8.9531803961751227E-2</v>
      </c>
    </row>
    <row r="12" spans="1:8" s="181" customFormat="1" ht="14.25" customHeight="1" x14ac:dyDescent="0.3">
      <c r="A12" s="457" t="s">
        <v>258</v>
      </c>
      <c r="B12" s="175">
        <v>20938585</v>
      </c>
      <c r="C12" s="200">
        <v>33769243</v>
      </c>
      <c r="D12" s="201">
        <f t="shared" si="0"/>
        <v>0.61277579167837759</v>
      </c>
      <c r="E12" s="175">
        <v>44286143</v>
      </c>
      <c r="F12" s="200">
        <v>70592519</v>
      </c>
      <c r="G12" s="201">
        <f t="shared" si="1"/>
        <v>0.59400919154327791</v>
      </c>
      <c r="H12" s="202">
        <f t="shared" si="2"/>
        <v>8.1017585372746087E-2</v>
      </c>
    </row>
    <row r="13" spans="1:8" s="181" customFormat="1" ht="14.25" customHeight="1" x14ac:dyDescent="0.3">
      <c r="A13" s="456" t="s">
        <v>243</v>
      </c>
      <c r="B13" s="175">
        <v>24703378</v>
      </c>
      <c r="C13" s="200">
        <v>26990260</v>
      </c>
      <c r="D13" s="201">
        <f t="shared" si="0"/>
        <v>9.257365531143158E-2</v>
      </c>
      <c r="E13" s="175">
        <v>44864102</v>
      </c>
      <c r="F13" s="200">
        <v>47886235</v>
      </c>
      <c r="G13" s="201">
        <f t="shared" si="1"/>
        <v>6.7361941179609586E-2</v>
      </c>
      <c r="H13" s="202">
        <f t="shared" si="2"/>
        <v>5.4958049199120972E-2</v>
      </c>
    </row>
    <row r="14" spans="1:8" s="181" customFormat="1" ht="14.25" customHeight="1" x14ac:dyDescent="0.3">
      <c r="A14" s="457" t="s">
        <v>244</v>
      </c>
      <c r="B14" s="175">
        <v>13804895</v>
      </c>
      <c r="C14" s="200">
        <v>18941851</v>
      </c>
      <c r="D14" s="201">
        <f t="shared" si="0"/>
        <v>0.37211119678925475</v>
      </c>
      <c r="E14" s="175">
        <v>27231443</v>
      </c>
      <c r="F14" s="200">
        <v>42338896</v>
      </c>
      <c r="G14" s="201">
        <f t="shared" si="1"/>
        <v>0.55477974487066284</v>
      </c>
      <c r="H14" s="202">
        <f t="shared" si="2"/>
        <v>4.85914820700451E-2</v>
      </c>
    </row>
    <row r="15" spans="1:8" s="181" customFormat="1" ht="14.25" customHeight="1" x14ac:dyDescent="0.3">
      <c r="A15" s="457" t="s">
        <v>264</v>
      </c>
      <c r="B15" s="175">
        <v>12386843</v>
      </c>
      <c r="C15" s="200">
        <v>20014845</v>
      </c>
      <c r="D15" s="201">
        <f t="shared" si="0"/>
        <v>0.61581486097789395</v>
      </c>
      <c r="E15" s="175">
        <v>42877470</v>
      </c>
      <c r="F15" s="200">
        <v>37601889</v>
      </c>
      <c r="G15" s="201">
        <f t="shared" si="1"/>
        <v>-0.12303853282388166</v>
      </c>
      <c r="H15" s="202">
        <f t="shared" si="2"/>
        <v>4.3154916347920978E-2</v>
      </c>
    </row>
    <row r="16" spans="1:8" s="181" customFormat="1" ht="14.25" customHeight="1" x14ac:dyDescent="0.3">
      <c r="A16" s="457" t="s">
        <v>254</v>
      </c>
      <c r="B16" s="175">
        <v>13015215</v>
      </c>
      <c r="C16" s="200">
        <v>12552131</v>
      </c>
      <c r="D16" s="201">
        <f t="shared" si="0"/>
        <v>-3.5580203630904306E-2</v>
      </c>
      <c r="E16" s="175">
        <v>23723303</v>
      </c>
      <c r="F16" s="200">
        <v>24975764</v>
      </c>
      <c r="G16" s="201">
        <f t="shared" si="1"/>
        <v>5.279454551501539E-2</v>
      </c>
      <c r="H16" s="202">
        <f t="shared" si="2"/>
        <v>2.8664171795874833E-2</v>
      </c>
    </row>
    <row r="17" spans="1:9" s="181" customFormat="1" ht="14.25" customHeight="1" x14ac:dyDescent="0.3">
      <c r="A17" s="457" t="s">
        <v>259</v>
      </c>
      <c r="B17" s="175">
        <v>9298830</v>
      </c>
      <c r="C17" s="200">
        <v>14051379</v>
      </c>
      <c r="D17" s="201">
        <f t="shared" si="0"/>
        <v>0.51109107274786192</v>
      </c>
      <c r="E17" s="175">
        <v>18586197</v>
      </c>
      <c r="F17" s="200">
        <v>24615857</v>
      </c>
      <c r="G17" s="201">
        <f t="shared" si="1"/>
        <v>0.32441601689684019</v>
      </c>
      <c r="H17" s="202">
        <f t="shared" si="2"/>
        <v>2.8251113917904098E-2</v>
      </c>
    </row>
    <row r="18" spans="1:9" s="181" customFormat="1" ht="14.25" customHeight="1" x14ac:dyDescent="0.3">
      <c r="A18" s="457" t="s">
        <v>263</v>
      </c>
      <c r="B18" s="175">
        <v>9198496</v>
      </c>
      <c r="C18" s="200">
        <v>8148906</v>
      </c>
      <c r="D18" s="201">
        <f t="shared" si="0"/>
        <v>-0.11410452317422326</v>
      </c>
      <c r="E18" s="175">
        <v>40665812</v>
      </c>
      <c r="F18" s="200">
        <v>19354584</v>
      </c>
      <c r="G18" s="201">
        <f t="shared" si="1"/>
        <v>-0.524057603964726</v>
      </c>
      <c r="H18" s="202">
        <f t="shared" si="2"/>
        <v>2.2212858866447104E-2</v>
      </c>
    </row>
    <row r="19" spans="1:9" s="181" customFormat="1" ht="14.25" customHeight="1" x14ac:dyDescent="0.3">
      <c r="A19" s="457" t="s">
        <v>262</v>
      </c>
      <c r="B19" s="175">
        <v>3257174</v>
      </c>
      <c r="C19" s="200">
        <v>7291750</v>
      </c>
      <c r="D19" s="201">
        <f t="shared" si="0"/>
        <v>1.2386737705753514</v>
      </c>
      <c r="E19" s="175">
        <v>8409235</v>
      </c>
      <c r="F19" s="200">
        <v>16277060</v>
      </c>
      <c r="G19" s="201">
        <f t="shared" si="1"/>
        <v>0.93561721131589248</v>
      </c>
      <c r="H19" s="202">
        <f t="shared" si="2"/>
        <v>1.8680847727891824E-2</v>
      </c>
    </row>
    <row r="20" spans="1:9" s="181" customFormat="1" ht="14.25" customHeight="1" x14ac:dyDescent="0.3">
      <c r="A20" s="457" t="s">
        <v>246</v>
      </c>
      <c r="B20" s="175">
        <v>5675983</v>
      </c>
      <c r="C20" s="200">
        <v>7194507</v>
      </c>
      <c r="D20" s="201">
        <f t="shared" si="0"/>
        <v>0.2675349802844722</v>
      </c>
      <c r="E20" s="175">
        <v>12619527</v>
      </c>
      <c r="F20" s="200">
        <v>14480723</v>
      </c>
      <c r="G20" s="201">
        <f t="shared" si="1"/>
        <v>0.14748540099799312</v>
      </c>
      <c r="H20" s="202">
        <f t="shared" si="2"/>
        <v>1.6619228617009516E-2</v>
      </c>
    </row>
    <row r="21" spans="1:9" s="181" customFormat="1" ht="14.25" customHeight="1" x14ac:dyDescent="0.3">
      <c r="A21" s="457" t="s">
        <v>261</v>
      </c>
      <c r="B21" s="175">
        <v>2804348</v>
      </c>
      <c r="C21" s="200">
        <v>8277999</v>
      </c>
      <c r="D21" s="201">
        <f t="shared" si="0"/>
        <v>1.9518444215910438</v>
      </c>
      <c r="E21" s="175">
        <v>4963253</v>
      </c>
      <c r="F21" s="200">
        <v>13434140</v>
      </c>
      <c r="G21" s="201">
        <f t="shared" si="1"/>
        <v>1.7067207736538919</v>
      </c>
      <c r="H21" s="202">
        <f t="shared" si="2"/>
        <v>1.5418086785646835E-2</v>
      </c>
    </row>
    <row r="22" spans="1:9" s="181" customFormat="1" ht="14.25" customHeight="1" x14ac:dyDescent="0.3">
      <c r="A22" s="457" t="s">
        <v>256</v>
      </c>
      <c r="B22" s="175">
        <v>5088748</v>
      </c>
      <c r="C22" s="200">
        <v>4390754</v>
      </c>
      <c r="D22" s="201">
        <f t="shared" si="0"/>
        <v>-0.13716419048457495</v>
      </c>
      <c r="E22" s="175">
        <v>10121155</v>
      </c>
      <c r="F22" s="200">
        <v>10335802</v>
      </c>
      <c r="G22" s="201">
        <f t="shared" si="1"/>
        <v>2.1207757415037998E-2</v>
      </c>
      <c r="H22" s="202">
        <f t="shared" si="2"/>
        <v>1.1862187846431713E-2</v>
      </c>
    </row>
    <row r="23" spans="1:9" s="181" customFormat="1" ht="14.25" customHeight="1" x14ac:dyDescent="0.3">
      <c r="A23" s="457" t="s">
        <v>248</v>
      </c>
      <c r="B23" s="175">
        <v>1881189</v>
      </c>
      <c r="C23" s="200">
        <v>597259</v>
      </c>
      <c r="D23" s="201">
        <f t="shared" si="0"/>
        <v>-0.68250983819276001</v>
      </c>
      <c r="E23" s="175">
        <v>2766713</v>
      </c>
      <c r="F23" s="200">
        <v>1675154</v>
      </c>
      <c r="G23" s="201">
        <f t="shared" si="1"/>
        <v>-0.39453279035447475</v>
      </c>
      <c r="H23" s="202">
        <f t="shared" si="2"/>
        <v>1.922539868672162E-3</v>
      </c>
    </row>
    <row r="24" spans="1:9" s="181" customFormat="1" ht="14.25" customHeight="1" x14ac:dyDescent="0.3">
      <c r="A24" s="457" t="s">
        <v>515</v>
      </c>
      <c r="B24" s="175">
        <v>0</v>
      </c>
      <c r="C24" s="200">
        <v>91111</v>
      </c>
      <c r="D24" s="201" t="s">
        <v>241</v>
      </c>
      <c r="E24" s="175">
        <v>0</v>
      </c>
      <c r="F24" s="200">
        <v>153187</v>
      </c>
      <c r="G24" s="201" t="s">
        <v>241</v>
      </c>
      <c r="H24" s="392">
        <f t="shared" si="2"/>
        <v>1.7580957623136888E-4</v>
      </c>
    </row>
    <row r="25" spans="1:9" s="181" customFormat="1" ht="14.25" customHeight="1" x14ac:dyDescent="0.3">
      <c r="A25" s="457" t="s">
        <v>253</v>
      </c>
      <c r="B25" s="175">
        <v>309523</v>
      </c>
      <c r="C25" s="200">
        <v>25055</v>
      </c>
      <c r="D25" s="201">
        <f t="shared" si="0"/>
        <v>-0.91905286521518592</v>
      </c>
      <c r="E25" s="175">
        <v>578938</v>
      </c>
      <c r="F25" s="200">
        <v>27855</v>
      </c>
      <c r="G25" s="201">
        <f t="shared" si="1"/>
        <v>-0.95188603961045914</v>
      </c>
      <c r="H25" s="797">
        <f t="shared" si="2"/>
        <v>3.1968611866051162E-5</v>
      </c>
    </row>
    <row r="26" spans="1:9" s="181" customFormat="1" ht="14.25" customHeight="1" x14ac:dyDescent="0.3">
      <c r="A26" s="457" t="s">
        <v>260</v>
      </c>
      <c r="B26" s="175">
        <v>57656</v>
      </c>
      <c r="C26" s="200">
        <v>15992</v>
      </c>
      <c r="D26" s="201">
        <f t="shared" si="0"/>
        <v>-0.72263077563479949</v>
      </c>
      <c r="E26" s="175">
        <v>141217</v>
      </c>
      <c r="F26" s="200">
        <v>15992</v>
      </c>
      <c r="G26" s="201">
        <f t="shared" si="1"/>
        <v>-0.8867558438431633</v>
      </c>
      <c r="H26" s="797">
        <f t="shared" si="2"/>
        <v>1.8353690215828047E-5</v>
      </c>
    </row>
    <row r="27" spans="1:9" s="181" customFormat="1" ht="14.25" customHeight="1" x14ac:dyDescent="0.3">
      <c r="A27" s="457" t="s">
        <v>252</v>
      </c>
      <c r="B27" s="175">
        <v>10000</v>
      </c>
      <c r="C27" s="200">
        <v>1000</v>
      </c>
      <c r="D27" s="201">
        <f t="shared" si="0"/>
        <v>-0.9</v>
      </c>
      <c r="E27" s="175">
        <v>19000</v>
      </c>
      <c r="F27" s="200">
        <v>2000</v>
      </c>
      <c r="G27" s="201">
        <f t="shared" si="1"/>
        <v>-0.89473684210526316</v>
      </c>
      <c r="H27" s="593">
        <f t="shared" si="2"/>
        <v>2.295358956456734E-6</v>
      </c>
    </row>
    <row r="28" spans="1:9" s="181" customFormat="1" ht="14.25" customHeight="1" x14ac:dyDescent="0.3">
      <c r="A28" s="457" t="s">
        <v>257</v>
      </c>
      <c r="B28" s="175">
        <v>1301</v>
      </c>
      <c r="C28" s="200">
        <v>0</v>
      </c>
      <c r="D28" s="201" t="s">
        <v>242</v>
      </c>
      <c r="E28" s="175">
        <v>1301</v>
      </c>
      <c r="F28" s="200">
        <v>0</v>
      </c>
      <c r="G28" s="201" t="s">
        <v>242</v>
      </c>
      <c r="H28" s="971" t="s">
        <v>242</v>
      </c>
    </row>
    <row r="29" spans="1:9" s="195" customFormat="1" ht="14.25" customHeight="1" thickBot="1" x14ac:dyDescent="0.35">
      <c r="A29" s="594" t="s">
        <v>0</v>
      </c>
      <c r="B29" s="595">
        <f>+SUM(B7:B28)</f>
        <v>276750061</v>
      </c>
      <c r="C29" s="596">
        <f>+SUM(C7:C28)</f>
        <v>473593755</v>
      </c>
      <c r="D29" s="563">
        <f>C29/B29-1</f>
        <v>0.71126883690190046</v>
      </c>
      <c r="E29" s="972">
        <f>+SUM(E7:E28)</f>
        <v>642130075</v>
      </c>
      <c r="F29" s="973">
        <f>+SUM(F7:F28)</f>
        <v>871323413</v>
      </c>
      <c r="G29" s="563">
        <f>F29/E29-1</f>
        <v>0.35692665228302856</v>
      </c>
      <c r="H29" s="597">
        <f>SUM(H7:H27)</f>
        <v>1</v>
      </c>
      <c r="I29" s="598"/>
    </row>
    <row r="30" spans="1:9" s="181" customFormat="1" ht="14.25" customHeight="1" x14ac:dyDescent="0.3">
      <c r="B30" s="203"/>
      <c r="C30" s="203"/>
      <c r="D30" s="195"/>
      <c r="E30" s="195"/>
      <c r="F30" s="195"/>
    </row>
    <row r="31" spans="1:9" s="195" customFormat="1" ht="14.25" customHeight="1" thickBot="1" x14ac:dyDescent="0.35">
      <c r="A31" s="193" t="s">
        <v>311</v>
      </c>
      <c r="B31" s="181"/>
      <c r="C31" s="181"/>
      <c r="D31" s="190"/>
    </row>
    <row r="32" spans="1:9" s="195" customFormat="1" ht="14.25" customHeight="1" thickBot="1" x14ac:dyDescent="0.35">
      <c r="A32" s="181"/>
      <c r="B32" s="1040" t="s">
        <v>865</v>
      </c>
      <c r="C32" s="1041"/>
      <c r="D32" s="1041"/>
      <c r="E32" s="1042" t="s">
        <v>866</v>
      </c>
      <c r="F32" s="1043"/>
      <c r="G32" s="1043"/>
      <c r="H32" s="1044"/>
    </row>
    <row r="33" spans="1:8" s="181" customFormat="1" ht="14.25" customHeight="1" thickBot="1" x14ac:dyDescent="0.35">
      <c r="A33" s="560" t="s">
        <v>312</v>
      </c>
      <c r="B33" s="197">
        <v>2025</v>
      </c>
      <c r="C33" s="198">
        <v>2026</v>
      </c>
      <c r="D33" s="199" t="s">
        <v>270</v>
      </c>
      <c r="E33" s="197">
        <v>2025</v>
      </c>
      <c r="F33" s="198">
        <v>2026</v>
      </c>
      <c r="G33" s="199" t="s">
        <v>270</v>
      </c>
      <c r="H33" s="592" t="s">
        <v>272</v>
      </c>
    </row>
    <row r="34" spans="1:8" s="181" customFormat="1" ht="14.25" customHeight="1" x14ac:dyDescent="0.3">
      <c r="A34" s="204" t="s">
        <v>275</v>
      </c>
      <c r="B34" s="205">
        <v>28040300</v>
      </c>
      <c r="C34" s="561">
        <v>62244821</v>
      </c>
      <c r="D34" s="173">
        <f t="shared" ref="D34:D84" si="3">C34/B34-1</f>
        <v>1.2198343455669161</v>
      </c>
      <c r="E34" s="205">
        <v>47011699</v>
      </c>
      <c r="F34" s="974">
        <v>97394203</v>
      </c>
      <c r="G34" s="173">
        <f t="shared" ref="G34:G84" si="4">F34/E34-1</f>
        <v>1.0717014077708615</v>
      </c>
      <c r="H34" s="390">
        <f>+F34/$F$85</f>
        <v>0.11177732808150767</v>
      </c>
    </row>
    <row r="35" spans="1:8" s="181" customFormat="1" ht="14.25" customHeight="1" x14ac:dyDescent="0.3">
      <c r="A35" s="204" t="s">
        <v>300</v>
      </c>
      <c r="B35" s="205">
        <v>1655820</v>
      </c>
      <c r="C35" s="561">
        <v>64976261</v>
      </c>
      <c r="D35" s="173" t="s">
        <v>241</v>
      </c>
      <c r="E35" s="205">
        <v>34547716</v>
      </c>
      <c r="F35" s="974">
        <v>94541610</v>
      </c>
      <c r="G35" s="173">
        <f t="shared" si="4"/>
        <v>1.7365516724752514</v>
      </c>
      <c r="H35" s="390">
        <f t="shared" ref="H35:H84" si="5">+F35/$F$85</f>
        <v>0.10850346563566977</v>
      </c>
    </row>
    <row r="36" spans="1:8" s="181" customFormat="1" ht="14.25" customHeight="1" x14ac:dyDescent="0.3">
      <c r="A36" s="204" t="s">
        <v>277</v>
      </c>
      <c r="B36" s="205">
        <v>28809264</v>
      </c>
      <c r="C36" s="561">
        <v>49601082</v>
      </c>
      <c r="D36" s="173">
        <f t="shared" si="3"/>
        <v>0.7217059762443081</v>
      </c>
      <c r="E36" s="205">
        <v>51086768</v>
      </c>
      <c r="F36" s="974">
        <v>90219935</v>
      </c>
      <c r="G36" s="173">
        <f t="shared" si="4"/>
        <v>0.76601375526437687</v>
      </c>
      <c r="H36" s="390">
        <f t="shared" si="5"/>
        <v>0.10354356792659719</v>
      </c>
    </row>
    <row r="37" spans="1:8" s="181" customFormat="1" ht="14.25" customHeight="1" x14ac:dyDescent="0.3">
      <c r="A37" s="204" t="s">
        <v>274</v>
      </c>
      <c r="B37" s="205">
        <v>25902310</v>
      </c>
      <c r="C37" s="561">
        <v>30546851</v>
      </c>
      <c r="D37" s="173">
        <f t="shared" si="3"/>
        <v>0.17930991482999015</v>
      </c>
      <c r="E37" s="205">
        <v>58708820</v>
      </c>
      <c r="F37" s="974">
        <v>61370100</v>
      </c>
      <c r="G37" s="173">
        <f t="shared" si="4"/>
        <v>4.5330156525033249E-2</v>
      </c>
      <c r="H37" s="390">
        <f t="shared" si="5"/>
        <v>7.0433204346822709E-2</v>
      </c>
    </row>
    <row r="38" spans="1:8" s="181" customFormat="1" ht="14.25" customHeight="1" x14ac:dyDescent="0.3">
      <c r="A38" s="204" t="s">
        <v>273</v>
      </c>
      <c r="B38" s="205">
        <v>21597043</v>
      </c>
      <c r="C38" s="561">
        <v>31172512</v>
      </c>
      <c r="D38" s="173">
        <f t="shared" si="3"/>
        <v>0.44336944645616527</v>
      </c>
      <c r="E38" s="205">
        <v>43741843</v>
      </c>
      <c r="F38" s="974">
        <v>52902275</v>
      </c>
      <c r="G38" s="173">
        <f t="shared" si="4"/>
        <v>0.20942034838358325</v>
      </c>
      <c r="H38" s="390">
        <f t="shared" si="5"/>
        <v>6.0714855369093587E-2</v>
      </c>
    </row>
    <row r="39" spans="1:8" s="181" customFormat="1" ht="14.25" customHeight="1" x14ac:dyDescent="0.3">
      <c r="A39" s="204" t="s">
        <v>289</v>
      </c>
      <c r="B39" s="205">
        <v>17948734</v>
      </c>
      <c r="C39" s="561">
        <v>26956647</v>
      </c>
      <c r="D39" s="173">
        <f t="shared" si="3"/>
        <v>0.50186898975716066</v>
      </c>
      <c r="E39" s="205">
        <v>43464689</v>
      </c>
      <c r="F39" s="974">
        <v>43306653</v>
      </c>
      <c r="G39" s="173">
        <f t="shared" si="4"/>
        <v>-3.6359629767510615E-3</v>
      </c>
      <c r="H39" s="390">
        <f t="shared" si="5"/>
        <v>4.9702156918856946E-2</v>
      </c>
    </row>
    <row r="40" spans="1:8" s="181" customFormat="1" ht="14.25" customHeight="1" x14ac:dyDescent="0.3">
      <c r="A40" s="204" t="s">
        <v>276</v>
      </c>
      <c r="B40" s="205">
        <v>9221716</v>
      </c>
      <c r="C40" s="561">
        <v>10960172</v>
      </c>
      <c r="D40" s="173">
        <f t="shared" si="3"/>
        <v>0.18851762513614601</v>
      </c>
      <c r="E40" s="205">
        <v>37492870</v>
      </c>
      <c r="F40" s="974">
        <v>31179379</v>
      </c>
      <c r="G40" s="173">
        <f t="shared" si="4"/>
        <v>-0.16839177688984597</v>
      </c>
      <c r="H40" s="390">
        <f t="shared" si="5"/>
        <v>3.5783933422204504E-2</v>
      </c>
    </row>
    <row r="41" spans="1:8" s="181" customFormat="1" ht="14.25" customHeight="1" x14ac:dyDescent="0.3">
      <c r="A41" s="204" t="s">
        <v>284</v>
      </c>
      <c r="B41" s="205">
        <v>11291532</v>
      </c>
      <c r="C41" s="561">
        <v>11501280</v>
      </c>
      <c r="D41" s="173">
        <f t="shared" si="3"/>
        <v>1.8575690172068837E-2</v>
      </c>
      <c r="E41" s="205">
        <v>24407107</v>
      </c>
      <c r="F41" s="974">
        <v>28449519</v>
      </c>
      <c r="G41" s="173">
        <f t="shared" si="4"/>
        <v>0.16562438145577851</v>
      </c>
      <c r="H41" s="390">
        <f t="shared" si="5"/>
        <v>3.2650929121768014E-2</v>
      </c>
    </row>
    <row r="42" spans="1:8" s="181" customFormat="1" ht="14.25" customHeight="1" x14ac:dyDescent="0.3">
      <c r="A42" s="204" t="s">
        <v>319</v>
      </c>
      <c r="B42" s="205">
        <v>6997567</v>
      </c>
      <c r="C42" s="561">
        <v>8011311</v>
      </c>
      <c r="D42" s="173">
        <f t="shared" si="3"/>
        <v>0.14487092442273153</v>
      </c>
      <c r="E42" s="205">
        <v>13003126</v>
      </c>
      <c r="F42" s="974">
        <v>21233212</v>
      </c>
      <c r="G42" s="173">
        <f t="shared" si="4"/>
        <v>0.63293134281710417</v>
      </c>
      <c r="H42" s="390">
        <f t="shared" si="5"/>
        <v>2.4368921669272302E-2</v>
      </c>
    </row>
    <row r="43" spans="1:8" s="181" customFormat="1" ht="14.25" customHeight="1" x14ac:dyDescent="0.3">
      <c r="A43" s="204" t="s">
        <v>280</v>
      </c>
      <c r="B43" s="205">
        <v>2918605</v>
      </c>
      <c r="C43" s="561">
        <v>9423983</v>
      </c>
      <c r="D43" s="173">
        <f t="shared" si="3"/>
        <v>2.2289340284142596</v>
      </c>
      <c r="E43" s="205">
        <v>5047100</v>
      </c>
      <c r="F43" s="974">
        <v>20877873</v>
      </c>
      <c r="G43" s="173">
        <f t="shared" si="4"/>
        <v>3.1366077549483862</v>
      </c>
      <c r="H43" s="390">
        <f t="shared" si="5"/>
        <v>2.3961106391158112E-2</v>
      </c>
    </row>
    <row r="44" spans="1:8" s="181" customFormat="1" ht="14.25" customHeight="1" x14ac:dyDescent="0.3">
      <c r="A44" s="204" t="s">
        <v>290</v>
      </c>
      <c r="B44" s="205">
        <v>6981961</v>
      </c>
      <c r="C44" s="561">
        <v>10537204</v>
      </c>
      <c r="D44" s="173">
        <f t="shared" si="3"/>
        <v>0.50920407604682971</v>
      </c>
      <c r="E44" s="205">
        <v>11759853</v>
      </c>
      <c r="F44" s="974">
        <v>18250650</v>
      </c>
      <c r="G44" s="173">
        <f t="shared" si="4"/>
        <v>0.55194541972590994</v>
      </c>
      <c r="H44" s="390">
        <f t="shared" si="5"/>
        <v>2.0945896469328547E-2</v>
      </c>
    </row>
    <row r="45" spans="1:8" s="181" customFormat="1" ht="14.25" customHeight="1" x14ac:dyDescent="0.3">
      <c r="A45" s="204" t="s">
        <v>288</v>
      </c>
      <c r="B45" s="205">
        <v>6546504</v>
      </c>
      <c r="C45" s="561">
        <v>10479832</v>
      </c>
      <c r="D45" s="173">
        <f t="shared" si="3"/>
        <v>0.60082877823033476</v>
      </c>
      <c r="E45" s="205">
        <v>13453234</v>
      </c>
      <c r="F45" s="974">
        <v>17724102</v>
      </c>
      <c r="G45" s="173">
        <f t="shared" si="4"/>
        <v>0.31746032217978226</v>
      </c>
      <c r="H45" s="390">
        <f t="shared" si="5"/>
        <v>2.0341588135426358E-2</v>
      </c>
    </row>
    <row r="46" spans="1:8" s="181" customFormat="1" ht="14.25" customHeight="1" x14ac:dyDescent="0.3">
      <c r="A46" s="204" t="s">
        <v>291</v>
      </c>
      <c r="B46" s="205">
        <v>5835812</v>
      </c>
      <c r="C46" s="561">
        <v>12317931</v>
      </c>
      <c r="D46" s="173">
        <f t="shared" si="3"/>
        <v>1.1107484271254795</v>
      </c>
      <c r="E46" s="205">
        <v>11501341</v>
      </c>
      <c r="F46" s="974">
        <v>16787187</v>
      </c>
      <c r="G46" s="173">
        <f t="shared" si="4"/>
        <v>0.4595851909790345</v>
      </c>
      <c r="H46" s="390">
        <f t="shared" si="5"/>
        <v>1.9266310017082029E-2</v>
      </c>
    </row>
    <row r="47" spans="1:8" s="181" customFormat="1" ht="14.25" customHeight="1" x14ac:dyDescent="0.3">
      <c r="A47" s="204" t="s">
        <v>278</v>
      </c>
      <c r="B47" s="205">
        <v>10493341</v>
      </c>
      <c r="C47" s="561">
        <v>6765798</v>
      </c>
      <c r="D47" s="173">
        <f t="shared" si="3"/>
        <v>-0.3552293783266931</v>
      </c>
      <c r="E47" s="205">
        <v>20189299</v>
      </c>
      <c r="F47" s="974">
        <v>14450959</v>
      </c>
      <c r="G47" s="173">
        <f t="shared" si="4"/>
        <v>-0.28422680747855589</v>
      </c>
      <c r="H47" s="390">
        <f t="shared" si="5"/>
        <v>1.6585069085019527E-2</v>
      </c>
    </row>
    <row r="48" spans="1:8" s="181" customFormat="1" ht="14.25" customHeight="1" x14ac:dyDescent="0.3">
      <c r="A48" s="204" t="s">
        <v>293</v>
      </c>
      <c r="B48" s="205">
        <v>2854665</v>
      </c>
      <c r="C48" s="561">
        <v>7505796</v>
      </c>
      <c r="D48" s="173">
        <f t="shared" si="3"/>
        <v>1.6293088681158734</v>
      </c>
      <c r="E48" s="205">
        <v>5276446</v>
      </c>
      <c r="F48" s="974">
        <v>13903538</v>
      </c>
      <c r="G48" s="173">
        <f t="shared" si="4"/>
        <v>1.6350194809157528</v>
      </c>
      <c r="H48" s="390">
        <f t="shared" si="5"/>
        <v>1.5956805237368275E-2</v>
      </c>
    </row>
    <row r="49" spans="1:8" s="181" customFormat="1" ht="14.25" customHeight="1" x14ac:dyDescent="0.3">
      <c r="A49" s="204" t="s">
        <v>758</v>
      </c>
      <c r="B49" s="205">
        <v>217169</v>
      </c>
      <c r="C49" s="561">
        <v>6834117</v>
      </c>
      <c r="D49" s="173" t="s">
        <v>241</v>
      </c>
      <c r="E49" s="205">
        <v>559830</v>
      </c>
      <c r="F49" s="974">
        <v>12866415</v>
      </c>
      <c r="G49" s="173" t="s">
        <v>241</v>
      </c>
      <c r="H49" s="390">
        <f t="shared" si="5"/>
        <v>1.4766520453869636E-2</v>
      </c>
    </row>
    <row r="50" spans="1:8" s="181" customFormat="1" ht="14.25" customHeight="1" x14ac:dyDescent="0.3">
      <c r="A50" s="204" t="s">
        <v>315</v>
      </c>
      <c r="B50" s="205">
        <v>2795840</v>
      </c>
      <c r="C50" s="561">
        <v>7808956</v>
      </c>
      <c r="D50" s="173">
        <f t="shared" si="3"/>
        <v>1.7930625500743962</v>
      </c>
      <c r="E50" s="205">
        <v>4935266</v>
      </c>
      <c r="F50" s="974">
        <v>12504882</v>
      </c>
      <c r="G50" s="173">
        <f t="shared" si="4"/>
        <v>1.5337807526483882</v>
      </c>
      <c r="H50" s="390">
        <f t="shared" si="5"/>
        <v>1.43515964490673E-2</v>
      </c>
    </row>
    <row r="51" spans="1:8" s="181" customFormat="1" ht="14.25" customHeight="1" x14ac:dyDescent="0.3">
      <c r="A51" s="204" t="s">
        <v>282</v>
      </c>
      <c r="B51" s="205">
        <v>3104744</v>
      </c>
      <c r="C51" s="561">
        <v>3920790</v>
      </c>
      <c r="D51" s="173">
        <f t="shared" si="3"/>
        <v>0.26283841759578253</v>
      </c>
      <c r="E51" s="205">
        <v>5112784</v>
      </c>
      <c r="F51" s="974">
        <v>10772820</v>
      </c>
      <c r="G51" s="173">
        <f t="shared" si="4"/>
        <v>1.1070360101267722</v>
      </c>
      <c r="H51" s="390">
        <f t="shared" si="5"/>
        <v>1.2363744436648118E-2</v>
      </c>
    </row>
    <row r="52" spans="1:8" s="181" customFormat="1" ht="14.25" customHeight="1" x14ac:dyDescent="0.3">
      <c r="A52" s="204" t="s">
        <v>281</v>
      </c>
      <c r="B52" s="205">
        <v>5705553</v>
      </c>
      <c r="C52" s="561">
        <v>5664608</v>
      </c>
      <c r="D52" s="173">
        <f t="shared" si="3"/>
        <v>-7.176342065352781E-3</v>
      </c>
      <c r="E52" s="205">
        <v>11411106</v>
      </c>
      <c r="F52" s="974">
        <v>10351221</v>
      </c>
      <c r="G52" s="173">
        <f t="shared" si="4"/>
        <v>-9.2881881913988051E-2</v>
      </c>
      <c r="H52" s="390">
        <f t="shared" si="5"/>
        <v>1.1879883916306516E-2</v>
      </c>
    </row>
    <row r="53" spans="1:8" s="181" customFormat="1" ht="14.25" customHeight="1" x14ac:dyDescent="0.3">
      <c r="A53" s="204" t="s">
        <v>836</v>
      </c>
      <c r="B53" s="205">
        <v>3275052</v>
      </c>
      <c r="C53" s="561">
        <v>4374075</v>
      </c>
      <c r="D53" s="173">
        <f t="shared" si="3"/>
        <v>0.33557421378347585</v>
      </c>
      <c r="E53" s="205">
        <v>6132447</v>
      </c>
      <c r="F53" s="974">
        <v>10207373</v>
      </c>
      <c r="G53" s="173">
        <f t="shared" si="4"/>
        <v>0.66448613416471436</v>
      </c>
      <c r="H53" s="390">
        <f t="shared" si="5"/>
        <v>1.1714792518722322E-2</v>
      </c>
    </row>
    <row r="54" spans="1:8" s="181" customFormat="1" ht="14.25" customHeight="1" x14ac:dyDescent="0.3">
      <c r="A54" s="204" t="s">
        <v>301</v>
      </c>
      <c r="B54" s="205">
        <v>3778143</v>
      </c>
      <c r="C54" s="561">
        <v>4364021</v>
      </c>
      <c r="D54" s="173">
        <f t="shared" si="3"/>
        <v>0.15507036128595453</v>
      </c>
      <c r="E54" s="205">
        <v>7480327</v>
      </c>
      <c r="F54" s="974">
        <v>9971811</v>
      </c>
      <c r="G54" s="173">
        <f t="shared" si="4"/>
        <v>0.33307153550907609</v>
      </c>
      <c r="H54" s="390">
        <f t="shared" si="5"/>
        <v>1.1444442845471891E-2</v>
      </c>
    </row>
    <row r="55" spans="1:8" s="181" customFormat="1" ht="14.25" customHeight="1" x14ac:dyDescent="0.3">
      <c r="A55" s="204" t="s">
        <v>292</v>
      </c>
      <c r="B55" s="205">
        <v>3293653</v>
      </c>
      <c r="C55" s="561">
        <v>4368949</v>
      </c>
      <c r="D55" s="173">
        <f t="shared" si="3"/>
        <v>0.32647519334914765</v>
      </c>
      <c r="E55" s="205">
        <v>23808419</v>
      </c>
      <c r="F55" s="974">
        <v>9238552</v>
      </c>
      <c r="G55" s="173">
        <f t="shared" si="4"/>
        <v>-0.61196281029832345</v>
      </c>
      <c r="H55" s="390">
        <f t="shared" si="5"/>
        <v>1.0602896538945637E-2</v>
      </c>
    </row>
    <row r="56" spans="1:8" s="181" customFormat="1" ht="14.25" customHeight="1" x14ac:dyDescent="0.3">
      <c r="A56" s="204" t="s">
        <v>296</v>
      </c>
      <c r="B56" s="205">
        <v>1358208</v>
      </c>
      <c r="C56" s="561">
        <v>2987320</v>
      </c>
      <c r="D56" s="173">
        <f t="shared" si="3"/>
        <v>1.1994569314861936</v>
      </c>
      <c r="E56" s="205">
        <v>4945245</v>
      </c>
      <c r="F56" s="974">
        <v>7785308</v>
      </c>
      <c r="G56" s="173">
        <f t="shared" si="4"/>
        <v>0.57430177877941335</v>
      </c>
      <c r="H56" s="390">
        <f t="shared" si="5"/>
        <v>8.9350382232871329E-3</v>
      </c>
    </row>
    <row r="57" spans="1:8" s="181" customFormat="1" ht="14.25" customHeight="1" x14ac:dyDescent="0.3">
      <c r="A57" s="204" t="s">
        <v>279</v>
      </c>
      <c r="B57" s="205">
        <v>3160401</v>
      </c>
      <c r="C57" s="561">
        <v>1744495</v>
      </c>
      <c r="D57" s="173">
        <f t="shared" si="3"/>
        <v>-0.44801466649327093</v>
      </c>
      <c r="E57" s="205">
        <v>28612522</v>
      </c>
      <c r="F57" s="974">
        <v>7222464</v>
      </c>
      <c r="G57" s="173">
        <f t="shared" si="4"/>
        <v>-0.74757681269760146</v>
      </c>
      <c r="H57" s="390">
        <f t="shared" si="5"/>
        <v>8.2890737150431645E-3</v>
      </c>
    </row>
    <row r="58" spans="1:8" s="181" customFormat="1" ht="14.25" customHeight="1" x14ac:dyDescent="0.3">
      <c r="A58" s="204" t="s">
        <v>818</v>
      </c>
      <c r="B58" s="205">
        <v>655263</v>
      </c>
      <c r="C58" s="561">
        <v>3109371</v>
      </c>
      <c r="D58" s="173">
        <f t="shared" si="3"/>
        <v>3.7452259627050513</v>
      </c>
      <c r="E58" s="205">
        <v>1825922</v>
      </c>
      <c r="F58" s="974">
        <v>7108050</v>
      </c>
      <c r="G58" s="173">
        <f t="shared" si="4"/>
        <v>2.8928552260173217</v>
      </c>
      <c r="H58" s="390">
        <f t="shared" si="5"/>
        <v>8.1577631152211453E-3</v>
      </c>
    </row>
    <row r="59" spans="1:8" s="181" customFormat="1" ht="14.25" customHeight="1" x14ac:dyDescent="0.3">
      <c r="A59" s="204" t="s">
        <v>318</v>
      </c>
      <c r="B59" s="205">
        <v>2216202</v>
      </c>
      <c r="C59" s="561">
        <v>3447510</v>
      </c>
      <c r="D59" s="173">
        <f t="shared" si="3"/>
        <v>0.55559375905264963</v>
      </c>
      <c r="E59" s="205">
        <v>4460566</v>
      </c>
      <c r="F59" s="974">
        <v>6459193</v>
      </c>
      <c r="G59" s="173">
        <f t="shared" si="4"/>
        <v>0.44806578357993132</v>
      </c>
      <c r="H59" s="390">
        <f t="shared" si="5"/>
        <v>7.413083252016321E-3</v>
      </c>
    </row>
    <row r="60" spans="1:8" s="181" customFormat="1" ht="14.25" customHeight="1" x14ac:dyDescent="0.3">
      <c r="A60" s="204" t="s">
        <v>314</v>
      </c>
      <c r="B60" s="205">
        <v>1526633</v>
      </c>
      <c r="C60" s="561">
        <v>2613249</v>
      </c>
      <c r="D60" s="173">
        <f t="shared" si="3"/>
        <v>0.71177290154215189</v>
      </c>
      <c r="E60" s="205">
        <v>3520661</v>
      </c>
      <c r="F60" s="974">
        <v>6061102</v>
      </c>
      <c r="G60" s="173">
        <f t="shared" si="4"/>
        <v>0.72158069180758955</v>
      </c>
      <c r="H60" s="390">
        <f t="shared" si="5"/>
        <v>6.9562023808489122E-3</v>
      </c>
    </row>
    <row r="61" spans="1:8" s="181" customFormat="1" ht="14.25" customHeight="1" x14ac:dyDescent="0.3">
      <c r="A61" s="206" t="s">
        <v>286</v>
      </c>
      <c r="B61" s="205">
        <v>2497522</v>
      </c>
      <c r="C61" s="561">
        <v>2711250</v>
      </c>
      <c r="D61" s="173">
        <f t="shared" si="3"/>
        <v>8.5576022953951947E-2</v>
      </c>
      <c r="E61" s="205">
        <v>3951249</v>
      </c>
      <c r="F61" s="974">
        <v>6033398</v>
      </c>
      <c r="G61" s="173">
        <f t="shared" si="4"/>
        <v>0.52695970312172169</v>
      </c>
      <c r="H61" s="390">
        <f t="shared" si="5"/>
        <v>6.9244070685840738E-3</v>
      </c>
    </row>
    <row r="62" spans="1:8" s="181" customFormat="1" ht="14.25" customHeight="1" x14ac:dyDescent="0.3">
      <c r="A62" s="204" t="s">
        <v>285</v>
      </c>
      <c r="B62" s="205">
        <v>2201882</v>
      </c>
      <c r="C62" s="561">
        <v>3850100</v>
      </c>
      <c r="D62" s="173">
        <f t="shared" si="3"/>
        <v>0.7485496497995805</v>
      </c>
      <c r="E62" s="205">
        <v>4336508</v>
      </c>
      <c r="F62" s="974">
        <v>5968089</v>
      </c>
      <c r="G62" s="173">
        <f t="shared" si="4"/>
        <v>0.37624305086027743</v>
      </c>
      <c r="H62" s="390">
        <f t="shared" si="5"/>
        <v>6.8494532695404569E-3</v>
      </c>
    </row>
    <row r="63" spans="1:8" s="181" customFormat="1" ht="14.25" customHeight="1" x14ac:dyDescent="0.3">
      <c r="A63" s="204" t="s">
        <v>316</v>
      </c>
      <c r="B63" s="205">
        <v>4064726</v>
      </c>
      <c r="C63" s="561">
        <v>2564824</v>
      </c>
      <c r="D63" s="173">
        <f t="shared" si="3"/>
        <v>-0.36900445442079</v>
      </c>
      <c r="E63" s="205">
        <v>7689315</v>
      </c>
      <c r="F63" s="974">
        <v>5806115</v>
      </c>
      <c r="G63" s="173">
        <f t="shared" si="4"/>
        <v>-0.24491128273454787</v>
      </c>
      <c r="H63" s="390">
        <f t="shared" si="5"/>
        <v>6.6635590337338953E-3</v>
      </c>
    </row>
    <row r="64" spans="1:8" s="181" customFormat="1" ht="14.25" customHeight="1" x14ac:dyDescent="0.3">
      <c r="A64" s="204" t="s">
        <v>710</v>
      </c>
      <c r="B64" s="205">
        <v>246980</v>
      </c>
      <c r="C64" s="561">
        <v>2680924</v>
      </c>
      <c r="D64" s="173">
        <f t="shared" si="3"/>
        <v>9.8548222528139924</v>
      </c>
      <c r="E64" s="205">
        <v>459574</v>
      </c>
      <c r="F64" s="974">
        <v>5402714</v>
      </c>
      <c r="G64" s="173" t="s">
        <v>241</v>
      </c>
      <c r="H64" s="390">
        <f t="shared" si="5"/>
        <v>6.2005839845370942E-3</v>
      </c>
    </row>
    <row r="65" spans="1:8" s="181" customFormat="1" ht="14.25" customHeight="1" x14ac:dyDescent="0.3">
      <c r="A65" s="204" t="s">
        <v>838</v>
      </c>
      <c r="B65" s="205">
        <v>0</v>
      </c>
      <c r="C65" s="561">
        <v>2491560</v>
      </c>
      <c r="D65" s="173" t="s">
        <v>241</v>
      </c>
      <c r="E65" s="205">
        <v>0</v>
      </c>
      <c r="F65" s="974">
        <v>4983120</v>
      </c>
      <c r="G65" s="173" t="s">
        <v>241</v>
      </c>
      <c r="H65" s="390">
        <f t="shared" si="5"/>
        <v>5.7190245615493405E-3</v>
      </c>
    </row>
    <row r="66" spans="1:8" s="181" customFormat="1" ht="14.25" customHeight="1" x14ac:dyDescent="0.3">
      <c r="A66" s="204" t="s">
        <v>586</v>
      </c>
      <c r="B66" s="205">
        <v>761526</v>
      </c>
      <c r="C66" s="561">
        <v>2361147</v>
      </c>
      <c r="D66" s="173">
        <f t="shared" si="3"/>
        <v>2.1005467968263725</v>
      </c>
      <c r="E66" s="205">
        <v>1665073</v>
      </c>
      <c r="F66" s="974">
        <v>4479315</v>
      </c>
      <c r="G66" s="173">
        <f t="shared" si="4"/>
        <v>1.6901613322659128</v>
      </c>
      <c r="H66" s="390">
        <f t="shared" si="5"/>
        <v>5.140817902020498E-3</v>
      </c>
    </row>
    <row r="67" spans="1:8" s="181" customFormat="1" ht="14.25" customHeight="1" x14ac:dyDescent="0.3">
      <c r="A67" s="204" t="s">
        <v>313</v>
      </c>
      <c r="B67" s="205">
        <v>1355773</v>
      </c>
      <c r="C67" s="561">
        <v>1257141</v>
      </c>
      <c r="D67" s="173">
        <f t="shared" si="3"/>
        <v>-7.2749641717308133E-2</v>
      </c>
      <c r="E67" s="205">
        <v>2693353</v>
      </c>
      <c r="F67" s="974">
        <v>4448329</v>
      </c>
      <c r="G67" s="173">
        <f t="shared" si="4"/>
        <v>0.6515952420644453</v>
      </c>
      <c r="H67" s="390">
        <f t="shared" si="5"/>
        <v>5.1052559057081139E-3</v>
      </c>
    </row>
    <row r="68" spans="1:8" s="181" customFormat="1" ht="14.25" customHeight="1" x14ac:dyDescent="0.3">
      <c r="A68" s="204" t="s">
        <v>847</v>
      </c>
      <c r="B68" s="205">
        <v>222599</v>
      </c>
      <c r="C68" s="561">
        <v>2184429</v>
      </c>
      <c r="D68" s="173">
        <f t="shared" si="3"/>
        <v>8.8132920633066636</v>
      </c>
      <c r="E68" s="205">
        <v>461835</v>
      </c>
      <c r="F68" s="974">
        <v>4311576</v>
      </c>
      <c r="G68" s="173">
        <f t="shared" si="4"/>
        <v>8.3357497807658572</v>
      </c>
      <c r="H68" s="390">
        <f t="shared" si="5"/>
        <v>4.9483072940219499E-3</v>
      </c>
    </row>
    <row r="69" spans="1:8" s="181" customFormat="1" ht="14.25" customHeight="1" x14ac:dyDescent="0.3">
      <c r="A69" s="204" t="s">
        <v>837</v>
      </c>
      <c r="B69" s="205">
        <v>665489</v>
      </c>
      <c r="C69" s="561">
        <v>2042365</v>
      </c>
      <c r="D69" s="173">
        <f t="shared" si="3"/>
        <v>2.0689688334442793</v>
      </c>
      <c r="E69" s="205">
        <v>932719</v>
      </c>
      <c r="F69" s="974">
        <v>4041381</v>
      </c>
      <c r="G69" s="173">
        <f t="shared" si="4"/>
        <v>3.3329030501147718</v>
      </c>
      <c r="H69" s="390">
        <f t="shared" si="5"/>
        <v>4.6382100374020366E-3</v>
      </c>
    </row>
    <row r="70" spans="1:8" s="181" customFormat="1" ht="14.25" customHeight="1" x14ac:dyDescent="0.3">
      <c r="A70" s="204" t="s">
        <v>846</v>
      </c>
      <c r="B70" s="205">
        <v>978878</v>
      </c>
      <c r="C70" s="561">
        <v>1598613</v>
      </c>
      <c r="D70" s="173">
        <f t="shared" si="3"/>
        <v>0.63310749654195919</v>
      </c>
      <c r="E70" s="205">
        <v>2136053</v>
      </c>
      <c r="F70" s="974">
        <v>3967675</v>
      </c>
      <c r="G70" s="173">
        <f t="shared" si="4"/>
        <v>0.85747965991480557</v>
      </c>
      <c r="H70" s="390">
        <f t="shared" si="5"/>
        <v>4.5536191737797363E-3</v>
      </c>
    </row>
    <row r="71" spans="1:8" s="181" customFormat="1" ht="14.25" customHeight="1" x14ac:dyDescent="0.3">
      <c r="A71" s="204" t="s">
        <v>287</v>
      </c>
      <c r="B71" s="205">
        <v>1650535</v>
      </c>
      <c r="C71" s="561">
        <v>1534427</v>
      </c>
      <c r="D71" s="173">
        <f t="shared" si="3"/>
        <v>-7.0345675796029794E-2</v>
      </c>
      <c r="E71" s="205">
        <v>3528199</v>
      </c>
      <c r="F71" s="974">
        <v>3938463</v>
      </c>
      <c r="G71" s="173">
        <f t="shared" si="4"/>
        <v>0.11628142290159937</v>
      </c>
      <c r="H71" s="390">
        <f t="shared" si="5"/>
        <v>4.5200931608617295E-3</v>
      </c>
    </row>
    <row r="72" spans="1:8" s="181" customFormat="1" ht="14.25" customHeight="1" x14ac:dyDescent="0.3">
      <c r="A72" s="204" t="s">
        <v>757</v>
      </c>
      <c r="B72" s="205">
        <v>776875</v>
      </c>
      <c r="C72" s="561">
        <v>1798370</v>
      </c>
      <c r="D72" s="173">
        <f t="shared" si="3"/>
        <v>1.3148769106999194</v>
      </c>
      <c r="E72" s="205">
        <v>1455407</v>
      </c>
      <c r="F72" s="974">
        <v>3657007</v>
      </c>
      <c r="G72" s="173">
        <f t="shared" si="4"/>
        <v>1.512704006508145</v>
      </c>
      <c r="H72" s="390">
        <f t="shared" si="5"/>
        <v>4.1970718856374862E-3</v>
      </c>
    </row>
    <row r="73" spans="1:8" s="181" customFormat="1" ht="14.25" customHeight="1" x14ac:dyDescent="0.3">
      <c r="A73" s="204" t="s">
        <v>848</v>
      </c>
      <c r="B73" s="205">
        <v>476924</v>
      </c>
      <c r="C73" s="561">
        <v>1952187</v>
      </c>
      <c r="D73" s="173">
        <f t="shared" si="3"/>
        <v>3.0932874000889035</v>
      </c>
      <c r="E73" s="205">
        <v>875556</v>
      </c>
      <c r="F73" s="974">
        <v>3624050</v>
      </c>
      <c r="G73" s="173">
        <f t="shared" si="4"/>
        <v>3.1391412999282737</v>
      </c>
      <c r="H73" s="390">
        <f t="shared" si="5"/>
        <v>4.1592478130735135E-3</v>
      </c>
    </row>
    <row r="74" spans="1:8" s="181" customFormat="1" ht="14.25" customHeight="1" x14ac:dyDescent="0.3">
      <c r="A74" s="204" t="s">
        <v>887</v>
      </c>
      <c r="B74" s="205">
        <v>3618014</v>
      </c>
      <c r="C74" s="561">
        <v>3484902</v>
      </c>
      <c r="D74" s="173">
        <f t="shared" si="3"/>
        <v>-3.6791455201665935E-2</v>
      </c>
      <c r="E74" s="205">
        <v>6187649</v>
      </c>
      <c r="F74" s="974">
        <v>3484902</v>
      </c>
      <c r="G74" s="173">
        <f t="shared" si="4"/>
        <v>-0.43679707753300168</v>
      </c>
      <c r="H74" s="390">
        <f t="shared" si="5"/>
        <v>3.9995505090369933E-3</v>
      </c>
    </row>
    <row r="75" spans="1:8" s="181" customFormat="1" ht="14.25" customHeight="1" x14ac:dyDescent="0.3">
      <c r="A75" s="204" t="s">
        <v>297</v>
      </c>
      <c r="B75" s="205">
        <v>1129093</v>
      </c>
      <c r="C75" s="561">
        <v>2038424</v>
      </c>
      <c r="D75" s="173">
        <f t="shared" si="3"/>
        <v>0.80536412855274109</v>
      </c>
      <c r="E75" s="205">
        <v>1624916</v>
      </c>
      <c r="F75" s="974">
        <v>3432480</v>
      </c>
      <c r="G75" s="173">
        <f t="shared" si="4"/>
        <v>1.1124045796828881</v>
      </c>
      <c r="H75" s="390">
        <f t="shared" si="5"/>
        <v>3.9393868554293051E-3</v>
      </c>
    </row>
    <row r="76" spans="1:8" s="181" customFormat="1" ht="14.25" customHeight="1" x14ac:dyDescent="0.3">
      <c r="A76" s="204" t="s">
        <v>317</v>
      </c>
      <c r="B76" s="205">
        <v>1700000</v>
      </c>
      <c r="C76" s="561">
        <v>1600000</v>
      </c>
      <c r="D76" s="173">
        <f t="shared" si="3"/>
        <v>-5.8823529411764719E-2</v>
      </c>
      <c r="E76" s="205">
        <v>4950000</v>
      </c>
      <c r="F76" s="974">
        <v>3206204</v>
      </c>
      <c r="G76" s="173">
        <f t="shared" si="4"/>
        <v>-0.35228202020202015</v>
      </c>
      <c r="H76" s="390">
        <f t="shared" si="5"/>
        <v>3.6796945338137036E-3</v>
      </c>
    </row>
    <row r="77" spans="1:8" s="181" customFormat="1" ht="14.25" customHeight="1" x14ac:dyDescent="0.3">
      <c r="A77" s="204" t="s">
        <v>298</v>
      </c>
      <c r="B77" s="205">
        <v>690886</v>
      </c>
      <c r="C77" s="561">
        <v>1535217</v>
      </c>
      <c r="D77" s="173">
        <f t="shared" si="3"/>
        <v>1.2220988701464495</v>
      </c>
      <c r="E77" s="205">
        <v>2515224</v>
      </c>
      <c r="F77" s="974">
        <v>2693287</v>
      </c>
      <c r="G77" s="173">
        <f t="shared" si="4"/>
        <v>7.0794092295556998E-2</v>
      </c>
      <c r="H77" s="390">
        <f t="shared" si="5"/>
        <v>3.091030218879244E-3</v>
      </c>
    </row>
    <row r="78" spans="1:8" s="181" customFormat="1" ht="14.25" customHeight="1" x14ac:dyDescent="0.3">
      <c r="A78" s="204" t="s">
        <v>393</v>
      </c>
      <c r="B78" s="205">
        <v>1453743</v>
      </c>
      <c r="C78" s="561">
        <v>1338596</v>
      </c>
      <c r="D78" s="173">
        <f t="shared" si="3"/>
        <v>-7.9207260155336967E-2</v>
      </c>
      <c r="E78" s="205">
        <v>3951101</v>
      </c>
      <c r="F78" s="974">
        <v>2624649</v>
      </c>
      <c r="G78" s="173">
        <f t="shared" si="4"/>
        <v>-0.33571705709370625</v>
      </c>
      <c r="H78" s="390">
        <f t="shared" si="5"/>
        <v>3.0122557948526053E-3</v>
      </c>
    </row>
    <row r="79" spans="1:8" s="181" customFormat="1" ht="14.25" customHeight="1" x14ac:dyDescent="0.3">
      <c r="A79" s="204" t="s">
        <v>587</v>
      </c>
      <c r="B79" s="205">
        <v>1133051</v>
      </c>
      <c r="C79" s="561">
        <v>1158378</v>
      </c>
      <c r="D79" s="173">
        <f t="shared" si="3"/>
        <v>2.2352921448372642E-2</v>
      </c>
      <c r="E79" s="205">
        <v>2289158</v>
      </c>
      <c r="F79" s="974">
        <v>2285590</v>
      </c>
      <c r="G79" s="173">
        <f t="shared" si="4"/>
        <v>-1.5586516963879138E-3</v>
      </c>
      <c r="H79" s="390">
        <f t="shared" si="5"/>
        <v>2.6231247386439734E-3</v>
      </c>
    </row>
    <row r="80" spans="1:8" s="181" customFormat="1" ht="14.25" customHeight="1" x14ac:dyDescent="0.3">
      <c r="A80" s="204" t="s">
        <v>394</v>
      </c>
      <c r="B80" s="205">
        <v>1367133</v>
      </c>
      <c r="C80" s="561">
        <v>902052</v>
      </c>
      <c r="D80" s="173">
        <f t="shared" si="3"/>
        <v>-0.34018709225803201</v>
      </c>
      <c r="E80" s="205">
        <v>2600371</v>
      </c>
      <c r="F80" s="974">
        <v>1949380</v>
      </c>
      <c r="G80" s="173">
        <f t="shared" si="4"/>
        <v>-0.25034543147881594</v>
      </c>
      <c r="H80" s="390">
        <f t="shared" si="5"/>
        <v>2.2372634212688143E-3</v>
      </c>
    </row>
    <row r="81" spans="1:8" s="181" customFormat="1" ht="14.25" customHeight="1" x14ac:dyDescent="0.3">
      <c r="A81" s="204" t="s">
        <v>849</v>
      </c>
      <c r="B81" s="205">
        <v>628563</v>
      </c>
      <c r="C81" s="561">
        <v>861065</v>
      </c>
      <c r="D81" s="173">
        <f t="shared" si="3"/>
        <v>0.36989450540359514</v>
      </c>
      <c r="E81" s="205">
        <v>918059</v>
      </c>
      <c r="F81" s="974">
        <v>1882998</v>
      </c>
      <c r="G81" s="173">
        <f t="shared" si="4"/>
        <v>1.0510642562188268</v>
      </c>
      <c r="H81" s="390">
        <f t="shared" si="5"/>
        <v>2.161078162145059E-3</v>
      </c>
    </row>
    <row r="82" spans="1:8" s="181" customFormat="1" ht="14.25" customHeight="1" x14ac:dyDescent="0.3">
      <c r="A82" s="204" t="s">
        <v>888</v>
      </c>
      <c r="B82" s="205">
        <v>757787</v>
      </c>
      <c r="C82" s="561">
        <v>914787</v>
      </c>
      <c r="D82" s="173">
        <f t="shared" si="3"/>
        <v>0.20718222930717989</v>
      </c>
      <c r="E82" s="205">
        <v>1149692</v>
      </c>
      <c r="F82" s="974">
        <v>1814540</v>
      </c>
      <c r="G82" s="173">
        <f t="shared" si="4"/>
        <v>0.57828357507923855</v>
      </c>
      <c r="H82" s="390">
        <f t="shared" si="5"/>
        <v>2.0825103204245013E-3</v>
      </c>
    </row>
    <row r="83" spans="1:8" s="181" customFormat="1" ht="14.25" customHeight="1" x14ac:dyDescent="0.3">
      <c r="A83" s="204" t="s">
        <v>889</v>
      </c>
      <c r="B83" s="205">
        <v>526216</v>
      </c>
      <c r="C83" s="561">
        <v>895648</v>
      </c>
      <c r="D83" s="173">
        <f t="shared" si="3"/>
        <v>0.70205390942122636</v>
      </c>
      <c r="E83" s="205">
        <v>1269027</v>
      </c>
      <c r="F83" s="974">
        <v>1773719</v>
      </c>
      <c r="G83" s="173">
        <f t="shared" si="4"/>
        <v>0.39769997013459912</v>
      </c>
      <c r="H83" s="390">
        <f t="shared" si="5"/>
        <v>2.0356608964437412E-3</v>
      </c>
    </row>
    <row r="84" spans="1:8" s="195" customFormat="1" ht="14.25" customHeight="1" x14ac:dyDescent="0.3">
      <c r="A84" s="562" t="s">
        <v>890</v>
      </c>
      <c r="B84" s="205">
        <v>29663831</v>
      </c>
      <c r="C84" s="561">
        <v>25598407</v>
      </c>
      <c r="D84" s="173">
        <f t="shared" si="3"/>
        <v>-0.13704986385608786</v>
      </c>
      <c r="E84" s="391">
        <v>60993031</v>
      </c>
      <c r="F84" s="974">
        <v>52374046</v>
      </c>
      <c r="G84" s="173">
        <f t="shared" si="4"/>
        <v>-0.14131098026592581</v>
      </c>
      <c r="H84" s="390">
        <f t="shared" si="5"/>
        <v>6.0108617785988493E-2</v>
      </c>
    </row>
    <row r="85" spans="1:8" s="6" customFormat="1" ht="14.4" thickBot="1" x14ac:dyDescent="0.35">
      <c r="A85" s="207" t="s">
        <v>320</v>
      </c>
      <c r="B85" s="972">
        <f>SUM(B34:B84)</f>
        <v>276750061</v>
      </c>
      <c r="C85" s="973">
        <f>SUM(C34:C84)</f>
        <v>473593755</v>
      </c>
      <c r="D85" s="563">
        <f>C85/B85-1</f>
        <v>0.71126883690190046</v>
      </c>
      <c r="E85" s="972">
        <f>+SUM(E34:E84)</f>
        <v>642130075</v>
      </c>
      <c r="F85" s="973">
        <f>+SUM(F34:F84)</f>
        <v>871323413</v>
      </c>
      <c r="G85" s="975">
        <f>F85/E85-1</f>
        <v>0.35692665228302856</v>
      </c>
      <c r="H85" s="976">
        <f>+C85/$C$85</f>
        <v>1</v>
      </c>
    </row>
    <row r="86" spans="1:8" s="6" customFormat="1" x14ac:dyDescent="0.3">
      <c r="B86" s="208"/>
      <c r="C86" s="208"/>
      <c r="D86" s="10"/>
      <c r="E86" s="10"/>
      <c r="F86" s="10"/>
    </row>
    <row r="87" spans="1:8" s="6" customFormat="1" ht="53.25" customHeight="1" x14ac:dyDescent="0.3">
      <c r="A87" s="1015" t="s">
        <v>886</v>
      </c>
      <c r="B87" s="1015"/>
      <c r="C87" s="1015"/>
      <c r="D87" s="1015"/>
      <c r="E87" s="1015"/>
      <c r="F87" s="1015"/>
      <c r="G87" s="188"/>
      <c r="H87" s="188"/>
    </row>
    <row r="88" spans="1:8" s="6" customFormat="1" ht="14.4" x14ac:dyDescent="0.3">
      <c r="A88"/>
      <c r="B88"/>
      <c r="C88"/>
      <c r="D88"/>
      <c r="E88"/>
      <c r="F88"/>
    </row>
    <row r="89" spans="1:8" s="6" customFormat="1" ht="14.4" x14ac:dyDescent="0.3">
      <c r="A89"/>
      <c r="B89"/>
      <c r="C89"/>
      <c r="D89"/>
      <c r="E89"/>
      <c r="F89"/>
    </row>
    <row r="90" spans="1:8" s="6" customFormat="1" ht="14.4" x14ac:dyDescent="0.3">
      <c r="A90"/>
      <c r="B90"/>
      <c r="C90"/>
      <c r="D90"/>
      <c r="E90"/>
      <c r="F90"/>
    </row>
    <row r="91" spans="1:8" s="6" customFormat="1" ht="14.4" x14ac:dyDescent="0.3">
      <c r="A91"/>
      <c r="B91"/>
      <c r="C91"/>
      <c r="D91"/>
      <c r="E91"/>
      <c r="F91"/>
    </row>
    <row r="92" spans="1:8" s="6" customFormat="1" ht="14.4" x14ac:dyDescent="0.3">
      <c r="A92"/>
      <c r="B92"/>
      <c r="C92"/>
      <c r="D92"/>
      <c r="E92"/>
      <c r="F92"/>
    </row>
    <row r="93" spans="1:8" s="6" customFormat="1" ht="14.4" x14ac:dyDescent="0.3">
      <c r="A93"/>
      <c r="B93"/>
      <c r="C93"/>
      <c r="D93"/>
      <c r="E93"/>
      <c r="F93"/>
    </row>
    <row r="94" spans="1:8" s="6" customFormat="1" ht="14.4" x14ac:dyDescent="0.3">
      <c r="A94"/>
      <c r="B94"/>
      <c r="C94"/>
      <c r="D94"/>
      <c r="E94"/>
      <c r="F94"/>
    </row>
    <row r="95" spans="1:8" s="6" customFormat="1" ht="14.4" x14ac:dyDescent="0.3">
      <c r="A95"/>
      <c r="B95"/>
      <c r="C95"/>
      <c r="D95"/>
      <c r="E95"/>
      <c r="F95"/>
    </row>
    <row r="96" spans="1:8" s="6" customFormat="1" ht="14.4" x14ac:dyDescent="0.3">
      <c r="A96"/>
      <c r="B96"/>
      <c r="C96"/>
      <c r="D96"/>
      <c r="E96"/>
      <c r="F96"/>
    </row>
    <row r="97" spans="1:6" s="6" customFormat="1" ht="14.4" x14ac:dyDescent="0.3">
      <c r="A97"/>
      <c r="B97"/>
      <c r="C97"/>
      <c r="D97"/>
      <c r="E97"/>
      <c r="F97"/>
    </row>
    <row r="98" spans="1:6" s="6" customFormat="1" ht="14.4" x14ac:dyDescent="0.3">
      <c r="A98"/>
      <c r="B98"/>
      <c r="C98"/>
      <c r="D98"/>
      <c r="E98"/>
      <c r="F98"/>
    </row>
    <row r="99" spans="1:6" s="6" customFormat="1" ht="14.4" x14ac:dyDescent="0.3">
      <c r="A99"/>
      <c r="B99"/>
      <c r="C99"/>
      <c r="D99"/>
      <c r="E99"/>
      <c r="F99"/>
    </row>
    <row r="100" spans="1:6" s="6" customFormat="1" ht="14.4" x14ac:dyDescent="0.3">
      <c r="A100"/>
      <c r="B100"/>
      <c r="C100"/>
      <c r="D100"/>
      <c r="E100"/>
      <c r="F100"/>
    </row>
    <row r="101" spans="1:6" s="6" customFormat="1" ht="14.4" x14ac:dyDescent="0.3">
      <c r="A101"/>
      <c r="B101"/>
      <c r="C101"/>
      <c r="D101"/>
      <c r="E101"/>
      <c r="F101"/>
    </row>
    <row r="102" spans="1:6" s="6" customFormat="1" ht="14.4" x14ac:dyDescent="0.3">
      <c r="A102"/>
      <c r="B102"/>
      <c r="C102"/>
      <c r="D102"/>
      <c r="E102"/>
      <c r="F102"/>
    </row>
    <row r="103" spans="1:6" s="6" customFormat="1" ht="14.4" x14ac:dyDescent="0.3">
      <c r="A103"/>
      <c r="B103"/>
      <c r="C103"/>
      <c r="D103"/>
      <c r="E103"/>
      <c r="F103"/>
    </row>
    <row r="104" spans="1:6" s="6" customFormat="1" ht="14.4" x14ac:dyDescent="0.3">
      <c r="A104"/>
      <c r="B104"/>
      <c r="C104"/>
      <c r="D104"/>
      <c r="E104"/>
      <c r="F104"/>
    </row>
    <row r="105" spans="1:6" s="6" customFormat="1" ht="14.4" x14ac:dyDescent="0.3">
      <c r="A105"/>
      <c r="B105"/>
      <c r="C105"/>
      <c r="D105"/>
      <c r="E105"/>
      <c r="F105"/>
    </row>
    <row r="106" spans="1:6" s="6" customFormat="1" ht="14.4" x14ac:dyDescent="0.3">
      <c r="A106"/>
      <c r="B106"/>
      <c r="C106"/>
      <c r="D106"/>
      <c r="E106"/>
      <c r="F106"/>
    </row>
    <row r="107" spans="1:6" s="6" customFormat="1" ht="14.4" x14ac:dyDescent="0.3">
      <c r="A107"/>
      <c r="B107"/>
      <c r="C107"/>
      <c r="D107"/>
      <c r="E107"/>
      <c r="F107"/>
    </row>
    <row r="108" spans="1:6" s="6" customFormat="1" ht="14.4" x14ac:dyDescent="0.3">
      <c r="A108"/>
      <c r="B108"/>
      <c r="C108"/>
      <c r="D108"/>
      <c r="E108"/>
      <c r="F108"/>
    </row>
    <row r="109" spans="1:6" s="6" customFormat="1" ht="14.4" x14ac:dyDescent="0.3">
      <c r="A109"/>
      <c r="B109"/>
      <c r="C109"/>
      <c r="D109"/>
      <c r="E109"/>
      <c r="F109"/>
    </row>
    <row r="110" spans="1:6" s="6" customFormat="1" ht="14.4" x14ac:dyDescent="0.3">
      <c r="A110"/>
      <c r="B110"/>
      <c r="C110"/>
      <c r="D110"/>
      <c r="E110"/>
      <c r="F110"/>
    </row>
    <row r="111" spans="1:6" s="6" customFormat="1" ht="14.4" x14ac:dyDescent="0.3">
      <c r="A111"/>
      <c r="B111"/>
      <c r="C111"/>
      <c r="D111"/>
      <c r="E111"/>
      <c r="F111"/>
    </row>
    <row r="112" spans="1:6" s="6" customFormat="1" ht="14.4" x14ac:dyDescent="0.3">
      <c r="A112"/>
      <c r="B112"/>
      <c r="C112"/>
      <c r="D112"/>
      <c r="E112"/>
      <c r="F112"/>
    </row>
    <row r="113" spans="1:6" s="6" customFormat="1" ht="14.4" x14ac:dyDescent="0.3">
      <c r="A113"/>
      <c r="B113"/>
      <c r="C113"/>
      <c r="D113"/>
      <c r="E113"/>
      <c r="F113"/>
    </row>
    <row r="114" spans="1:6" s="6" customFormat="1" ht="14.4" x14ac:dyDescent="0.3">
      <c r="A114"/>
      <c r="B114"/>
      <c r="C114"/>
      <c r="D114"/>
      <c r="E114"/>
      <c r="F114"/>
    </row>
    <row r="115" spans="1:6" s="6" customFormat="1" ht="14.4" x14ac:dyDescent="0.3">
      <c r="D115" s="10"/>
      <c r="E115" s="10"/>
      <c r="F115"/>
    </row>
    <row r="116" spans="1:6" s="6" customFormat="1" ht="14.4" x14ac:dyDescent="0.3">
      <c r="D116" s="10"/>
      <c r="E116" s="10"/>
      <c r="F116"/>
    </row>
    <row r="117" spans="1:6" s="6" customFormat="1" ht="14.4" x14ac:dyDescent="0.3">
      <c r="D117" s="10"/>
      <c r="E117" s="10"/>
      <c r="F117"/>
    </row>
    <row r="118" spans="1:6" s="6" customFormat="1" ht="14.4" x14ac:dyDescent="0.3">
      <c r="D118" s="10"/>
      <c r="E118" s="10"/>
      <c r="F118"/>
    </row>
    <row r="119" spans="1:6" s="6" customFormat="1" ht="14.4" x14ac:dyDescent="0.3">
      <c r="D119" s="10"/>
      <c r="E119" s="10"/>
      <c r="F119"/>
    </row>
    <row r="120" spans="1:6" s="6" customFormat="1" ht="14.4" x14ac:dyDescent="0.3">
      <c r="D120" s="10"/>
      <c r="E120" s="10"/>
      <c r="F120"/>
    </row>
    <row r="121" spans="1:6" s="6" customFormat="1" ht="14.4" x14ac:dyDescent="0.3">
      <c r="D121" s="10"/>
      <c r="E121" s="10"/>
      <c r="F121"/>
    </row>
    <row r="122" spans="1:6" s="6" customFormat="1" ht="14.4" x14ac:dyDescent="0.3">
      <c r="D122" s="10"/>
      <c r="E122" s="10"/>
      <c r="F122"/>
    </row>
    <row r="123" spans="1:6" s="6" customFormat="1" ht="14.4" x14ac:dyDescent="0.3">
      <c r="D123" s="10"/>
      <c r="E123" s="10"/>
      <c r="F123"/>
    </row>
    <row r="124" spans="1:6" s="6" customFormat="1" ht="14.4" x14ac:dyDescent="0.3">
      <c r="D124" s="10"/>
      <c r="E124" s="10"/>
      <c r="F124"/>
    </row>
    <row r="125" spans="1:6" s="6" customFormat="1" ht="14.4" x14ac:dyDescent="0.3">
      <c r="D125" s="10"/>
      <c r="E125" s="10"/>
      <c r="F125"/>
    </row>
    <row r="126" spans="1:6" s="6" customFormat="1" ht="14.4" x14ac:dyDescent="0.3">
      <c r="D126" s="10"/>
      <c r="E126" s="10"/>
      <c r="F126"/>
    </row>
    <row r="127" spans="1:6" s="6" customFormat="1" ht="14.4" x14ac:dyDescent="0.3">
      <c r="D127" s="10"/>
      <c r="E127" s="10"/>
      <c r="F127"/>
    </row>
    <row r="128" spans="1:6" s="6" customFormat="1" ht="14.4" x14ac:dyDescent="0.3">
      <c r="D128" s="10"/>
      <c r="E128" s="10"/>
      <c r="F128"/>
    </row>
    <row r="129" spans="4:6" s="6" customFormat="1" ht="14.4" x14ac:dyDescent="0.3">
      <c r="D129" s="10"/>
      <c r="E129" s="10"/>
      <c r="F129"/>
    </row>
    <row r="130" spans="4:6" s="6" customFormat="1" ht="14.4" x14ac:dyDescent="0.3">
      <c r="D130" s="10"/>
      <c r="E130" s="10"/>
      <c r="F130"/>
    </row>
    <row r="131" spans="4:6" s="6" customFormat="1" ht="14.4" x14ac:dyDescent="0.3">
      <c r="D131" s="10"/>
      <c r="E131" s="10"/>
      <c r="F131"/>
    </row>
    <row r="132" spans="4:6" s="6" customFormat="1" ht="14.4" x14ac:dyDescent="0.3">
      <c r="D132" s="10"/>
      <c r="E132" s="10"/>
      <c r="F132"/>
    </row>
    <row r="133" spans="4:6" s="6" customFormat="1" ht="14.4" x14ac:dyDescent="0.3">
      <c r="D133" s="10"/>
      <c r="E133" s="10"/>
      <c r="F133"/>
    </row>
    <row r="134" spans="4:6" s="6" customFormat="1" ht="14.4" x14ac:dyDescent="0.3">
      <c r="D134" s="10"/>
      <c r="E134" s="10"/>
      <c r="F134"/>
    </row>
    <row r="135" spans="4:6" s="6" customFormat="1" ht="14.4" x14ac:dyDescent="0.3">
      <c r="D135" s="10"/>
      <c r="E135" s="10"/>
      <c r="F135"/>
    </row>
    <row r="136" spans="4:6" s="6" customFormat="1" ht="14.4" x14ac:dyDescent="0.3">
      <c r="D136" s="10"/>
      <c r="E136" s="10"/>
      <c r="F136"/>
    </row>
    <row r="137" spans="4:6" s="6" customFormat="1" ht="14.4" x14ac:dyDescent="0.3">
      <c r="D137" s="10"/>
      <c r="E137" s="10"/>
      <c r="F137"/>
    </row>
    <row r="138" spans="4:6" s="6" customFormat="1" ht="14.4" x14ac:dyDescent="0.3">
      <c r="D138" s="10"/>
      <c r="E138" s="10"/>
      <c r="F138"/>
    </row>
    <row r="139" spans="4:6" s="6" customFormat="1" ht="14.4" x14ac:dyDescent="0.3">
      <c r="D139" s="10"/>
      <c r="E139" s="10"/>
      <c r="F139"/>
    </row>
    <row r="140" spans="4:6" s="6" customFormat="1" ht="14.4" x14ac:dyDescent="0.3">
      <c r="D140" s="10"/>
      <c r="E140" s="10"/>
      <c r="F140"/>
    </row>
    <row r="141" spans="4:6" s="6" customFormat="1" ht="14.4" x14ac:dyDescent="0.3">
      <c r="D141" s="10"/>
      <c r="E141" s="10"/>
      <c r="F141"/>
    </row>
    <row r="142" spans="4:6" s="6" customFormat="1" ht="14.4" x14ac:dyDescent="0.3">
      <c r="D142" s="10"/>
      <c r="E142" s="10"/>
      <c r="F142"/>
    </row>
    <row r="143" spans="4:6" s="6" customFormat="1" ht="14.4" x14ac:dyDescent="0.3">
      <c r="D143" s="10"/>
      <c r="E143" s="10"/>
      <c r="F143"/>
    </row>
    <row r="144" spans="4:6" s="6" customFormat="1" ht="14.4" x14ac:dyDescent="0.3">
      <c r="D144" s="10"/>
      <c r="E144" s="10"/>
      <c r="F144"/>
    </row>
    <row r="145" spans="4:6" s="6" customFormat="1" ht="14.4" x14ac:dyDescent="0.3">
      <c r="D145" s="10"/>
      <c r="E145" s="10"/>
      <c r="F145"/>
    </row>
    <row r="146" spans="4:6" s="6" customFormat="1" ht="14.4" x14ac:dyDescent="0.3">
      <c r="D146" s="10"/>
      <c r="E146" s="10"/>
      <c r="F146"/>
    </row>
    <row r="147" spans="4:6" s="6" customFormat="1" ht="14.4" x14ac:dyDescent="0.3">
      <c r="D147" s="10"/>
      <c r="E147" s="10"/>
      <c r="F147"/>
    </row>
    <row r="148" spans="4:6" s="6" customFormat="1" ht="14.4" x14ac:dyDescent="0.3">
      <c r="D148" s="10"/>
      <c r="E148" s="10"/>
      <c r="F148"/>
    </row>
    <row r="149" spans="4:6" s="6" customFormat="1" ht="14.4" x14ac:dyDescent="0.3">
      <c r="D149" s="10"/>
      <c r="E149" s="10"/>
      <c r="F149"/>
    </row>
    <row r="150" spans="4:6" s="6" customFormat="1" ht="14.4" x14ac:dyDescent="0.3">
      <c r="D150" s="10"/>
      <c r="E150" s="10"/>
      <c r="F150"/>
    </row>
    <row r="151" spans="4:6" s="6" customFormat="1" ht="14.4" x14ac:dyDescent="0.3">
      <c r="D151" s="10"/>
      <c r="E151" s="10"/>
      <c r="F151"/>
    </row>
    <row r="152" spans="4:6" s="6" customFormat="1" ht="14.4" x14ac:dyDescent="0.3">
      <c r="D152" s="10"/>
      <c r="E152" s="10"/>
      <c r="F152"/>
    </row>
    <row r="153" spans="4:6" s="6" customFormat="1" ht="14.4" x14ac:dyDescent="0.3">
      <c r="D153" s="10"/>
      <c r="E153" s="10"/>
      <c r="F153"/>
    </row>
    <row r="154" spans="4:6" s="6" customFormat="1" ht="14.4" x14ac:dyDescent="0.3">
      <c r="D154" s="10"/>
      <c r="E154" s="10"/>
      <c r="F154"/>
    </row>
    <row r="155" spans="4:6" s="6" customFormat="1" ht="14.4" x14ac:dyDescent="0.3">
      <c r="D155" s="10"/>
      <c r="E155" s="10"/>
      <c r="F155"/>
    </row>
    <row r="156" spans="4:6" s="6" customFormat="1" ht="14.4" x14ac:dyDescent="0.3">
      <c r="D156" s="10"/>
      <c r="E156" s="10"/>
      <c r="F156"/>
    </row>
    <row r="157" spans="4:6" s="6" customFormat="1" ht="14.4" x14ac:dyDescent="0.3">
      <c r="D157" s="10"/>
      <c r="E157" s="10"/>
      <c r="F157"/>
    </row>
    <row r="158" spans="4:6" s="6" customFormat="1" ht="14.4" x14ac:dyDescent="0.3">
      <c r="D158" s="10"/>
      <c r="E158" s="10"/>
      <c r="F158"/>
    </row>
    <row r="159" spans="4:6" s="6" customFormat="1" ht="14.4" x14ac:dyDescent="0.3">
      <c r="D159" s="10"/>
      <c r="E159" s="10"/>
      <c r="F159"/>
    </row>
    <row r="160" spans="4:6" s="6" customFormat="1" ht="14.4" x14ac:dyDescent="0.3">
      <c r="D160" s="10"/>
      <c r="E160" s="10"/>
      <c r="F160"/>
    </row>
    <row r="161" spans="4:6" s="6" customFormat="1" ht="14.4" x14ac:dyDescent="0.3">
      <c r="D161" s="10"/>
      <c r="E161" s="10"/>
      <c r="F161"/>
    </row>
    <row r="162" spans="4:6" s="6" customFormat="1" ht="14.4" x14ac:dyDescent="0.3">
      <c r="D162" s="10"/>
      <c r="E162" s="10"/>
      <c r="F162"/>
    </row>
    <row r="163" spans="4:6" s="6" customFormat="1" ht="14.4" x14ac:dyDescent="0.3">
      <c r="D163" s="10"/>
      <c r="E163" s="10"/>
      <c r="F163"/>
    </row>
    <row r="164" spans="4:6" s="6" customFormat="1" ht="14.4" x14ac:dyDescent="0.3">
      <c r="D164" s="10"/>
      <c r="E164" s="10"/>
      <c r="F164"/>
    </row>
    <row r="165" spans="4:6" s="6" customFormat="1" ht="14.4" x14ac:dyDescent="0.3">
      <c r="D165" s="10"/>
      <c r="E165" s="10"/>
      <c r="F165"/>
    </row>
    <row r="166" spans="4:6" s="6" customFormat="1" ht="14.4" x14ac:dyDescent="0.3">
      <c r="D166" s="10"/>
      <c r="E166" s="10"/>
      <c r="F166"/>
    </row>
    <row r="167" spans="4:6" s="6" customFormat="1" ht="14.4" x14ac:dyDescent="0.3">
      <c r="D167" s="10"/>
      <c r="E167" s="10"/>
      <c r="F167"/>
    </row>
    <row r="168" spans="4:6" s="6" customFormat="1" ht="14.4" x14ac:dyDescent="0.3">
      <c r="D168" s="10"/>
      <c r="E168" s="10"/>
      <c r="F168"/>
    </row>
    <row r="169" spans="4:6" s="6" customFormat="1" ht="14.4" x14ac:dyDescent="0.3">
      <c r="D169" s="10"/>
      <c r="E169" s="10"/>
      <c r="F169"/>
    </row>
    <row r="170" spans="4:6" s="6" customFormat="1" ht="14.4" x14ac:dyDescent="0.3">
      <c r="D170" s="10"/>
      <c r="E170" s="10"/>
      <c r="F170"/>
    </row>
    <row r="171" spans="4:6" s="6" customFormat="1" ht="14.4" x14ac:dyDescent="0.3">
      <c r="D171" s="10"/>
      <c r="E171" s="10"/>
      <c r="F171"/>
    </row>
    <row r="172" spans="4:6" s="6" customFormat="1" ht="14.4" x14ac:dyDescent="0.3">
      <c r="D172" s="10"/>
      <c r="E172" s="10"/>
      <c r="F172"/>
    </row>
    <row r="173" spans="4:6" s="6" customFormat="1" ht="14.4" x14ac:dyDescent="0.3">
      <c r="D173" s="10"/>
      <c r="E173" s="10"/>
      <c r="F173"/>
    </row>
    <row r="174" spans="4:6" s="6" customFormat="1" ht="14.4" x14ac:dyDescent="0.3">
      <c r="D174" s="10"/>
      <c r="E174" s="10"/>
      <c r="F174"/>
    </row>
    <row r="175" spans="4:6" s="6" customFormat="1" ht="14.4" x14ac:dyDescent="0.3">
      <c r="D175" s="10"/>
      <c r="E175" s="10"/>
      <c r="F175"/>
    </row>
    <row r="176" spans="4:6" s="6" customFormat="1" ht="14.4" x14ac:dyDescent="0.3">
      <c r="D176" s="10"/>
      <c r="E176" s="10"/>
      <c r="F176"/>
    </row>
    <row r="177" spans="4:6" s="6" customFormat="1" ht="14.4" x14ac:dyDescent="0.3">
      <c r="D177" s="10"/>
      <c r="E177" s="10"/>
      <c r="F177"/>
    </row>
    <row r="178" spans="4:6" s="6" customFormat="1" ht="14.4" x14ac:dyDescent="0.3">
      <c r="D178" s="10"/>
      <c r="E178" s="10"/>
      <c r="F178"/>
    </row>
    <row r="179" spans="4:6" s="6" customFormat="1" ht="14.4" x14ac:dyDescent="0.3">
      <c r="D179" s="10"/>
      <c r="E179" s="10"/>
      <c r="F179"/>
    </row>
    <row r="180" spans="4:6" s="6" customFormat="1" ht="14.4" x14ac:dyDescent="0.3">
      <c r="D180" s="10"/>
      <c r="E180" s="10"/>
      <c r="F180"/>
    </row>
    <row r="181" spans="4:6" s="6" customFormat="1" ht="14.4" x14ac:dyDescent="0.3">
      <c r="D181" s="10"/>
      <c r="E181" s="10"/>
      <c r="F181"/>
    </row>
    <row r="182" spans="4:6" s="6" customFormat="1" ht="14.4" x14ac:dyDescent="0.3">
      <c r="D182" s="10"/>
      <c r="E182" s="10"/>
      <c r="F182"/>
    </row>
    <row r="183" spans="4:6" s="6" customFormat="1" ht="14.4" x14ac:dyDescent="0.3">
      <c r="D183" s="10"/>
      <c r="E183" s="10"/>
      <c r="F183"/>
    </row>
    <row r="184" spans="4:6" s="6" customFormat="1" ht="14.4" x14ac:dyDescent="0.3">
      <c r="D184" s="10"/>
      <c r="E184" s="10"/>
      <c r="F184"/>
    </row>
    <row r="185" spans="4:6" s="6" customFormat="1" ht="14.4" x14ac:dyDescent="0.3">
      <c r="D185" s="10"/>
      <c r="E185" s="10"/>
      <c r="F185"/>
    </row>
    <row r="186" spans="4:6" s="6" customFormat="1" ht="14.4" x14ac:dyDescent="0.3">
      <c r="D186" s="10"/>
      <c r="E186" s="10"/>
      <c r="F186"/>
    </row>
    <row r="187" spans="4:6" s="6" customFormat="1" ht="14.4" x14ac:dyDescent="0.3">
      <c r="D187" s="10"/>
      <c r="E187" s="10"/>
      <c r="F187"/>
    </row>
    <row r="188" spans="4:6" s="6" customFormat="1" ht="14.4" x14ac:dyDescent="0.3">
      <c r="D188" s="10"/>
      <c r="E188" s="10"/>
      <c r="F188"/>
    </row>
    <row r="189" spans="4:6" s="6" customFormat="1" ht="14.4" x14ac:dyDescent="0.3">
      <c r="D189" s="10"/>
      <c r="E189" s="10"/>
      <c r="F189"/>
    </row>
    <row r="190" spans="4:6" s="6" customFormat="1" ht="14.4" x14ac:dyDescent="0.3">
      <c r="D190" s="10"/>
      <c r="E190" s="10"/>
      <c r="F190"/>
    </row>
    <row r="191" spans="4:6" s="6" customFormat="1" ht="14.4" x14ac:dyDescent="0.3">
      <c r="D191" s="10"/>
      <c r="E191" s="10"/>
      <c r="F191"/>
    </row>
    <row r="192" spans="4:6" s="6" customFormat="1" ht="14.4" x14ac:dyDescent="0.3">
      <c r="D192" s="10"/>
      <c r="E192" s="10"/>
      <c r="F192"/>
    </row>
    <row r="193" spans="4:6" s="6" customFormat="1" ht="14.4" x14ac:dyDescent="0.3">
      <c r="D193" s="10"/>
      <c r="E193" s="10"/>
      <c r="F193"/>
    </row>
    <row r="194" spans="4:6" s="6" customFormat="1" ht="14.4" x14ac:dyDescent="0.3">
      <c r="D194" s="10"/>
      <c r="E194" s="10"/>
      <c r="F194"/>
    </row>
    <row r="195" spans="4:6" s="6" customFormat="1" ht="14.4" x14ac:dyDescent="0.3">
      <c r="D195" s="10"/>
      <c r="E195" s="10"/>
      <c r="F195"/>
    </row>
    <row r="196" spans="4:6" s="6" customFormat="1" ht="14.4" x14ac:dyDescent="0.3">
      <c r="D196" s="10"/>
      <c r="E196" s="10"/>
      <c r="F196"/>
    </row>
    <row r="197" spans="4:6" s="6" customFormat="1" ht="14.4" x14ac:dyDescent="0.3">
      <c r="D197" s="10"/>
      <c r="E197" s="10"/>
      <c r="F197"/>
    </row>
    <row r="198" spans="4:6" s="6" customFormat="1" ht="14.4" x14ac:dyDescent="0.3">
      <c r="D198" s="10"/>
      <c r="E198" s="10"/>
      <c r="F198"/>
    </row>
    <row r="199" spans="4:6" s="6" customFormat="1" ht="14.4" x14ac:dyDescent="0.3">
      <c r="D199" s="10"/>
      <c r="E199" s="10"/>
      <c r="F199"/>
    </row>
    <row r="200" spans="4:6" s="6" customFormat="1" ht="14.4" x14ac:dyDescent="0.3">
      <c r="D200" s="10"/>
      <c r="E200" s="10"/>
      <c r="F200"/>
    </row>
    <row r="201" spans="4:6" s="6" customFormat="1" ht="14.4" x14ac:dyDescent="0.3">
      <c r="D201" s="10"/>
      <c r="E201" s="10"/>
      <c r="F201"/>
    </row>
    <row r="202" spans="4:6" s="6" customFormat="1" ht="14.4" x14ac:dyDescent="0.3">
      <c r="D202" s="10"/>
      <c r="E202" s="10"/>
      <c r="F202"/>
    </row>
    <row r="203" spans="4:6" s="6" customFormat="1" ht="14.4" x14ac:dyDescent="0.3">
      <c r="D203" s="10"/>
      <c r="E203" s="10"/>
      <c r="F203"/>
    </row>
    <row r="204" spans="4:6" s="6" customFormat="1" ht="14.4" x14ac:dyDescent="0.3">
      <c r="D204" s="10"/>
      <c r="E204" s="10"/>
      <c r="F204"/>
    </row>
    <row r="205" spans="4:6" s="6" customFormat="1" ht="14.4" x14ac:dyDescent="0.3">
      <c r="D205" s="10"/>
      <c r="E205" s="10"/>
      <c r="F205"/>
    </row>
    <row r="206" spans="4:6" s="6" customFormat="1" ht="14.4" x14ac:dyDescent="0.3">
      <c r="D206" s="10"/>
      <c r="E206" s="10"/>
      <c r="F206"/>
    </row>
    <row r="207" spans="4:6" s="6" customFormat="1" ht="14.4" x14ac:dyDescent="0.3">
      <c r="D207" s="10"/>
      <c r="E207" s="10"/>
      <c r="F207"/>
    </row>
    <row r="208" spans="4:6" s="6" customFormat="1" ht="14.4" x14ac:dyDescent="0.3">
      <c r="D208" s="10"/>
      <c r="E208" s="10"/>
      <c r="F208"/>
    </row>
    <row r="209" spans="4:6" s="6" customFormat="1" ht="14.4" x14ac:dyDescent="0.3">
      <c r="D209" s="10"/>
      <c r="E209" s="10"/>
      <c r="F209"/>
    </row>
    <row r="210" spans="4:6" s="6" customFormat="1" ht="14.4" x14ac:dyDescent="0.3">
      <c r="D210" s="10"/>
      <c r="E210" s="10"/>
      <c r="F210"/>
    </row>
    <row r="211" spans="4:6" s="6" customFormat="1" ht="14.4" x14ac:dyDescent="0.3">
      <c r="D211" s="10"/>
      <c r="E211" s="10"/>
      <c r="F211"/>
    </row>
    <row r="212" spans="4:6" s="6" customFormat="1" ht="14.4" x14ac:dyDescent="0.3">
      <c r="D212" s="10"/>
      <c r="E212" s="10"/>
      <c r="F212"/>
    </row>
    <row r="213" spans="4:6" s="6" customFormat="1" ht="14.4" x14ac:dyDescent="0.3">
      <c r="D213" s="10"/>
      <c r="E213" s="10"/>
      <c r="F213"/>
    </row>
    <row r="214" spans="4:6" s="6" customFormat="1" ht="14.4" x14ac:dyDescent="0.3">
      <c r="D214" s="10"/>
      <c r="E214" s="10"/>
      <c r="F214"/>
    </row>
    <row r="215" spans="4:6" s="6" customFormat="1" ht="14.4" x14ac:dyDescent="0.3">
      <c r="D215" s="10"/>
      <c r="E215" s="10"/>
      <c r="F215"/>
    </row>
    <row r="216" spans="4:6" s="6" customFormat="1" ht="14.4" x14ac:dyDescent="0.3">
      <c r="D216" s="10"/>
      <c r="E216" s="10"/>
      <c r="F216"/>
    </row>
    <row r="217" spans="4:6" s="6" customFormat="1" ht="14.4" x14ac:dyDescent="0.3">
      <c r="D217" s="10"/>
      <c r="E217" s="10"/>
      <c r="F217"/>
    </row>
    <row r="218" spans="4:6" s="6" customFormat="1" ht="14.4" x14ac:dyDescent="0.3">
      <c r="D218" s="10"/>
      <c r="E218" s="10"/>
      <c r="F218"/>
    </row>
    <row r="219" spans="4:6" s="6" customFormat="1" ht="14.4" x14ac:dyDescent="0.3">
      <c r="D219" s="10"/>
      <c r="E219" s="10"/>
      <c r="F219"/>
    </row>
    <row r="220" spans="4:6" s="6" customFormat="1" ht="14.4" x14ac:dyDescent="0.3">
      <c r="D220" s="10"/>
      <c r="E220" s="10"/>
      <c r="F220"/>
    </row>
    <row r="221" spans="4:6" s="6" customFormat="1" ht="14.4" x14ac:dyDescent="0.3">
      <c r="D221" s="10"/>
      <c r="E221" s="10"/>
      <c r="F221"/>
    </row>
    <row r="222" spans="4:6" s="6" customFormat="1" ht="14.4" x14ac:dyDescent="0.3">
      <c r="D222" s="10"/>
      <c r="E222" s="10"/>
      <c r="F222"/>
    </row>
    <row r="223" spans="4:6" s="6" customFormat="1" ht="14.4" x14ac:dyDescent="0.3">
      <c r="D223" s="10"/>
      <c r="E223" s="10"/>
      <c r="F223"/>
    </row>
    <row r="224" spans="4:6" s="6" customFormat="1" ht="14.4" x14ac:dyDescent="0.3">
      <c r="D224" s="10"/>
      <c r="E224" s="10"/>
      <c r="F224"/>
    </row>
    <row r="225" spans="4:6" s="6" customFormat="1" ht="14.4" x14ac:dyDescent="0.3">
      <c r="D225" s="10"/>
      <c r="E225" s="10"/>
      <c r="F225"/>
    </row>
    <row r="226" spans="4:6" s="6" customFormat="1" ht="14.4" x14ac:dyDescent="0.3">
      <c r="D226" s="10"/>
      <c r="E226" s="10"/>
      <c r="F226"/>
    </row>
    <row r="227" spans="4:6" s="6" customFormat="1" ht="14.4" x14ac:dyDescent="0.3">
      <c r="D227" s="10"/>
      <c r="E227" s="10"/>
      <c r="F227"/>
    </row>
    <row r="228" spans="4:6" s="6" customFormat="1" ht="14.4" x14ac:dyDescent="0.3">
      <c r="D228" s="10"/>
      <c r="E228" s="10"/>
      <c r="F228"/>
    </row>
    <row r="229" spans="4:6" s="6" customFormat="1" ht="14.4" x14ac:dyDescent="0.3">
      <c r="D229" s="10"/>
      <c r="E229" s="10"/>
      <c r="F229"/>
    </row>
    <row r="230" spans="4:6" s="6" customFormat="1" ht="14.4" x14ac:dyDescent="0.3">
      <c r="D230" s="10"/>
      <c r="E230" s="10"/>
      <c r="F230"/>
    </row>
    <row r="231" spans="4:6" s="6" customFormat="1" ht="14.4" x14ac:dyDescent="0.3">
      <c r="D231" s="10"/>
      <c r="E231" s="10"/>
      <c r="F231"/>
    </row>
    <row r="232" spans="4:6" s="6" customFormat="1" ht="14.4" x14ac:dyDescent="0.3">
      <c r="D232" s="10"/>
      <c r="E232" s="10"/>
      <c r="F232"/>
    </row>
    <row r="233" spans="4:6" s="6" customFormat="1" ht="14.4" x14ac:dyDescent="0.3">
      <c r="D233" s="10"/>
      <c r="E233" s="10"/>
      <c r="F233"/>
    </row>
    <row r="234" spans="4:6" s="6" customFormat="1" ht="14.4" x14ac:dyDescent="0.3">
      <c r="D234" s="10"/>
      <c r="E234" s="10"/>
      <c r="F234"/>
    </row>
    <row r="235" spans="4:6" s="6" customFormat="1" ht="14.4" x14ac:dyDescent="0.3">
      <c r="D235" s="10"/>
      <c r="E235" s="10"/>
      <c r="F235"/>
    </row>
    <row r="236" spans="4:6" s="6" customFormat="1" ht="14.4" x14ac:dyDescent="0.3">
      <c r="D236" s="10"/>
      <c r="E236" s="10"/>
      <c r="F236"/>
    </row>
    <row r="237" spans="4:6" s="6" customFormat="1" ht="14.4" x14ac:dyDescent="0.3">
      <c r="D237" s="10"/>
      <c r="E237" s="10"/>
      <c r="F237"/>
    </row>
    <row r="238" spans="4:6" s="6" customFormat="1" ht="14.4" x14ac:dyDescent="0.3">
      <c r="D238" s="10"/>
      <c r="E238" s="10"/>
      <c r="F238"/>
    </row>
    <row r="239" spans="4:6" s="6" customFormat="1" ht="14.4" x14ac:dyDescent="0.3">
      <c r="D239" s="10"/>
      <c r="E239" s="10"/>
      <c r="F239"/>
    </row>
    <row r="240" spans="4:6" s="6" customFormat="1" ht="14.4" x14ac:dyDescent="0.3">
      <c r="D240" s="10"/>
      <c r="E240" s="10"/>
      <c r="F240"/>
    </row>
    <row r="241" spans="4:6" s="6" customFormat="1" ht="14.4" x14ac:dyDescent="0.3">
      <c r="D241" s="10"/>
      <c r="E241" s="10"/>
      <c r="F241"/>
    </row>
    <row r="242" spans="4:6" s="6" customFormat="1" ht="14.4" x14ac:dyDescent="0.3">
      <c r="D242" s="10"/>
      <c r="E242" s="10"/>
      <c r="F242"/>
    </row>
    <row r="243" spans="4:6" s="6" customFormat="1" ht="14.4" x14ac:dyDescent="0.3">
      <c r="D243" s="10"/>
      <c r="E243" s="10"/>
      <c r="F243"/>
    </row>
    <row r="244" spans="4:6" s="6" customFormat="1" ht="14.4" x14ac:dyDescent="0.3">
      <c r="D244" s="10"/>
      <c r="E244" s="10"/>
      <c r="F244"/>
    </row>
    <row r="245" spans="4:6" s="6" customFormat="1" ht="14.4" x14ac:dyDescent="0.3">
      <c r="D245" s="10"/>
      <c r="E245" s="10"/>
      <c r="F245"/>
    </row>
    <row r="246" spans="4:6" s="6" customFormat="1" ht="14.4" x14ac:dyDescent="0.3">
      <c r="D246" s="10"/>
      <c r="E246" s="10"/>
      <c r="F246"/>
    </row>
    <row r="247" spans="4:6" s="6" customFormat="1" ht="14.4" x14ac:dyDescent="0.3">
      <c r="D247" s="10"/>
      <c r="E247" s="10"/>
      <c r="F247"/>
    </row>
    <row r="248" spans="4:6" s="6" customFormat="1" ht="14.4" x14ac:dyDescent="0.3">
      <c r="D248" s="10"/>
      <c r="E248" s="10"/>
      <c r="F248"/>
    </row>
    <row r="249" spans="4:6" s="6" customFormat="1" ht="14.4" x14ac:dyDescent="0.3">
      <c r="D249" s="10"/>
      <c r="E249" s="10"/>
      <c r="F249"/>
    </row>
    <row r="250" spans="4:6" s="6" customFormat="1" ht="14.4" x14ac:dyDescent="0.3">
      <c r="D250" s="10"/>
      <c r="E250" s="10"/>
      <c r="F250"/>
    </row>
    <row r="251" spans="4:6" s="6" customFormat="1" ht="14.4" x14ac:dyDescent="0.3">
      <c r="D251" s="10"/>
      <c r="E251" s="10"/>
      <c r="F251"/>
    </row>
    <row r="252" spans="4:6" s="6" customFormat="1" ht="14.4" x14ac:dyDescent="0.3">
      <c r="D252" s="10"/>
      <c r="E252" s="10"/>
      <c r="F252"/>
    </row>
    <row r="253" spans="4:6" s="6" customFormat="1" ht="14.4" x14ac:dyDescent="0.3">
      <c r="D253" s="10"/>
      <c r="E253" s="10"/>
      <c r="F253"/>
    </row>
    <row r="254" spans="4:6" s="6" customFormat="1" ht="14.4" x14ac:dyDescent="0.3">
      <c r="D254" s="10"/>
      <c r="E254" s="10"/>
      <c r="F254"/>
    </row>
    <row r="255" spans="4:6" s="6" customFormat="1" ht="14.4" x14ac:dyDescent="0.3">
      <c r="D255" s="10"/>
      <c r="E255" s="10"/>
      <c r="F255"/>
    </row>
    <row r="256" spans="4:6" s="6" customFormat="1" ht="14.4" x14ac:dyDescent="0.3">
      <c r="D256" s="10"/>
      <c r="E256" s="10"/>
      <c r="F256"/>
    </row>
    <row r="257" spans="4:6" s="6" customFormat="1" ht="14.4" x14ac:dyDescent="0.3">
      <c r="D257" s="10"/>
      <c r="E257" s="10"/>
      <c r="F257"/>
    </row>
    <row r="258" spans="4:6" s="6" customFormat="1" ht="14.4" x14ac:dyDescent="0.3">
      <c r="D258" s="10"/>
      <c r="E258" s="10"/>
      <c r="F258"/>
    </row>
    <row r="259" spans="4:6" s="6" customFormat="1" ht="14.4" x14ac:dyDescent="0.3">
      <c r="D259" s="10"/>
      <c r="E259" s="10"/>
      <c r="F259"/>
    </row>
    <row r="260" spans="4:6" s="6" customFormat="1" ht="14.4" x14ac:dyDescent="0.3">
      <c r="D260" s="10"/>
      <c r="E260" s="10"/>
      <c r="F260"/>
    </row>
    <row r="261" spans="4:6" s="6" customFormat="1" ht="14.4" x14ac:dyDescent="0.3">
      <c r="D261" s="10"/>
      <c r="E261" s="10"/>
      <c r="F261"/>
    </row>
    <row r="262" spans="4:6" s="6" customFormat="1" ht="14.4" x14ac:dyDescent="0.3">
      <c r="D262" s="10"/>
      <c r="E262" s="10"/>
      <c r="F262"/>
    </row>
    <row r="263" spans="4:6" s="6" customFormat="1" ht="14.4" x14ac:dyDescent="0.3">
      <c r="D263" s="10"/>
      <c r="E263" s="10"/>
      <c r="F263"/>
    </row>
    <row r="264" spans="4:6" s="6" customFormat="1" ht="14.4" x14ac:dyDescent="0.3">
      <c r="D264" s="10"/>
      <c r="E264" s="10"/>
      <c r="F264"/>
    </row>
    <row r="265" spans="4:6" s="6" customFormat="1" ht="14.4" x14ac:dyDescent="0.3">
      <c r="D265" s="10"/>
      <c r="E265" s="10"/>
      <c r="F265"/>
    </row>
    <row r="266" spans="4:6" s="6" customFormat="1" ht="14.4" x14ac:dyDescent="0.3">
      <c r="D266" s="10"/>
      <c r="E266" s="10"/>
      <c r="F266"/>
    </row>
    <row r="267" spans="4:6" s="6" customFormat="1" ht="14.4" x14ac:dyDescent="0.3">
      <c r="D267" s="10"/>
      <c r="E267" s="10"/>
      <c r="F267"/>
    </row>
    <row r="268" spans="4:6" s="6" customFormat="1" ht="14.4" x14ac:dyDescent="0.3">
      <c r="D268" s="10"/>
      <c r="E268" s="10"/>
      <c r="F268"/>
    </row>
    <row r="269" spans="4:6" s="6" customFormat="1" ht="14.4" x14ac:dyDescent="0.3">
      <c r="D269" s="10"/>
      <c r="E269" s="10"/>
      <c r="F269"/>
    </row>
    <row r="270" spans="4:6" s="6" customFormat="1" ht="14.4" x14ac:dyDescent="0.3">
      <c r="D270" s="10"/>
      <c r="E270" s="10"/>
      <c r="F270"/>
    </row>
    <row r="271" spans="4:6" s="6" customFormat="1" ht="14.4" x14ac:dyDescent="0.3">
      <c r="D271" s="10"/>
      <c r="E271" s="10"/>
      <c r="F271"/>
    </row>
    <row r="272" spans="4:6" s="6" customFormat="1" ht="14.4" x14ac:dyDescent="0.3">
      <c r="D272" s="10"/>
      <c r="E272" s="10"/>
      <c r="F272"/>
    </row>
    <row r="273" spans="4:6" s="6" customFormat="1" ht="14.4" x14ac:dyDescent="0.3">
      <c r="D273" s="10"/>
      <c r="E273" s="10"/>
      <c r="F273"/>
    </row>
    <row r="274" spans="4:6" s="6" customFormat="1" ht="14.4" x14ac:dyDescent="0.3">
      <c r="D274" s="10"/>
      <c r="E274" s="10"/>
      <c r="F274"/>
    </row>
    <row r="275" spans="4:6" s="6" customFormat="1" ht="14.4" x14ac:dyDescent="0.3">
      <c r="D275" s="10"/>
      <c r="E275" s="10"/>
      <c r="F275"/>
    </row>
    <row r="276" spans="4:6" s="6" customFormat="1" ht="14.4" x14ac:dyDescent="0.3">
      <c r="D276" s="10"/>
      <c r="E276" s="10"/>
      <c r="F276"/>
    </row>
    <row r="277" spans="4:6" s="6" customFormat="1" ht="14.4" x14ac:dyDescent="0.3">
      <c r="D277" s="10"/>
      <c r="E277" s="10"/>
      <c r="F277"/>
    </row>
    <row r="278" spans="4:6" s="6" customFormat="1" ht="14.4" x14ac:dyDescent="0.3">
      <c r="D278" s="10"/>
      <c r="E278" s="10"/>
      <c r="F278"/>
    </row>
    <row r="279" spans="4:6" s="6" customFormat="1" ht="14.4" x14ac:dyDescent="0.3">
      <c r="D279" s="10"/>
      <c r="E279" s="10"/>
      <c r="F279"/>
    </row>
    <row r="280" spans="4:6" ht="14.4" x14ac:dyDescent="0.3">
      <c r="F280"/>
    </row>
    <row r="281" spans="4:6" ht="14.4" x14ac:dyDescent="0.3">
      <c r="F281"/>
    </row>
    <row r="282" spans="4:6" ht="14.4" x14ac:dyDescent="0.3">
      <c r="F282"/>
    </row>
    <row r="283" spans="4:6" ht="14.4" x14ac:dyDescent="0.3">
      <c r="F283"/>
    </row>
    <row r="284" spans="4:6" ht="14.4" x14ac:dyDescent="0.3">
      <c r="F284"/>
    </row>
    <row r="285" spans="4:6" ht="14.4" x14ac:dyDescent="0.3">
      <c r="F285"/>
    </row>
    <row r="286" spans="4:6" ht="14.4" x14ac:dyDescent="0.3">
      <c r="F286"/>
    </row>
    <row r="287" spans="4:6" ht="14.4" x14ac:dyDescent="0.3">
      <c r="F287"/>
    </row>
    <row r="288" spans="4:6" ht="14.4" x14ac:dyDescent="0.3">
      <c r="F288"/>
    </row>
    <row r="289" spans="6:6" ht="14.4" x14ac:dyDescent="0.3">
      <c r="F289"/>
    </row>
    <row r="290" spans="6:6" ht="14.4" x14ac:dyDescent="0.3">
      <c r="F290"/>
    </row>
    <row r="291" spans="6:6" ht="14.4" x14ac:dyDescent="0.3">
      <c r="F291"/>
    </row>
    <row r="292" spans="6:6" ht="14.4" x14ac:dyDescent="0.3">
      <c r="F292"/>
    </row>
    <row r="293" spans="6:6" ht="14.4" x14ac:dyDescent="0.3">
      <c r="F293"/>
    </row>
    <row r="294" spans="6:6" ht="14.4" x14ac:dyDescent="0.3">
      <c r="F294"/>
    </row>
    <row r="295" spans="6:6" ht="14.4" x14ac:dyDescent="0.3">
      <c r="F295"/>
    </row>
    <row r="296" spans="6:6" ht="14.4" x14ac:dyDescent="0.3">
      <c r="F296"/>
    </row>
    <row r="297" spans="6:6" ht="14.4" x14ac:dyDescent="0.3">
      <c r="F297"/>
    </row>
    <row r="298" spans="6:6" ht="14.4" x14ac:dyDescent="0.3">
      <c r="F298"/>
    </row>
    <row r="299" spans="6:6" ht="14.4" x14ac:dyDescent="0.3">
      <c r="F299"/>
    </row>
    <row r="300" spans="6:6" ht="14.4" x14ac:dyDescent="0.3">
      <c r="F300"/>
    </row>
    <row r="301" spans="6:6" ht="14.4" x14ac:dyDescent="0.3">
      <c r="F301"/>
    </row>
    <row r="302" spans="6:6" ht="14.4" x14ac:dyDescent="0.3">
      <c r="F302"/>
    </row>
    <row r="303" spans="6:6" ht="14.4" x14ac:dyDescent="0.3">
      <c r="F303"/>
    </row>
    <row r="304" spans="6:6" ht="14.4" x14ac:dyDescent="0.3">
      <c r="F304"/>
    </row>
    <row r="305" spans="6:6" ht="14.4" x14ac:dyDescent="0.3">
      <c r="F305"/>
    </row>
    <row r="306" spans="6:6" ht="14.4" x14ac:dyDescent="0.3">
      <c r="F306"/>
    </row>
    <row r="307" spans="6:6" ht="14.4" x14ac:dyDescent="0.3">
      <c r="F307"/>
    </row>
    <row r="308" spans="6:6" ht="14.4" x14ac:dyDescent="0.3">
      <c r="F308"/>
    </row>
    <row r="309" spans="6:6" ht="14.4" x14ac:dyDescent="0.3">
      <c r="F309"/>
    </row>
    <row r="310" spans="6:6" ht="14.4" x14ac:dyDescent="0.3">
      <c r="F310"/>
    </row>
    <row r="311" spans="6:6" ht="14.4" x14ac:dyDescent="0.3">
      <c r="F311"/>
    </row>
    <row r="312" spans="6:6" ht="14.4" x14ac:dyDescent="0.3">
      <c r="F312"/>
    </row>
    <row r="313" spans="6:6" ht="14.4" x14ac:dyDescent="0.3">
      <c r="F313"/>
    </row>
    <row r="314" spans="6:6" ht="14.4" x14ac:dyDescent="0.3">
      <c r="F314"/>
    </row>
    <row r="315" spans="6:6" ht="14.4" x14ac:dyDescent="0.3">
      <c r="F315"/>
    </row>
    <row r="316" spans="6:6" ht="14.4" x14ac:dyDescent="0.3">
      <c r="F316"/>
    </row>
    <row r="317" spans="6:6" ht="14.4" x14ac:dyDescent="0.3">
      <c r="F317"/>
    </row>
    <row r="318" spans="6:6" ht="14.4" x14ac:dyDescent="0.3">
      <c r="F318"/>
    </row>
    <row r="319" spans="6:6" ht="14.4" x14ac:dyDescent="0.3">
      <c r="F319"/>
    </row>
    <row r="320" spans="6:6" ht="14.4" x14ac:dyDescent="0.3">
      <c r="F320"/>
    </row>
    <row r="321" spans="6:6" ht="14.4" x14ac:dyDescent="0.3">
      <c r="F321"/>
    </row>
    <row r="322" spans="6:6" ht="14.4" x14ac:dyDescent="0.3">
      <c r="F322"/>
    </row>
    <row r="323" spans="6:6" ht="14.4" x14ac:dyDescent="0.3">
      <c r="F323"/>
    </row>
    <row r="324" spans="6:6" ht="14.4" x14ac:dyDescent="0.3">
      <c r="F324"/>
    </row>
    <row r="325" spans="6:6" ht="14.4" x14ac:dyDescent="0.3">
      <c r="F325"/>
    </row>
    <row r="326" spans="6:6" ht="14.4" x14ac:dyDescent="0.3">
      <c r="F326"/>
    </row>
    <row r="327" spans="6:6" ht="14.4" x14ac:dyDescent="0.3">
      <c r="F327"/>
    </row>
    <row r="328" spans="6:6" ht="14.4" x14ac:dyDescent="0.3">
      <c r="F328"/>
    </row>
    <row r="329" spans="6:6" ht="14.4" x14ac:dyDescent="0.3">
      <c r="F329"/>
    </row>
    <row r="330" spans="6:6" ht="14.4" x14ac:dyDescent="0.3">
      <c r="F330"/>
    </row>
    <row r="331" spans="6:6" ht="14.4" x14ac:dyDescent="0.3">
      <c r="F331"/>
    </row>
    <row r="332" spans="6:6" ht="14.4" x14ac:dyDescent="0.3">
      <c r="F332"/>
    </row>
    <row r="333" spans="6:6" ht="14.4" x14ac:dyDescent="0.3">
      <c r="F333"/>
    </row>
    <row r="334" spans="6:6" ht="14.4" x14ac:dyDescent="0.3">
      <c r="F334"/>
    </row>
    <row r="335" spans="6:6" ht="14.4" x14ac:dyDescent="0.3">
      <c r="F335"/>
    </row>
    <row r="336" spans="6:6" ht="14.4" x14ac:dyDescent="0.3">
      <c r="F336"/>
    </row>
    <row r="337" spans="6:6" ht="14.4" x14ac:dyDescent="0.3">
      <c r="F337"/>
    </row>
    <row r="338" spans="6:6" ht="14.4" x14ac:dyDescent="0.3">
      <c r="F338"/>
    </row>
    <row r="339" spans="6:6" ht="14.4" x14ac:dyDescent="0.3">
      <c r="F339"/>
    </row>
    <row r="340" spans="6:6" ht="14.4" x14ac:dyDescent="0.3">
      <c r="F340"/>
    </row>
    <row r="341" spans="6:6" ht="14.4" x14ac:dyDescent="0.3">
      <c r="F341"/>
    </row>
    <row r="342" spans="6:6" ht="14.4" x14ac:dyDescent="0.3">
      <c r="F342"/>
    </row>
    <row r="343" spans="6:6" ht="14.4" x14ac:dyDescent="0.3">
      <c r="F343"/>
    </row>
    <row r="344" spans="6:6" ht="14.4" x14ac:dyDescent="0.3">
      <c r="F344"/>
    </row>
    <row r="345" spans="6:6" ht="14.4" x14ac:dyDescent="0.3">
      <c r="F345"/>
    </row>
    <row r="346" spans="6:6" ht="14.4" x14ac:dyDescent="0.3">
      <c r="F346"/>
    </row>
    <row r="347" spans="6:6" ht="14.4" x14ac:dyDescent="0.3">
      <c r="F347"/>
    </row>
    <row r="348" spans="6:6" ht="14.4" x14ac:dyDescent="0.3">
      <c r="F348"/>
    </row>
    <row r="349" spans="6:6" ht="14.4" x14ac:dyDescent="0.3">
      <c r="F349"/>
    </row>
    <row r="350" spans="6:6" ht="14.4" x14ac:dyDescent="0.3">
      <c r="F350"/>
    </row>
    <row r="351" spans="6:6" ht="14.4" x14ac:dyDescent="0.3">
      <c r="F351"/>
    </row>
    <row r="352" spans="6:6" ht="14.4" x14ac:dyDescent="0.3">
      <c r="F352"/>
    </row>
    <row r="353" spans="6:6" ht="14.4" x14ac:dyDescent="0.3">
      <c r="F353"/>
    </row>
    <row r="354" spans="6:6" ht="14.4" x14ac:dyDescent="0.3">
      <c r="F354"/>
    </row>
    <row r="355" spans="6:6" ht="14.4" x14ac:dyDescent="0.3">
      <c r="F355"/>
    </row>
    <row r="356" spans="6:6" ht="14.4" x14ac:dyDescent="0.3">
      <c r="F356"/>
    </row>
    <row r="357" spans="6:6" ht="14.4" x14ac:dyDescent="0.3">
      <c r="F357"/>
    </row>
    <row r="358" spans="6:6" ht="14.4" x14ac:dyDescent="0.3">
      <c r="F358"/>
    </row>
    <row r="359" spans="6:6" ht="14.4" x14ac:dyDescent="0.3">
      <c r="F359"/>
    </row>
    <row r="360" spans="6:6" ht="14.4" x14ac:dyDescent="0.3">
      <c r="F360"/>
    </row>
    <row r="361" spans="6:6" ht="14.4" x14ac:dyDescent="0.3">
      <c r="F361"/>
    </row>
    <row r="362" spans="6:6" ht="14.4" x14ac:dyDescent="0.3">
      <c r="F362"/>
    </row>
    <row r="363" spans="6:6" ht="14.4" x14ac:dyDescent="0.3">
      <c r="F363"/>
    </row>
    <row r="364" spans="6:6" ht="14.4" x14ac:dyDescent="0.3">
      <c r="F364"/>
    </row>
    <row r="365" spans="6:6" ht="14.4" x14ac:dyDescent="0.3">
      <c r="F365"/>
    </row>
    <row r="366" spans="6:6" ht="14.4" x14ac:dyDescent="0.3">
      <c r="F366"/>
    </row>
    <row r="367" spans="6:6" ht="14.4" x14ac:dyDescent="0.3">
      <c r="F367"/>
    </row>
    <row r="368" spans="6:6" ht="14.4" x14ac:dyDescent="0.3">
      <c r="F368"/>
    </row>
    <row r="369" spans="6:6" ht="14.4" x14ac:dyDescent="0.3">
      <c r="F369"/>
    </row>
    <row r="370" spans="6:6" ht="14.4" x14ac:dyDescent="0.3">
      <c r="F370"/>
    </row>
    <row r="371" spans="6:6" ht="14.4" x14ac:dyDescent="0.3">
      <c r="F371"/>
    </row>
    <row r="372" spans="6:6" ht="14.4" x14ac:dyDescent="0.3">
      <c r="F372"/>
    </row>
    <row r="373" spans="6:6" ht="14.4" x14ac:dyDescent="0.3">
      <c r="F373"/>
    </row>
    <row r="374" spans="6:6" ht="14.4" x14ac:dyDescent="0.3">
      <c r="F374"/>
    </row>
    <row r="375" spans="6:6" ht="14.4" x14ac:dyDescent="0.3">
      <c r="F375"/>
    </row>
    <row r="376" spans="6:6" ht="14.4" x14ac:dyDescent="0.3">
      <c r="F376"/>
    </row>
    <row r="377" spans="6:6" ht="14.4" x14ac:dyDescent="0.3">
      <c r="F377"/>
    </row>
    <row r="378" spans="6:6" ht="14.4" x14ac:dyDescent="0.3">
      <c r="F378"/>
    </row>
    <row r="379" spans="6:6" ht="14.4" x14ac:dyDescent="0.3">
      <c r="F379"/>
    </row>
    <row r="380" spans="6:6" ht="14.4" x14ac:dyDescent="0.3">
      <c r="F380"/>
    </row>
    <row r="381" spans="6:6" ht="14.4" x14ac:dyDescent="0.3">
      <c r="F381"/>
    </row>
    <row r="382" spans="6:6" ht="14.4" x14ac:dyDescent="0.3">
      <c r="F382"/>
    </row>
    <row r="383" spans="6:6" ht="14.4" x14ac:dyDescent="0.3">
      <c r="F383"/>
    </row>
    <row r="384" spans="6:6" ht="14.4" x14ac:dyDescent="0.3">
      <c r="F384"/>
    </row>
    <row r="385" spans="6:6" ht="14.4" x14ac:dyDescent="0.3">
      <c r="F385"/>
    </row>
    <row r="386" spans="6:6" ht="14.4" x14ac:dyDescent="0.3">
      <c r="F386"/>
    </row>
    <row r="387" spans="6:6" ht="14.4" x14ac:dyDescent="0.3">
      <c r="F387"/>
    </row>
    <row r="388" spans="6:6" ht="14.4" x14ac:dyDescent="0.3">
      <c r="F388"/>
    </row>
    <row r="389" spans="6:6" ht="14.4" x14ac:dyDescent="0.3">
      <c r="F389"/>
    </row>
    <row r="390" spans="6:6" ht="14.4" x14ac:dyDescent="0.3">
      <c r="F390"/>
    </row>
    <row r="391" spans="6:6" ht="14.4" x14ac:dyDescent="0.3">
      <c r="F391"/>
    </row>
    <row r="392" spans="6:6" ht="14.4" x14ac:dyDescent="0.3">
      <c r="F392"/>
    </row>
    <row r="393" spans="6:6" ht="14.4" x14ac:dyDescent="0.3">
      <c r="F393"/>
    </row>
    <row r="394" spans="6:6" ht="14.4" x14ac:dyDescent="0.3">
      <c r="F394"/>
    </row>
    <row r="395" spans="6:6" ht="14.4" x14ac:dyDescent="0.3">
      <c r="F395"/>
    </row>
    <row r="396" spans="6:6" ht="14.4" x14ac:dyDescent="0.3">
      <c r="F396"/>
    </row>
    <row r="397" spans="6:6" ht="14.4" x14ac:dyDescent="0.3">
      <c r="F397"/>
    </row>
    <row r="398" spans="6:6" ht="14.4" x14ac:dyDescent="0.3">
      <c r="F398"/>
    </row>
    <row r="399" spans="6:6" ht="14.4" x14ac:dyDescent="0.3">
      <c r="F399"/>
    </row>
    <row r="400" spans="6:6" ht="14.4" x14ac:dyDescent="0.3">
      <c r="F400"/>
    </row>
    <row r="401" spans="6:6" ht="14.4" x14ac:dyDescent="0.3">
      <c r="F401"/>
    </row>
    <row r="402" spans="6:6" ht="14.4" x14ac:dyDescent="0.3">
      <c r="F402"/>
    </row>
    <row r="403" spans="6:6" ht="14.4" x14ac:dyDescent="0.3">
      <c r="F403"/>
    </row>
    <row r="404" spans="6:6" ht="14.4" x14ac:dyDescent="0.3">
      <c r="F404"/>
    </row>
    <row r="405" spans="6:6" ht="14.4" x14ac:dyDescent="0.3">
      <c r="F405"/>
    </row>
    <row r="406" spans="6:6" ht="14.4" x14ac:dyDescent="0.3">
      <c r="F406"/>
    </row>
    <row r="407" spans="6:6" ht="14.4" x14ac:dyDescent="0.3">
      <c r="F407"/>
    </row>
    <row r="408" spans="6:6" ht="14.4" x14ac:dyDescent="0.3">
      <c r="F408"/>
    </row>
    <row r="409" spans="6:6" ht="14.4" x14ac:dyDescent="0.3">
      <c r="F409"/>
    </row>
    <row r="410" spans="6:6" ht="14.4" x14ac:dyDescent="0.3">
      <c r="F410"/>
    </row>
    <row r="411" spans="6:6" ht="14.4" x14ac:dyDescent="0.3">
      <c r="F411"/>
    </row>
    <row r="412" spans="6:6" ht="14.4" x14ac:dyDescent="0.3">
      <c r="F412"/>
    </row>
    <row r="413" spans="6:6" ht="14.4" x14ac:dyDescent="0.3">
      <c r="F413"/>
    </row>
    <row r="414" spans="6:6" ht="14.4" x14ac:dyDescent="0.3">
      <c r="F414"/>
    </row>
    <row r="415" spans="6:6" ht="14.4" x14ac:dyDescent="0.3">
      <c r="F415"/>
    </row>
    <row r="416" spans="6:6" ht="14.4" x14ac:dyDescent="0.3">
      <c r="F416"/>
    </row>
    <row r="417" spans="6:6" ht="14.4" x14ac:dyDescent="0.3">
      <c r="F417"/>
    </row>
    <row r="418" spans="6:6" ht="14.4" x14ac:dyDescent="0.3">
      <c r="F418"/>
    </row>
    <row r="419" spans="6:6" ht="14.4" x14ac:dyDescent="0.3">
      <c r="F419"/>
    </row>
    <row r="420" spans="6:6" ht="14.4" x14ac:dyDescent="0.3">
      <c r="F420"/>
    </row>
    <row r="421" spans="6:6" ht="14.4" x14ac:dyDescent="0.3">
      <c r="F421"/>
    </row>
    <row r="422" spans="6:6" ht="14.4" x14ac:dyDescent="0.3">
      <c r="F422"/>
    </row>
    <row r="423" spans="6:6" ht="14.4" x14ac:dyDescent="0.3">
      <c r="F423"/>
    </row>
    <row r="424" spans="6:6" ht="14.4" x14ac:dyDescent="0.3">
      <c r="F424"/>
    </row>
    <row r="425" spans="6:6" ht="14.4" x14ac:dyDescent="0.3">
      <c r="F425"/>
    </row>
    <row r="426" spans="6:6" ht="14.4" x14ac:dyDescent="0.3">
      <c r="F426"/>
    </row>
    <row r="427" spans="6:6" ht="14.4" x14ac:dyDescent="0.3">
      <c r="F427"/>
    </row>
    <row r="428" spans="6:6" ht="14.4" x14ac:dyDescent="0.3">
      <c r="F428"/>
    </row>
    <row r="429" spans="6:6" ht="14.4" x14ac:dyDescent="0.3">
      <c r="F429"/>
    </row>
    <row r="430" spans="6:6" ht="14.4" x14ac:dyDescent="0.3">
      <c r="F430"/>
    </row>
    <row r="431" spans="6:6" ht="14.4" x14ac:dyDescent="0.3">
      <c r="F431"/>
    </row>
    <row r="432" spans="6:6" ht="14.4" x14ac:dyDescent="0.3">
      <c r="F432"/>
    </row>
    <row r="433" spans="6:6" ht="14.4" x14ac:dyDescent="0.3">
      <c r="F433"/>
    </row>
    <row r="434" spans="6:6" ht="14.4" x14ac:dyDescent="0.3">
      <c r="F434"/>
    </row>
    <row r="435" spans="6:6" ht="14.4" x14ac:dyDescent="0.3">
      <c r="F435"/>
    </row>
    <row r="436" spans="6:6" ht="14.4" x14ac:dyDescent="0.3">
      <c r="F436"/>
    </row>
    <row r="437" spans="6:6" ht="14.4" x14ac:dyDescent="0.3">
      <c r="F437"/>
    </row>
    <row r="438" spans="6:6" ht="14.4" x14ac:dyDescent="0.3">
      <c r="F438"/>
    </row>
    <row r="439" spans="6:6" ht="14.4" x14ac:dyDescent="0.3">
      <c r="F439"/>
    </row>
    <row r="440" spans="6:6" ht="14.4" x14ac:dyDescent="0.3">
      <c r="F440"/>
    </row>
    <row r="441" spans="6:6" ht="14.4" x14ac:dyDescent="0.3">
      <c r="F441"/>
    </row>
    <row r="442" spans="6:6" ht="14.4" x14ac:dyDescent="0.3">
      <c r="F442"/>
    </row>
    <row r="443" spans="6:6" ht="14.4" x14ac:dyDescent="0.3">
      <c r="F443"/>
    </row>
    <row r="444" spans="6:6" ht="14.4" x14ac:dyDescent="0.3">
      <c r="F444"/>
    </row>
    <row r="445" spans="6:6" ht="14.4" x14ac:dyDescent="0.3">
      <c r="F445"/>
    </row>
    <row r="446" spans="6:6" ht="14.4" x14ac:dyDescent="0.3">
      <c r="F446"/>
    </row>
    <row r="447" spans="6:6" ht="14.4" x14ac:dyDescent="0.3">
      <c r="F447"/>
    </row>
    <row r="448" spans="6:6" ht="14.4" x14ac:dyDescent="0.3">
      <c r="F448"/>
    </row>
    <row r="449" spans="6:6" ht="14.4" x14ac:dyDescent="0.3">
      <c r="F449"/>
    </row>
    <row r="450" spans="6:6" ht="14.4" x14ac:dyDescent="0.3">
      <c r="F450"/>
    </row>
    <row r="451" spans="6:6" ht="14.4" x14ac:dyDescent="0.3">
      <c r="F451"/>
    </row>
    <row r="452" spans="6:6" ht="14.4" x14ac:dyDescent="0.3">
      <c r="F452"/>
    </row>
    <row r="453" spans="6:6" ht="14.4" x14ac:dyDescent="0.3">
      <c r="F453"/>
    </row>
    <row r="454" spans="6:6" ht="14.4" x14ac:dyDescent="0.3">
      <c r="F454"/>
    </row>
    <row r="455" spans="6:6" ht="14.4" x14ac:dyDescent="0.3">
      <c r="F455"/>
    </row>
    <row r="456" spans="6:6" ht="14.4" x14ac:dyDescent="0.3">
      <c r="F456"/>
    </row>
    <row r="457" spans="6:6" ht="14.4" x14ac:dyDescent="0.3">
      <c r="F457"/>
    </row>
    <row r="458" spans="6:6" ht="14.4" x14ac:dyDescent="0.3">
      <c r="F458"/>
    </row>
    <row r="459" spans="6:6" ht="14.4" x14ac:dyDescent="0.3">
      <c r="F459"/>
    </row>
    <row r="460" spans="6:6" ht="14.4" x14ac:dyDescent="0.3">
      <c r="F460"/>
    </row>
    <row r="461" spans="6:6" ht="14.4" x14ac:dyDescent="0.3">
      <c r="F461"/>
    </row>
    <row r="462" spans="6:6" ht="14.4" x14ac:dyDescent="0.3">
      <c r="F462"/>
    </row>
    <row r="463" spans="6:6" ht="14.4" x14ac:dyDescent="0.3">
      <c r="F463"/>
    </row>
    <row r="464" spans="6:6" ht="14.4" x14ac:dyDescent="0.3">
      <c r="F464"/>
    </row>
    <row r="465" spans="6:6" ht="14.4" x14ac:dyDescent="0.3">
      <c r="F465"/>
    </row>
    <row r="466" spans="6:6" ht="14.4" x14ac:dyDescent="0.3">
      <c r="F466"/>
    </row>
    <row r="467" spans="6:6" ht="14.4" x14ac:dyDescent="0.3">
      <c r="F467"/>
    </row>
    <row r="468" spans="6:6" ht="14.4" x14ac:dyDescent="0.3">
      <c r="F468"/>
    </row>
    <row r="469" spans="6:6" ht="14.4" x14ac:dyDescent="0.3">
      <c r="F469"/>
    </row>
    <row r="470" spans="6:6" ht="14.4" x14ac:dyDescent="0.3">
      <c r="F470"/>
    </row>
    <row r="471" spans="6:6" ht="14.4" x14ac:dyDescent="0.3">
      <c r="F471"/>
    </row>
    <row r="472" spans="6:6" ht="14.4" x14ac:dyDescent="0.3">
      <c r="F472"/>
    </row>
    <row r="473" spans="6:6" ht="14.4" x14ac:dyDescent="0.3">
      <c r="F473"/>
    </row>
    <row r="474" spans="6:6" ht="14.4" x14ac:dyDescent="0.3">
      <c r="F474"/>
    </row>
    <row r="475" spans="6:6" ht="14.4" x14ac:dyDescent="0.3">
      <c r="F475"/>
    </row>
    <row r="476" spans="6:6" ht="14.4" x14ac:dyDescent="0.3">
      <c r="F476"/>
    </row>
    <row r="477" spans="6:6" ht="14.4" x14ac:dyDescent="0.3">
      <c r="F477"/>
    </row>
    <row r="478" spans="6:6" ht="14.4" x14ac:dyDescent="0.3">
      <c r="F478"/>
    </row>
    <row r="479" spans="6:6" ht="14.4" x14ac:dyDescent="0.3">
      <c r="F479"/>
    </row>
    <row r="480" spans="6:6" ht="14.4" x14ac:dyDescent="0.3">
      <c r="F480"/>
    </row>
    <row r="481" spans="6:6" ht="14.4" x14ac:dyDescent="0.3">
      <c r="F481"/>
    </row>
    <row r="482" spans="6:6" ht="14.4" x14ac:dyDescent="0.3">
      <c r="F482"/>
    </row>
    <row r="483" spans="6:6" ht="14.4" x14ac:dyDescent="0.3">
      <c r="F483"/>
    </row>
    <row r="484" spans="6:6" ht="14.4" x14ac:dyDescent="0.3">
      <c r="F484"/>
    </row>
    <row r="485" spans="6:6" ht="14.4" x14ac:dyDescent="0.3">
      <c r="F485"/>
    </row>
    <row r="486" spans="6:6" ht="14.4" x14ac:dyDescent="0.3">
      <c r="F486"/>
    </row>
    <row r="487" spans="6:6" ht="14.4" x14ac:dyDescent="0.3">
      <c r="F487"/>
    </row>
    <row r="488" spans="6:6" ht="14.4" x14ac:dyDescent="0.3">
      <c r="F488"/>
    </row>
    <row r="489" spans="6:6" ht="14.4" x14ac:dyDescent="0.3">
      <c r="F489"/>
    </row>
    <row r="490" spans="6:6" ht="14.4" x14ac:dyDescent="0.3">
      <c r="F490"/>
    </row>
    <row r="491" spans="6:6" ht="14.4" x14ac:dyDescent="0.3">
      <c r="F491"/>
    </row>
    <row r="492" spans="6:6" ht="14.4" x14ac:dyDescent="0.3">
      <c r="F492"/>
    </row>
    <row r="493" spans="6:6" ht="14.4" x14ac:dyDescent="0.3">
      <c r="F493"/>
    </row>
    <row r="494" spans="6:6" ht="14.4" x14ac:dyDescent="0.3">
      <c r="F494"/>
    </row>
    <row r="495" spans="6:6" ht="14.4" x14ac:dyDescent="0.3">
      <c r="F495"/>
    </row>
    <row r="496" spans="6:6" ht="14.4" x14ac:dyDescent="0.3">
      <c r="F496"/>
    </row>
    <row r="497" spans="6:6" ht="14.4" x14ac:dyDescent="0.3">
      <c r="F497"/>
    </row>
    <row r="498" spans="6:6" ht="14.4" x14ac:dyDescent="0.3">
      <c r="F498"/>
    </row>
    <row r="499" spans="6:6" ht="14.4" x14ac:dyDescent="0.3">
      <c r="F499"/>
    </row>
    <row r="500" spans="6:6" ht="14.4" x14ac:dyDescent="0.3">
      <c r="F500"/>
    </row>
    <row r="501" spans="6:6" ht="14.4" x14ac:dyDescent="0.3">
      <c r="F501"/>
    </row>
    <row r="502" spans="6:6" ht="14.4" x14ac:dyDescent="0.3">
      <c r="F502"/>
    </row>
    <row r="503" spans="6:6" ht="14.4" x14ac:dyDescent="0.3">
      <c r="F503"/>
    </row>
    <row r="504" spans="6:6" ht="14.4" x14ac:dyDescent="0.3">
      <c r="F504"/>
    </row>
    <row r="505" spans="6:6" ht="14.4" x14ac:dyDescent="0.3">
      <c r="F505"/>
    </row>
    <row r="506" spans="6:6" ht="14.4" x14ac:dyDescent="0.3">
      <c r="F506"/>
    </row>
    <row r="507" spans="6:6" ht="14.4" x14ac:dyDescent="0.3">
      <c r="F507"/>
    </row>
    <row r="508" spans="6:6" ht="14.4" x14ac:dyDescent="0.3">
      <c r="F508"/>
    </row>
    <row r="509" spans="6:6" ht="14.4" x14ac:dyDescent="0.3">
      <c r="F509"/>
    </row>
    <row r="510" spans="6:6" ht="14.4" x14ac:dyDescent="0.3">
      <c r="F510"/>
    </row>
    <row r="511" spans="6:6" ht="14.4" x14ac:dyDescent="0.3">
      <c r="F511"/>
    </row>
    <row r="512" spans="6:6" ht="14.4" x14ac:dyDescent="0.3">
      <c r="F512"/>
    </row>
    <row r="513" spans="6:6" ht="14.4" x14ac:dyDescent="0.3">
      <c r="F513"/>
    </row>
    <row r="514" spans="6:6" ht="14.4" x14ac:dyDescent="0.3">
      <c r="F514"/>
    </row>
    <row r="515" spans="6:6" ht="14.4" x14ac:dyDescent="0.3">
      <c r="F515"/>
    </row>
    <row r="516" spans="6:6" ht="14.4" x14ac:dyDescent="0.3">
      <c r="F516"/>
    </row>
    <row r="517" spans="6:6" ht="14.4" x14ac:dyDescent="0.3">
      <c r="F517"/>
    </row>
    <row r="518" spans="6:6" ht="14.4" x14ac:dyDescent="0.3">
      <c r="F518"/>
    </row>
    <row r="519" spans="6:6" ht="14.4" x14ac:dyDescent="0.3">
      <c r="F519"/>
    </row>
    <row r="520" spans="6:6" ht="14.4" x14ac:dyDescent="0.3">
      <c r="F520"/>
    </row>
    <row r="521" spans="6:6" ht="14.4" x14ac:dyDescent="0.3">
      <c r="F521"/>
    </row>
    <row r="522" spans="6:6" ht="14.4" x14ac:dyDescent="0.3">
      <c r="F522"/>
    </row>
    <row r="523" spans="6:6" ht="14.4" x14ac:dyDescent="0.3">
      <c r="F523"/>
    </row>
    <row r="524" spans="6:6" ht="14.4" x14ac:dyDescent="0.3">
      <c r="F524"/>
    </row>
    <row r="525" spans="6:6" ht="14.4" x14ac:dyDescent="0.3">
      <c r="F525"/>
    </row>
    <row r="526" spans="6:6" ht="14.4" x14ac:dyDescent="0.3">
      <c r="F526"/>
    </row>
    <row r="527" spans="6:6" ht="14.4" x14ac:dyDescent="0.3">
      <c r="F527"/>
    </row>
    <row r="528" spans="6:6" ht="14.4" x14ac:dyDescent="0.3">
      <c r="F528"/>
    </row>
    <row r="529" spans="6:6" ht="14.4" x14ac:dyDescent="0.3">
      <c r="F529"/>
    </row>
    <row r="530" spans="6:6" ht="14.4" x14ac:dyDescent="0.3">
      <c r="F530"/>
    </row>
    <row r="531" spans="6:6" ht="14.4" x14ac:dyDescent="0.3">
      <c r="F531"/>
    </row>
    <row r="532" spans="6:6" ht="14.4" x14ac:dyDescent="0.3">
      <c r="F532"/>
    </row>
    <row r="533" spans="6:6" ht="14.4" x14ac:dyDescent="0.3">
      <c r="F533"/>
    </row>
    <row r="534" spans="6:6" ht="14.4" x14ac:dyDescent="0.3">
      <c r="F534"/>
    </row>
    <row r="535" spans="6:6" ht="14.4" x14ac:dyDescent="0.3">
      <c r="F535"/>
    </row>
    <row r="536" spans="6:6" ht="14.4" x14ac:dyDescent="0.3">
      <c r="F536"/>
    </row>
    <row r="537" spans="6:6" ht="14.4" x14ac:dyDescent="0.3">
      <c r="F537"/>
    </row>
    <row r="538" spans="6:6" ht="14.4" x14ac:dyDescent="0.3">
      <c r="F538"/>
    </row>
    <row r="539" spans="6:6" ht="14.4" x14ac:dyDescent="0.3">
      <c r="F539"/>
    </row>
    <row r="540" spans="6:6" ht="14.4" x14ac:dyDescent="0.3">
      <c r="F540"/>
    </row>
    <row r="541" spans="6:6" ht="14.4" x14ac:dyDescent="0.3">
      <c r="F541"/>
    </row>
    <row r="542" spans="6:6" ht="14.4" x14ac:dyDescent="0.3">
      <c r="F542"/>
    </row>
    <row r="543" spans="6:6" ht="14.4" x14ac:dyDescent="0.3">
      <c r="F543"/>
    </row>
    <row r="544" spans="6:6" ht="14.4" x14ac:dyDescent="0.3">
      <c r="F544"/>
    </row>
    <row r="545" spans="6:6" ht="14.4" x14ac:dyDescent="0.3">
      <c r="F545"/>
    </row>
    <row r="546" spans="6:6" ht="14.4" x14ac:dyDescent="0.3">
      <c r="F546"/>
    </row>
    <row r="547" spans="6:6" ht="14.4" x14ac:dyDescent="0.3">
      <c r="F547"/>
    </row>
    <row r="548" spans="6:6" ht="14.4" x14ac:dyDescent="0.3">
      <c r="F548"/>
    </row>
    <row r="549" spans="6:6" ht="14.4" x14ac:dyDescent="0.3">
      <c r="F549"/>
    </row>
    <row r="550" spans="6:6" ht="14.4" x14ac:dyDescent="0.3">
      <c r="F550"/>
    </row>
    <row r="551" spans="6:6" ht="14.4" x14ac:dyDescent="0.3">
      <c r="F551"/>
    </row>
    <row r="552" spans="6:6" ht="14.4" x14ac:dyDescent="0.3">
      <c r="F552"/>
    </row>
    <row r="553" spans="6:6" ht="14.4" x14ac:dyDescent="0.3">
      <c r="F553"/>
    </row>
    <row r="554" spans="6:6" ht="14.4" x14ac:dyDescent="0.3">
      <c r="F554"/>
    </row>
    <row r="555" spans="6:6" ht="14.4" x14ac:dyDescent="0.3">
      <c r="F555"/>
    </row>
    <row r="556" spans="6:6" ht="14.4" x14ac:dyDescent="0.3">
      <c r="F556"/>
    </row>
    <row r="557" spans="6:6" ht="14.4" x14ac:dyDescent="0.3">
      <c r="F557"/>
    </row>
    <row r="558" spans="6:6" ht="14.4" x14ac:dyDescent="0.3">
      <c r="F558"/>
    </row>
    <row r="559" spans="6:6" ht="14.4" x14ac:dyDescent="0.3">
      <c r="F559"/>
    </row>
    <row r="560" spans="6:6" ht="14.4" x14ac:dyDescent="0.3">
      <c r="F560"/>
    </row>
    <row r="561" spans="6:6" ht="14.4" x14ac:dyDescent="0.3">
      <c r="F561"/>
    </row>
    <row r="562" spans="6:6" ht="14.4" x14ac:dyDescent="0.3">
      <c r="F562"/>
    </row>
    <row r="563" spans="6:6" ht="14.4" x14ac:dyDescent="0.3">
      <c r="F563"/>
    </row>
    <row r="564" spans="6:6" ht="14.4" x14ac:dyDescent="0.3">
      <c r="F564"/>
    </row>
    <row r="565" spans="6:6" ht="14.4" x14ac:dyDescent="0.3">
      <c r="F565"/>
    </row>
    <row r="566" spans="6:6" ht="14.4" x14ac:dyDescent="0.3">
      <c r="F566"/>
    </row>
    <row r="567" spans="6:6" ht="14.4" x14ac:dyDescent="0.3">
      <c r="F567"/>
    </row>
    <row r="568" spans="6:6" ht="14.4" x14ac:dyDescent="0.3">
      <c r="F568"/>
    </row>
    <row r="569" spans="6:6" ht="14.4" x14ac:dyDescent="0.3">
      <c r="F569"/>
    </row>
    <row r="570" spans="6:6" ht="14.4" x14ac:dyDescent="0.3">
      <c r="F570"/>
    </row>
    <row r="571" spans="6:6" ht="14.4" x14ac:dyDescent="0.3">
      <c r="F571"/>
    </row>
    <row r="572" spans="6:6" ht="14.4" x14ac:dyDescent="0.3">
      <c r="F572"/>
    </row>
    <row r="573" spans="6:6" ht="14.4" x14ac:dyDescent="0.3">
      <c r="F573"/>
    </row>
    <row r="574" spans="6:6" ht="14.4" x14ac:dyDescent="0.3">
      <c r="F574"/>
    </row>
    <row r="575" spans="6:6" ht="14.4" x14ac:dyDescent="0.3">
      <c r="F575"/>
    </row>
    <row r="576" spans="6:6" ht="14.4" x14ac:dyDescent="0.3">
      <c r="F576"/>
    </row>
    <row r="577" spans="6:6" ht="14.4" x14ac:dyDescent="0.3">
      <c r="F577"/>
    </row>
    <row r="578" spans="6:6" ht="14.4" x14ac:dyDescent="0.3">
      <c r="F578"/>
    </row>
    <row r="579" spans="6:6" ht="14.4" x14ac:dyDescent="0.3">
      <c r="F579"/>
    </row>
    <row r="580" spans="6:6" ht="14.4" x14ac:dyDescent="0.3">
      <c r="F580"/>
    </row>
    <row r="581" spans="6:6" ht="14.4" x14ac:dyDescent="0.3">
      <c r="F581"/>
    </row>
    <row r="582" spans="6:6" ht="14.4" x14ac:dyDescent="0.3">
      <c r="F582"/>
    </row>
    <row r="583" spans="6:6" ht="14.4" x14ac:dyDescent="0.3">
      <c r="F583"/>
    </row>
    <row r="584" spans="6:6" ht="14.4" x14ac:dyDescent="0.3">
      <c r="F584"/>
    </row>
    <row r="585" spans="6:6" ht="14.4" x14ac:dyDescent="0.3">
      <c r="F585"/>
    </row>
    <row r="586" spans="6:6" ht="14.4" x14ac:dyDescent="0.3">
      <c r="F586"/>
    </row>
    <row r="587" spans="6:6" ht="14.4" x14ac:dyDescent="0.3">
      <c r="F587"/>
    </row>
    <row r="588" spans="6:6" ht="14.4" x14ac:dyDescent="0.3">
      <c r="F588"/>
    </row>
    <row r="589" spans="6:6" ht="14.4" x14ac:dyDescent="0.3">
      <c r="F589"/>
    </row>
    <row r="590" spans="6:6" ht="14.4" x14ac:dyDescent="0.3">
      <c r="F590"/>
    </row>
    <row r="591" spans="6:6" ht="14.4" x14ac:dyDescent="0.3">
      <c r="F591"/>
    </row>
    <row r="592" spans="6:6" ht="14.4" x14ac:dyDescent="0.3">
      <c r="F592"/>
    </row>
    <row r="593" spans="6:6" ht="14.4" x14ac:dyDescent="0.3">
      <c r="F593"/>
    </row>
    <row r="594" spans="6:6" ht="14.4" x14ac:dyDescent="0.3">
      <c r="F594"/>
    </row>
    <row r="595" spans="6:6" ht="14.4" x14ac:dyDescent="0.3">
      <c r="F595"/>
    </row>
    <row r="596" spans="6:6" ht="14.4" x14ac:dyDescent="0.3">
      <c r="F596"/>
    </row>
    <row r="597" spans="6:6" ht="14.4" x14ac:dyDescent="0.3">
      <c r="F597"/>
    </row>
    <row r="598" spans="6:6" ht="14.4" x14ac:dyDescent="0.3">
      <c r="F598"/>
    </row>
    <row r="599" spans="6:6" ht="14.4" x14ac:dyDescent="0.3">
      <c r="F599"/>
    </row>
    <row r="600" spans="6:6" ht="14.4" x14ac:dyDescent="0.3">
      <c r="F600"/>
    </row>
    <row r="601" spans="6:6" ht="14.4" x14ac:dyDescent="0.3">
      <c r="F601"/>
    </row>
    <row r="602" spans="6:6" ht="14.4" x14ac:dyDescent="0.3">
      <c r="F602"/>
    </row>
    <row r="603" spans="6:6" ht="14.4" x14ac:dyDescent="0.3">
      <c r="F603"/>
    </row>
    <row r="604" spans="6:6" ht="14.4" x14ac:dyDescent="0.3">
      <c r="F604"/>
    </row>
  </sheetData>
  <mergeCells count="5">
    <mergeCell ref="B5:D5"/>
    <mergeCell ref="E5:H5"/>
    <mergeCell ref="B32:D32"/>
    <mergeCell ref="E32:H32"/>
    <mergeCell ref="A87:F87"/>
  </mergeCells>
  <printOptions horizontalCentered="1" verticalCentered="1"/>
  <pageMargins left="0" right="0" top="0" bottom="0" header="0.31496062992125984" footer="0.31496062992125984"/>
  <pageSetup paperSize="9" scale="65"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1F128-3D45-45D7-8884-197AC24A3486}">
  <sheetPr>
    <tabColor rgb="FF002060"/>
    <pageSetUpPr fitToPage="1"/>
  </sheetPr>
  <dimension ref="A1:H255"/>
  <sheetViews>
    <sheetView showGridLines="0" view="pageBreakPreview" zoomScaleNormal="130" zoomScaleSheetLayoutView="100" workbookViewId="0"/>
  </sheetViews>
  <sheetFormatPr baseColWidth="10" defaultColWidth="11.5546875" defaultRowHeight="14.4" x14ac:dyDescent="0.3"/>
  <cols>
    <col min="1" max="1" width="57.109375" style="1" customWidth="1"/>
    <col min="2" max="2" width="13.88671875" style="1" customWidth="1"/>
    <col min="3" max="3" width="14" style="1" customWidth="1"/>
    <col min="4" max="4" width="8.44140625" style="548" customWidth="1"/>
    <col min="5" max="5" width="13.88671875" customWidth="1"/>
    <col min="6" max="6" width="14" customWidth="1"/>
    <col min="7" max="7" width="8.44140625" customWidth="1"/>
    <col min="8" max="8" width="7.5546875" bestFit="1" customWidth="1"/>
    <col min="9" max="9" width="3" customWidth="1"/>
  </cols>
  <sheetData>
    <row r="1" spans="1:8" s="181" customFormat="1" ht="14.25" customHeight="1" x14ac:dyDescent="0.3">
      <c r="A1" s="189" t="s">
        <v>512</v>
      </c>
      <c r="D1" s="190"/>
      <c r="E1" s="190"/>
    </row>
    <row r="2" spans="1:8" s="181" customFormat="1" ht="14.25" customHeight="1" x14ac:dyDescent="0.3">
      <c r="A2" s="191" t="s">
        <v>304</v>
      </c>
      <c r="D2" s="190"/>
      <c r="E2" s="190"/>
    </row>
    <row r="3" spans="1:8" x14ac:dyDescent="0.3">
      <c r="A3" s="192"/>
      <c r="B3" s="564"/>
      <c r="C3" s="565"/>
      <c r="D3" s="566"/>
      <c r="E3" s="564"/>
    </row>
    <row r="4" spans="1:8" ht="15" thickBot="1" x14ac:dyDescent="0.35">
      <c r="A4" s="193" t="s">
        <v>321</v>
      </c>
      <c r="B4" s="567"/>
      <c r="C4" s="567"/>
      <c r="D4" s="566"/>
      <c r="E4" s="564"/>
    </row>
    <row r="5" spans="1:8" ht="15" thickBot="1" x14ac:dyDescent="0.35">
      <c r="B5" s="1040" t="s">
        <v>865</v>
      </c>
      <c r="C5" s="1041"/>
      <c r="D5" s="1041"/>
      <c r="E5" s="1040" t="s">
        <v>866</v>
      </c>
      <c r="F5" s="1041"/>
      <c r="G5" s="1041"/>
      <c r="H5" s="599"/>
    </row>
    <row r="6" spans="1:8" ht="15" thickBot="1" x14ac:dyDescent="0.35">
      <c r="A6" s="568" t="s">
        <v>322</v>
      </c>
      <c r="B6" s="197">
        <v>2025</v>
      </c>
      <c r="C6" s="198">
        <v>2026</v>
      </c>
      <c r="D6" s="209" t="s">
        <v>270</v>
      </c>
      <c r="E6" s="198">
        <v>2025</v>
      </c>
      <c r="F6" s="198">
        <v>2026</v>
      </c>
      <c r="G6" s="209" t="s">
        <v>270</v>
      </c>
      <c r="H6" s="209" t="s">
        <v>272</v>
      </c>
    </row>
    <row r="7" spans="1:8" x14ac:dyDescent="0.3">
      <c r="A7" s="569" t="s">
        <v>305</v>
      </c>
      <c r="B7" s="210">
        <f>SUM(B8:B18)</f>
        <v>60304989</v>
      </c>
      <c r="C7" s="213">
        <f>SUM(C8:C18)</f>
        <v>71411763</v>
      </c>
      <c r="D7" s="170">
        <f t="shared" ref="D7:D17" si="0">C7/B7-1</f>
        <v>0.18417670219623128</v>
      </c>
      <c r="E7" s="210">
        <f>+SUM(E8:E18)</f>
        <v>138817702</v>
      </c>
      <c r="F7" s="977">
        <f>+SUM(F8:F18)</f>
        <v>146130262</v>
      </c>
      <c r="G7" s="170">
        <f>F7/E7-1</f>
        <v>5.2677431585778534E-2</v>
      </c>
      <c r="H7" s="978">
        <f>SUM(H8:H18)</f>
        <v>1</v>
      </c>
    </row>
    <row r="8" spans="1:8" x14ac:dyDescent="0.3">
      <c r="A8" s="570" t="s">
        <v>273</v>
      </c>
      <c r="B8" s="211">
        <v>15457939</v>
      </c>
      <c r="C8" s="212">
        <v>14129377</v>
      </c>
      <c r="D8" s="174">
        <f t="shared" si="0"/>
        <v>-8.5946904047169537E-2</v>
      </c>
      <c r="E8" s="211">
        <v>31591593</v>
      </c>
      <c r="F8" s="212">
        <v>29331264</v>
      </c>
      <c r="G8" s="174">
        <f>F8/E8-1</f>
        <v>-7.1548433787432031E-2</v>
      </c>
      <c r="H8" s="979">
        <f t="shared" ref="H8:H18" si="1">+F8/$F$7</f>
        <v>0.2007199850226779</v>
      </c>
    </row>
    <row r="9" spans="1:8" x14ac:dyDescent="0.3">
      <c r="A9" s="570" t="s">
        <v>274</v>
      </c>
      <c r="B9" s="211">
        <v>11486116</v>
      </c>
      <c r="C9" s="212">
        <v>11312294</v>
      </c>
      <c r="D9" s="174">
        <f t="shared" si="0"/>
        <v>-1.5133226932411259E-2</v>
      </c>
      <c r="E9" s="211">
        <v>22231640</v>
      </c>
      <c r="F9" s="212">
        <v>23561436</v>
      </c>
      <c r="G9" s="174">
        <f t="shared" ref="G9:G18" si="2">F9/E9-1</f>
        <v>5.9815470203727683E-2</v>
      </c>
      <c r="H9" s="979">
        <f t="shared" si="1"/>
        <v>0.16123584312741462</v>
      </c>
    </row>
    <row r="10" spans="1:8" x14ac:dyDescent="0.3">
      <c r="A10" s="570" t="s">
        <v>275</v>
      </c>
      <c r="B10" s="211">
        <v>5877578</v>
      </c>
      <c r="C10" s="212">
        <v>8376714</v>
      </c>
      <c r="D10" s="174">
        <f t="shared" si="0"/>
        <v>0.42519827044405023</v>
      </c>
      <c r="E10" s="211">
        <v>12549195</v>
      </c>
      <c r="F10" s="212">
        <v>20917693</v>
      </c>
      <c r="G10" s="174">
        <f t="shared" si="2"/>
        <v>0.66685536402932621</v>
      </c>
      <c r="H10" s="979">
        <f t="shared" si="1"/>
        <v>0.14314415586280138</v>
      </c>
    </row>
    <row r="11" spans="1:8" x14ac:dyDescent="0.3">
      <c r="A11" s="570" t="s">
        <v>278</v>
      </c>
      <c r="B11" s="211">
        <v>9981052</v>
      </c>
      <c r="C11" s="212">
        <v>6765798</v>
      </c>
      <c r="D11" s="174">
        <f t="shared" si="0"/>
        <v>-0.32213578288140365</v>
      </c>
      <c r="E11" s="211">
        <v>18782067</v>
      </c>
      <c r="F11" s="212">
        <v>14450959</v>
      </c>
      <c r="G11" s="174">
        <f t="shared" si="2"/>
        <v>-0.2305980486599265</v>
      </c>
      <c r="H11" s="979">
        <f t="shared" si="1"/>
        <v>9.8890940194167318E-2</v>
      </c>
    </row>
    <row r="12" spans="1:8" x14ac:dyDescent="0.3">
      <c r="A12" s="570" t="s">
        <v>315</v>
      </c>
      <c r="B12" s="211">
        <v>288337</v>
      </c>
      <c r="C12" s="212">
        <v>4315128</v>
      </c>
      <c r="D12" s="174" t="s">
        <v>241</v>
      </c>
      <c r="E12" s="211">
        <v>616343</v>
      </c>
      <c r="F12" s="212">
        <v>6461551</v>
      </c>
      <c r="G12" s="174">
        <f t="shared" si="2"/>
        <v>9.4836933330953705</v>
      </c>
      <c r="H12" s="979">
        <f t="shared" si="1"/>
        <v>4.4217747313694683E-2</v>
      </c>
    </row>
    <row r="13" spans="1:8" x14ac:dyDescent="0.3">
      <c r="A13" s="570" t="s">
        <v>281</v>
      </c>
      <c r="B13" s="211">
        <v>3039582</v>
      </c>
      <c r="C13" s="212">
        <v>3570234</v>
      </c>
      <c r="D13" s="174">
        <f t="shared" si="0"/>
        <v>0.17458058377763774</v>
      </c>
      <c r="E13" s="211">
        <v>6079164</v>
      </c>
      <c r="F13" s="212">
        <v>6330890</v>
      </c>
      <c r="G13" s="174">
        <f t="shared" si="2"/>
        <v>4.1407996231060729E-2</v>
      </c>
      <c r="H13" s="979">
        <f t="shared" si="1"/>
        <v>4.3323606714672148E-2</v>
      </c>
    </row>
    <row r="14" spans="1:8" x14ac:dyDescent="0.3">
      <c r="A14" s="570" t="s">
        <v>296</v>
      </c>
      <c r="B14" s="211">
        <v>713251</v>
      </c>
      <c r="C14" s="212">
        <v>1577056</v>
      </c>
      <c r="D14" s="174">
        <f t="shared" si="0"/>
        <v>1.2110813724761691</v>
      </c>
      <c r="E14" s="211">
        <v>2094109</v>
      </c>
      <c r="F14" s="212">
        <v>4516359</v>
      </c>
      <c r="G14" s="174">
        <f t="shared" si="2"/>
        <v>1.156697191979978</v>
      </c>
      <c r="H14" s="980">
        <f t="shared" si="1"/>
        <v>3.0906390902111707E-2</v>
      </c>
    </row>
    <row r="15" spans="1:8" x14ac:dyDescent="0.3">
      <c r="A15" s="570" t="s">
        <v>292</v>
      </c>
      <c r="B15" s="211">
        <v>260030</v>
      </c>
      <c r="C15" s="212">
        <v>2456466</v>
      </c>
      <c r="D15" s="174">
        <f t="shared" si="0"/>
        <v>8.4468561319847701</v>
      </c>
      <c r="E15" s="211">
        <v>18180023</v>
      </c>
      <c r="F15" s="212">
        <v>4504609</v>
      </c>
      <c r="G15" s="174">
        <f t="shared" si="2"/>
        <v>-0.75222204064318288</v>
      </c>
      <c r="H15" s="980">
        <f t="shared" si="1"/>
        <v>3.0825983190258019E-2</v>
      </c>
    </row>
    <row r="16" spans="1:8" x14ac:dyDescent="0.3">
      <c r="A16" s="570" t="s">
        <v>290</v>
      </c>
      <c r="B16" s="171">
        <v>1905308</v>
      </c>
      <c r="C16" s="172">
        <v>2245655</v>
      </c>
      <c r="D16" s="174">
        <f t="shared" si="0"/>
        <v>0.17863096150333702</v>
      </c>
      <c r="E16" s="171">
        <v>3273502</v>
      </c>
      <c r="F16" s="172">
        <v>4451518</v>
      </c>
      <c r="G16" s="174">
        <f t="shared" si="2"/>
        <v>0.35986414549311418</v>
      </c>
      <c r="H16" s="980">
        <f t="shared" si="1"/>
        <v>3.0462670353660216E-2</v>
      </c>
    </row>
    <row r="17" spans="1:8" x14ac:dyDescent="0.3">
      <c r="A17" s="570" t="s">
        <v>280</v>
      </c>
      <c r="B17" s="211">
        <v>362726</v>
      </c>
      <c r="C17" s="212">
        <v>2030786</v>
      </c>
      <c r="D17" s="174">
        <f t="shared" si="0"/>
        <v>4.5986777898468816</v>
      </c>
      <c r="E17" s="211">
        <v>963379</v>
      </c>
      <c r="F17" s="212">
        <v>4416635</v>
      </c>
      <c r="G17" s="174">
        <f t="shared" si="2"/>
        <v>3.5845248858445116</v>
      </c>
      <c r="H17" s="980">
        <f t="shared" si="1"/>
        <v>3.0223958675992792E-2</v>
      </c>
    </row>
    <row r="18" spans="1:8" x14ac:dyDescent="0.3">
      <c r="A18" s="320" t="s">
        <v>891</v>
      </c>
      <c r="B18" s="211">
        <v>10933070</v>
      </c>
      <c r="C18" s="212">
        <v>14632255</v>
      </c>
      <c r="D18" s="174">
        <f>C18/B18-1</f>
        <v>0.33834824070457792</v>
      </c>
      <c r="E18" s="211">
        <v>22456687</v>
      </c>
      <c r="F18" s="981">
        <v>27187348</v>
      </c>
      <c r="G18" s="174">
        <f t="shared" si="2"/>
        <v>0.21065711963656963</v>
      </c>
      <c r="H18" s="979">
        <f t="shared" si="1"/>
        <v>0.18604871864254921</v>
      </c>
    </row>
    <row r="19" spans="1:8" x14ac:dyDescent="0.3">
      <c r="A19" s="571" t="s">
        <v>306</v>
      </c>
      <c r="B19" s="210">
        <f>SUM(B20:B30)</f>
        <v>42148904</v>
      </c>
      <c r="C19" s="213">
        <f>SUM(C20:C30)</f>
        <v>90630393</v>
      </c>
      <c r="D19" s="170">
        <f>C19/B19-1</f>
        <v>1.1502431712103358</v>
      </c>
      <c r="E19" s="210">
        <f>+SUM(E20:E30)</f>
        <v>102063637</v>
      </c>
      <c r="F19" s="213">
        <f>+SUM(F20:F30)</f>
        <v>138864412</v>
      </c>
      <c r="G19" s="170">
        <f>F19/E19-1</f>
        <v>0.36056695686829188</v>
      </c>
      <c r="H19" s="982">
        <f>SUM(H20:H30)</f>
        <v>0.99999999999999989</v>
      </c>
    </row>
    <row r="20" spans="1:8" x14ac:dyDescent="0.3">
      <c r="A20" s="572" t="s">
        <v>275</v>
      </c>
      <c r="B20" s="459">
        <v>9149187</v>
      </c>
      <c r="C20" s="458">
        <v>40868306</v>
      </c>
      <c r="D20" s="174">
        <f t="shared" ref="D20:D53" si="3">C20/B20-1</f>
        <v>3.4668784231866718</v>
      </c>
      <c r="E20" s="459">
        <v>14782434</v>
      </c>
      <c r="F20" s="458">
        <v>53443558</v>
      </c>
      <c r="G20" s="174">
        <f t="shared" ref="G20:G54" si="4">F20/E20-1</f>
        <v>2.6153422366032548</v>
      </c>
      <c r="H20" s="979">
        <f t="shared" ref="H20:H30" si="5">+F20/$F$19</f>
        <v>0.38486144311762183</v>
      </c>
    </row>
    <row r="21" spans="1:8" x14ac:dyDescent="0.3">
      <c r="A21" s="572" t="s">
        <v>274</v>
      </c>
      <c r="B21" s="459">
        <v>5492441</v>
      </c>
      <c r="C21" s="458">
        <v>11631749</v>
      </c>
      <c r="D21" s="174">
        <f t="shared" si="3"/>
        <v>1.1177740461845653</v>
      </c>
      <c r="E21" s="459">
        <v>24666474</v>
      </c>
      <c r="F21" s="458">
        <v>21807080</v>
      </c>
      <c r="G21" s="174">
        <f t="shared" si="4"/>
        <v>-0.11592228382540615</v>
      </c>
      <c r="H21" s="979">
        <f t="shared" si="5"/>
        <v>0.15703865148689067</v>
      </c>
    </row>
    <row r="22" spans="1:8" x14ac:dyDescent="0.3">
      <c r="A22" s="572" t="s">
        <v>273</v>
      </c>
      <c r="B22" s="459">
        <v>3498949</v>
      </c>
      <c r="C22" s="458">
        <v>15383332</v>
      </c>
      <c r="D22" s="174">
        <f t="shared" si="3"/>
        <v>3.396557937826473</v>
      </c>
      <c r="E22" s="459">
        <v>7164819</v>
      </c>
      <c r="F22" s="458">
        <v>19764605</v>
      </c>
      <c r="G22" s="174">
        <f t="shared" si="4"/>
        <v>1.7585630565126626</v>
      </c>
      <c r="H22" s="979">
        <f t="shared" si="5"/>
        <v>0.14233023937047312</v>
      </c>
    </row>
    <row r="23" spans="1:8" x14ac:dyDescent="0.3">
      <c r="A23" s="572" t="s">
        <v>280</v>
      </c>
      <c r="B23" s="459">
        <v>618168</v>
      </c>
      <c r="C23" s="458">
        <v>2750448</v>
      </c>
      <c r="D23" s="174">
        <f t="shared" si="3"/>
        <v>3.4493535737857668</v>
      </c>
      <c r="E23" s="459">
        <v>1393669</v>
      </c>
      <c r="F23" s="458">
        <v>6002585</v>
      </c>
      <c r="G23" s="174">
        <f t="shared" si="4"/>
        <v>3.307037754301775</v>
      </c>
      <c r="H23" s="980">
        <f t="shared" si="5"/>
        <v>4.3226229914112194E-2</v>
      </c>
    </row>
    <row r="24" spans="1:8" x14ac:dyDescent="0.3">
      <c r="A24" s="572" t="s">
        <v>277</v>
      </c>
      <c r="B24" s="459">
        <v>9916563</v>
      </c>
      <c r="C24" s="458">
        <v>4840810</v>
      </c>
      <c r="D24" s="174">
        <f t="shared" si="3"/>
        <v>-0.51184598938160331</v>
      </c>
      <c r="E24" s="459">
        <v>11842091</v>
      </c>
      <c r="F24" s="458">
        <v>5929900</v>
      </c>
      <c r="G24" s="174">
        <f t="shared" si="4"/>
        <v>-0.49925228576608638</v>
      </c>
      <c r="H24" s="980">
        <f t="shared" si="5"/>
        <v>4.2702805669173179E-2</v>
      </c>
    </row>
    <row r="25" spans="1:8" x14ac:dyDescent="0.3">
      <c r="A25" s="572" t="s">
        <v>282</v>
      </c>
      <c r="B25" s="459">
        <v>110655</v>
      </c>
      <c r="C25" s="458">
        <v>62800</v>
      </c>
      <c r="D25" s="174">
        <f t="shared" si="3"/>
        <v>-0.43247029054267772</v>
      </c>
      <c r="E25" s="459">
        <v>163978</v>
      </c>
      <c r="F25" s="458">
        <v>4375385</v>
      </c>
      <c r="G25" s="174" t="s">
        <v>241</v>
      </c>
      <c r="H25" s="979">
        <f t="shared" si="5"/>
        <v>3.1508324825513967E-2</v>
      </c>
    </row>
    <row r="26" spans="1:8" x14ac:dyDescent="0.3">
      <c r="A26" s="572" t="s">
        <v>289</v>
      </c>
      <c r="B26" s="459">
        <v>3955969</v>
      </c>
      <c r="C26" s="458">
        <v>4147652</v>
      </c>
      <c r="D26" s="174">
        <f t="shared" si="3"/>
        <v>4.8454120848772986E-2</v>
      </c>
      <c r="E26" s="459">
        <v>7033571</v>
      </c>
      <c r="F26" s="458">
        <v>4147652</v>
      </c>
      <c r="G26" s="174">
        <f t="shared" si="4"/>
        <v>-0.41030637211169119</v>
      </c>
      <c r="H26" s="979">
        <f t="shared" si="5"/>
        <v>2.9868358208293137E-2</v>
      </c>
    </row>
    <row r="27" spans="1:8" x14ac:dyDescent="0.3">
      <c r="A27" s="572" t="s">
        <v>281</v>
      </c>
      <c r="B27" s="459">
        <v>2436878</v>
      </c>
      <c r="C27" s="458">
        <v>1782068</v>
      </c>
      <c r="D27" s="174">
        <f t="shared" si="3"/>
        <v>-0.26870856891481643</v>
      </c>
      <c r="E27" s="459">
        <v>4873756</v>
      </c>
      <c r="F27" s="458">
        <v>3575844</v>
      </c>
      <c r="G27" s="174">
        <f t="shared" si="4"/>
        <v>-0.26630631488322354</v>
      </c>
      <c r="H27" s="979">
        <f t="shared" si="5"/>
        <v>2.5750614923570194E-2</v>
      </c>
    </row>
    <row r="28" spans="1:8" x14ac:dyDescent="0.3">
      <c r="A28" s="572" t="s">
        <v>285</v>
      </c>
      <c r="B28" s="459">
        <v>31764</v>
      </c>
      <c r="C28" s="458">
        <v>1690829</v>
      </c>
      <c r="D28" s="174" t="s">
        <v>241</v>
      </c>
      <c r="E28" s="459">
        <v>189195</v>
      </c>
      <c r="F28" s="458">
        <v>2609657</v>
      </c>
      <c r="G28" s="174" t="s">
        <v>241</v>
      </c>
      <c r="H28" s="979">
        <f t="shared" si="5"/>
        <v>1.8792842330258092E-2</v>
      </c>
    </row>
    <row r="29" spans="1:8" x14ac:dyDescent="0.3">
      <c r="A29" s="572" t="s">
        <v>758</v>
      </c>
      <c r="B29" s="459">
        <v>0</v>
      </c>
      <c r="C29" s="458">
        <v>1332157</v>
      </c>
      <c r="D29" s="174" t="s">
        <v>241</v>
      </c>
      <c r="E29" s="459">
        <v>0</v>
      </c>
      <c r="F29" s="458">
        <v>2244440</v>
      </c>
      <c r="G29" s="174" t="s">
        <v>241</v>
      </c>
      <c r="H29" s="979">
        <f t="shared" si="5"/>
        <v>1.6162816431325833E-2</v>
      </c>
    </row>
    <row r="30" spans="1:8" x14ac:dyDescent="0.3">
      <c r="A30" s="320" t="s">
        <v>892</v>
      </c>
      <c r="B30" s="459">
        <v>6938330</v>
      </c>
      <c r="C30" s="458">
        <v>6140242</v>
      </c>
      <c r="D30" s="174">
        <f t="shared" si="3"/>
        <v>-0.11502595004849869</v>
      </c>
      <c r="E30" s="211">
        <v>29953650</v>
      </c>
      <c r="F30" s="981">
        <v>14963706</v>
      </c>
      <c r="G30" s="174">
        <f t="shared" si="4"/>
        <v>-0.50043797667396128</v>
      </c>
      <c r="H30" s="979">
        <f t="shared" si="5"/>
        <v>0.10775767372276779</v>
      </c>
    </row>
    <row r="31" spans="1:8" x14ac:dyDescent="0.3">
      <c r="A31" s="571" t="s">
        <v>227</v>
      </c>
      <c r="B31" s="210">
        <f>SUM(B32:B42)</f>
        <v>38851680</v>
      </c>
      <c r="C31" s="213">
        <f>SUM(C32:C42)</f>
        <v>51566904</v>
      </c>
      <c r="D31" s="170">
        <f t="shared" si="3"/>
        <v>0.32727604057276283</v>
      </c>
      <c r="E31" s="210">
        <f>+SUM(E32:E42)</f>
        <v>78271989</v>
      </c>
      <c r="F31" s="213">
        <f>+SUM(F32:F42)</f>
        <v>103953017</v>
      </c>
      <c r="G31" s="170">
        <f t="shared" si="4"/>
        <v>0.32809985191509572</v>
      </c>
      <c r="H31" s="982">
        <f>SUM(H32:H42)</f>
        <v>1</v>
      </c>
    </row>
    <row r="32" spans="1:8" x14ac:dyDescent="0.3">
      <c r="A32" s="570" t="s">
        <v>319</v>
      </c>
      <c r="B32" s="211">
        <v>6997567</v>
      </c>
      <c r="C32" s="212">
        <v>8011311</v>
      </c>
      <c r="D32" s="174">
        <f t="shared" si="3"/>
        <v>0.14487092442273153</v>
      </c>
      <c r="E32" s="211">
        <v>13003126</v>
      </c>
      <c r="F32" s="212">
        <v>21233212</v>
      </c>
      <c r="G32" s="174">
        <f t="shared" si="4"/>
        <v>0.63293134281710417</v>
      </c>
      <c r="H32" s="979">
        <f t="shared" ref="H32:H42" si="6">+F32/$F$31</f>
        <v>0.20425777541406037</v>
      </c>
    </row>
    <row r="33" spans="1:8" x14ac:dyDescent="0.3">
      <c r="A33" s="570" t="s">
        <v>284</v>
      </c>
      <c r="B33" s="211">
        <v>4136567</v>
      </c>
      <c r="C33" s="212">
        <v>5608503</v>
      </c>
      <c r="D33" s="174">
        <f t="shared" si="3"/>
        <v>0.35583516476343791</v>
      </c>
      <c r="E33" s="211">
        <v>8732354</v>
      </c>
      <c r="F33" s="212">
        <v>10050706</v>
      </c>
      <c r="G33" s="174">
        <f t="shared" si="4"/>
        <v>0.15097326562803115</v>
      </c>
      <c r="H33" s="979">
        <f t="shared" si="6"/>
        <v>9.6685082261729838E-2</v>
      </c>
    </row>
    <row r="34" spans="1:8" x14ac:dyDescent="0.3">
      <c r="A34" s="570" t="s">
        <v>289</v>
      </c>
      <c r="B34" s="211">
        <v>3034771</v>
      </c>
      <c r="C34" s="212">
        <v>7982768</v>
      </c>
      <c r="D34" s="174">
        <f t="shared" si="3"/>
        <v>1.6304350476526897</v>
      </c>
      <c r="E34" s="211">
        <v>8849584</v>
      </c>
      <c r="F34" s="212">
        <v>8975392</v>
      </c>
      <c r="G34" s="174">
        <f t="shared" si="4"/>
        <v>1.4216261464945701E-2</v>
      </c>
      <c r="H34" s="979">
        <f t="shared" si="6"/>
        <v>8.634085146369537E-2</v>
      </c>
    </row>
    <row r="35" spans="1:8" x14ac:dyDescent="0.3">
      <c r="A35" s="570" t="s">
        <v>274</v>
      </c>
      <c r="B35" s="211">
        <v>3112362</v>
      </c>
      <c r="C35" s="212">
        <v>2303900</v>
      </c>
      <c r="D35" s="174">
        <f t="shared" si="3"/>
        <v>-0.25975834430570732</v>
      </c>
      <c r="E35" s="211">
        <v>4269694</v>
      </c>
      <c r="F35" s="212">
        <v>4736471</v>
      </c>
      <c r="G35" s="174">
        <f t="shared" si="4"/>
        <v>0.10932329108362326</v>
      </c>
      <c r="H35" s="979">
        <f t="shared" si="6"/>
        <v>4.5563574167356777E-2</v>
      </c>
    </row>
    <row r="36" spans="1:8" x14ac:dyDescent="0.3">
      <c r="A36" s="570" t="s">
        <v>313</v>
      </c>
      <c r="B36" s="211">
        <v>1355773</v>
      </c>
      <c r="C36" s="212">
        <v>1257141</v>
      </c>
      <c r="D36" s="174">
        <f t="shared" si="3"/>
        <v>-7.2749641717308133E-2</v>
      </c>
      <c r="E36" s="211">
        <v>2693353</v>
      </c>
      <c r="F36" s="212">
        <v>4448329</v>
      </c>
      <c r="G36" s="174">
        <f t="shared" si="4"/>
        <v>0.6515952420644453</v>
      </c>
      <c r="H36" s="979">
        <f t="shared" si="6"/>
        <v>4.2791725804360255E-2</v>
      </c>
    </row>
    <row r="37" spans="1:8" x14ac:dyDescent="0.3">
      <c r="A37" s="570" t="s">
        <v>301</v>
      </c>
      <c r="B37" s="211">
        <v>807224</v>
      </c>
      <c r="C37" s="212">
        <v>1535439</v>
      </c>
      <c r="D37" s="174">
        <f t="shared" si="3"/>
        <v>0.90212258307483428</v>
      </c>
      <c r="E37" s="211">
        <v>1659643</v>
      </c>
      <c r="F37" s="212">
        <v>3209972</v>
      </c>
      <c r="G37" s="174">
        <f t="shared" si="4"/>
        <v>0.93413402761919273</v>
      </c>
      <c r="H37" s="979">
        <f t="shared" si="6"/>
        <v>3.0879065299278422E-2</v>
      </c>
    </row>
    <row r="38" spans="1:8" x14ac:dyDescent="0.3">
      <c r="A38" s="570" t="s">
        <v>818</v>
      </c>
      <c r="B38" s="211">
        <v>305931</v>
      </c>
      <c r="C38" s="212">
        <v>1377980</v>
      </c>
      <c r="D38" s="174">
        <f t="shared" si="3"/>
        <v>3.5042182714402923</v>
      </c>
      <c r="E38" s="211">
        <v>778000</v>
      </c>
      <c r="F38" s="212">
        <v>2406743</v>
      </c>
      <c r="G38" s="174">
        <f t="shared" si="4"/>
        <v>2.0935000000000001</v>
      </c>
      <c r="H38" s="980">
        <f t="shared" si="6"/>
        <v>2.3152218852868889E-2</v>
      </c>
    </row>
    <row r="39" spans="1:8" x14ac:dyDescent="0.3">
      <c r="A39" s="570" t="s">
        <v>846</v>
      </c>
      <c r="B39" s="211">
        <v>978878</v>
      </c>
      <c r="C39" s="212">
        <v>145596</v>
      </c>
      <c r="D39" s="174">
        <f t="shared" si="3"/>
        <v>-0.8512623636449077</v>
      </c>
      <c r="E39" s="211">
        <v>2016461</v>
      </c>
      <c r="F39" s="212">
        <v>2404972</v>
      </c>
      <c r="G39" s="174">
        <f t="shared" si="4"/>
        <v>0.19266973177264535</v>
      </c>
      <c r="H39" s="980">
        <f t="shared" si="6"/>
        <v>2.3135182310293122E-2</v>
      </c>
    </row>
    <row r="40" spans="1:8" x14ac:dyDescent="0.3">
      <c r="A40" s="570" t="s">
        <v>293</v>
      </c>
      <c r="B40" s="211">
        <v>185920</v>
      </c>
      <c r="C40" s="212">
        <v>1455342</v>
      </c>
      <c r="D40" s="174">
        <f t="shared" si="3"/>
        <v>6.8277861445783135</v>
      </c>
      <c r="E40" s="211">
        <v>723098</v>
      </c>
      <c r="F40" s="212">
        <v>2336794</v>
      </c>
      <c r="G40" s="174">
        <f t="shared" si="4"/>
        <v>2.2316421840469758</v>
      </c>
      <c r="H40" s="980">
        <f t="shared" si="6"/>
        <v>2.2479328329643382E-2</v>
      </c>
    </row>
    <row r="41" spans="1:8" x14ac:dyDescent="0.3">
      <c r="A41" s="570" t="s">
        <v>847</v>
      </c>
      <c r="B41" s="211">
        <v>44529</v>
      </c>
      <c r="C41" s="212">
        <v>1141341</v>
      </c>
      <c r="D41" s="174" t="s">
        <v>241</v>
      </c>
      <c r="E41" s="211">
        <v>91818</v>
      </c>
      <c r="F41" s="212">
        <v>2249639</v>
      </c>
      <c r="G41" s="174" t="s">
        <v>241</v>
      </c>
      <c r="H41" s="980">
        <f t="shared" si="6"/>
        <v>2.1640920724792432E-2</v>
      </c>
    </row>
    <row r="42" spans="1:8" x14ac:dyDescent="0.3">
      <c r="A42" s="320" t="s">
        <v>893</v>
      </c>
      <c r="B42" s="211">
        <v>17892158</v>
      </c>
      <c r="C42" s="212">
        <v>20747583</v>
      </c>
      <c r="D42" s="174">
        <f t="shared" si="3"/>
        <v>0.15959086656847088</v>
      </c>
      <c r="E42" s="211">
        <v>35454858</v>
      </c>
      <c r="F42" s="981">
        <v>41900787</v>
      </c>
      <c r="G42" s="174">
        <f t="shared" si="4"/>
        <v>0.18180665115059824</v>
      </c>
      <c r="H42" s="979">
        <f t="shared" si="6"/>
        <v>0.40307427537192114</v>
      </c>
    </row>
    <row r="43" spans="1:8" x14ac:dyDescent="0.3">
      <c r="A43" s="571" t="s">
        <v>307</v>
      </c>
      <c r="B43" s="210">
        <f>SUM(B44:B54)</f>
        <v>62245907</v>
      </c>
      <c r="C43" s="213">
        <f>SUM(C44:C54)</f>
        <v>149677999</v>
      </c>
      <c r="D43" s="170">
        <f t="shared" si="3"/>
        <v>1.4046239538288035</v>
      </c>
      <c r="E43" s="210">
        <f>+SUM(E44:E54)</f>
        <v>123576644</v>
      </c>
      <c r="F43" s="213">
        <f>+SUM(F44:F54)</f>
        <v>262108994</v>
      </c>
      <c r="G43" s="170">
        <f t="shared" si="4"/>
        <v>1.1210237267812517</v>
      </c>
      <c r="H43" s="982">
        <f>SUM(H44:H54)</f>
        <v>1</v>
      </c>
    </row>
    <row r="44" spans="1:8" x14ac:dyDescent="0.3">
      <c r="A44" s="570" t="s">
        <v>277</v>
      </c>
      <c r="B44" s="211">
        <v>12094387</v>
      </c>
      <c r="C44" s="212">
        <v>35439315</v>
      </c>
      <c r="D44" s="174">
        <f t="shared" si="3"/>
        <v>1.9302282951587375</v>
      </c>
      <c r="E44" s="211">
        <v>25752316</v>
      </c>
      <c r="F44" s="212">
        <v>65843867</v>
      </c>
      <c r="G44" s="174">
        <f t="shared" si="4"/>
        <v>1.5568134143740702</v>
      </c>
      <c r="H44" s="979">
        <f t="shared" ref="H44:H54" si="7">+F44/$F$43</f>
        <v>0.25120796503457643</v>
      </c>
    </row>
    <row r="45" spans="1:8" x14ac:dyDescent="0.3">
      <c r="A45" s="570" t="s">
        <v>300</v>
      </c>
      <c r="B45" s="211">
        <v>644882</v>
      </c>
      <c r="C45" s="212">
        <v>49906888</v>
      </c>
      <c r="D45" s="174" t="s">
        <v>241</v>
      </c>
      <c r="E45" s="211">
        <v>4211480</v>
      </c>
      <c r="F45" s="212">
        <v>55124716</v>
      </c>
      <c r="G45" s="174" t="s">
        <v>241</v>
      </c>
      <c r="H45" s="979">
        <f t="shared" si="7"/>
        <v>0.21031218791370432</v>
      </c>
    </row>
    <row r="46" spans="1:8" x14ac:dyDescent="0.3">
      <c r="A46" s="570" t="s">
        <v>275</v>
      </c>
      <c r="B46" s="211">
        <v>12219313</v>
      </c>
      <c r="C46" s="212">
        <v>11551209</v>
      </c>
      <c r="D46" s="174">
        <f t="shared" si="3"/>
        <v>-5.4676068941028055E-2</v>
      </c>
      <c r="E46" s="211">
        <v>16648512</v>
      </c>
      <c r="F46" s="212">
        <v>20102712</v>
      </c>
      <c r="G46" s="174">
        <f t="shared" si="4"/>
        <v>0.20747800163762387</v>
      </c>
      <c r="H46" s="979">
        <f t="shared" si="7"/>
        <v>7.6696002274534686E-2</v>
      </c>
    </row>
    <row r="47" spans="1:8" x14ac:dyDescent="0.3">
      <c r="A47" s="570" t="s">
        <v>276</v>
      </c>
      <c r="B47" s="211">
        <v>6430769</v>
      </c>
      <c r="C47" s="212">
        <v>4143517</v>
      </c>
      <c r="D47" s="174">
        <f t="shared" si="3"/>
        <v>-0.35567317065812809</v>
      </c>
      <c r="E47" s="211">
        <v>15045638</v>
      </c>
      <c r="F47" s="212">
        <v>16507542</v>
      </c>
      <c r="G47" s="174">
        <f t="shared" si="4"/>
        <v>9.7164640010612979E-2</v>
      </c>
      <c r="H47" s="979">
        <f t="shared" si="7"/>
        <v>6.2979685466268281E-2</v>
      </c>
    </row>
    <row r="48" spans="1:8" x14ac:dyDescent="0.3">
      <c r="A48" s="570" t="s">
        <v>289</v>
      </c>
      <c r="B48" s="211">
        <v>4849359</v>
      </c>
      <c r="C48" s="212">
        <v>3559572</v>
      </c>
      <c r="D48" s="174">
        <f t="shared" si="3"/>
        <v>-0.26597061591026772</v>
      </c>
      <c r="E48" s="211">
        <v>13501670</v>
      </c>
      <c r="F48" s="212">
        <v>12135605</v>
      </c>
      <c r="G48" s="174">
        <f t="shared" si="4"/>
        <v>-0.10117748397050141</v>
      </c>
      <c r="H48" s="979">
        <f t="shared" si="7"/>
        <v>4.6299841965743459E-2</v>
      </c>
    </row>
    <row r="49" spans="1:8" x14ac:dyDescent="0.3">
      <c r="A49" s="570" t="s">
        <v>280</v>
      </c>
      <c r="B49" s="211">
        <v>1051712</v>
      </c>
      <c r="C49" s="212">
        <v>4141914</v>
      </c>
      <c r="D49" s="174">
        <f t="shared" si="3"/>
        <v>2.9382587628552304</v>
      </c>
      <c r="E49" s="211">
        <v>1108461</v>
      </c>
      <c r="F49" s="212">
        <v>8354513</v>
      </c>
      <c r="G49" s="174">
        <f t="shared" si="4"/>
        <v>6.5370382900255395</v>
      </c>
      <c r="H49" s="979">
        <f t="shared" si="7"/>
        <v>3.1874194290334043E-2</v>
      </c>
    </row>
    <row r="50" spans="1:8" x14ac:dyDescent="0.3">
      <c r="A50" s="570" t="s">
        <v>284</v>
      </c>
      <c r="B50" s="211">
        <v>1081932</v>
      </c>
      <c r="C50" s="212">
        <v>572308</v>
      </c>
      <c r="D50" s="174">
        <f t="shared" si="3"/>
        <v>-0.47103145114480394</v>
      </c>
      <c r="E50" s="211">
        <v>1770208</v>
      </c>
      <c r="F50" s="212">
        <v>8187684</v>
      </c>
      <c r="G50" s="174">
        <f t="shared" si="4"/>
        <v>3.625266635333249</v>
      </c>
      <c r="H50" s="979">
        <f t="shared" si="7"/>
        <v>3.1237707165439731E-2</v>
      </c>
    </row>
    <row r="51" spans="1:8" x14ac:dyDescent="0.3">
      <c r="A51" s="570" t="s">
        <v>758</v>
      </c>
      <c r="B51" s="211">
        <v>217169</v>
      </c>
      <c r="C51" s="212">
        <v>4323023</v>
      </c>
      <c r="D51" s="174" t="s">
        <v>241</v>
      </c>
      <c r="E51" s="211">
        <v>559830</v>
      </c>
      <c r="F51" s="212">
        <v>7935008</v>
      </c>
      <c r="G51" s="174" t="s">
        <v>241</v>
      </c>
      <c r="H51" s="979">
        <f t="shared" si="7"/>
        <v>3.0273695987708075E-2</v>
      </c>
    </row>
    <row r="52" spans="1:8" x14ac:dyDescent="0.3">
      <c r="A52" s="570" t="s">
        <v>274</v>
      </c>
      <c r="B52" s="211">
        <v>4131151</v>
      </c>
      <c r="C52" s="212">
        <v>3265930</v>
      </c>
      <c r="D52" s="174">
        <f t="shared" si="3"/>
        <v>-0.20943824130369482</v>
      </c>
      <c r="E52" s="211">
        <v>5583110</v>
      </c>
      <c r="F52" s="212">
        <v>7542936</v>
      </c>
      <c r="G52" s="174">
        <f t="shared" si="4"/>
        <v>0.35102765304642047</v>
      </c>
      <c r="H52" s="979">
        <f t="shared" si="7"/>
        <v>2.8777860251525744E-2</v>
      </c>
    </row>
    <row r="53" spans="1:8" x14ac:dyDescent="0.3">
      <c r="A53" s="570" t="s">
        <v>279</v>
      </c>
      <c r="B53" s="211">
        <v>667101</v>
      </c>
      <c r="C53" s="212">
        <v>674493</v>
      </c>
      <c r="D53" s="174">
        <f t="shared" si="3"/>
        <v>1.1080780871262297E-2</v>
      </c>
      <c r="E53" s="211">
        <v>2854629</v>
      </c>
      <c r="F53" s="212">
        <v>5489168</v>
      </c>
      <c r="G53" s="174">
        <f t="shared" si="4"/>
        <v>0.92290066414935179</v>
      </c>
      <c r="H53" s="979">
        <f t="shared" si="7"/>
        <v>2.0942310739630706E-2</v>
      </c>
    </row>
    <row r="54" spans="1:8" x14ac:dyDescent="0.3">
      <c r="A54" s="320" t="s">
        <v>894</v>
      </c>
      <c r="B54" s="211">
        <v>18858132</v>
      </c>
      <c r="C54" s="212">
        <v>32099830</v>
      </c>
      <c r="D54" s="174">
        <f>C54/B54-1</f>
        <v>0.70217442533544672</v>
      </c>
      <c r="E54" s="211">
        <v>36540790</v>
      </c>
      <c r="F54" s="981">
        <v>54885243</v>
      </c>
      <c r="G54" s="174">
        <f t="shared" si="4"/>
        <v>0.5020267213708296</v>
      </c>
      <c r="H54" s="979">
        <f t="shared" si="7"/>
        <v>0.20939854891053453</v>
      </c>
    </row>
    <row r="55" spans="1:8" x14ac:dyDescent="0.3">
      <c r="A55" s="571" t="s">
        <v>308</v>
      </c>
      <c r="B55" s="210">
        <f>SUM(B56:B66)</f>
        <v>42696434</v>
      </c>
      <c r="C55" s="213">
        <f>SUM(C56:C66)</f>
        <v>71763891</v>
      </c>
      <c r="D55" s="170">
        <f>C55/B55-1</f>
        <v>0.6807935529229443</v>
      </c>
      <c r="E55" s="210">
        <f>+SUM(E56:E66)</f>
        <v>111956058</v>
      </c>
      <c r="F55" s="213">
        <f>+SUM(F56:F66)</f>
        <v>142038587</v>
      </c>
      <c r="G55" s="170">
        <f>F55/E55-1</f>
        <v>0.26869943027111587</v>
      </c>
      <c r="H55" s="982">
        <f>SUM(H56:H66)</f>
        <v>1</v>
      </c>
    </row>
    <row r="56" spans="1:8" x14ac:dyDescent="0.3">
      <c r="A56" s="570" t="s">
        <v>300</v>
      </c>
      <c r="B56" s="211">
        <v>883919</v>
      </c>
      <c r="C56" s="212">
        <v>14895707</v>
      </c>
      <c r="D56" s="174" t="s">
        <v>241</v>
      </c>
      <c r="E56" s="211">
        <v>29097191</v>
      </c>
      <c r="F56" s="212">
        <v>37884053</v>
      </c>
      <c r="G56" s="174">
        <f>(F56-E56)/E56</f>
        <v>0.30198317081535464</v>
      </c>
      <c r="H56" s="979">
        <f t="shared" ref="H56:H66" si="8">+F56/$F$55</f>
        <v>0.26671662820751657</v>
      </c>
    </row>
    <row r="57" spans="1:8" x14ac:dyDescent="0.3">
      <c r="A57" s="570" t="s">
        <v>288</v>
      </c>
      <c r="B57" s="211">
        <v>6278822</v>
      </c>
      <c r="C57" s="212">
        <v>6590973</v>
      </c>
      <c r="D57" s="174">
        <f t="shared" ref="D57:D66" si="9">(C57-B57)/B57</f>
        <v>4.9714898750115866E-2</v>
      </c>
      <c r="E57" s="211">
        <v>12795460</v>
      </c>
      <c r="F57" s="212">
        <v>13712210</v>
      </c>
      <c r="G57" s="174">
        <f t="shared" ref="G57:G66" si="10">(F57-E57)/E57</f>
        <v>7.1646505870050781E-2</v>
      </c>
      <c r="H57" s="979">
        <f t="shared" si="8"/>
        <v>9.6538625803141792E-2</v>
      </c>
    </row>
    <row r="58" spans="1:8" x14ac:dyDescent="0.3">
      <c r="A58" s="570" t="s">
        <v>289</v>
      </c>
      <c r="B58" s="211">
        <v>580239</v>
      </c>
      <c r="C58" s="212">
        <v>7976991</v>
      </c>
      <c r="D58" s="174" t="s">
        <v>241</v>
      </c>
      <c r="E58" s="211">
        <v>896226</v>
      </c>
      <c r="F58" s="212">
        <v>12364695</v>
      </c>
      <c r="G58" s="174" t="s">
        <v>241</v>
      </c>
      <c r="H58" s="979">
        <f t="shared" si="8"/>
        <v>8.7051661531946947E-2</v>
      </c>
    </row>
    <row r="59" spans="1:8" x14ac:dyDescent="0.3">
      <c r="A59" s="570" t="s">
        <v>290</v>
      </c>
      <c r="B59" s="211">
        <v>4344086</v>
      </c>
      <c r="C59" s="212">
        <v>4934412</v>
      </c>
      <c r="D59" s="174">
        <f t="shared" si="9"/>
        <v>0.13589187691035581</v>
      </c>
      <c r="E59" s="211">
        <v>7115008</v>
      </c>
      <c r="F59" s="212">
        <v>9497209</v>
      </c>
      <c r="G59" s="174">
        <f t="shared" si="10"/>
        <v>0.33481353780628215</v>
      </c>
      <c r="H59" s="979">
        <f t="shared" si="8"/>
        <v>6.6863584048467053E-2</v>
      </c>
    </row>
    <row r="60" spans="1:8" x14ac:dyDescent="0.3">
      <c r="A60" s="570" t="s">
        <v>284</v>
      </c>
      <c r="B60" s="211">
        <v>6073033</v>
      </c>
      <c r="C60" s="212">
        <v>4833875</v>
      </c>
      <c r="D60" s="174">
        <f t="shared" si="9"/>
        <v>-0.20404269168305195</v>
      </c>
      <c r="E60" s="211">
        <v>12144665</v>
      </c>
      <c r="F60" s="212">
        <v>8947290</v>
      </c>
      <c r="G60" s="174">
        <f t="shared" si="10"/>
        <v>-0.26327403843580699</v>
      </c>
      <c r="H60" s="979">
        <f t="shared" si="8"/>
        <v>6.2991967105389471E-2</v>
      </c>
    </row>
    <row r="61" spans="1:8" x14ac:dyDescent="0.3">
      <c r="A61" s="570" t="s">
        <v>836</v>
      </c>
      <c r="B61" s="211">
        <v>2934611</v>
      </c>
      <c r="C61" s="212">
        <v>3655709</v>
      </c>
      <c r="D61" s="174">
        <f t="shared" si="9"/>
        <v>0.24572183502344944</v>
      </c>
      <c r="E61" s="211">
        <v>5623589</v>
      </c>
      <c r="F61" s="212">
        <v>6940409</v>
      </c>
      <c r="G61" s="174">
        <f t="shared" si="10"/>
        <v>0.23416007108627604</v>
      </c>
      <c r="H61" s="979">
        <f t="shared" si="8"/>
        <v>4.8862841757219111E-2</v>
      </c>
    </row>
    <row r="62" spans="1:8" x14ac:dyDescent="0.3">
      <c r="A62" s="570" t="s">
        <v>291</v>
      </c>
      <c r="B62" s="211">
        <v>3008573</v>
      </c>
      <c r="C62" s="212">
        <v>3586878</v>
      </c>
      <c r="D62" s="174">
        <f t="shared" si="9"/>
        <v>0.1922190354031629</v>
      </c>
      <c r="E62" s="211">
        <v>6798138</v>
      </c>
      <c r="F62" s="212">
        <v>6449939</v>
      </c>
      <c r="G62" s="174">
        <f t="shared" si="10"/>
        <v>-5.1219760469705083E-2</v>
      </c>
      <c r="H62" s="979">
        <f t="shared" si="8"/>
        <v>4.5409766009570342E-2</v>
      </c>
    </row>
    <row r="63" spans="1:8" x14ac:dyDescent="0.3">
      <c r="A63" s="570" t="s">
        <v>293</v>
      </c>
      <c r="B63" s="211">
        <v>1316751</v>
      </c>
      <c r="C63" s="212">
        <v>1840799</v>
      </c>
      <c r="D63" s="174">
        <f t="shared" si="9"/>
        <v>0.39798564800786179</v>
      </c>
      <c r="E63" s="211">
        <v>3016843</v>
      </c>
      <c r="F63" s="212">
        <v>4743483</v>
      </c>
      <c r="G63" s="174">
        <f t="shared" si="10"/>
        <v>0.57233339620258661</v>
      </c>
      <c r="H63" s="979">
        <f t="shared" si="8"/>
        <v>3.3395734920962004E-2</v>
      </c>
    </row>
    <row r="64" spans="1:8" x14ac:dyDescent="0.3">
      <c r="A64" s="570" t="s">
        <v>292</v>
      </c>
      <c r="B64" s="211">
        <v>2970616</v>
      </c>
      <c r="C64" s="212">
        <v>1888949</v>
      </c>
      <c r="D64" s="174">
        <f t="shared" si="9"/>
        <v>-0.36412212147244882</v>
      </c>
      <c r="E64" s="211">
        <v>5402958</v>
      </c>
      <c r="F64" s="212">
        <v>4479013</v>
      </c>
      <c r="G64" s="174">
        <f t="shared" si="10"/>
        <v>-0.17100725195346697</v>
      </c>
      <c r="H64" s="979">
        <f t="shared" si="8"/>
        <v>3.1533776099870667E-2</v>
      </c>
    </row>
    <row r="65" spans="1:8" x14ac:dyDescent="0.3">
      <c r="A65" s="570" t="s">
        <v>316</v>
      </c>
      <c r="B65" s="211">
        <v>1692736</v>
      </c>
      <c r="C65" s="212">
        <v>1976252</v>
      </c>
      <c r="D65" s="174">
        <f t="shared" si="9"/>
        <v>0.16748979167454345</v>
      </c>
      <c r="E65" s="211">
        <v>4521980</v>
      </c>
      <c r="F65" s="212">
        <v>4458765</v>
      </c>
      <c r="G65" s="174">
        <f t="shared" si="10"/>
        <v>-1.3979495707632498E-2</v>
      </c>
      <c r="H65" s="979">
        <f t="shared" si="8"/>
        <v>3.1391223287795735E-2</v>
      </c>
    </row>
    <row r="66" spans="1:8" x14ac:dyDescent="0.3">
      <c r="A66" s="320" t="s">
        <v>895</v>
      </c>
      <c r="B66" s="211">
        <v>12613048</v>
      </c>
      <c r="C66" s="212">
        <v>19583346</v>
      </c>
      <c r="D66" s="174">
        <f t="shared" si="9"/>
        <v>0.55262597906548838</v>
      </c>
      <c r="E66" s="211">
        <v>24544000</v>
      </c>
      <c r="F66" s="981">
        <v>32561521</v>
      </c>
      <c r="G66" s="174">
        <f t="shared" si="10"/>
        <v>0.32665910202086051</v>
      </c>
      <c r="H66" s="979">
        <f t="shared" si="8"/>
        <v>0.22924419122812029</v>
      </c>
    </row>
    <row r="67" spans="1:8" x14ac:dyDescent="0.3">
      <c r="A67" s="571" t="s">
        <v>247</v>
      </c>
      <c r="B67" s="210">
        <f>SUM(B68:B78)</f>
        <v>30502147</v>
      </c>
      <c r="C67" s="213">
        <f>SUM(C68:C78)</f>
        <v>38542805</v>
      </c>
      <c r="D67" s="170">
        <f>C67/B67-1</f>
        <v>0.26360957476206504</v>
      </c>
      <c r="E67" s="210">
        <f>+SUM(E68:E78)</f>
        <v>87444045</v>
      </c>
      <c r="F67" s="213">
        <f>+SUM(F68:F78)</f>
        <v>78228141</v>
      </c>
      <c r="G67" s="170">
        <f>F67/E67-1</f>
        <v>-0.10539201383010133</v>
      </c>
      <c r="H67" s="982">
        <f>SUM(H68:H78)</f>
        <v>1.0000000000000002</v>
      </c>
    </row>
    <row r="68" spans="1:8" x14ac:dyDescent="0.3">
      <c r="A68" s="570" t="s">
        <v>277</v>
      </c>
      <c r="B68" s="211">
        <v>4376709</v>
      </c>
      <c r="C68" s="212">
        <v>6863695</v>
      </c>
      <c r="D68" s="174">
        <f t="shared" ref="D68:D76" si="11">C68/B68-1</f>
        <v>0.56823197521242563</v>
      </c>
      <c r="E68" s="211">
        <v>9457635</v>
      </c>
      <c r="F68" s="212">
        <v>15291025</v>
      </c>
      <c r="G68" s="174">
        <f t="shared" ref="G68:G78" si="12">F68/E68-1</f>
        <v>0.61679161862347187</v>
      </c>
      <c r="H68" s="979">
        <f t="shared" ref="H68:H78" si="13">+F68/$F$67</f>
        <v>0.19546706344459855</v>
      </c>
    </row>
    <row r="69" spans="1:8" x14ac:dyDescent="0.3">
      <c r="A69" s="570" t="s">
        <v>276</v>
      </c>
      <c r="B69" s="211">
        <v>2790947</v>
      </c>
      <c r="C69" s="212">
        <v>6332382</v>
      </c>
      <c r="D69" s="174">
        <f t="shared" si="11"/>
        <v>1.268900842617219</v>
      </c>
      <c r="E69" s="211">
        <v>7566863</v>
      </c>
      <c r="F69" s="212">
        <v>13187056</v>
      </c>
      <c r="G69" s="174">
        <f t="shared" si="12"/>
        <v>0.74273751222930828</v>
      </c>
      <c r="H69" s="979">
        <f t="shared" si="13"/>
        <v>0.1685717675433448</v>
      </c>
    </row>
    <row r="70" spans="1:8" x14ac:dyDescent="0.3">
      <c r="A70" s="570" t="s">
        <v>291</v>
      </c>
      <c r="B70" s="211">
        <v>1860933</v>
      </c>
      <c r="C70" s="212">
        <v>7564403</v>
      </c>
      <c r="D70" s="174">
        <f t="shared" si="11"/>
        <v>3.0648443549552828</v>
      </c>
      <c r="E70" s="211">
        <v>3453770</v>
      </c>
      <c r="F70" s="212">
        <v>9170598</v>
      </c>
      <c r="G70" s="174">
        <f t="shared" si="12"/>
        <v>1.6552428216123252</v>
      </c>
      <c r="H70" s="979">
        <f t="shared" si="13"/>
        <v>0.11722888825902178</v>
      </c>
    </row>
    <row r="71" spans="1:8" x14ac:dyDescent="0.3">
      <c r="A71" s="570" t="s">
        <v>710</v>
      </c>
      <c r="B71" s="211">
        <v>246980</v>
      </c>
      <c r="C71" s="212">
        <v>2680924</v>
      </c>
      <c r="D71" s="174">
        <f t="shared" si="11"/>
        <v>9.8548222528139924</v>
      </c>
      <c r="E71" s="211">
        <v>459574</v>
      </c>
      <c r="F71" s="212">
        <v>5351839</v>
      </c>
      <c r="G71" s="174" t="s">
        <v>241</v>
      </c>
      <c r="H71" s="979">
        <f t="shared" si="13"/>
        <v>6.841321973891723E-2</v>
      </c>
    </row>
    <row r="72" spans="1:8" x14ac:dyDescent="0.3">
      <c r="A72" s="570" t="s">
        <v>274</v>
      </c>
      <c r="B72" s="211">
        <v>1680240</v>
      </c>
      <c r="C72" s="212">
        <v>2032978</v>
      </c>
      <c r="D72" s="174">
        <f t="shared" si="11"/>
        <v>0.20993310479455318</v>
      </c>
      <c r="E72" s="211">
        <v>1957902</v>
      </c>
      <c r="F72" s="212">
        <v>3722177</v>
      </c>
      <c r="G72" s="174">
        <f t="shared" si="12"/>
        <v>0.9011048561163939</v>
      </c>
      <c r="H72" s="979">
        <f t="shared" si="13"/>
        <v>4.7581048870891617E-2</v>
      </c>
    </row>
    <row r="73" spans="1:8" x14ac:dyDescent="0.3">
      <c r="A73" s="570" t="s">
        <v>289</v>
      </c>
      <c r="B73" s="211">
        <v>5501354</v>
      </c>
      <c r="C73" s="212">
        <v>1376169</v>
      </c>
      <c r="D73" s="174">
        <f t="shared" si="11"/>
        <v>-0.7498490371643054</v>
      </c>
      <c r="E73" s="211">
        <v>13156596</v>
      </c>
      <c r="F73" s="212">
        <v>3228627</v>
      </c>
      <c r="G73" s="174">
        <f t="shared" si="12"/>
        <v>-0.7546001260508417</v>
      </c>
      <c r="H73" s="979">
        <f t="shared" si="13"/>
        <v>4.1271938189097447E-2</v>
      </c>
    </row>
    <row r="74" spans="1:8" x14ac:dyDescent="0.3">
      <c r="A74" s="570" t="s">
        <v>301</v>
      </c>
      <c r="B74" s="211">
        <v>932721</v>
      </c>
      <c r="C74" s="212">
        <v>1296257</v>
      </c>
      <c r="D74" s="174">
        <f t="shared" si="11"/>
        <v>0.3897585666024459</v>
      </c>
      <c r="E74" s="211">
        <v>1796671</v>
      </c>
      <c r="F74" s="212">
        <v>2895411</v>
      </c>
      <c r="G74" s="174">
        <f t="shared" si="12"/>
        <v>0.61154212429543309</v>
      </c>
      <c r="H74" s="979">
        <f t="shared" si="13"/>
        <v>3.7012396856011189E-2</v>
      </c>
    </row>
    <row r="75" spans="1:8" x14ac:dyDescent="0.3">
      <c r="A75" s="570" t="s">
        <v>758</v>
      </c>
      <c r="B75" s="211">
        <v>0</v>
      </c>
      <c r="C75" s="212">
        <v>1178937</v>
      </c>
      <c r="D75" s="174" t="s">
        <v>241</v>
      </c>
      <c r="E75" s="211">
        <v>0</v>
      </c>
      <c r="F75" s="212">
        <v>2686967</v>
      </c>
      <c r="G75" s="174" t="s">
        <v>241</v>
      </c>
      <c r="H75" s="979">
        <f t="shared" si="13"/>
        <v>3.4347831428079061E-2</v>
      </c>
    </row>
    <row r="76" spans="1:8" x14ac:dyDescent="0.3">
      <c r="A76" s="570" t="s">
        <v>273</v>
      </c>
      <c r="B76" s="211">
        <v>1691813</v>
      </c>
      <c r="C76" s="212">
        <v>783874</v>
      </c>
      <c r="D76" s="174">
        <f t="shared" si="11"/>
        <v>-0.53666628640399383</v>
      </c>
      <c r="E76" s="211">
        <v>2653228</v>
      </c>
      <c r="F76" s="212">
        <v>2331016</v>
      </c>
      <c r="G76" s="174">
        <f t="shared" si="12"/>
        <v>-0.12144150446173496</v>
      </c>
      <c r="H76" s="979">
        <f t="shared" si="13"/>
        <v>2.9797665778610281E-2</v>
      </c>
    </row>
    <row r="77" spans="1:8" x14ac:dyDescent="0.3">
      <c r="A77" s="570" t="s">
        <v>318</v>
      </c>
      <c r="B77" s="211">
        <v>1461394</v>
      </c>
      <c r="C77" s="212">
        <v>0</v>
      </c>
      <c r="D77" s="174" t="s">
        <v>242</v>
      </c>
      <c r="E77" s="211">
        <v>2884249</v>
      </c>
      <c r="F77" s="212">
        <v>2152959</v>
      </c>
      <c r="G77" s="174">
        <f t="shared" si="12"/>
        <v>-0.25354607039822152</v>
      </c>
      <c r="H77" s="979">
        <f t="shared" si="13"/>
        <v>2.7521541129297705E-2</v>
      </c>
    </row>
    <row r="78" spans="1:8" x14ac:dyDescent="0.3">
      <c r="A78" s="320" t="s">
        <v>896</v>
      </c>
      <c r="B78" s="211">
        <v>9959056</v>
      </c>
      <c r="C78" s="212">
        <v>8433186</v>
      </c>
      <c r="D78" s="174">
        <f>C78/B78-1</f>
        <v>-0.1532143207147344</v>
      </c>
      <c r="E78" s="211">
        <v>44057557</v>
      </c>
      <c r="F78" s="981">
        <v>18210466</v>
      </c>
      <c r="G78" s="174">
        <f t="shared" si="12"/>
        <v>-0.58666645996735589</v>
      </c>
      <c r="H78" s="979">
        <f t="shared" si="13"/>
        <v>0.23278663876213038</v>
      </c>
    </row>
    <row r="79" spans="1:8" s="1" customFormat="1" ht="16.5" customHeight="1" thickBot="1" x14ac:dyDescent="0.35">
      <c r="A79" s="573" t="s">
        <v>0</v>
      </c>
      <c r="B79" s="574">
        <f>+B67+B55+B43+B31+B19+B7</f>
        <v>276750061</v>
      </c>
      <c r="C79" s="575">
        <f>+C67+C55+C43+C31+C19+C7</f>
        <v>473593755</v>
      </c>
      <c r="D79" s="214">
        <f>C79/B79-1</f>
        <v>0.71126883690190046</v>
      </c>
      <c r="E79" s="983">
        <f>+E7+E19+E31+E43+E55+E67</f>
        <v>642130075</v>
      </c>
      <c r="F79" s="983">
        <f>+F7+F19+F31+F43+F55+F67</f>
        <v>871323413</v>
      </c>
      <c r="G79" s="214">
        <f>F79/E79-1</f>
        <v>0.35692665228302856</v>
      </c>
      <c r="H79" s="984">
        <f>+F79/$F$79</f>
        <v>1</v>
      </c>
    </row>
    <row r="80" spans="1:8" s="1" customFormat="1" x14ac:dyDescent="0.3">
      <c r="B80" s="564"/>
      <c r="C80" s="564"/>
      <c r="D80" s="566"/>
      <c r="E80" s="985"/>
    </row>
    <row r="81" spans="1:8" s="1" customFormat="1" ht="62.25" customHeight="1" x14ac:dyDescent="0.3">
      <c r="A81" s="1015" t="s">
        <v>886</v>
      </c>
      <c r="B81" s="1015"/>
      <c r="C81" s="1015"/>
      <c r="D81" s="1015"/>
      <c r="E81" s="1015"/>
      <c r="F81" s="579"/>
      <c r="G81" s="579"/>
      <c r="H81" s="579"/>
    </row>
    <row r="82" spans="1:8" s="1" customFormat="1" x14ac:dyDescent="0.3">
      <c r="B82" s="576"/>
      <c r="C82" s="576"/>
      <c r="D82" s="548"/>
      <c r="E82" s="576"/>
    </row>
    <row r="83" spans="1:8" s="1" customFormat="1" x14ac:dyDescent="0.3">
      <c r="D83" s="548"/>
    </row>
    <row r="84" spans="1:8" s="1" customFormat="1" x14ac:dyDescent="0.3">
      <c r="D84" s="548"/>
    </row>
    <row r="85" spans="1:8" s="1" customFormat="1" x14ac:dyDescent="0.3">
      <c r="D85" s="548"/>
    </row>
    <row r="86" spans="1:8" s="1" customFormat="1" x14ac:dyDescent="0.3">
      <c r="D86" s="548"/>
    </row>
    <row r="87" spans="1:8" s="1" customFormat="1" x14ac:dyDescent="0.3">
      <c r="D87" s="548"/>
    </row>
    <row r="88" spans="1:8" s="1" customFormat="1" x14ac:dyDescent="0.3">
      <c r="D88" s="548"/>
    </row>
    <row r="89" spans="1:8" s="1" customFormat="1" x14ac:dyDescent="0.3">
      <c r="D89" s="548"/>
    </row>
    <row r="90" spans="1:8" s="1" customFormat="1" x14ac:dyDescent="0.3">
      <c r="D90" s="548"/>
    </row>
    <row r="91" spans="1:8" s="1" customFormat="1" x14ac:dyDescent="0.3">
      <c r="D91" s="548"/>
    </row>
    <row r="92" spans="1:8" s="1" customFormat="1" x14ac:dyDescent="0.3">
      <c r="D92" s="548"/>
    </row>
    <row r="93" spans="1:8" s="1" customFormat="1" x14ac:dyDescent="0.3">
      <c r="D93" s="548"/>
    </row>
    <row r="94" spans="1:8" s="1" customFormat="1" x14ac:dyDescent="0.3">
      <c r="D94" s="548"/>
    </row>
    <row r="95" spans="1:8" s="1" customFormat="1" x14ac:dyDescent="0.3">
      <c r="D95" s="548"/>
    </row>
    <row r="96" spans="1:8" s="1" customFormat="1" x14ac:dyDescent="0.3">
      <c r="D96" s="548"/>
    </row>
    <row r="97" spans="4:4" s="1" customFormat="1" x14ac:dyDescent="0.3">
      <c r="D97" s="548"/>
    </row>
    <row r="98" spans="4:4" s="1" customFormat="1" x14ac:dyDescent="0.3">
      <c r="D98" s="548"/>
    </row>
    <row r="99" spans="4:4" s="1" customFormat="1" x14ac:dyDescent="0.3">
      <c r="D99" s="548"/>
    </row>
    <row r="100" spans="4:4" s="1" customFormat="1" x14ac:dyDescent="0.3">
      <c r="D100" s="548"/>
    </row>
    <row r="101" spans="4:4" s="1" customFormat="1" x14ac:dyDescent="0.3">
      <c r="D101" s="548"/>
    </row>
    <row r="102" spans="4:4" s="1" customFormat="1" x14ac:dyDescent="0.3">
      <c r="D102" s="548"/>
    </row>
    <row r="103" spans="4:4" s="1" customFormat="1" x14ac:dyDescent="0.3">
      <c r="D103" s="548"/>
    </row>
    <row r="104" spans="4:4" s="1" customFormat="1" x14ac:dyDescent="0.3">
      <c r="D104" s="548"/>
    </row>
    <row r="105" spans="4:4" s="1" customFormat="1" x14ac:dyDescent="0.3">
      <c r="D105" s="548"/>
    </row>
    <row r="106" spans="4:4" s="1" customFormat="1" x14ac:dyDescent="0.3">
      <c r="D106" s="548"/>
    </row>
    <row r="107" spans="4:4" s="1" customFormat="1" x14ac:dyDescent="0.3">
      <c r="D107" s="548"/>
    </row>
    <row r="108" spans="4:4" s="1" customFormat="1" x14ac:dyDescent="0.3">
      <c r="D108" s="548"/>
    </row>
    <row r="109" spans="4:4" s="1" customFormat="1" x14ac:dyDescent="0.3">
      <c r="D109" s="548"/>
    </row>
    <row r="110" spans="4:4" s="1" customFormat="1" x14ac:dyDescent="0.3">
      <c r="D110" s="548"/>
    </row>
    <row r="111" spans="4:4" s="1" customFormat="1" x14ac:dyDescent="0.3">
      <c r="D111" s="548"/>
    </row>
    <row r="112" spans="4:4" s="1" customFormat="1" x14ac:dyDescent="0.3">
      <c r="D112" s="548"/>
    </row>
    <row r="113" spans="4:4" s="1" customFormat="1" x14ac:dyDescent="0.3">
      <c r="D113" s="548"/>
    </row>
    <row r="114" spans="4:4" s="1" customFormat="1" x14ac:dyDescent="0.3">
      <c r="D114" s="548"/>
    </row>
    <row r="115" spans="4:4" s="1" customFormat="1" x14ac:dyDescent="0.3">
      <c r="D115" s="548"/>
    </row>
    <row r="116" spans="4:4" s="1" customFormat="1" x14ac:dyDescent="0.3">
      <c r="D116" s="548"/>
    </row>
    <row r="117" spans="4:4" s="1" customFormat="1" x14ac:dyDescent="0.3">
      <c r="D117" s="548"/>
    </row>
    <row r="118" spans="4:4" s="1" customFormat="1" x14ac:dyDescent="0.3">
      <c r="D118" s="548"/>
    </row>
    <row r="119" spans="4:4" s="1" customFormat="1" x14ac:dyDescent="0.3">
      <c r="D119" s="548"/>
    </row>
    <row r="120" spans="4:4" s="1" customFormat="1" x14ac:dyDescent="0.3">
      <c r="D120" s="548"/>
    </row>
    <row r="121" spans="4:4" s="1" customFormat="1" x14ac:dyDescent="0.3">
      <c r="D121" s="548"/>
    </row>
    <row r="122" spans="4:4" s="1" customFormat="1" x14ac:dyDescent="0.3">
      <c r="D122" s="548"/>
    </row>
    <row r="123" spans="4:4" s="1" customFormat="1" x14ac:dyDescent="0.3">
      <c r="D123" s="548"/>
    </row>
    <row r="124" spans="4:4" s="1" customFormat="1" x14ac:dyDescent="0.3">
      <c r="D124" s="548"/>
    </row>
    <row r="125" spans="4:4" s="1" customFormat="1" x14ac:dyDescent="0.3">
      <c r="D125" s="548"/>
    </row>
    <row r="126" spans="4:4" s="1" customFormat="1" x14ac:dyDescent="0.3">
      <c r="D126" s="548"/>
    </row>
    <row r="127" spans="4:4" s="1" customFormat="1" x14ac:dyDescent="0.3">
      <c r="D127" s="548"/>
    </row>
    <row r="128" spans="4:4" s="1" customFormat="1" x14ac:dyDescent="0.3">
      <c r="D128" s="548"/>
    </row>
    <row r="129" spans="4:4" s="1" customFormat="1" x14ac:dyDescent="0.3">
      <c r="D129" s="548"/>
    </row>
    <row r="130" spans="4:4" s="1" customFormat="1" x14ac:dyDescent="0.3">
      <c r="D130" s="548"/>
    </row>
    <row r="131" spans="4:4" s="1" customFormat="1" x14ac:dyDescent="0.3">
      <c r="D131" s="548"/>
    </row>
    <row r="132" spans="4:4" s="1" customFormat="1" x14ac:dyDescent="0.3">
      <c r="D132" s="548"/>
    </row>
    <row r="133" spans="4:4" s="1" customFormat="1" x14ac:dyDescent="0.3">
      <c r="D133" s="548"/>
    </row>
    <row r="134" spans="4:4" s="1" customFormat="1" x14ac:dyDescent="0.3">
      <c r="D134" s="548"/>
    </row>
    <row r="135" spans="4:4" s="1" customFormat="1" x14ac:dyDescent="0.3">
      <c r="D135" s="548"/>
    </row>
    <row r="136" spans="4:4" s="1" customFormat="1" x14ac:dyDescent="0.3">
      <c r="D136" s="548"/>
    </row>
    <row r="137" spans="4:4" s="1" customFormat="1" x14ac:dyDescent="0.3">
      <c r="D137" s="548"/>
    </row>
    <row r="138" spans="4:4" s="1" customFormat="1" x14ac:dyDescent="0.3">
      <c r="D138" s="548"/>
    </row>
    <row r="139" spans="4:4" s="1" customFormat="1" x14ac:dyDescent="0.3">
      <c r="D139" s="548"/>
    </row>
    <row r="140" spans="4:4" s="1" customFormat="1" x14ac:dyDescent="0.3">
      <c r="D140" s="548"/>
    </row>
    <row r="141" spans="4:4" s="1" customFormat="1" x14ac:dyDescent="0.3">
      <c r="D141" s="548"/>
    </row>
    <row r="142" spans="4:4" s="1" customFormat="1" x14ac:dyDescent="0.3">
      <c r="D142" s="548"/>
    </row>
    <row r="143" spans="4:4" s="1" customFormat="1" x14ac:dyDescent="0.3">
      <c r="D143" s="548"/>
    </row>
    <row r="144" spans="4:4" s="1" customFormat="1" x14ac:dyDescent="0.3">
      <c r="D144" s="548"/>
    </row>
    <row r="145" spans="4:4" s="1" customFormat="1" x14ac:dyDescent="0.3">
      <c r="D145" s="548"/>
    </row>
    <row r="146" spans="4:4" s="1" customFormat="1" x14ac:dyDescent="0.3">
      <c r="D146" s="548"/>
    </row>
    <row r="147" spans="4:4" s="1" customFormat="1" x14ac:dyDescent="0.3">
      <c r="D147" s="548"/>
    </row>
    <row r="148" spans="4:4" s="1" customFormat="1" x14ac:dyDescent="0.3">
      <c r="D148" s="548"/>
    </row>
    <row r="149" spans="4:4" s="1" customFormat="1" x14ac:dyDescent="0.3">
      <c r="D149" s="548"/>
    </row>
    <row r="150" spans="4:4" s="1" customFormat="1" x14ac:dyDescent="0.3">
      <c r="D150" s="548"/>
    </row>
    <row r="151" spans="4:4" s="1" customFormat="1" x14ac:dyDescent="0.3">
      <c r="D151" s="548"/>
    </row>
    <row r="152" spans="4:4" s="1" customFormat="1" x14ac:dyDescent="0.3">
      <c r="D152" s="548"/>
    </row>
    <row r="153" spans="4:4" s="1" customFormat="1" x14ac:dyDescent="0.3">
      <c r="D153" s="548"/>
    </row>
    <row r="154" spans="4:4" s="1" customFormat="1" x14ac:dyDescent="0.3">
      <c r="D154" s="548"/>
    </row>
    <row r="155" spans="4:4" s="1" customFormat="1" x14ac:dyDescent="0.3">
      <c r="D155" s="548"/>
    </row>
    <row r="156" spans="4:4" s="1" customFormat="1" x14ac:dyDescent="0.3">
      <c r="D156" s="548"/>
    </row>
    <row r="157" spans="4:4" s="1" customFormat="1" x14ac:dyDescent="0.3">
      <c r="D157" s="548"/>
    </row>
    <row r="158" spans="4:4" s="1" customFormat="1" x14ac:dyDescent="0.3">
      <c r="D158" s="548"/>
    </row>
    <row r="159" spans="4:4" s="1" customFormat="1" x14ac:dyDescent="0.3">
      <c r="D159" s="548"/>
    </row>
    <row r="160" spans="4:4" s="1" customFormat="1" x14ac:dyDescent="0.3">
      <c r="D160" s="548"/>
    </row>
    <row r="161" spans="4:4" s="1" customFormat="1" x14ac:dyDescent="0.3">
      <c r="D161" s="548"/>
    </row>
    <row r="162" spans="4:4" s="1" customFormat="1" x14ac:dyDescent="0.3">
      <c r="D162" s="548"/>
    </row>
    <row r="163" spans="4:4" s="1" customFormat="1" x14ac:dyDescent="0.3">
      <c r="D163" s="548"/>
    </row>
    <row r="164" spans="4:4" s="1" customFormat="1" x14ac:dyDescent="0.3">
      <c r="D164" s="548"/>
    </row>
    <row r="165" spans="4:4" s="1" customFormat="1" x14ac:dyDescent="0.3">
      <c r="D165" s="548"/>
    </row>
    <row r="166" spans="4:4" s="1" customFormat="1" x14ac:dyDescent="0.3">
      <c r="D166" s="548"/>
    </row>
    <row r="167" spans="4:4" s="1" customFormat="1" x14ac:dyDescent="0.3">
      <c r="D167" s="548"/>
    </row>
    <row r="168" spans="4:4" s="1" customFormat="1" x14ac:dyDescent="0.3">
      <c r="D168" s="548"/>
    </row>
    <row r="169" spans="4:4" s="1" customFormat="1" x14ac:dyDescent="0.3">
      <c r="D169" s="548"/>
    </row>
    <row r="170" spans="4:4" s="1" customFormat="1" x14ac:dyDescent="0.3">
      <c r="D170" s="548"/>
    </row>
    <row r="171" spans="4:4" s="1" customFormat="1" x14ac:dyDescent="0.3">
      <c r="D171" s="548"/>
    </row>
    <row r="172" spans="4:4" s="1" customFormat="1" x14ac:dyDescent="0.3">
      <c r="D172" s="548"/>
    </row>
    <row r="173" spans="4:4" s="1" customFormat="1" x14ac:dyDescent="0.3">
      <c r="D173" s="548"/>
    </row>
    <row r="174" spans="4:4" s="1" customFormat="1" x14ac:dyDescent="0.3">
      <c r="D174" s="548"/>
    </row>
    <row r="175" spans="4:4" s="1" customFormat="1" x14ac:dyDescent="0.3">
      <c r="D175" s="548"/>
    </row>
    <row r="176" spans="4:4" s="1" customFormat="1" x14ac:dyDescent="0.3">
      <c r="D176" s="548"/>
    </row>
    <row r="177" spans="4:4" s="1" customFormat="1" x14ac:dyDescent="0.3">
      <c r="D177" s="548"/>
    </row>
    <row r="178" spans="4:4" s="1" customFormat="1" x14ac:dyDescent="0.3">
      <c r="D178" s="548"/>
    </row>
    <row r="179" spans="4:4" s="1" customFormat="1" x14ac:dyDescent="0.3">
      <c r="D179" s="548"/>
    </row>
    <row r="180" spans="4:4" s="1" customFormat="1" x14ac:dyDescent="0.3">
      <c r="D180" s="548"/>
    </row>
    <row r="181" spans="4:4" s="1" customFormat="1" x14ac:dyDescent="0.3">
      <c r="D181" s="548"/>
    </row>
    <row r="182" spans="4:4" s="1" customFormat="1" x14ac:dyDescent="0.3">
      <c r="D182" s="548"/>
    </row>
    <row r="183" spans="4:4" s="1" customFormat="1" x14ac:dyDescent="0.3">
      <c r="D183" s="548"/>
    </row>
    <row r="184" spans="4:4" s="1" customFormat="1" x14ac:dyDescent="0.3">
      <c r="D184" s="548"/>
    </row>
    <row r="185" spans="4:4" s="1" customFormat="1" x14ac:dyDescent="0.3">
      <c r="D185" s="548"/>
    </row>
    <row r="186" spans="4:4" s="1" customFormat="1" x14ac:dyDescent="0.3">
      <c r="D186" s="548"/>
    </row>
    <row r="187" spans="4:4" s="1" customFormat="1" x14ac:dyDescent="0.3">
      <c r="D187" s="548"/>
    </row>
    <row r="188" spans="4:4" s="1" customFormat="1" x14ac:dyDescent="0.3">
      <c r="D188" s="548"/>
    </row>
    <row r="189" spans="4:4" s="1" customFormat="1" x14ac:dyDescent="0.3">
      <c r="D189" s="548"/>
    </row>
    <row r="190" spans="4:4" s="1" customFormat="1" x14ac:dyDescent="0.3">
      <c r="D190" s="548"/>
    </row>
    <row r="191" spans="4:4" s="1" customFormat="1" x14ac:dyDescent="0.3">
      <c r="D191" s="548"/>
    </row>
    <row r="192" spans="4:4" s="1" customFormat="1" x14ac:dyDescent="0.3">
      <c r="D192" s="548"/>
    </row>
    <row r="193" spans="4:4" s="1" customFormat="1" x14ac:dyDescent="0.3">
      <c r="D193" s="548"/>
    </row>
    <row r="194" spans="4:4" s="1" customFormat="1" x14ac:dyDescent="0.3">
      <c r="D194" s="548"/>
    </row>
    <row r="195" spans="4:4" s="1" customFormat="1" x14ac:dyDescent="0.3">
      <c r="D195" s="548"/>
    </row>
    <row r="196" spans="4:4" s="1" customFormat="1" x14ac:dyDescent="0.3">
      <c r="D196" s="548"/>
    </row>
    <row r="197" spans="4:4" s="1" customFormat="1" x14ac:dyDescent="0.3">
      <c r="D197" s="548"/>
    </row>
    <row r="198" spans="4:4" s="1" customFormat="1" x14ac:dyDescent="0.3">
      <c r="D198" s="548"/>
    </row>
    <row r="199" spans="4:4" s="1" customFormat="1" x14ac:dyDescent="0.3">
      <c r="D199" s="548"/>
    </row>
    <row r="200" spans="4:4" s="1" customFormat="1" x14ac:dyDescent="0.3">
      <c r="D200" s="548"/>
    </row>
    <row r="201" spans="4:4" s="1" customFormat="1" x14ac:dyDescent="0.3">
      <c r="D201" s="548"/>
    </row>
    <row r="202" spans="4:4" s="1" customFormat="1" x14ac:dyDescent="0.3">
      <c r="D202" s="548"/>
    </row>
    <row r="203" spans="4:4" s="1" customFormat="1" x14ac:dyDescent="0.3">
      <c r="D203" s="548"/>
    </row>
    <row r="204" spans="4:4" s="1" customFormat="1" x14ac:dyDescent="0.3">
      <c r="D204" s="548"/>
    </row>
    <row r="205" spans="4:4" s="1" customFormat="1" x14ac:dyDescent="0.3">
      <c r="D205" s="548"/>
    </row>
    <row r="206" spans="4:4" s="1" customFormat="1" x14ac:dyDescent="0.3">
      <c r="D206" s="548"/>
    </row>
    <row r="207" spans="4:4" s="1" customFormat="1" x14ac:dyDescent="0.3">
      <c r="D207" s="548"/>
    </row>
    <row r="208" spans="4:4" s="1" customFormat="1" x14ac:dyDescent="0.3">
      <c r="D208" s="548"/>
    </row>
    <row r="209" spans="4:4" s="1" customFormat="1" x14ac:dyDescent="0.3">
      <c r="D209" s="548"/>
    </row>
    <row r="210" spans="4:4" s="1" customFormat="1" x14ac:dyDescent="0.3">
      <c r="D210" s="548"/>
    </row>
    <row r="211" spans="4:4" s="1" customFormat="1" x14ac:dyDescent="0.3">
      <c r="D211" s="548"/>
    </row>
    <row r="212" spans="4:4" s="1" customFormat="1" x14ac:dyDescent="0.3">
      <c r="D212" s="548"/>
    </row>
    <row r="213" spans="4:4" s="1" customFormat="1" x14ac:dyDescent="0.3">
      <c r="D213" s="548"/>
    </row>
    <row r="214" spans="4:4" s="1" customFormat="1" x14ac:dyDescent="0.3">
      <c r="D214" s="548"/>
    </row>
    <row r="215" spans="4:4" s="1" customFormat="1" x14ac:dyDescent="0.3">
      <c r="D215" s="548"/>
    </row>
    <row r="216" spans="4:4" s="1" customFormat="1" x14ac:dyDescent="0.3">
      <c r="D216" s="548"/>
    </row>
    <row r="217" spans="4:4" s="1" customFormat="1" x14ac:dyDescent="0.3">
      <c r="D217" s="548"/>
    </row>
    <row r="218" spans="4:4" s="1" customFormat="1" x14ac:dyDescent="0.3">
      <c r="D218" s="548"/>
    </row>
    <row r="219" spans="4:4" s="1" customFormat="1" x14ac:dyDescent="0.3">
      <c r="D219" s="548"/>
    </row>
    <row r="220" spans="4:4" s="1" customFormat="1" x14ac:dyDescent="0.3">
      <c r="D220" s="548"/>
    </row>
    <row r="221" spans="4:4" s="1" customFormat="1" x14ac:dyDescent="0.3">
      <c r="D221" s="548"/>
    </row>
    <row r="222" spans="4:4" s="1" customFormat="1" x14ac:dyDescent="0.3">
      <c r="D222" s="548"/>
    </row>
    <row r="223" spans="4:4" s="1" customFormat="1" x14ac:dyDescent="0.3">
      <c r="D223" s="548"/>
    </row>
    <row r="224" spans="4:4" s="1" customFormat="1" x14ac:dyDescent="0.3">
      <c r="D224" s="548"/>
    </row>
    <row r="225" spans="4:4" s="1" customFormat="1" x14ac:dyDescent="0.3">
      <c r="D225" s="548"/>
    </row>
    <row r="226" spans="4:4" s="1" customFormat="1" x14ac:dyDescent="0.3">
      <c r="D226" s="548"/>
    </row>
    <row r="227" spans="4:4" s="1" customFormat="1" x14ac:dyDescent="0.3">
      <c r="D227" s="548"/>
    </row>
    <row r="228" spans="4:4" s="1" customFormat="1" x14ac:dyDescent="0.3">
      <c r="D228" s="548"/>
    </row>
    <row r="229" spans="4:4" s="1" customFormat="1" x14ac:dyDescent="0.3">
      <c r="D229" s="548"/>
    </row>
    <row r="230" spans="4:4" s="1" customFormat="1" x14ac:dyDescent="0.3">
      <c r="D230" s="548"/>
    </row>
    <row r="231" spans="4:4" s="1" customFormat="1" x14ac:dyDescent="0.3">
      <c r="D231" s="548"/>
    </row>
    <row r="232" spans="4:4" s="1" customFormat="1" x14ac:dyDescent="0.3">
      <c r="D232" s="548"/>
    </row>
    <row r="233" spans="4:4" s="1" customFormat="1" x14ac:dyDescent="0.3">
      <c r="D233" s="548"/>
    </row>
    <row r="234" spans="4:4" s="1" customFormat="1" x14ac:dyDescent="0.3">
      <c r="D234" s="548"/>
    </row>
    <row r="235" spans="4:4" s="1" customFormat="1" x14ac:dyDescent="0.3">
      <c r="D235" s="548"/>
    </row>
    <row r="236" spans="4:4" s="1" customFormat="1" x14ac:dyDescent="0.3">
      <c r="D236" s="548"/>
    </row>
    <row r="237" spans="4:4" s="1" customFormat="1" x14ac:dyDescent="0.3">
      <c r="D237" s="548"/>
    </row>
    <row r="238" spans="4:4" s="1" customFormat="1" x14ac:dyDescent="0.3">
      <c r="D238" s="548"/>
    </row>
    <row r="239" spans="4:4" s="1" customFormat="1" x14ac:dyDescent="0.3">
      <c r="D239" s="548"/>
    </row>
    <row r="240" spans="4:4" s="1" customFormat="1" x14ac:dyDescent="0.3">
      <c r="D240" s="548"/>
    </row>
    <row r="241" spans="4:4" s="1" customFormat="1" x14ac:dyDescent="0.3">
      <c r="D241" s="548"/>
    </row>
    <row r="242" spans="4:4" s="1" customFormat="1" x14ac:dyDescent="0.3">
      <c r="D242" s="548"/>
    </row>
    <row r="243" spans="4:4" s="1" customFormat="1" x14ac:dyDescent="0.3">
      <c r="D243" s="548"/>
    </row>
    <row r="244" spans="4:4" s="1" customFormat="1" x14ac:dyDescent="0.3">
      <c r="D244" s="548"/>
    </row>
    <row r="245" spans="4:4" s="1" customFormat="1" x14ac:dyDescent="0.3">
      <c r="D245" s="548"/>
    </row>
    <row r="246" spans="4:4" s="1" customFormat="1" x14ac:dyDescent="0.3">
      <c r="D246" s="548"/>
    </row>
    <row r="247" spans="4:4" s="1" customFormat="1" x14ac:dyDescent="0.3">
      <c r="D247" s="548"/>
    </row>
    <row r="248" spans="4:4" s="1" customFormat="1" x14ac:dyDescent="0.3">
      <c r="D248" s="548"/>
    </row>
    <row r="249" spans="4:4" s="1" customFormat="1" x14ac:dyDescent="0.3">
      <c r="D249" s="548"/>
    </row>
    <row r="250" spans="4:4" s="1" customFormat="1" x14ac:dyDescent="0.3">
      <c r="D250" s="548"/>
    </row>
    <row r="251" spans="4:4" s="1" customFormat="1" x14ac:dyDescent="0.3">
      <c r="D251" s="548"/>
    </row>
    <row r="252" spans="4:4" s="1" customFormat="1" x14ac:dyDescent="0.3">
      <c r="D252" s="548"/>
    </row>
    <row r="253" spans="4:4" s="1" customFormat="1" x14ac:dyDescent="0.3">
      <c r="D253" s="548"/>
    </row>
    <row r="254" spans="4:4" s="1" customFormat="1" x14ac:dyDescent="0.3">
      <c r="D254" s="548"/>
    </row>
    <row r="255" spans="4:4" s="1" customFormat="1" x14ac:dyDescent="0.3">
      <c r="D255" s="548"/>
    </row>
  </sheetData>
  <mergeCells count="3">
    <mergeCell ref="B5:D5"/>
    <mergeCell ref="E5:G5"/>
    <mergeCell ref="A81:E81"/>
  </mergeCells>
  <printOptions horizontalCentered="1" verticalCentered="1"/>
  <pageMargins left="0" right="0" top="0" bottom="0" header="0.31496062992125984" footer="0.31496062992125984"/>
  <pageSetup paperSize="9" scale="68"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B3DBF-3465-4181-A155-E1799C2CA7A5}">
  <sheetPr>
    <tabColor rgb="FF002060"/>
  </sheetPr>
  <dimension ref="A1:P69"/>
  <sheetViews>
    <sheetView showGridLines="0" view="pageBreakPreview" zoomScaleNormal="100" zoomScaleSheetLayoutView="100" workbookViewId="0"/>
  </sheetViews>
  <sheetFormatPr baseColWidth="10" defaultColWidth="11.44140625" defaultRowHeight="13.8" x14ac:dyDescent="0.3"/>
  <cols>
    <col min="1" max="1" width="9.6640625" style="6" customWidth="1"/>
    <col min="2" max="2" width="11.5546875" style="6" customWidth="1"/>
    <col min="3" max="3" width="14.5546875" style="6" customWidth="1"/>
    <col min="4" max="8" width="14" style="6" customWidth="1"/>
    <col min="9" max="9" width="19.109375" style="6" customWidth="1"/>
    <col min="10" max="10" width="10.44140625" style="6" customWidth="1"/>
    <col min="11" max="11" width="14" style="17" customWidth="1"/>
    <col min="12" max="14" width="14" style="6" customWidth="1"/>
    <col min="15" max="15" width="3.6640625" style="6" customWidth="1"/>
    <col min="16" max="16384" width="11.44140625" style="6"/>
  </cols>
  <sheetData>
    <row r="1" spans="1:16" x14ac:dyDescent="0.3">
      <c r="A1" s="103" t="s">
        <v>355</v>
      </c>
      <c r="B1" s="253"/>
      <c r="C1" s="253"/>
      <c r="D1" s="254"/>
      <c r="E1" s="255"/>
      <c r="F1" s="255"/>
      <c r="G1" s="181"/>
      <c r="H1" s="181"/>
    </row>
    <row r="2" spans="1:16" ht="15.6" x14ac:dyDescent="0.3">
      <c r="A2" s="1046" t="s">
        <v>356</v>
      </c>
      <c r="B2" s="1046"/>
      <c r="C2" s="1046"/>
      <c r="D2" s="1046"/>
      <c r="E2" s="255"/>
      <c r="F2" s="255"/>
      <c r="G2" s="181"/>
      <c r="H2" s="181"/>
    </row>
    <row r="3" spans="1:16" x14ac:dyDescent="0.3">
      <c r="A3" s="256"/>
      <c r="B3" s="256"/>
      <c r="C3" s="256"/>
      <c r="D3" s="256"/>
      <c r="E3" s="255"/>
      <c r="F3" s="255"/>
      <c r="G3" s="181"/>
      <c r="H3" s="181"/>
    </row>
    <row r="4" spans="1:16" ht="15" customHeight="1" x14ac:dyDescent="0.3">
      <c r="A4" s="1047" t="s">
        <v>357</v>
      </c>
      <c r="B4" s="1047"/>
      <c r="C4" s="1047"/>
      <c r="D4" s="1047"/>
      <c r="F4" s="193" t="s">
        <v>897</v>
      </c>
      <c r="G4" s="193"/>
      <c r="H4" s="193"/>
      <c r="J4" s="257"/>
      <c r="L4"/>
      <c r="M4"/>
      <c r="N4"/>
      <c r="O4"/>
    </row>
    <row r="5" spans="1:16" ht="14.4" x14ac:dyDescent="0.3">
      <c r="A5" s="282" t="s">
        <v>205</v>
      </c>
      <c r="B5" s="258" t="s">
        <v>358</v>
      </c>
      <c r="C5" s="258" t="s">
        <v>359</v>
      </c>
      <c r="D5" s="258" t="s">
        <v>0</v>
      </c>
      <c r="F5" s="76" t="s">
        <v>180</v>
      </c>
      <c r="G5" s="318" t="s">
        <v>388</v>
      </c>
      <c r="H5" s="318" t="s">
        <v>389</v>
      </c>
      <c r="I5" s="77" t="s">
        <v>390</v>
      </c>
      <c r="J5" s="77" t="s">
        <v>508</v>
      </c>
      <c r="K5" s="259"/>
      <c r="L5"/>
      <c r="M5"/>
      <c r="N5"/>
      <c r="O5"/>
    </row>
    <row r="6" spans="1:16" ht="14.4" x14ac:dyDescent="0.3">
      <c r="A6" s="204">
        <v>2015</v>
      </c>
      <c r="B6" s="513">
        <v>74023</v>
      </c>
      <c r="C6" s="513">
        <v>109334</v>
      </c>
      <c r="D6" s="514">
        <f t="shared" ref="D6:D15" si="0">+B6+C6</f>
        <v>183357</v>
      </c>
      <c r="E6" s="17"/>
      <c r="F6" s="6" t="s">
        <v>245</v>
      </c>
      <c r="G6" s="17">
        <v>42889</v>
      </c>
      <c r="H6" s="17">
        <v>3443</v>
      </c>
      <c r="I6" s="17">
        <f>+G6+H6</f>
        <v>46332</v>
      </c>
      <c r="J6" s="260">
        <f t="shared" ref="J6:J29" si="1">I6/$I$31</f>
        <v>0.1705558193725083</v>
      </c>
      <c r="K6" s="518"/>
      <c r="N6"/>
      <c r="O6"/>
    </row>
    <row r="7" spans="1:16" ht="14.4" x14ac:dyDescent="0.3">
      <c r="A7" s="204">
        <v>2016</v>
      </c>
      <c r="B7" s="513">
        <v>75038</v>
      </c>
      <c r="C7" s="513">
        <v>97626</v>
      </c>
      <c r="D7" s="514">
        <f t="shared" si="0"/>
        <v>172664</v>
      </c>
      <c r="E7" s="17"/>
      <c r="F7" s="6" t="s">
        <v>258</v>
      </c>
      <c r="G7" s="17">
        <v>23043</v>
      </c>
      <c r="H7" s="17">
        <v>1115</v>
      </c>
      <c r="I7" s="17">
        <f t="shared" ref="I7:I29" si="2">+G7+H7</f>
        <v>24158</v>
      </c>
      <c r="J7" s="260">
        <f t="shared" si="1"/>
        <v>8.8929627134616593E-2</v>
      </c>
      <c r="K7" s="518"/>
      <c r="N7"/>
      <c r="O7"/>
    </row>
    <row r="8" spans="1:16" ht="14.4" x14ac:dyDescent="0.3">
      <c r="A8" s="204">
        <v>2017</v>
      </c>
      <c r="B8" s="513">
        <v>80588</v>
      </c>
      <c r="C8" s="513">
        <v>102104</v>
      </c>
      <c r="D8" s="514">
        <f t="shared" si="0"/>
        <v>182692</v>
      </c>
      <c r="E8" s="17"/>
      <c r="F8" s="6" t="s">
        <v>249</v>
      </c>
      <c r="G8" s="17">
        <v>19919</v>
      </c>
      <c r="H8" s="17">
        <v>2732</v>
      </c>
      <c r="I8" s="17">
        <f t="shared" si="2"/>
        <v>22651</v>
      </c>
      <c r="J8" s="260">
        <f t="shared" si="1"/>
        <v>8.3382108793203097E-2</v>
      </c>
      <c r="K8" s="518"/>
      <c r="L8"/>
      <c r="M8"/>
      <c r="N8"/>
      <c r="O8"/>
      <c r="P8"/>
    </row>
    <row r="9" spans="1:16" ht="14.4" x14ac:dyDescent="0.3">
      <c r="A9" s="7">
        <v>2018</v>
      </c>
      <c r="B9" s="513">
        <v>86808</v>
      </c>
      <c r="C9" s="513">
        <v>109061</v>
      </c>
      <c r="D9" s="514">
        <f t="shared" si="0"/>
        <v>195869</v>
      </c>
      <c r="E9" s="17"/>
      <c r="F9" s="6" t="s">
        <v>251</v>
      </c>
      <c r="G9" s="17">
        <v>20034</v>
      </c>
      <c r="H9" s="17">
        <v>1601</v>
      </c>
      <c r="I9" s="17">
        <f t="shared" si="2"/>
        <v>21635</v>
      </c>
      <c r="J9" s="260">
        <f t="shared" si="1"/>
        <v>7.9642043342057697E-2</v>
      </c>
      <c r="K9" s="518"/>
      <c r="L9"/>
      <c r="M9"/>
      <c r="N9"/>
      <c r="O9"/>
      <c r="P9"/>
    </row>
    <row r="10" spans="1:16" ht="14.4" x14ac:dyDescent="0.3">
      <c r="A10" s="7">
        <v>2019</v>
      </c>
      <c r="B10" s="513">
        <v>83216</v>
      </c>
      <c r="C10" s="513">
        <v>98328</v>
      </c>
      <c r="D10" s="514">
        <f t="shared" si="0"/>
        <v>181544</v>
      </c>
      <c r="E10" s="17"/>
      <c r="F10" s="6" t="s">
        <v>246</v>
      </c>
      <c r="G10" s="17">
        <v>18961</v>
      </c>
      <c r="H10" s="17">
        <v>1994</v>
      </c>
      <c r="I10" s="17">
        <f t="shared" si="2"/>
        <v>20955</v>
      </c>
      <c r="J10" s="260">
        <f t="shared" si="1"/>
        <v>7.7138849929873771E-2</v>
      </c>
      <c r="K10" s="518"/>
      <c r="L10"/>
      <c r="M10"/>
      <c r="N10"/>
      <c r="O10"/>
      <c r="P10"/>
    </row>
    <row r="11" spans="1:16" ht="14.4" x14ac:dyDescent="0.3">
      <c r="A11" s="261">
        <v>2020</v>
      </c>
      <c r="B11" s="513">
        <v>62178.25</v>
      </c>
      <c r="C11" s="513">
        <v>115970.91666666667</v>
      </c>
      <c r="D11" s="514">
        <f t="shared" si="0"/>
        <v>178149.16666666669</v>
      </c>
      <c r="E11" s="17"/>
      <c r="F11" s="6" t="s">
        <v>243</v>
      </c>
      <c r="G11" s="17">
        <v>18151</v>
      </c>
      <c r="H11" s="17">
        <v>1798</v>
      </c>
      <c r="I11" s="17">
        <f t="shared" si="2"/>
        <v>19949</v>
      </c>
      <c r="J11" s="260">
        <f t="shared" si="1"/>
        <v>7.3435596146554608E-2</v>
      </c>
      <c r="K11" s="518"/>
      <c r="L11"/>
      <c r="M11"/>
      <c r="N11"/>
      <c r="O11"/>
      <c r="P11"/>
    </row>
    <row r="12" spans="1:16" ht="14.4" x14ac:dyDescent="0.3">
      <c r="A12" s="261">
        <v>2021</v>
      </c>
      <c r="B12" s="513">
        <v>64650.833333333336</v>
      </c>
      <c r="C12" s="513">
        <v>152669.83333333334</v>
      </c>
      <c r="D12" s="514">
        <f t="shared" si="0"/>
        <v>217320.66666666669</v>
      </c>
      <c r="E12" s="17"/>
      <c r="F12" s="6" t="s">
        <v>255</v>
      </c>
      <c r="G12" s="17">
        <v>18994</v>
      </c>
      <c r="H12" s="17">
        <v>953</v>
      </c>
      <c r="I12" s="17">
        <f t="shared" si="2"/>
        <v>19947</v>
      </c>
      <c r="J12" s="260">
        <f t="shared" si="1"/>
        <v>7.3428233812989366E-2</v>
      </c>
      <c r="K12" s="518"/>
      <c r="L12"/>
      <c r="M12"/>
      <c r="N12"/>
      <c r="O12"/>
      <c r="P12"/>
    </row>
    <row r="13" spans="1:16" ht="14.4" x14ac:dyDescent="0.3">
      <c r="A13" s="7">
        <v>2022</v>
      </c>
      <c r="B13" s="513">
        <v>69021.083333333328</v>
      </c>
      <c r="C13" s="513">
        <v>163168.5</v>
      </c>
      <c r="D13" s="514">
        <f t="shared" si="0"/>
        <v>232189.58333333331</v>
      </c>
      <c r="E13" s="17"/>
      <c r="F13" s="6" t="s">
        <v>302</v>
      </c>
      <c r="G13" s="17">
        <v>15002</v>
      </c>
      <c r="H13" s="17">
        <v>1775</v>
      </c>
      <c r="I13" s="17">
        <f t="shared" si="2"/>
        <v>16777</v>
      </c>
      <c r="J13" s="260">
        <f t="shared" si="1"/>
        <v>6.1758935112073123E-2</v>
      </c>
      <c r="K13" s="518"/>
      <c r="L13"/>
      <c r="M13"/>
      <c r="N13"/>
      <c r="O13"/>
      <c r="P13"/>
    </row>
    <row r="14" spans="1:16" ht="14.4" x14ac:dyDescent="0.3">
      <c r="A14" s="7">
        <v>2023</v>
      </c>
      <c r="B14" s="513">
        <v>70795.166666666672</v>
      </c>
      <c r="C14" s="513">
        <v>155441.66666666666</v>
      </c>
      <c r="D14" s="514">
        <f t="shared" si="0"/>
        <v>226236.83333333331</v>
      </c>
      <c r="E14" s="183"/>
      <c r="F14" s="6" t="s">
        <v>244</v>
      </c>
      <c r="G14" s="17">
        <v>15231</v>
      </c>
      <c r="H14" s="17">
        <v>1194</v>
      </c>
      <c r="I14" s="17">
        <f t="shared" si="2"/>
        <v>16425</v>
      </c>
      <c r="J14" s="260">
        <f t="shared" si="1"/>
        <v>6.0463164404589681E-2</v>
      </c>
      <c r="K14" s="518"/>
      <c r="L14"/>
      <c r="M14"/>
      <c r="N14"/>
      <c r="O14"/>
      <c r="P14"/>
    </row>
    <row r="15" spans="1:16" ht="14.4" x14ac:dyDescent="0.3">
      <c r="A15" s="7">
        <v>2024</v>
      </c>
      <c r="B15" s="513">
        <v>73295</v>
      </c>
      <c r="C15" s="513">
        <v>166358.58333333334</v>
      </c>
      <c r="D15" s="514">
        <f t="shared" si="0"/>
        <v>239653.58333333334</v>
      </c>
      <c r="E15" s="183"/>
      <c r="F15" s="6" t="s">
        <v>264</v>
      </c>
      <c r="G15" s="17">
        <v>13434</v>
      </c>
      <c r="H15" s="17">
        <v>1090</v>
      </c>
      <c r="I15" s="17">
        <f t="shared" si="2"/>
        <v>14524</v>
      </c>
      <c r="J15" s="260">
        <f t="shared" si="1"/>
        <v>5.3465266350822556E-2</v>
      </c>
      <c r="K15" s="518"/>
      <c r="L15" s="513"/>
      <c r="M15"/>
      <c r="N15"/>
      <c r="O15"/>
      <c r="P15"/>
    </row>
    <row r="16" spans="1:16" ht="14.4" x14ac:dyDescent="0.3">
      <c r="A16" s="7">
        <v>2025</v>
      </c>
      <c r="B16" s="513">
        <v>75577.666666666672</v>
      </c>
      <c r="C16" s="513">
        <v>188476.25</v>
      </c>
      <c r="D16" s="514">
        <f>+B16+C16</f>
        <v>264053.91666666669</v>
      </c>
      <c r="E16" s="262"/>
      <c r="F16" s="6" t="s">
        <v>263</v>
      </c>
      <c r="G16" s="17">
        <v>9801</v>
      </c>
      <c r="H16" s="17">
        <v>1276</v>
      </c>
      <c r="I16" s="17">
        <f t="shared" si="2"/>
        <v>11077</v>
      </c>
      <c r="J16" s="260">
        <f t="shared" si="1"/>
        <v>4.0776284451119624E-2</v>
      </c>
      <c r="K16" s="518"/>
      <c r="L16" s="513"/>
      <c r="M16"/>
      <c r="N16"/>
      <c r="O16"/>
      <c r="P16"/>
    </row>
    <row r="17" spans="1:16" ht="14.4" x14ac:dyDescent="0.3">
      <c r="A17" s="185" t="s">
        <v>850</v>
      </c>
      <c r="B17" s="515">
        <f>AVERAGE(B18:B19)</f>
        <v>76562.5</v>
      </c>
      <c r="C17" s="515">
        <f>AVERAGE(C18:C19)</f>
        <v>195475.5</v>
      </c>
      <c r="D17" s="516">
        <f>+B17+C17</f>
        <v>272038</v>
      </c>
      <c r="E17" s="262"/>
      <c r="F17" s="6" t="s">
        <v>259</v>
      </c>
      <c r="G17" s="17">
        <v>7386</v>
      </c>
      <c r="H17" s="17">
        <v>282</v>
      </c>
      <c r="I17" s="17">
        <f t="shared" si="2"/>
        <v>7668</v>
      </c>
      <c r="J17" s="260">
        <f t="shared" si="1"/>
        <v>2.8227186889156389E-2</v>
      </c>
      <c r="K17" s="513"/>
      <c r="L17"/>
      <c r="M17"/>
      <c r="N17"/>
      <c r="O17"/>
      <c r="P17"/>
    </row>
    <row r="18" spans="1:16" ht="14.4" x14ac:dyDescent="0.3">
      <c r="A18" s="263" t="s">
        <v>206</v>
      </c>
      <c r="B18" s="513">
        <v>76707</v>
      </c>
      <c r="C18" s="513">
        <v>195716</v>
      </c>
      <c r="D18" s="514">
        <f t="shared" ref="D18:D19" si="3">+B18+C18</f>
        <v>272423</v>
      </c>
      <c r="E18" s="262"/>
      <c r="F18" s="6" t="s">
        <v>256</v>
      </c>
      <c r="G18" s="17">
        <v>6862</v>
      </c>
      <c r="H18" s="17">
        <v>734</v>
      </c>
      <c r="I18" s="17">
        <f t="shared" si="2"/>
        <v>7596</v>
      </c>
      <c r="J18" s="260">
        <f t="shared" si="1"/>
        <v>2.7962142880807502E-2</v>
      </c>
      <c r="K18" s="513"/>
      <c r="L18"/>
      <c r="M18"/>
      <c r="N18"/>
      <c r="O18"/>
      <c r="P18"/>
    </row>
    <row r="19" spans="1:16" ht="14.4" x14ac:dyDescent="0.3">
      <c r="A19" s="263" t="s">
        <v>207</v>
      </c>
      <c r="B19" s="513">
        <v>76418</v>
      </c>
      <c r="C19" s="513">
        <v>195235</v>
      </c>
      <c r="D19" s="514">
        <f t="shared" si="3"/>
        <v>271653</v>
      </c>
      <c r="E19" s="262"/>
      <c r="F19" s="6" t="s">
        <v>262</v>
      </c>
      <c r="G19" s="17">
        <v>6388</v>
      </c>
      <c r="H19" s="17">
        <v>472</v>
      </c>
      <c r="I19" s="17">
        <f t="shared" si="2"/>
        <v>6860</v>
      </c>
      <c r="J19" s="260">
        <f t="shared" si="1"/>
        <v>2.5252804128796665E-2</v>
      </c>
      <c r="K19" s="518"/>
      <c r="L19"/>
      <c r="M19"/>
      <c r="N19"/>
      <c r="O19"/>
      <c r="P19"/>
    </row>
    <row r="20" spans="1:16" ht="14.4" x14ac:dyDescent="0.3">
      <c r="A20" s="263"/>
      <c r="B20" s="513"/>
      <c r="C20" s="513"/>
      <c r="D20" s="514"/>
      <c r="E20" s="265"/>
      <c r="F20" s="6" t="s">
        <v>254</v>
      </c>
      <c r="G20" s="17">
        <v>5682</v>
      </c>
      <c r="H20" s="17">
        <v>443</v>
      </c>
      <c r="I20" s="17">
        <f t="shared" si="2"/>
        <v>6125</v>
      </c>
      <c r="J20" s="260">
        <f t="shared" si="1"/>
        <v>2.2547146543568448E-2</v>
      </c>
      <c r="K20" s="518"/>
      <c r="L20" s="513"/>
      <c r="M20" s="513"/>
      <c r="N20"/>
      <c r="O20"/>
      <c r="P20"/>
    </row>
    <row r="21" spans="1:16" ht="14.4" x14ac:dyDescent="0.3">
      <c r="A21" s="263"/>
      <c r="B21" s="513"/>
      <c r="C21" s="513"/>
      <c r="D21" s="514"/>
      <c r="E21" s="265"/>
      <c r="F21" s="6" t="s">
        <v>261</v>
      </c>
      <c r="G21" s="17">
        <v>2807</v>
      </c>
      <c r="H21" s="17">
        <v>348</v>
      </c>
      <c r="I21" s="17">
        <f t="shared" si="2"/>
        <v>3155</v>
      </c>
      <c r="J21" s="260">
        <f t="shared" si="1"/>
        <v>1.161408119917689E-2</v>
      </c>
      <c r="K21" s="518"/>
      <c r="L21" s="141"/>
      <c r="M21" s="141"/>
      <c r="N21"/>
      <c r="O21"/>
      <c r="P21"/>
    </row>
    <row r="22" spans="1:16" ht="14.4" x14ac:dyDescent="0.3">
      <c r="A22" s="263"/>
      <c r="B22" s="513"/>
      <c r="C22" s="513"/>
      <c r="D22" s="514"/>
      <c r="E22" s="262"/>
      <c r="F22" s="6" t="s">
        <v>248</v>
      </c>
      <c r="G22" s="17">
        <v>2835</v>
      </c>
      <c r="H22" s="17">
        <v>267</v>
      </c>
      <c r="I22" s="17">
        <f t="shared" si="2"/>
        <v>3102</v>
      </c>
      <c r="J22" s="260">
        <f t="shared" si="1"/>
        <v>1.1418979359697851E-2</v>
      </c>
      <c r="K22" s="518"/>
      <c r="L22" s="141"/>
      <c r="M22" s="141"/>
    </row>
    <row r="23" spans="1:16" ht="14.4" x14ac:dyDescent="0.3">
      <c r="A23" s="263"/>
      <c r="B23" s="513"/>
      <c r="C23" s="513"/>
      <c r="D23" s="514"/>
      <c r="E23" s="262"/>
      <c r="F23" s="6" t="s">
        <v>250</v>
      </c>
      <c r="G23" s="17">
        <v>1266</v>
      </c>
      <c r="H23" s="17">
        <v>145</v>
      </c>
      <c r="I23" s="17">
        <f t="shared" si="2"/>
        <v>1411</v>
      </c>
      <c r="J23" s="260">
        <f t="shared" si="1"/>
        <v>5.1941263302816461E-3</v>
      </c>
      <c r="K23" s="6"/>
      <c r="M23" s="513"/>
    </row>
    <row r="24" spans="1:16" ht="14.4" x14ac:dyDescent="0.3">
      <c r="A24" s="263"/>
      <c r="B24" s="513"/>
      <c r="C24" s="513"/>
      <c r="D24" s="514"/>
      <c r="E24" s="262"/>
      <c r="F24" s="6" t="s">
        <v>303</v>
      </c>
      <c r="G24" s="17">
        <v>1044</v>
      </c>
      <c r="H24" s="17">
        <v>139</v>
      </c>
      <c r="I24" s="17">
        <f t="shared" si="2"/>
        <v>1183</v>
      </c>
      <c r="J24" s="260">
        <f t="shared" si="1"/>
        <v>4.3548203038435065E-3</v>
      </c>
      <c r="K24" s="518"/>
      <c r="M24" s="264"/>
    </row>
    <row r="25" spans="1:16" ht="14.4" x14ac:dyDescent="0.3">
      <c r="A25" s="263"/>
      <c r="B25" s="513"/>
      <c r="C25" s="513"/>
      <c r="D25" s="514"/>
      <c r="E25" s="265"/>
      <c r="F25" s="6" t="s">
        <v>257</v>
      </c>
      <c r="G25" s="17">
        <v>67</v>
      </c>
      <c r="H25" s="17">
        <v>10</v>
      </c>
      <c r="I25" s="17">
        <f t="shared" si="2"/>
        <v>77</v>
      </c>
      <c r="J25" s="266">
        <f t="shared" si="1"/>
        <v>2.8344984226200338E-4</v>
      </c>
      <c r="K25" s="518"/>
      <c r="M25" s="264"/>
      <c r="O25" s="17"/>
    </row>
    <row r="26" spans="1:16" ht="14.4" x14ac:dyDescent="0.3">
      <c r="A26" s="263"/>
      <c r="B26" s="513"/>
      <c r="C26" s="513"/>
      <c r="D26" s="514"/>
      <c r="E26" s="262"/>
      <c r="F26" s="6" t="s">
        <v>515</v>
      </c>
      <c r="G26" s="17">
        <v>14</v>
      </c>
      <c r="H26" s="17">
        <v>3</v>
      </c>
      <c r="I26" s="17">
        <f t="shared" si="2"/>
        <v>17</v>
      </c>
      <c r="J26" s="266">
        <f t="shared" si="1"/>
        <v>6.2579835304598139E-5</v>
      </c>
      <c r="K26" s="518"/>
      <c r="M26" s="264"/>
      <c r="O26" s="17"/>
    </row>
    <row r="27" spans="1:16" ht="14.4" x14ac:dyDescent="0.3">
      <c r="A27" s="263"/>
      <c r="B27" s="513"/>
      <c r="C27" s="513"/>
      <c r="D27" s="514"/>
      <c r="E27" s="265"/>
      <c r="F27" s="6" t="s">
        <v>252</v>
      </c>
      <c r="G27" s="17">
        <v>8</v>
      </c>
      <c r="H27" s="17">
        <v>8</v>
      </c>
      <c r="I27" s="17">
        <f t="shared" si="2"/>
        <v>16</v>
      </c>
      <c r="J27" s="266">
        <f t="shared" si="1"/>
        <v>5.8898668521974728E-5</v>
      </c>
      <c r="K27" s="518"/>
      <c r="M27" s="264"/>
      <c r="O27" s="17"/>
    </row>
    <row r="28" spans="1:16" ht="14.4" x14ac:dyDescent="0.3">
      <c r="A28" s="192" t="s">
        <v>898</v>
      </c>
      <c r="B28" s="256"/>
      <c r="C28" s="256"/>
      <c r="D28" s="256"/>
      <c r="E28" s="265"/>
      <c r="F28" s="6" t="s">
        <v>253</v>
      </c>
      <c r="G28" s="17">
        <v>8</v>
      </c>
      <c r="H28" s="17">
        <v>0</v>
      </c>
      <c r="I28" s="17">
        <f t="shared" si="2"/>
        <v>8</v>
      </c>
      <c r="J28" s="267">
        <f t="shared" si="1"/>
        <v>2.9449334260987364E-5</v>
      </c>
      <c r="K28" s="264"/>
      <c r="M28" s="264"/>
      <c r="O28" s="17"/>
    </row>
    <row r="29" spans="1:16" ht="14.4" x14ac:dyDescent="0.3">
      <c r="A29" s="268">
        <v>45689</v>
      </c>
      <c r="B29" s="513">
        <v>72533</v>
      </c>
      <c r="C29" s="513">
        <v>165509</v>
      </c>
      <c r="D29" s="514">
        <f>+B29+C29</f>
        <v>238042</v>
      </c>
      <c r="E29" s="265"/>
      <c r="F29" s="6" t="s">
        <v>260</v>
      </c>
      <c r="G29" s="17">
        <v>5</v>
      </c>
      <c r="H29" s="17">
        <v>0</v>
      </c>
      <c r="I29" s="17">
        <f t="shared" si="2"/>
        <v>5</v>
      </c>
      <c r="J29" s="267">
        <f t="shared" si="1"/>
        <v>1.8405833913117102E-5</v>
      </c>
      <c r="K29" s="264"/>
      <c r="M29" s="264"/>
      <c r="O29" s="17"/>
    </row>
    <row r="30" spans="1:16" ht="14.4" x14ac:dyDescent="0.3">
      <c r="A30" s="268">
        <v>46054</v>
      </c>
      <c r="B30" s="513">
        <v>76418</v>
      </c>
      <c r="C30" s="513">
        <v>195235</v>
      </c>
      <c r="D30" s="514">
        <f>+B30+C30</f>
        <v>271653</v>
      </c>
      <c r="E30" s="262"/>
      <c r="G30" s="17"/>
      <c r="H30" s="17"/>
      <c r="I30" s="17"/>
      <c r="J30" s="267"/>
      <c r="K30" s="264"/>
      <c r="L30" s="513"/>
    </row>
    <row r="31" spans="1:16" ht="14.4" x14ac:dyDescent="0.3">
      <c r="A31" s="269" t="s">
        <v>266</v>
      </c>
      <c r="B31" s="525">
        <f>+B30/B29-1</f>
        <v>5.35618270304552E-2</v>
      </c>
      <c r="C31" s="525">
        <f>+C30/C29-1</f>
        <v>0.17960352609223662</v>
      </c>
      <c r="D31" s="526">
        <f>+D30/D29-1</f>
        <v>0.14119777182177939</v>
      </c>
      <c r="E31" s="10"/>
      <c r="F31" s="270" t="s">
        <v>0</v>
      </c>
      <c r="G31" s="271">
        <f>+SUM(G6:G30)</f>
        <v>249831</v>
      </c>
      <c r="H31" s="271">
        <f>+SUM(H6:H30)</f>
        <v>21822</v>
      </c>
      <c r="I31" s="271">
        <f>+SUM(I6:I30)</f>
        <v>271653</v>
      </c>
      <c r="J31" s="272">
        <f>SUM(J6:J30)</f>
        <v>0.99999999999999967</v>
      </c>
      <c r="K31" s="527"/>
      <c r="L31" s="264"/>
      <c r="M31"/>
    </row>
    <row r="32" spans="1:16" x14ac:dyDescent="0.3">
      <c r="G32" s="10"/>
      <c r="H32" s="10"/>
      <c r="K32" s="6"/>
      <c r="M32" s="17"/>
      <c r="O32" s="17"/>
    </row>
    <row r="33" spans="1:14" ht="12.75" customHeight="1" x14ac:dyDescent="0.3">
      <c r="E33" s="273"/>
      <c r="I33" s="257"/>
    </row>
    <row r="34" spans="1:14" ht="52.5" customHeight="1" x14ac:dyDescent="0.3">
      <c r="A34" s="1048" t="s">
        <v>899</v>
      </c>
      <c r="B34" s="1048"/>
      <c r="C34" s="1048"/>
      <c r="D34" s="1048"/>
      <c r="E34" s="1048"/>
      <c r="F34" s="1048"/>
      <c r="G34" s="1048"/>
      <c r="H34" s="1048"/>
      <c r="I34" s="1048"/>
      <c r="J34" s="188"/>
      <c r="K34" s="10"/>
    </row>
    <row r="36" spans="1:14" ht="12.75" customHeight="1" x14ac:dyDescent="0.3">
      <c r="A36" s="1049" t="s">
        <v>360</v>
      </c>
      <c r="B36" s="1049"/>
      <c r="C36" s="1049"/>
      <c r="D36" s="1049"/>
      <c r="E36" s="1049"/>
      <c r="F36" s="1049"/>
      <c r="G36" s="1049"/>
      <c r="H36" s="1049"/>
      <c r="I36" s="1049"/>
      <c r="J36" s="1049"/>
    </row>
    <row r="37" spans="1:14" x14ac:dyDescent="0.3">
      <c r="A37" s="1050"/>
      <c r="B37" s="1050"/>
      <c r="C37" s="1050"/>
      <c r="D37" s="1050"/>
      <c r="E37" s="1050"/>
      <c r="F37" s="1050"/>
      <c r="G37" s="1050"/>
      <c r="H37" s="1050"/>
      <c r="I37" s="1050"/>
      <c r="J37" s="1050"/>
    </row>
    <row r="38" spans="1:14" ht="22.5" customHeight="1" x14ac:dyDescent="0.3">
      <c r="A38" s="258" t="s">
        <v>361</v>
      </c>
      <c r="B38" s="258" t="s">
        <v>362</v>
      </c>
      <c r="C38" s="258" t="s">
        <v>363</v>
      </c>
      <c r="D38" s="258" t="s">
        <v>364</v>
      </c>
      <c r="E38" s="258" t="s">
        <v>365</v>
      </c>
      <c r="F38" s="258" t="s">
        <v>366</v>
      </c>
      <c r="G38" s="258" t="s">
        <v>367</v>
      </c>
      <c r="H38" s="258" t="s">
        <v>368</v>
      </c>
      <c r="I38" s="258" t="s">
        <v>369</v>
      </c>
      <c r="J38" s="258" t="s">
        <v>834</v>
      </c>
      <c r="K38" s="274" t="s">
        <v>336</v>
      </c>
      <c r="L38" s="258" t="s">
        <v>337</v>
      </c>
      <c r="M38" s="258" t="s">
        <v>338</v>
      </c>
      <c r="N38" s="258" t="s">
        <v>0</v>
      </c>
    </row>
    <row r="39" spans="1:14" x14ac:dyDescent="0.3">
      <c r="A39" s="275">
        <v>2000</v>
      </c>
      <c r="B39" s="276">
        <v>6</v>
      </c>
      <c r="C39" s="276">
        <v>4</v>
      </c>
      <c r="D39" s="276">
        <v>2</v>
      </c>
      <c r="E39" s="276">
        <v>3</v>
      </c>
      <c r="F39" s="276">
        <v>3</v>
      </c>
      <c r="G39" s="276">
        <v>6</v>
      </c>
      <c r="H39" s="276">
        <v>8</v>
      </c>
      <c r="I39" s="276">
        <v>0</v>
      </c>
      <c r="J39" s="277">
        <v>0</v>
      </c>
      <c r="K39" s="277">
        <v>7</v>
      </c>
      <c r="L39" s="277">
        <v>8</v>
      </c>
      <c r="M39" s="277">
        <v>7</v>
      </c>
      <c r="N39" s="278">
        <f>SUM(B39:M39)</f>
        <v>54</v>
      </c>
    </row>
    <row r="40" spans="1:14" x14ac:dyDescent="0.3">
      <c r="A40" s="275">
        <v>2001</v>
      </c>
      <c r="B40" s="276">
        <v>2</v>
      </c>
      <c r="C40" s="276">
        <v>9</v>
      </c>
      <c r="D40" s="276">
        <v>5</v>
      </c>
      <c r="E40" s="276">
        <v>5</v>
      </c>
      <c r="F40" s="276">
        <v>8</v>
      </c>
      <c r="G40" s="276">
        <v>3</v>
      </c>
      <c r="H40" s="276">
        <v>8</v>
      </c>
      <c r="I40" s="276">
        <v>8</v>
      </c>
      <c r="J40" s="277">
        <v>4</v>
      </c>
      <c r="K40" s="277">
        <v>5</v>
      </c>
      <c r="L40" s="277">
        <v>4</v>
      </c>
      <c r="M40" s="277">
        <v>5</v>
      </c>
      <c r="N40" s="278">
        <f t="shared" ref="N40:N64" si="4">SUM(B40:M40)</f>
        <v>66</v>
      </c>
    </row>
    <row r="41" spans="1:14" x14ac:dyDescent="0.3">
      <c r="A41" s="275">
        <v>2002</v>
      </c>
      <c r="B41" s="276">
        <v>18</v>
      </c>
      <c r="C41" s="276">
        <v>2</v>
      </c>
      <c r="D41" s="276">
        <v>4</v>
      </c>
      <c r="E41" s="276">
        <v>5</v>
      </c>
      <c r="F41" s="276">
        <v>5</v>
      </c>
      <c r="G41" s="276">
        <v>4</v>
      </c>
      <c r="H41" s="276">
        <v>4</v>
      </c>
      <c r="I41" s="276">
        <v>4</v>
      </c>
      <c r="J41" s="277">
        <v>4</v>
      </c>
      <c r="K41" s="277">
        <v>7</v>
      </c>
      <c r="L41" s="277">
        <v>8</v>
      </c>
      <c r="M41" s="277">
        <v>1</v>
      </c>
      <c r="N41" s="278">
        <f t="shared" si="4"/>
        <v>66</v>
      </c>
    </row>
    <row r="42" spans="1:14" x14ac:dyDescent="0.3">
      <c r="A42" s="275">
        <v>2003</v>
      </c>
      <c r="B42" s="276">
        <v>4</v>
      </c>
      <c r="C42" s="276">
        <v>8</v>
      </c>
      <c r="D42" s="276">
        <v>5</v>
      </c>
      <c r="E42" s="276">
        <v>6</v>
      </c>
      <c r="F42" s="276">
        <v>5</v>
      </c>
      <c r="G42" s="276">
        <v>3</v>
      </c>
      <c r="H42" s="276">
        <v>4</v>
      </c>
      <c r="I42" s="276">
        <v>5</v>
      </c>
      <c r="J42" s="277">
        <v>3</v>
      </c>
      <c r="K42" s="277">
        <v>3</v>
      </c>
      <c r="L42" s="277">
        <v>4</v>
      </c>
      <c r="M42" s="277">
        <v>3</v>
      </c>
      <c r="N42" s="278">
        <f t="shared" si="4"/>
        <v>53</v>
      </c>
    </row>
    <row r="43" spans="1:14" x14ac:dyDescent="0.3">
      <c r="A43" s="275">
        <v>2004</v>
      </c>
      <c r="B43" s="276">
        <v>2</v>
      </c>
      <c r="C43" s="276">
        <v>9</v>
      </c>
      <c r="D43" s="276">
        <v>8</v>
      </c>
      <c r="E43" s="276">
        <v>5</v>
      </c>
      <c r="F43" s="276">
        <v>2</v>
      </c>
      <c r="G43" s="276">
        <v>9</v>
      </c>
      <c r="H43" s="276">
        <v>1</v>
      </c>
      <c r="I43" s="276">
        <v>3</v>
      </c>
      <c r="J43" s="277">
        <v>4</v>
      </c>
      <c r="K43" s="277">
        <v>7</v>
      </c>
      <c r="L43" s="277">
        <v>5</v>
      </c>
      <c r="M43" s="277">
        <v>1</v>
      </c>
      <c r="N43" s="278">
        <f t="shared" si="4"/>
        <v>56</v>
      </c>
    </row>
    <row r="44" spans="1:14" x14ac:dyDescent="0.3">
      <c r="A44" s="275">
        <v>2005</v>
      </c>
      <c r="B44" s="276">
        <v>3</v>
      </c>
      <c r="C44" s="276">
        <v>8</v>
      </c>
      <c r="D44" s="276">
        <v>6</v>
      </c>
      <c r="E44" s="276">
        <v>6</v>
      </c>
      <c r="F44" s="276">
        <v>6</v>
      </c>
      <c r="G44" s="276">
        <v>3</v>
      </c>
      <c r="H44" s="276">
        <v>5</v>
      </c>
      <c r="I44" s="276">
        <v>3</v>
      </c>
      <c r="J44" s="277">
        <v>7</v>
      </c>
      <c r="K44" s="277">
        <v>5</v>
      </c>
      <c r="L44" s="277">
        <v>8</v>
      </c>
      <c r="M44" s="277">
        <v>9</v>
      </c>
      <c r="N44" s="278">
        <f t="shared" si="4"/>
        <v>69</v>
      </c>
    </row>
    <row r="45" spans="1:14" x14ac:dyDescent="0.3">
      <c r="A45" s="275">
        <v>2006</v>
      </c>
      <c r="B45" s="276">
        <v>6</v>
      </c>
      <c r="C45" s="276">
        <v>7</v>
      </c>
      <c r="D45" s="276">
        <v>6</v>
      </c>
      <c r="E45" s="276">
        <v>3</v>
      </c>
      <c r="F45" s="276">
        <v>6</v>
      </c>
      <c r="G45" s="276">
        <v>5</v>
      </c>
      <c r="H45" s="276">
        <v>6</v>
      </c>
      <c r="I45" s="276">
        <v>5</v>
      </c>
      <c r="J45" s="277">
        <v>4</v>
      </c>
      <c r="K45" s="277">
        <v>9</v>
      </c>
      <c r="L45" s="277">
        <v>4</v>
      </c>
      <c r="M45" s="277">
        <v>4</v>
      </c>
      <c r="N45" s="278">
        <f t="shared" si="4"/>
        <v>65</v>
      </c>
    </row>
    <row r="46" spans="1:14" x14ac:dyDescent="0.3">
      <c r="A46" s="275">
        <v>2007</v>
      </c>
      <c r="B46" s="276">
        <v>5</v>
      </c>
      <c r="C46" s="276">
        <v>6</v>
      </c>
      <c r="D46" s="276">
        <v>7</v>
      </c>
      <c r="E46" s="276">
        <v>3</v>
      </c>
      <c r="F46" s="276">
        <v>7</v>
      </c>
      <c r="G46" s="276">
        <v>6</v>
      </c>
      <c r="H46" s="276">
        <v>4</v>
      </c>
      <c r="I46" s="276">
        <v>6</v>
      </c>
      <c r="J46" s="277">
        <v>5</v>
      </c>
      <c r="K46" s="277">
        <v>6</v>
      </c>
      <c r="L46" s="277">
        <v>5</v>
      </c>
      <c r="M46" s="277">
        <v>2</v>
      </c>
      <c r="N46" s="278">
        <f t="shared" si="4"/>
        <v>62</v>
      </c>
    </row>
    <row r="47" spans="1:14" x14ac:dyDescent="0.3">
      <c r="A47" s="275">
        <v>2008</v>
      </c>
      <c r="B47" s="276">
        <v>13</v>
      </c>
      <c r="C47" s="276">
        <v>4</v>
      </c>
      <c r="D47" s="276">
        <v>7</v>
      </c>
      <c r="E47" s="276">
        <v>6</v>
      </c>
      <c r="F47" s="276">
        <v>3</v>
      </c>
      <c r="G47" s="276">
        <v>5</v>
      </c>
      <c r="H47" s="276">
        <v>6</v>
      </c>
      <c r="I47" s="276">
        <v>6</v>
      </c>
      <c r="J47" s="277">
        <v>5</v>
      </c>
      <c r="K47" s="277">
        <v>3</v>
      </c>
      <c r="L47" s="277">
        <v>3</v>
      </c>
      <c r="M47" s="277">
        <v>3</v>
      </c>
      <c r="N47" s="278">
        <f t="shared" si="4"/>
        <v>64</v>
      </c>
    </row>
    <row r="48" spans="1:14" x14ac:dyDescent="0.3">
      <c r="A48" s="275">
        <v>2009</v>
      </c>
      <c r="B48" s="276">
        <v>4</v>
      </c>
      <c r="C48" s="276">
        <v>14</v>
      </c>
      <c r="D48" s="276">
        <v>6</v>
      </c>
      <c r="E48" s="276">
        <v>2</v>
      </c>
      <c r="F48" s="276">
        <v>3</v>
      </c>
      <c r="G48" s="276">
        <v>9</v>
      </c>
      <c r="H48" s="276">
        <v>5</v>
      </c>
      <c r="I48" s="276">
        <v>4</v>
      </c>
      <c r="J48" s="277">
        <v>2</v>
      </c>
      <c r="K48" s="277">
        <v>1</v>
      </c>
      <c r="L48" s="277">
        <v>4</v>
      </c>
      <c r="M48" s="277">
        <v>2</v>
      </c>
      <c r="N48" s="278">
        <f t="shared" si="4"/>
        <v>56</v>
      </c>
    </row>
    <row r="49" spans="1:15" x14ac:dyDescent="0.3">
      <c r="A49" s="275">
        <v>2010</v>
      </c>
      <c r="B49" s="276">
        <v>5</v>
      </c>
      <c r="C49" s="276">
        <v>13</v>
      </c>
      <c r="D49" s="276">
        <v>1</v>
      </c>
      <c r="E49" s="276">
        <v>6</v>
      </c>
      <c r="F49" s="276">
        <v>5</v>
      </c>
      <c r="G49" s="276">
        <v>9</v>
      </c>
      <c r="H49" s="276">
        <v>6</v>
      </c>
      <c r="I49" s="276">
        <v>4</v>
      </c>
      <c r="J49" s="277">
        <v>3</v>
      </c>
      <c r="K49" s="277">
        <v>4</v>
      </c>
      <c r="L49" s="277">
        <v>4</v>
      </c>
      <c r="M49" s="277">
        <v>6</v>
      </c>
      <c r="N49" s="278">
        <f t="shared" si="4"/>
        <v>66</v>
      </c>
    </row>
    <row r="50" spans="1:15" x14ac:dyDescent="0.3">
      <c r="A50" s="275">
        <v>2011</v>
      </c>
      <c r="B50" s="276">
        <v>4</v>
      </c>
      <c r="C50" s="276">
        <v>8</v>
      </c>
      <c r="D50" s="276">
        <v>3</v>
      </c>
      <c r="E50" s="276">
        <v>5</v>
      </c>
      <c r="F50" s="276">
        <v>6</v>
      </c>
      <c r="G50" s="276">
        <v>5</v>
      </c>
      <c r="H50" s="276">
        <v>4</v>
      </c>
      <c r="I50" s="276">
        <v>5</v>
      </c>
      <c r="J50" s="277">
        <v>4</v>
      </c>
      <c r="K50" s="277">
        <v>5</v>
      </c>
      <c r="L50" s="277">
        <v>1</v>
      </c>
      <c r="M50" s="277">
        <v>3</v>
      </c>
      <c r="N50" s="278">
        <f t="shared" si="4"/>
        <v>53</v>
      </c>
    </row>
    <row r="51" spans="1:15" x14ac:dyDescent="0.3">
      <c r="A51" s="275">
        <v>2012</v>
      </c>
      <c r="B51" s="276">
        <v>2</v>
      </c>
      <c r="C51" s="276">
        <v>6</v>
      </c>
      <c r="D51" s="276">
        <v>9</v>
      </c>
      <c r="E51" s="276">
        <v>2</v>
      </c>
      <c r="F51" s="276">
        <v>4</v>
      </c>
      <c r="G51" s="276">
        <v>2</v>
      </c>
      <c r="H51" s="276">
        <v>5</v>
      </c>
      <c r="I51" s="276">
        <v>5</v>
      </c>
      <c r="J51" s="277">
        <v>4</v>
      </c>
      <c r="K51" s="277">
        <v>7</v>
      </c>
      <c r="L51" s="277">
        <v>4</v>
      </c>
      <c r="M51" s="277">
        <v>4</v>
      </c>
      <c r="N51" s="278">
        <f t="shared" si="4"/>
        <v>54</v>
      </c>
      <c r="O51" s="279"/>
    </row>
    <row r="52" spans="1:15" x14ac:dyDescent="0.3">
      <c r="A52" s="275">
        <v>2013</v>
      </c>
      <c r="B52" s="276">
        <v>4</v>
      </c>
      <c r="C52" s="276">
        <v>6</v>
      </c>
      <c r="D52" s="276">
        <v>5</v>
      </c>
      <c r="E52" s="276">
        <v>6</v>
      </c>
      <c r="F52" s="276">
        <v>1</v>
      </c>
      <c r="G52" s="276">
        <v>4</v>
      </c>
      <c r="H52" s="276">
        <v>4</v>
      </c>
      <c r="I52" s="276">
        <v>4</v>
      </c>
      <c r="J52" s="277">
        <v>5</v>
      </c>
      <c r="K52" s="277">
        <v>2</v>
      </c>
      <c r="L52" s="277">
        <v>4</v>
      </c>
      <c r="M52" s="277">
        <v>2</v>
      </c>
      <c r="N52" s="278">
        <f t="shared" si="4"/>
        <v>47</v>
      </c>
      <c r="O52" s="279"/>
    </row>
    <row r="53" spans="1:15" x14ac:dyDescent="0.3">
      <c r="A53" s="275">
        <v>2014</v>
      </c>
      <c r="B53" s="276">
        <v>6</v>
      </c>
      <c r="C53" s="276">
        <v>1</v>
      </c>
      <c r="D53" s="276">
        <v>1</v>
      </c>
      <c r="E53" s="276">
        <v>1</v>
      </c>
      <c r="F53" s="276">
        <v>1</v>
      </c>
      <c r="G53" s="276">
        <v>3</v>
      </c>
      <c r="H53" s="276">
        <v>7</v>
      </c>
      <c r="I53" s="276">
        <v>2</v>
      </c>
      <c r="J53" s="277">
        <v>2</v>
      </c>
      <c r="K53" s="277">
        <v>0</v>
      </c>
      <c r="L53" s="277">
        <v>1</v>
      </c>
      <c r="M53" s="277">
        <v>7</v>
      </c>
      <c r="N53" s="278">
        <f t="shared" si="4"/>
        <v>32</v>
      </c>
      <c r="O53" s="279"/>
    </row>
    <row r="54" spans="1:15" x14ac:dyDescent="0.3">
      <c r="A54" s="275">
        <v>2015</v>
      </c>
      <c r="B54" s="276">
        <v>5</v>
      </c>
      <c r="C54" s="276">
        <v>2</v>
      </c>
      <c r="D54" s="276">
        <v>7</v>
      </c>
      <c r="E54" s="276">
        <v>2</v>
      </c>
      <c r="F54" s="276">
        <v>0</v>
      </c>
      <c r="G54" s="276">
        <v>2</v>
      </c>
      <c r="H54" s="276">
        <v>1</v>
      </c>
      <c r="I54" s="276">
        <v>2</v>
      </c>
      <c r="J54" s="277">
        <v>2</v>
      </c>
      <c r="K54" s="277">
        <v>3</v>
      </c>
      <c r="L54" s="277">
        <v>3</v>
      </c>
      <c r="M54" s="277">
        <v>0</v>
      </c>
      <c r="N54" s="278">
        <f t="shared" si="4"/>
        <v>29</v>
      </c>
      <c r="O54" s="279"/>
    </row>
    <row r="55" spans="1:15" x14ac:dyDescent="0.3">
      <c r="A55" s="275">
        <v>2016</v>
      </c>
      <c r="B55" s="276">
        <v>4</v>
      </c>
      <c r="C55" s="276">
        <v>3</v>
      </c>
      <c r="D55" s="276">
        <v>3</v>
      </c>
      <c r="E55" s="276">
        <v>1</v>
      </c>
      <c r="F55" s="276">
        <v>6</v>
      </c>
      <c r="G55" s="276">
        <v>2</v>
      </c>
      <c r="H55" s="276">
        <v>2</v>
      </c>
      <c r="I55" s="276">
        <v>3</v>
      </c>
      <c r="J55" s="277">
        <v>4</v>
      </c>
      <c r="K55" s="277">
        <v>1</v>
      </c>
      <c r="L55" s="277">
        <v>2</v>
      </c>
      <c r="M55" s="277">
        <v>3</v>
      </c>
      <c r="N55" s="278">
        <f t="shared" si="4"/>
        <v>34</v>
      </c>
      <c r="O55" s="279"/>
    </row>
    <row r="56" spans="1:15" x14ac:dyDescent="0.3">
      <c r="A56" s="275">
        <v>2017</v>
      </c>
      <c r="B56" s="276">
        <v>5</v>
      </c>
      <c r="C56" s="276">
        <v>5</v>
      </c>
      <c r="D56" s="276">
        <v>3</v>
      </c>
      <c r="E56" s="276">
        <v>2</v>
      </c>
      <c r="F56" s="276">
        <v>6</v>
      </c>
      <c r="G56" s="276">
        <v>1</v>
      </c>
      <c r="H56" s="276">
        <v>3</v>
      </c>
      <c r="I56" s="276">
        <v>4</v>
      </c>
      <c r="J56" s="277">
        <v>2</v>
      </c>
      <c r="K56" s="277">
        <v>8</v>
      </c>
      <c r="L56" s="277">
        <v>0</v>
      </c>
      <c r="M56" s="277">
        <v>2</v>
      </c>
      <c r="N56" s="278">
        <f t="shared" si="4"/>
        <v>41</v>
      </c>
      <c r="O56" s="279"/>
    </row>
    <row r="57" spans="1:15" x14ac:dyDescent="0.3">
      <c r="A57" s="275">
        <v>2018</v>
      </c>
      <c r="B57" s="276">
        <v>2</v>
      </c>
      <c r="C57" s="276">
        <v>1</v>
      </c>
      <c r="D57" s="276">
        <v>2</v>
      </c>
      <c r="E57" s="276">
        <v>5</v>
      </c>
      <c r="F57" s="276">
        <v>3</v>
      </c>
      <c r="G57" s="276">
        <v>2</v>
      </c>
      <c r="H57" s="276">
        <v>1</v>
      </c>
      <c r="I57" s="276">
        <v>3</v>
      </c>
      <c r="J57" s="277">
        <v>2</v>
      </c>
      <c r="K57" s="277">
        <v>2</v>
      </c>
      <c r="L57" s="277">
        <v>3</v>
      </c>
      <c r="M57" s="277">
        <v>1</v>
      </c>
      <c r="N57" s="278">
        <f t="shared" si="4"/>
        <v>27</v>
      </c>
      <c r="O57" s="279"/>
    </row>
    <row r="58" spans="1:15" x14ac:dyDescent="0.3">
      <c r="A58" s="275">
        <v>2019</v>
      </c>
      <c r="B58" s="276">
        <v>4</v>
      </c>
      <c r="C58" s="276">
        <v>2</v>
      </c>
      <c r="D58" s="276">
        <v>1</v>
      </c>
      <c r="E58" s="276">
        <v>4</v>
      </c>
      <c r="F58" s="276">
        <v>4</v>
      </c>
      <c r="G58" s="276">
        <v>3</v>
      </c>
      <c r="H58" s="276">
        <v>3</v>
      </c>
      <c r="I58" s="276">
        <v>3</v>
      </c>
      <c r="J58" s="277">
        <v>3</v>
      </c>
      <c r="K58" s="277">
        <v>1</v>
      </c>
      <c r="L58" s="277">
        <v>6</v>
      </c>
      <c r="M58" s="277">
        <v>6</v>
      </c>
      <c r="N58" s="278">
        <f t="shared" si="4"/>
        <v>40</v>
      </c>
      <c r="O58" s="279"/>
    </row>
    <row r="59" spans="1:15" x14ac:dyDescent="0.3">
      <c r="A59" s="275">
        <v>2020</v>
      </c>
      <c r="B59" s="276">
        <v>2</v>
      </c>
      <c r="C59" s="276">
        <v>5</v>
      </c>
      <c r="D59" s="276">
        <v>3</v>
      </c>
      <c r="E59" s="276">
        <v>0</v>
      </c>
      <c r="F59" s="276">
        <v>2</v>
      </c>
      <c r="G59" s="276">
        <v>1</v>
      </c>
      <c r="H59" s="276">
        <v>1</v>
      </c>
      <c r="I59" s="276">
        <v>0</v>
      </c>
      <c r="J59" s="277">
        <v>0</v>
      </c>
      <c r="K59" s="277">
        <v>0</v>
      </c>
      <c r="L59" s="277">
        <v>1</v>
      </c>
      <c r="M59" s="277">
        <v>5</v>
      </c>
      <c r="N59" s="278">
        <f t="shared" si="4"/>
        <v>20</v>
      </c>
    </row>
    <row r="60" spans="1:15" x14ac:dyDescent="0.3">
      <c r="A60" s="275">
        <v>2021</v>
      </c>
      <c r="B60" s="276">
        <v>1</v>
      </c>
      <c r="C60" s="276">
        <v>1</v>
      </c>
      <c r="D60" s="276">
        <v>1</v>
      </c>
      <c r="E60" s="276">
        <v>0</v>
      </c>
      <c r="F60" s="276">
        <v>1</v>
      </c>
      <c r="G60" s="276">
        <v>28</v>
      </c>
      <c r="H60" s="276">
        <v>2</v>
      </c>
      <c r="I60" s="276">
        <v>19</v>
      </c>
      <c r="J60" s="277">
        <v>2</v>
      </c>
      <c r="K60" s="277">
        <v>2</v>
      </c>
      <c r="L60" s="277">
        <v>5</v>
      </c>
      <c r="M60" s="277">
        <v>1</v>
      </c>
      <c r="N60" s="278">
        <f t="shared" si="4"/>
        <v>63</v>
      </c>
    </row>
    <row r="61" spans="1:15" x14ac:dyDescent="0.3">
      <c r="A61" s="275">
        <v>2022</v>
      </c>
      <c r="B61" s="276">
        <v>2</v>
      </c>
      <c r="C61" s="276">
        <v>3</v>
      </c>
      <c r="D61" s="276">
        <v>5</v>
      </c>
      <c r="E61" s="276">
        <v>3</v>
      </c>
      <c r="F61" s="276">
        <v>2</v>
      </c>
      <c r="G61" s="276">
        <v>0</v>
      </c>
      <c r="H61" s="276">
        <v>1</v>
      </c>
      <c r="I61" s="276">
        <v>5</v>
      </c>
      <c r="J61" s="277">
        <v>8</v>
      </c>
      <c r="K61" s="277">
        <v>4</v>
      </c>
      <c r="L61" s="277">
        <v>2</v>
      </c>
      <c r="M61" s="277">
        <v>4</v>
      </c>
      <c r="N61" s="278">
        <f t="shared" si="4"/>
        <v>39</v>
      </c>
    </row>
    <row r="62" spans="1:15" x14ac:dyDescent="0.3">
      <c r="A62" s="275">
        <v>2023</v>
      </c>
      <c r="B62" s="276">
        <v>2</v>
      </c>
      <c r="C62" s="276">
        <v>1</v>
      </c>
      <c r="D62" s="276">
        <v>1</v>
      </c>
      <c r="E62" s="276">
        <v>1</v>
      </c>
      <c r="F62" s="276">
        <v>27</v>
      </c>
      <c r="G62" s="276">
        <v>3</v>
      </c>
      <c r="H62" s="276">
        <v>1</v>
      </c>
      <c r="I62" s="276">
        <v>6</v>
      </c>
      <c r="J62" s="277">
        <v>3</v>
      </c>
      <c r="K62" s="277">
        <v>2</v>
      </c>
      <c r="L62" s="277">
        <v>1</v>
      </c>
      <c r="M62" s="277">
        <v>3</v>
      </c>
      <c r="N62" s="278">
        <f t="shared" si="4"/>
        <v>51</v>
      </c>
    </row>
    <row r="63" spans="1:15" x14ac:dyDescent="0.3">
      <c r="A63" s="275">
        <v>2024</v>
      </c>
      <c r="B63" s="276">
        <v>3</v>
      </c>
      <c r="C63" s="276">
        <v>3</v>
      </c>
      <c r="D63" s="276">
        <v>2</v>
      </c>
      <c r="E63" s="276">
        <v>1</v>
      </c>
      <c r="F63" s="276">
        <v>1</v>
      </c>
      <c r="G63" s="276">
        <v>2</v>
      </c>
      <c r="H63" s="276">
        <v>2</v>
      </c>
      <c r="I63" s="276">
        <v>3</v>
      </c>
      <c r="J63" s="277">
        <v>2</v>
      </c>
      <c r="K63" s="277">
        <v>1</v>
      </c>
      <c r="L63" s="277">
        <v>2</v>
      </c>
      <c r="M63" s="277">
        <v>0</v>
      </c>
      <c r="N63" s="278">
        <f t="shared" si="4"/>
        <v>22</v>
      </c>
    </row>
    <row r="64" spans="1:15" x14ac:dyDescent="0.3">
      <c r="A64" s="275">
        <v>2025</v>
      </c>
      <c r="B64" s="276">
        <v>1</v>
      </c>
      <c r="C64" s="276">
        <v>0</v>
      </c>
      <c r="D64" s="276">
        <v>1</v>
      </c>
      <c r="E64" s="276">
        <v>2</v>
      </c>
      <c r="F64" s="276">
        <v>3</v>
      </c>
      <c r="G64" s="276">
        <v>1</v>
      </c>
      <c r="H64" s="276">
        <v>4</v>
      </c>
      <c r="I64" s="276">
        <v>0</v>
      </c>
      <c r="J64" s="277">
        <v>1</v>
      </c>
      <c r="K64" s="277">
        <v>2</v>
      </c>
      <c r="L64" s="277">
        <v>7</v>
      </c>
      <c r="M64" s="277">
        <v>4</v>
      </c>
      <c r="N64" s="278">
        <f t="shared" si="4"/>
        <v>26</v>
      </c>
    </row>
    <row r="65" spans="1:14" x14ac:dyDescent="0.3">
      <c r="A65" s="280" t="s">
        <v>850</v>
      </c>
      <c r="B65" s="281">
        <v>4</v>
      </c>
      <c r="C65" s="281">
        <v>3</v>
      </c>
      <c r="D65" s="281"/>
      <c r="E65" s="281"/>
      <c r="F65" s="281"/>
      <c r="G65" s="281"/>
      <c r="H65" s="281"/>
      <c r="I65" s="281"/>
      <c r="J65" s="281"/>
      <c r="K65" s="281"/>
      <c r="L65" s="281"/>
      <c r="M65" s="281"/>
      <c r="N65" s="281">
        <f>+SUM(B65:M65)</f>
        <v>7</v>
      </c>
    </row>
    <row r="66" spans="1:14" x14ac:dyDescent="0.3">
      <c r="A66" s="546"/>
      <c r="B66" s="547"/>
      <c r="C66" s="547"/>
      <c r="D66" s="547"/>
      <c r="E66" s="547"/>
      <c r="F66" s="547"/>
      <c r="G66" s="547"/>
      <c r="H66" s="547"/>
      <c r="I66" s="547"/>
      <c r="J66" s="547"/>
      <c r="K66" s="547"/>
      <c r="L66" s="547"/>
      <c r="M66" s="547"/>
      <c r="N66" s="547"/>
    </row>
    <row r="67" spans="1:14" ht="31.5" customHeight="1" x14ac:dyDescent="0.3">
      <c r="A67" s="1045" t="s">
        <v>900</v>
      </c>
      <c r="B67" s="1045"/>
      <c r="C67" s="1045"/>
      <c r="D67" s="1045"/>
      <c r="E67" s="1045"/>
      <c r="F67" s="1045"/>
      <c r="G67" s="1045"/>
      <c r="H67" s="1045"/>
      <c r="I67" s="1045"/>
      <c r="J67" s="1045"/>
      <c r="K67" s="1045"/>
      <c r="L67" s="1045"/>
      <c r="M67" s="1045"/>
      <c r="N67" s="1045"/>
    </row>
    <row r="68" spans="1:14" x14ac:dyDescent="0.3">
      <c r="A68" s="195"/>
      <c r="B68" s="195"/>
      <c r="C68" s="195"/>
      <c r="D68" s="195"/>
      <c r="E68" s="195"/>
      <c r="F68" s="195"/>
      <c r="G68" s="195"/>
      <c r="H68" s="195"/>
      <c r="I68" s="195"/>
      <c r="J68" s="195"/>
      <c r="K68" s="195"/>
      <c r="L68" s="195"/>
      <c r="M68" s="195"/>
      <c r="N68" s="195"/>
    </row>
    <row r="69" spans="1:14" ht="13.5" customHeight="1" x14ac:dyDescent="0.3">
      <c r="A69" s="195"/>
      <c r="B69" s="195"/>
      <c r="C69" s="195"/>
      <c r="D69" s="195"/>
      <c r="E69" s="195"/>
      <c r="F69" s="195"/>
      <c r="G69" s="195"/>
      <c r="H69" s="195"/>
      <c r="I69" s="195"/>
      <c r="J69" s="195"/>
      <c r="K69" s="195"/>
      <c r="L69" s="195"/>
      <c r="M69" s="195"/>
      <c r="N69" s="195"/>
    </row>
  </sheetData>
  <mergeCells count="6">
    <mergeCell ref="A67:N67"/>
    <mergeCell ref="A2:D2"/>
    <mergeCell ref="A4:D4"/>
    <mergeCell ref="A34:I34"/>
    <mergeCell ref="A36:J36"/>
    <mergeCell ref="A37:J37"/>
  </mergeCells>
  <printOptions horizontalCentered="1" verticalCentered="1"/>
  <pageMargins left="0" right="0" top="0" bottom="0" header="0.31496062992125984" footer="0.31496062992125984"/>
  <pageSetup paperSize="9" scale="58"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F7F3C1-EBB5-4732-B1F4-30294BBA8055}">
  <sheetPr>
    <tabColor rgb="FF002060"/>
  </sheetPr>
  <dimension ref="A1:P22"/>
  <sheetViews>
    <sheetView showGridLines="0" view="pageBreakPreview" zoomScaleNormal="100" zoomScaleSheetLayoutView="100" workbookViewId="0"/>
  </sheetViews>
  <sheetFormatPr baseColWidth="10" defaultColWidth="11.44140625" defaultRowHeight="14.4" x14ac:dyDescent="0.3"/>
  <cols>
    <col min="1" max="1" width="16.5546875" style="1" customWidth="1"/>
    <col min="2" max="15" width="10" style="1" customWidth="1"/>
    <col min="16" max="16" width="3" style="1" customWidth="1"/>
    <col min="17" max="16384" width="11.44140625" style="1"/>
  </cols>
  <sheetData>
    <row r="1" spans="1:16" ht="13.5" customHeight="1" x14ac:dyDescent="0.3">
      <c r="A1" s="103" t="s">
        <v>370</v>
      </c>
    </row>
    <row r="2" spans="1:16" ht="15" customHeight="1" x14ac:dyDescent="0.3">
      <c r="A2" s="541" t="s">
        <v>514</v>
      </c>
    </row>
    <row r="3" spans="1:16" x14ac:dyDescent="0.3">
      <c r="A3" s="256"/>
    </row>
    <row r="4" spans="1:16" x14ac:dyDescent="0.3">
      <c r="A4" s="256" t="s">
        <v>371</v>
      </c>
    </row>
    <row r="6" spans="1:16" x14ac:dyDescent="0.3">
      <c r="A6" s="282" t="s">
        <v>372</v>
      </c>
      <c r="B6" s="283">
        <v>45658</v>
      </c>
      <c r="C6" s="283">
        <v>45689</v>
      </c>
      <c r="D6" s="283">
        <v>45717</v>
      </c>
      <c r="E6" s="283">
        <v>45748</v>
      </c>
      <c r="F6" s="283">
        <v>45778</v>
      </c>
      <c r="G6" s="283">
        <v>45809</v>
      </c>
      <c r="H6" s="283">
        <v>45839</v>
      </c>
      <c r="I6" s="283">
        <v>45870</v>
      </c>
      <c r="J6" s="283">
        <v>45901</v>
      </c>
      <c r="K6" s="283">
        <v>45931</v>
      </c>
      <c r="L6" s="283">
        <v>45962</v>
      </c>
      <c r="M6" s="283">
        <v>45992</v>
      </c>
      <c r="N6" s="283">
        <v>46023</v>
      </c>
      <c r="O6" s="283">
        <v>46054</v>
      </c>
    </row>
    <row r="7" spans="1:16" x14ac:dyDescent="0.3">
      <c r="A7" s="284" t="s">
        <v>373</v>
      </c>
      <c r="B7" s="285">
        <v>228018</v>
      </c>
      <c r="C7" s="285">
        <v>219261</v>
      </c>
      <c r="D7" s="285">
        <v>228450</v>
      </c>
      <c r="E7" s="285">
        <v>236831</v>
      </c>
      <c r="F7" s="285">
        <v>238716</v>
      </c>
      <c r="G7" s="285">
        <v>239104</v>
      </c>
      <c r="H7" s="285">
        <v>243813</v>
      </c>
      <c r="I7" s="285">
        <v>251216</v>
      </c>
      <c r="J7" s="285">
        <v>256714</v>
      </c>
      <c r="K7" s="285">
        <v>258996</v>
      </c>
      <c r="L7" s="285">
        <v>263383</v>
      </c>
      <c r="M7" s="285">
        <v>254964</v>
      </c>
      <c r="N7" s="285">
        <v>250434</v>
      </c>
      <c r="O7" s="285">
        <v>249831</v>
      </c>
      <c r="P7" s="548"/>
    </row>
    <row r="8" spans="1:16" x14ac:dyDescent="0.3">
      <c r="A8" s="286" t="s">
        <v>374</v>
      </c>
      <c r="B8" s="285">
        <v>19080</v>
      </c>
      <c r="C8" s="285">
        <v>18781</v>
      </c>
      <c r="D8" s="285">
        <v>19868</v>
      </c>
      <c r="E8" s="285">
        <v>19780</v>
      </c>
      <c r="F8" s="285">
        <v>19641</v>
      </c>
      <c r="G8" s="285">
        <v>20330</v>
      </c>
      <c r="H8" s="285">
        <v>20674</v>
      </c>
      <c r="I8" s="285">
        <v>21006</v>
      </c>
      <c r="J8" s="285">
        <v>21672</v>
      </c>
      <c r="K8" s="285">
        <v>22948</v>
      </c>
      <c r="L8" s="285">
        <v>23600</v>
      </c>
      <c r="M8" s="285">
        <v>21801</v>
      </c>
      <c r="N8" s="285">
        <v>21989</v>
      </c>
      <c r="O8" s="285">
        <v>21822</v>
      </c>
      <c r="P8" s="548"/>
    </row>
    <row r="9" spans="1:16" x14ac:dyDescent="0.3">
      <c r="A9" s="287" t="s">
        <v>375</v>
      </c>
      <c r="B9" s="288">
        <f t="shared" ref="B9:O9" si="0">B7+B8</f>
        <v>247098</v>
      </c>
      <c r="C9" s="288">
        <f t="shared" si="0"/>
        <v>238042</v>
      </c>
      <c r="D9" s="288">
        <f t="shared" si="0"/>
        <v>248318</v>
      </c>
      <c r="E9" s="288">
        <f t="shared" si="0"/>
        <v>256611</v>
      </c>
      <c r="F9" s="288">
        <f t="shared" si="0"/>
        <v>258357</v>
      </c>
      <c r="G9" s="288">
        <f t="shared" si="0"/>
        <v>259434</v>
      </c>
      <c r="H9" s="288">
        <f t="shared" si="0"/>
        <v>264487</v>
      </c>
      <c r="I9" s="288">
        <f t="shared" si="0"/>
        <v>272222</v>
      </c>
      <c r="J9" s="288">
        <f t="shared" si="0"/>
        <v>278386</v>
      </c>
      <c r="K9" s="288">
        <f t="shared" si="0"/>
        <v>281944</v>
      </c>
      <c r="L9" s="288">
        <f t="shared" si="0"/>
        <v>286983</v>
      </c>
      <c r="M9" s="288">
        <f t="shared" si="0"/>
        <v>276765</v>
      </c>
      <c r="N9" s="288">
        <f t="shared" si="0"/>
        <v>272423</v>
      </c>
      <c r="O9" s="288">
        <f t="shared" si="0"/>
        <v>271653</v>
      </c>
    </row>
    <row r="10" spans="1:16" x14ac:dyDescent="0.3">
      <c r="A10" s="9"/>
    </row>
    <row r="11" spans="1:16" x14ac:dyDescent="0.3">
      <c r="A11" s="192" t="s">
        <v>376</v>
      </c>
    </row>
    <row r="13" spans="1:16" x14ac:dyDescent="0.3">
      <c r="A13" s="282" t="s">
        <v>377</v>
      </c>
      <c r="B13" s="283">
        <v>45658</v>
      </c>
      <c r="C13" s="283">
        <v>45689</v>
      </c>
      <c r="D13" s="283">
        <v>45717</v>
      </c>
      <c r="E13" s="283">
        <v>45748</v>
      </c>
      <c r="F13" s="283">
        <v>45778</v>
      </c>
      <c r="G13" s="283">
        <v>45809</v>
      </c>
      <c r="H13" s="283">
        <v>45839</v>
      </c>
      <c r="I13" s="283">
        <v>45870</v>
      </c>
      <c r="J13" s="283">
        <v>45901</v>
      </c>
      <c r="K13" s="283">
        <v>45931</v>
      </c>
      <c r="L13" s="283">
        <v>45962</v>
      </c>
      <c r="M13" s="283">
        <v>45992</v>
      </c>
      <c r="N13" s="283">
        <v>46023</v>
      </c>
      <c r="O13" s="283">
        <v>46054</v>
      </c>
    </row>
    <row r="14" spans="1:16" x14ac:dyDescent="0.3">
      <c r="A14" s="286" t="s">
        <v>378</v>
      </c>
      <c r="B14" s="289">
        <f t="shared" ref="B14:O14" si="1">+B15+B16</f>
        <v>73396</v>
      </c>
      <c r="C14" s="289">
        <f t="shared" si="1"/>
        <v>72533</v>
      </c>
      <c r="D14" s="289">
        <f t="shared" si="1"/>
        <v>74951</v>
      </c>
      <c r="E14" s="289">
        <f t="shared" si="1"/>
        <v>75943</v>
      </c>
      <c r="F14" s="289">
        <f t="shared" si="1"/>
        <v>75368</v>
      </c>
      <c r="G14" s="289">
        <f t="shared" si="1"/>
        <v>77417</v>
      </c>
      <c r="H14" s="289">
        <f t="shared" si="1"/>
        <v>75571</v>
      </c>
      <c r="I14" s="289">
        <f t="shared" si="1"/>
        <v>76632</v>
      </c>
      <c r="J14" s="289">
        <f t="shared" si="1"/>
        <v>76459</v>
      </c>
      <c r="K14" s="289">
        <f t="shared" si="1"/>
        <v>77062</v>
      </c>
      <c r="L14" s="289">
        <f t="shared" si="1"/>
        <v>76736</v>
      </c>
      <c r="M14" s="289">
        <f t="shared" si="1"/>
        <v>74864</v>
      </c>
      <c r="N14" s="289">
        <f t="shared" si="1"/>
        <v>76707</v>
      </c>
      <c r="O14" s="289">
        <f t="shared" si="1"/>
        <v>76418</v>
      </c>
    </row>
    <row r="15" spans="1:16" x14ac:dyDescent="0.3">
      <c r="A15" s="290" t="s">
        <v>373</v>
      </c>
      <c r="B15" s="291">
        <v>67032</v>
      </c>
      <c r="C15" s="291">
        <v>65580</v>
      </c>
      <c r="D15" s="291">
        <v>67483</v>
      </c>
      <c r="E15" s="291">
        <v>69388</v>
      </c>
      <c r="F15" s="291">
        <v>68881</v>
      </c>
      <c r="G15" s="291">
        <v>70467</v>
      </c>
      <c r="H15" s="291">
        <v>68727</v>
      </c>
      <c r="I15" s="291">
        <v>69997</v>
      </c>
      <c r="J15" s="291">
        <v>69787</v>
      </c>
      <c r="K15" s="291">
        <v>69563</v>
      </c>
      <c r="L15" s="291">
        <v>68858</v>
      </c>
      <c r="M15" s="291">
        <v>68396</v>
      </c>
      <c r="N15" s="291">
        <v>69891</v>
      </c>
      <c r="O15" s="291">
        <v>69661</v>
      </c>
    </row>
    <row r="16" spans="1:16" customFormat="1" x14ac:dyDescent="0.3">
      <c r="A16" s="292" t="s">
        <v>374</v>
      </c>
      <c r="B16" s="293">
        <v>6364</v>
      </c>
      <c r="C16" s="293">
        <v>6953</v>
      </c>
      <c r="D16" s="293">
        <v>7468</v>
      </c>
      <c r="E16" s="293">
        <v>6555</v>
      </c>
      <c r="F16" s="293">
        <v>6487</v>
      </c>
      <c r="G16" s="293">
        <v>6950</v>
      </c>
      <c r="H16" s="293">
        <v>6844</v>
      </c>
      <c r="I16" s="293">
        <v>6635</v>
      </c>
      <c r="J16" s="293">
        <v>6672</v>
      </c>
      <c r="K16" s="293">
        <v>7499</v>
      </c>
      <c r="L16" s="293">
        <v>7878</v>
      </c>
      <c r="M16" s="293">
        <v>6468</v>
      </c>
      <c r="N16" s="293">
        <v>6816</v>
      </c>
      <c r="O16" s="293">
        <v>6757</v>
      </c>
    </row>
    <row r="17" spans="1:15" customFormat="1" x14ac:dyDescent="0.3">
      <c r="A17" s="294" t="s">
        <v>379</v>
      </c>
      <c r="B17" s="295">
        <f t="shared" ref="B17:O17" si="2">+B18+B19</f>
        <v>173702</v>
      </c>
      <c r="C17" s="295">
        <f t="shared" si="2"/>
        <v>165509</v>
      </c>
      <c r="D17" s="295">
        <f t="shared" si="2"/>
        <v>173367</v>
      </c>
      <c r="E17" s="295">
        <f t="shared" si="2"/>
        <v>180668</v>
      </c>
      <c r="F17" s="295">
        <f t="shared" si="2"/>
        <v>182989</v>
      </c>
      <c r="G17" s="295">
        <f t="shared" si="2"/>
        <v>182017</v>
      </c>
      <c r="H17" s="295">
        <f t="shared" si="2"/>
        <v>188916</v>
      </c>
      <c r="I17" s="295">
        <f t="shared" si="2"/>
        <v>195590</v>
      </c>
      <c r="J17" s="295">
        <f t="shared" si="2"/>
        <v>201927</v>
      </c>
      <c r="K17" s="295">
        <f t="shared" si="2"/>
        <v>204882</v>
      </c>
      <c r="L17" s="295">
        <f t="shared" si="2"/>
        <v>210247</v>
      </c>
      <c r="M17" s="295">
        <f t="shared" si="2"/>
        <v>201901</v>
      </c>
      <c r="N17" s="295">
        <f t="shared" si="2"/>
        <v>195716</v>
      </c>
      <c r="O17" s="295">
        <f t="shared" si="2"/>
        <v>195235</v>
      </c>
    </row>
    <row r="18" spans="1:15" customFormat="1" x14ac:dyDescent="0.3">
      <c r="A18" s="292" t="s">
        <v>380</v>
      </c>
      <c r="B18" s="293">
        <v>160986</v>
      </c>
      <c r="C18" s="293">
        <v>153681</v>
      </c>
      <c r="D18" s="293">
        <v>160967</v>
      </c>
      <c r="E18" s="293">
        <v>167443</v>
      </c>
      <c r="F18" s="293">
        <v>169835</v>
      </c>
      <c r="G18" s="293">
        <v>168637</v>
      </c>
      <c r="H18" s="293">
        <v>175086</v>
      </c>
      <c r="I18" s="293">
        <v>181219</v>
      </c>
      <c r="J18" s="293">
        <v>186927</v>
      </c>
      <c r="K18" s="293">
        <v>189433</v>
      </c>
      <c r="L18" s="293">
        <v>194525</v>
      </c>
      <c r="M18" s="293">
        <v>186568</v>
      </c>
      <c r="N18" s="293">
        <v>180543</v>
      </c>
      <c r="O18" s="293">
        <v>180170</v>
      </c>
    </row>
    <row r="19" spans="1:15" customFormat="1" x14ac:dyDescent="0.3">
      <c r="A19" s="292" t="s">
        <v>374</v>
      </c>
      <c r="B19" s="293">
        <v>12716</v>
      </c>
      <c r="C19" s="293">
        <v>11828</v>
      </c>
      <c r="D19" s="293">
        <v>12400</v>
      </c>
      <c r="E19" s="293">
        <v>13225</v>
      </c>
      <c r="F19" s="293">
        <v>13154</v>
      </c>
      <c r="G19" s="293">
        <v>13380</v>
      </c>
      <c r="H19" s="293">
        <v>13830</v>
      </c>
      <c r="I19" s="293">
        <v>14371</v>
      </c>
      <c r="J19" s="293">
        <v>15000</v>
      </c>
      <c r="K19" s="293">
        <v>15449</v>
      </c>
      <c r="L19" s="293">
        <v>15722</v>
      </c>
      <c r="M19" s="293">
        <v>15333</v>
      </c>
      <c r="N19" s="293">
        <v>15173</v>
      </c>
      <c r="O19" s="293">
        <v>15065</v>
      </c>
    </row>
    <row r="20" spans="1:15" x14ac:dyDescent="0.3">
      <c r="A20" s="287" t="s">
        <v>0</v>
      </c>
      <c r="B20" s="296">
        <f t="shared" ref="B20:O20" si="3">+B17+B14</f>
        <v>247098</v>
      </c>
      <c r="C20" s="296">
        <f t="shared" si="3"/>
        <v>238042</v>
      </c>
      <c r="D20" s="296">
        <f t="shared" si="3"/>
        <v>248318</v>
      </c>
      <c r="E20" s="296">
        <f t="shared" si="3"/>
        <v>256611</v>
      </c>
      <c r="F20" s="296">
        <f t="shared" si="3"/>
        <v>258357</v>
      </c>
      <c r="G20" s="296">
        <f t="shared" si="3"/>
        <v>259434</v>
      </c>
      <c r="H20" s="296">
        <f t="shared" si="3"/>
        <v>264487</v>
      </c>
      <c r="I20" s="296">
        <f t="shared" si="3"/>
        <v>272222</v>
      </c>
      <c r="J20" s="296">
        <f t="shared" si="3"/>
        <v>278386</v>
      </c>
      <c r="K20" s="296">
        <f t="shared" si="3"/>
        <v>281944</v>
      </c>
      <c r="L20" s="296">
        <f t="shared" si="3"/>
        <v>286983</v>
      </c>
      <c r="M20" s="296">
        <f t="shared" si="3"/>
        <v>276765</v>
      </c>
      <c r="N20" s="296">
        <f t="shared" si="3"/>
        <v>272423</v>
      </c>
      <c r="O20" s="296">
        <f t="shared" si="3"/>
        <v>271653</v>
      </c>
    </row>
    <row r="21" spans="1:15" x14ac:dyDescent="0.3">
      <c r="A21" s="52"/>
    </row>
    <row r="22" spans="1:15" ht="46.5" customHeight="1" x14ac:dyDescent="0.3">
      <c r="A22" s="1051" t="s">
        <v>901</v>
      </c>
      <c r="B22" s="1048"/>
      <c r="C22" s="1048"/>
      <c r="D22" s="1048"/>
      <c r="E22" s="1048"/>
      <c r="F22" s="1048"/>
      <c r="G22" s="1048"/>
      <c r="H22" s="1048"/>
      <c r="I22" s="1048"/>
      <c r="J22" s="1048"/>
      <c r="K22" s="1048"/>
      <c r="L22" s="1048"/>
      <c r="M22" s="1048"/>
      <c r="N22" s="1048"/>
      <c r="O22" s="579"/>
    </row>
  </sheetData>
  <mergeCells count="1">
    <mergeCell ref="A22:N22"/>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C2F8E-A28B-400D-9A35-7DE893D231C1}">
  <sheetPr>
    <tabColor rgb="FF002060"/>
  </sheetPr>
  <dimension ref="A1:N42"/>
  <sheetViews>
    <sheetView showGridLines="0" view="pageBreakPreview" zoomScaleNormal="85" zoomScaleSheetLayoutView="100" workbookViewId="0"/>
  </sheetViews>
  <sheetFormatPr baseColWidth="10" defaultColWidth="11.5546875" defaultRowHeight="12" x14ac:dyDescent="0.25"/>
  <cols>
    <col min="1" max="1" width="17" style="3" customWidth="1"/>
    <col min="2" max="4" width="15.6640625" style="2" customWidth="1"/>
    <col min="5" max="11" width="15.6640625" style="3" customWidth="1"/>
    <col min="12" max="12" width="2.33203125" style="3" customWidth="1"/>
    <col min="13" max="13" width="11.5546875" style="123"/>
    <col min="14" max="14" width="12.33203125" style="3" bestFit="1" customWidth="1"/>
    <col min="15" max="16384" width="11.5546875" style="3"/>
  </cols>
  <sheetData>
    <row r="1" spans="1:13" ht="13.8" x14ac:dyDescent="0.3">
      <c r="A1" s="103" t="s">
        <v>472</v>
      </c>
      <c r="B1" s="414"/>
      <c r="C1" s="414"/>
      <c r="D1" s="414"/>
    </row>
    <row r="2" spans="1:13" ht="36.75" customHeight="1" x14ac:dyDescent="0.25">
      <c r="A2" s="1052" t="s">
        <v>473</v>
      </c>
      <c r="B2" s="1052"/>
      <c r="C2" s="1052"/>
      <c r="D2" s="1052"/>
      <c r="E2" s="1052"/>
      <c r="F2" s="1052"/>
      <c r="G2" s="1052"/>
    </row>
    <row r="4" spans="1:13" ht="14.4" x14ac:dyDescent="0.3">
      <c r="A4" s="415" t="s">
        <v>474</v>
      </c>
      <c r="B4" s="416">
        <v>2017</v>
      </c>
      <c r="C4" s="417">
        <v>2018</v>
      </c>
      <c r="D4" s="417">
        <v>2019</v>
      </c>
      <c r="E4" s="417">
        <v>2020</v>
      </c>
      <c r="F4" s="417">
        <v>2021</v>
      </c>
      <c r="G4" s="417">
        <v>2022</v>
      </c>
      <c r="H4" s="417">
        <v>2023</v>
      </c>
      <c r="I4" s="417">
        <v>2024</v>
      </c>
      <c r="J4" s="417">
        <v>2025</v>
      </c>
      <c r="K4" s="417" t="s">
        <v>852</v>
      </c>
      <c r="L4"/>
    </row>
    <row r="5" spans="1:13" ht="13.8" x14ac:dyDescent="0.3">
      <c r="A5" s="418" t="s">
        <v>475</v>
      </c>
      <c r="B5" s="419">
        <v>763697136.64720368</v>
      </c>
      <c r="C5" s="419">
        <v>1538755561.3522799</v>
      </c>
      <c r="D5" s="419">
        <v>1338540643.0920179</v>
      </c>
      <c r="E5" s="419">
        <v>924550904.85911989</v>
      </c>
      <c r="F5" s="419">
        <v>1489606410.7062762</v>
      </c>
      <c r="G5" s="419">
        <v>2906989969.7614036</v>
      </c>
      <c r="H5" s="419">
        <v>1784596247.9300802</v>
      </c>
      <c r="I5" s="419">
        <v>1583684885.1000242</v>
      </c>
      <c r="J5" s="419">
        <v>1790962183.5215564</v>
      </c>
      <c r="K5" s="419">
        <v>621363505.48570335</v>
      </c>
      <c r="L5" s="420"/>
      <c r="M5" s="1002"/>
    </row>
    <row r="6" spans="1:13" ht="13.8" x14ac:dyDescent="0.3">
      <c r="A6" s="418" t="s">
        <v>476</v>
      </c>
      <c r="B6" s="419">
        <v>541508149.34888995</v>
      </c>
      <c r="C6" s="419">
        <v>869495869.71600986</v>
      </c>
      <c r="D6" s="419">
        <v>1043065611.4294121</v>
      </c>
      <c r="E6" s="419">
        <v>757768870.09938431</v>
      </c>
      <c r="F6" s="419">
        <v>1507199425.1820052</v>
      </c>
      <c r="G6" s="419">
        <v>1499971451.1666107</v>
      </c>
      <c r="H6" s="419">
        <v>1132020267.8957071</v>
      </c>
      <c r="I6" s="419">
        <v>1208374834.3011656</v>
      </c>
      <c r="J6" s="419">
        <v>1285342716.2762067</v>
      </c>
      <c r="K6" s="419">
        <v>376737469.97833216</v>
      </c>
      <c r="L6" s="420"/>
      <c r="M6" s="1002"/>
    </row>
    <row r="7" spans="1:13" ht="13.8" x14ac:dyDescent="0.3">
      <c r="A7" s="418" t="s">
        <v>480</v>
      </c>
      <c r="B7" s="419">
        <v>131188255.46103016</v>
      </c>
      <c r="C7" s="419">
        <v>219552890.38589999</v>
      </c>
      <c r="D7" s="419">
        <v>260149008.08051157</v>
      </c>
      <c r="E7" s="419">
        <v>242404829.68301129</v>
      </c>
      <c r="F7" s="419">
        <v>423283448.74851519</v>
      </c>
      <c r="G7" s="419">
        <v>778302577.6300832</v>
      </c>
      <c r="H7" s="419">
        <v>621250274.8130492</v>
      </c>
      <c r="I7" s="419">
        <v>1034031267.4078258</v>
      </c>
      <c r="J7" s="419">
        <v>1025642311.5120202</v>
      </c>
      <c r="K7" s="419">
        <v>334552755.50735235</v>
      </c>
      <c r="L7" s="420"/>
      <c r="M7" s="1002"/>
    </row>
    <row r="8" spans="1:13" ht="13.8" x14ac:dyDescent="0.3">
      <c r="A8" s="418" t="s">
        <v>478</v>
      </c>
      <c r="B8" s="419">
        <v>136356979.96212474</v>
      </c>
      <c r="C8" s="419">
        <v>224550867.73710001</v>
      </c>
      <c r="D8" s="419">
        <v>296051121.90858167</v>
      </c>
      <c r="E8" s="419">
        <v>432277170.22909284</v>
      </c>
      <c r="F8" s="419">
        <v>639750145.24869096</v>
      </c>
      <c r="G8" s="419">
        <v>1151952606.045912</v>
      </c>
      <c r="H8" s="419">
        <v>600758562.91867125</v>
      </c>
      <c r="I8" s="419">
        <v>746953645.11537814</v>
      </c>
      <c r="J8" s="419">
        <v>978261661.48353922</v>
      </c>
      <c r="K8" s="419">
        <v>311541908.04950446</v>
      </c>
      <c r="L8" s="420"/>
      <c r="M8" s="1002"/>
    </row>
    <row r="9" spans="1:13" ht="13.8" x14ac:dyDescent="0.3">
      <c r="A9" s="418" t="s">
        <v>477</v>
      </c>
      <c r="B9" s="419">
        <v>122883926.66806822</v>
      </c>
      <c r="C9" s="419">
        <v>186469358.70390001</v>
      </c>
      <c r="D9" s="419">
        <v>135952129.10717773</v>
      </c>
      <c r="E9" s="419">
        <v>235587330.43529028</v>
      </c>
      <c r="F9" s="419">
        <v>540923654.37573445</v>
      </c>
      <c r="G9" s="419">
        <v>1301959152.1800368</v>
      </c>
      <c r="H9" s="419">
        <v>960328375.16385508</v>
      </c>
      <c r="I9" s="419">
        <v>872924720.24443448</v>
      </c>
      <c r="J9" s="419">
        <v>882824389.78905451</v>
      </c>
      <c r="K9" s="419">
        <v>273619396.51235998</v>
      </c>
      <c r="L9" s="420"/>
      <c r="M9" s="1002"/>
    </row>
    <row r="10" spans="1:13" ht="13.8" x14ac:dyDescent="0.3">
      <c r="A10" s="418" t="s">
        <v>483</v>
      </c>
      <c r="B10" s="419">
        <v>272167011.57288229</v>
      </c>
      <c r="C10" s="419">
        <v>193163162.79499999</v>
      </c>
      <c r="D10" s="419">
        <v>191195008.66329765</v>
      </c>
      <c r="E10" s="419">
        <v>297926625.58165723</v>
      </c>
      <c r="F10" s="419">
        <v>400987625.63317901</v>
      </c>
      <c r="G10" s="419">
        <v>391837893.9307729</v>
      </c>
      <c r="H10" s="419">
        <v>241533678.82649976</v>
      </c>
      <c r="I10" s="419">
        <v>228397759.27171227</v>
      </c>
      <c r="J10" s="419">
        <v>576439666.74130726</v>
      </c>
      <c r="K10" s="419">
        <v>228447868.72540835</v>
      </c>
      <c r="L10" s="420"/>
      <c r="M10" s="1003"/>
    </row>
    <row r="11" spans="1:13" ht="13.8" x14ac:dyDescent="0.3">
      <c r="A11" s="418" t="s">
        <v>479</v>
      </c>
      <c r="B11" s="419">
        <v>227611902.56232706</v>
      </c>
      <c r="C11" s="419">
        <v>387901922.66031998</v>
      </c>
      <c r="D11" s="419">
        <v>374260532.63893145</v>
      </c>
      <c r="E11" s="419">
        <v>347787885.8782028</v>
      </c>
      <c r="F11" s="419">
        <v>484875977.29469717</v>
      </c>
      <c r="G11" s="419">
        <v>711528223.09067392</v>
      </c>
      <c r="H11" s="419">
        <v>424626437.3789655</v>
      </c>
      <c r="I11" s="419">
        <v>574726626.26898849</v>
      </c>
      <c r="J11" s="419">
        <v>592674380.55228913</v>
      </c>
      <c r="K11" s="419">
        <v>215248559.2337949</v>
      </c>
      <c r="L11" s="420"/>
      <c r="M11" s="1003"/>
    </row>
    <row r="12" spans="1:13" ht="13.8" x14ac:dyDescent="0.3">
      <c r="A12" s="418" t="s">
        <v>482</v>
      </c>
      <c r="B12" s="419">
        <v>327055932.94078314</v>
      </c>
      <c r="C12" s="419">
        <v>287545986.22107995</v>
      </c>
      <c r="D12" s="419">
        <v>232075398.83061412</v>
      </c>
      <c r="E12" s="419">
        <v>257573602.17469963</v>
      </c>
      <c r="F12" s="419">
        <v>405850821.23998946</v>
      </c>
      <c r="G12" s="419">
        <v>589157681.24090171</v>
      </c>
      <c r="H12" s="419">
        <v>496137660.46374714</v>
      </c>
      <c r="I12" s="419">
        <v>494038226.17757148</v>
      </c>
      <c r="J12" s="419">
        <v>893648826.04918838</v>
      </c>
      <c r="K12" s="419">
        <v>210999773.7862002</v>
      </c>
      <c r="L12" s="420"/>
      <c r="M12" s="1003"/>
    </row>
    <row r="13" spans="1:13" ht="13.8" x14ac:dyDescent="0.3">
      <c r="A13" s="418" t="s">
        <v>485</v>
      </c>
      <c r="B13" s="419">
        <v>138327589.57797658</v>
      </c>
      <c r="C13" s="419">
        <v>135513641.22571999</v>
      </c>
      <c r="D13" s="419">
        <v>103743810.59465368</v>
      </c>
      <c r="E13" s="419">
        <v>138747973.8251988</v>
      </c>
      <c r="F13" s="419">
        <v>142075284.55517718</v>
      </c>
      <c r="G13" s="419">
        <v>434380541.21987325</v>
      </c>
      <c r="H13" s="419">
        <v>276628005.73058379</v>
      </c>
      <c r="I13" s="419">
        <v>263344294.2395083</v>
      </c>
      <c r="J13" s="419">
        <v>422328284.47662169</v>
      </c>
      <c r="K13" s="419">
        <v>127963155.78021461</v>
      </c>
      <c r="L13" s="420"/>
      <c r="M13" s="1003"/>
    </row>
    <row r="14" spans="1:13" ht="13.8" x14ac:dyDescent="0.3">
      <c r="A14" s="418" t="s">
        <v>481</v>
      </c>
      <c r="B14" s="419">
        <v>324950628.46263272</v>
      </c>
      <c r="C14" s="419">
        <v>315586867.16687</v>
      </c>
      <c r="D14" s="419">
        <v>277660674.51767063</v>
      </c>
      <c r="E14" s="419">
        <v>245695348.41946793</v>
      </c>
      <c r="F14" s="419">
        <v>292913965.19033945</v>
      </c>
      <c r="G14" s="419">
        <v>379096117.19090271</v>
      </c>
      <c r="H14" s="419">
        <v>302901950.26407653</v>
      </c>
      <c r="I14" s="419">
        <v>311608839.28559732</v>
      </c>
      <c r="J14" s="419">
        <v>481677364.2200284</v>
      </c>
      <c r="K14" s="419">
        <v>119957537.94107117</v>
      </c>
      <c r="L14" s="420"/>
      <c r="M14" s="1003"/>
    </row>
    <row r="15" spans="1:13" ht="13.8" x14ac:dyDescent="0.3">
      <c r="A15" s="418" t="s">
        <v>484</v>
      </c>
      <c r="B15" s="419">
        <v>104478499.19148935</v>
      </c>
      <c r="C15" s="419">
        <v>187976278.78904</v>
      </c>
      <c r="D15" s="419">
        <v>144971943.18128914</v>
      </c>
      <c r="E15" s="419">
        <v>64317113.420949295</v>
      </c>
      <c r="F15" s="419">
        <v>99569605.013584509</v>
      </c>
      <c r="G15" s="419">
        <v>364425078.26493734</v>
      </c>
      <c r="H15" s="419">
        <v>253202218.27251732</v>
      </c>
      <c r="I15" s="419">
        <v>175671378.72881177</v>
      </c>
      <c r="J15" s="419">
        <v>308105816.0740332</v>
      </c>
      <c r="K15" s="419">
        <v>90934743.960502461</v>
      </c>
      <c r="L15" s="420"/>
      <c r="M15" s="1003"/>
    </row>
    <row r="16" spans="1:13" ht="13.8" x14ac:dyDescent="0.3">
      <c r="A16" s="418" t="s">
        <v>488</v>
      </c>
      <c r="B16" s="419">
        <v>82028454.668843776</v>
      </c>
      <c r="C16" s="419">
        <v>112715529.84332</v>
      </c>
      <c r="D16" s="419">
        <v>104096132.55902585</v>
      </c>
      <c r="E16" s="419">
        <v>59561652.249217242</v>
      </c>
      <c r="F16" s="419">
        <v>62930067.91201254</v>
      </c>
      <c r="G16" s="419">
        <v>127616459.91505076</v>
      </c>
      <c r="H16" s="419">
        <v>100419878.43757316</v>
      </c>
      <c r="I16" s="419">
        <v>110466790.63696405</v>
      </c>
      <c r="J16" s="419">
        <v>195262742.05054075</v>
      </c>
      <c r="K16" s="419">
        <v>37950185.116178222</v>
      </c>
      <c r="L16" s="420"/>
      <c r="M16" s="1003"/>
    </row>
    <row r="17" spans="1:14" ht="13.8" x14ac:dyDescent="0.3">
      <c r="A17" s="418" t="s">
        <v>486</v>
      </c>
      <c r="B17" s="419">
        <v>133154121.32013087</v>
      </c>
      <c r="C17" s="419">
        <v>164027493.34915999</v>
      </c>
      <c r="D17" s="419">
        <v>154141789.48205101</v>
      </c>
      <c r="E17" s="419">
        <v>115837950.53552753</v>
      </c>
      <c r="F17" s="419">
        <v>178531635.40426666</v>
      </c>
      <c r="G17" s="419">
        <v>231308289.86436662</v>
      </c>
      <c r="H17" s="419">
        <v>157360594.96352369</v>
      </c>
      <c r="I17" s="419">
        <v>140836701.23690817</v>
      </c>
      <c r="J17" s="419">
        <v>233179044.0575245</v>
      </c>
      <c r="K17" s="419">
        <v>35997457.622505218</v>
      </c>
      <c r="L17" s="420"/>
      <c r="M17" s="1003"/>
    </row>
    <row r="18" spans="1:14" ht="13.8" x14ac:dyDescent="0.3">
      <c r="A18" s="418" t="s">
        <v>487</v>
      </c>
      <c r="B18" s="419">
        <v>40902318.071357079</v>
      </c>
      <c r="C18" s="419">
        <v>65415326.179779999</v>
      </c>
      <c r="D18" s="419">
        <v>46811127.651361644</v>
      </c>
      <c r="E18" s="419">
        <v>80390266.921754465</v>
      </c>
      <c r="F18" s="419">
        <v>111945525.5520362</v>
      </c>
      <c r="G18" s="419">
        <v>165071381.3721655</v>
      </c>
      <c r="H18" s="419">
        <v>108518643.34688735</v>
      </c>
      <c r="I18" s="419">
        <v>88279382.849282295</v>
      </c>
      <c r="J18" s="419">
        <v>131547721.0870277</v>
      </c>
      <c r="K18" s="419">
        <v>32620903.150430731</v>
      </c>
      <c r="L18" s="420"/>
      <c r="M18" s="1003"/>
    </row>
    <row r="19" spans="1:14" ht="13.8" x14ac:dyDescent="0.3">
      <c r="A19" s="418" t="s">
        <v>489</v>
      </c>
      <c r="B19" s="419">
        <v>13929045.176468935</v>
      </c>
      <c r="C19" s="419">
        <v>9639181.864599999</v>
      </c>
      <c r="D19" s="419">
        <v>9614887.3789981753</v>
      </c>
      <c r="E19" s="419">
        <v>16251306.838739339</v>
      </c>
      <c r="F19" s="419">
        <v>16309201.577606764</v>
      </c>
      <c r="G19" s="419">
        <v>39401246.590282783</v>
      </c>
      <c r="H19" s="419">
        <v>155265130.28780186</v>
      </c>
      <c r="I19" s="419">
        <v>165346911.84009668</v>
      </c>
      <c r="J19" s="419">
        <v>147121931.28097549</v>
      </c>
      <c r="K19" s="419">
        <v>29678629.135735273</v>
      </c>
      <c r="L19" s="420"/>
      <c r="M19" s="1003"/>
    </row>
    <row r="20" spans="1:14" ht="13.8" x14ac:dyDescent="0.3">
      <c r="A20" s="418" t="s">
        <v>490</v>
      </c>
      <c r="B20" s="419">
        <v>15854103.314053014</v>
      </c>
      <c r="C20" s="419">
        <v>18399498.831899997</v>
      </c>
      <c r="D20" s="419">
        <v>18128058.36859753</v>
      </c>
      <c r="E20" s="419">
        <v>18306277.375074893</v>
      </c>
      <c r="F20" s="419">
        <v>18017005.49448806</v>
      </c>
      <c r="G20" s="419">
        <v>23584638.910057444</v>
      </c>
      <c r="H20" s="419">
        <v>24223192.298022892</v>
      </c>
      <c r="I20" s="419">
        <v>40005909.303507052</v>
      </c>
      <c r="J20" s="419">
        <v>68423253.237228647</v>
      </c>
      <c r="K20" s="419">
        <v>4975504.7953004632</v>
      </c>
      <c r="L20" s="420"/>
      <c r="M20" s="1003"/>
      <c r="N20" s="421"/>
    </row>
    <row r="21" spans="1:14" ht="13.8" x14ac:dyDescent="0.3">
      <c r="A21" s="418" t="s">
        <v>491</v>
      </c>
      <c r="B21" s="419">
        <v>6547623.2617000006</v>
      </c>
      <c r="C21" s="419">
        <v>6231787.3898499999</v>
      </c>
      <c r="D21" s="419">
        <v>6008574.417040281</v>
      </c>
      <c r="E21" s="419">
        <v>7885246.3756776359</v>
      </c>
      <c r="F21" s="419">
        <v>7656701.8052467592</v>
      </c>
      <c r="G21" s="419">
        <v>9002161.7391905803</v>
      </c>
      <c r="H21" s="419">
        <v>7737160.4530204516</v>
      </c>
      <c r="I21" s="419">
        <v>8758022.0222891849</v>
      </c>
      <c r="J21" s="419">
        <v>7910774.914418174</v>
      </c>
      <c r="K21" s="419">
        <v>2151777.7321884502</v>
      </c>
      <c r="L21" s="420"/>
      <c r="M21" s="1003"/>
    </row>
    <row r="22" spans="1:14" ht="13.8" x14ac:dyDescent="0.3">
      <c r="A22" s="418" t="s">
        <v>493</v>
      </c>
      <c r="B22" s="419">
        <v>11316086.427496459</v>
      </c>
      <c r="C22" s="419">
        <v>23651260.214620002</v>
      </c>
      <c r="D22" s="419">
        <v>15465473.703236479</v>
      </c>
      <c r="E22" s="419">
        <v>9080756.4072104357</v>
      </c>
      <c r="F22" s="419">
        <v>7019351.0208925996</v>
      </c>
      <c r="G22" s="419">
        <v>7277520.4297423838</v>
      </c>
      <c r="H22" s="419">
        <v>7442495.8230020683</v>
      </c>
      <c r="I22" s="419">
        <v>11056657.670265798</v>
      </c>
      <c r="J22" s="419">
        <v>14720796.140863162</v>
      </c>
      <c r="K22" s="419">
        <v>1536104.4435035023</v>
      </c>
      <c r="L22" s="420"/>
      <c r="M22" s="1003"/>
    </row>
    <row r="23" spans="1:14" ht="13.8" x14ac:dyDescent="0.3">
      <c r="A23" s="418" t="s">
        <v>492</v>
      </c>
      <c r="B23" s="419">
        <v>2459545.6821000003</v>
      </c>
      <c r="C23" s="419">
        <v>2294806.98325</v>
      </c>
      <c r="D23" s="419">
        <v>2818617.4189774888</v>
      </c>
      <c r="E23" s="419">
        <v>2574450.5375817707</v>
      </c>
      <c r="F23" s="419">
        <v>3050984.6852615234</v>
      </c>
      <c r="G23" s="419">
        <v>3428563.6587596955</v>
      </c>
      <c r="H23" s="419">
        <v>3241107.332970473</v>
      </c>
      <c r="I23" s="419">
        <v>2972047.8200155683</v>
      </c>
      <c r="J23" s="419">
        <v>3346975.4114854727</v>
      </c>
      <c r="K23" s="419">
        <v>383138.10281482863</v>
      </c>
      <c r="L23" s="420"/>
      <c r="M23" s="1003"/>
    </row>
    <row r="24" spans="1:14" ht="13.8" x14ac:dyDescent="0.3">
      <c r="A24" s="418" t="s">
        <v>495</v>
      </c>
      <c r="B24" s="419">
        <v>1953421.1561500002</v>
      </c>
      <c r="C24" s="419">
        <v>1974469.6207799998</v>
      </c>
      <c r="D24" s="419">
        <v>3326573.2081514923</v>
      </c>
      <c r="E24" s="419">
        <v>3236894.3039723476</v>
      </c>
      <c r="F24" s="419">
        <v>4304223.9769679606</v>
      </c>
      <c r="G24" s="419">
        <v>2660652.1127726398</v>
      </c>
      <c r="H24" s="419">
        <v>1562014.4240889621</v>
      </c>
      <c r="I24" s="419">
        <v>2476848.6427423134</v>
      </c>
      <c r="J24" s="419">
        <v>2819352.5902994694</v>
      </c>
      <c r="K24" s="419">
        <v>133884.8551648882</v>
      </c>
      <c r="L24" s="420"/>
      <c r="M24" s="1003"/>
    </row>
    <row r="25" spans="1:14" ht="12" customHeight="1" x14ac:dyDescent="0.3">
      <c r="A25" s="418" t="s">
        <v>496</v>
      </c>
      <c r="B25" s="419">
        <v>138607.74124999999</v>
      </c>
      <c r="C25" s="419">
        <v>51698.7</v>
      </c>
      <c r="D25" s="419">
        <v>796532.59656573122</v>
      </c>
      <c r="E25" s="419">
        <v>269871.92775999999</v>
      </c>
      <c r="F25" s="419">
        <v>310226.00983628561</v>
      </c>
      <c r="G25" s="419">
        <v>121680.14303237597</v>
      </c>
      <c r="H25" s="419">
        <v>187009.38300606937</v>
      </c>
      <c r="I25" s="419">
        <v>311415.66533782915</v>
      </c>
      <c r="J25" s="419">
        <v>462162.1812490524</v>
      </c>
      <c r="K25" s="419">
        <v>111882.64850000001</v>
      </c>
      <c r="L25" s="420"/>
      <c r="M25" s="1003"/>
      <c r="N25" s="421"/>
    </row>
    <row r="26" spans="1:14" ht="13.8" x14ac:dyDescent="0.3">
      <c r="A26" s="418" t="s">
        <v>494</v>
      </c>
      <c r="B26" s="419">
        <v>2926337.6958999997</v>
      </c>
      <c r="C26" s="419">
        <v>2482483.5123299998</v>
      </c>
      <c r="D26" s="419">
        <v>2314067.4608615283</v>
      </c>
      <c r="E26" s="419">
        <v>2725409.8561216169</v>
      </c>
      <c r="F26" s="419">
        <v>5179396.3332794718</v>
      </c>
      <c r="G26" s="419">
        <v>5127761.8147025798</v>
      </c>
      <c r="H26" s="419">
        <v>5353007.8559589926</v>
      </c>
      <c r="I26" s="419">
        <v>5255449.2869282132</v>
      </c>
      <c r="J26" s="419">
        <v>2731366.8022781801</v>
      </c>
      <c r="K26" s="419">
        <v>81119.882583830113</v>
      </c>
      <c r="L26" s="420"/>
      <c r="M26" s="1003"/>
    </row>
    <row r="27" spans="1:14" ht="13.8" x14ac:dyDescent="0.3">
      <c r="A27" s="418" t="s">
        <v>498</v>
      </c>
      <c r="B27" s="419">
        <v>11714.80695</v>
      </c>
      <c r="C27" s="419">
        <v>4561.6499999999996</v>
      </c>
      <c r="D27" s="419">
        <v>98514.900000000009</v>
      </c>
      <c r="E27" s="419">
        <v>152382.32651863317</v>
      </c>
      <c r="F27" s="419">
        <v>437429.05606000003</v>
      </c>
      <c r="G27" s="419">
        <v>348567.93099999998</v>
      </c>
      <c r="H27" s="419">
        <v>285994.08658</v>
      </c>
      <c r="I27" s="419">
        <v>409447.94500000001</v>
      </c>
      <c r="J27" s="419">
        <v>417675.74439999997</v>
      </c>
      <c r="K27" s="419">
        <v>19175.356520119225</v>
      </c>
      <c r="L27" s="420"/>
      <c r="M27" s="1003"/>
    </row>
    <row r="28" spans="1:14" ht="13.8" x14ac:dyDescent="0.3">
      <c r="A28" s="418" t="s">
        <v>497</v>
      </c>
      <c r="B28" s="419">
        <v>130993.5</v>
      </c>
      <c r="C28" s="419">
        <v>70696.3</v>
      </c>
      <c r="D28" s="419">
        <v>85879.494999999995</v>
      </c>
      <c r="E28" s="419">
        <v>127894.05298755187</v>
      </c>
      <c r="F28" s="419">
        <v>162967.48003844672</v>
      </c>
      <c r="G28" s="419">
        <v>181533.05207262436</v>
      </c>
      <c r="H28" s="419">
        <v>116385.79927355776</v>
      </c>
      <c r="I28" s="419">
        <v>133134.14986679205</v>
      </c>
      <c r="J28" s="419">
        <v>113310.2947217746</v>
      </c>
      <c r="K28" s="419">
        <v>16880.760245901642</v>
      </c>
      <c r="L28" s="420"/>
      <c r="M28" s="1003"/>
    </row>
    <row r="29" spans="1:14" ht="13.8" x14ac:dyDescent="0.3">
      <c r="A29" s="418" t="s">
        <v>499</v>
      </c>
      <c r="B29" s="419">
        <v>24902.6855</v>
      </c>
      <c r="C29" s="419">
        <v>31659.407620000002</v>
      </c>
      <c r="D29" s="419">
        <v>46212.574770132938</v>
      </c>
      <c r="E29" s="419">
        <v>66382.008094191769</v>
      </c>
      <c r="F29" s="419">
        <v>59627.639649930774</v>
      </c>
      <c r="G29" s="419">
        <v>180435.3183192843</v>
      </c>
      <c r="H29" s="419">
        <v>253444.2975235428</v>
      </c>
      <c r="I29" s="419">
        <v>20048.527828970004</v>
      </c>
      <c r="J29" s="419">
        <v>10381.06864955136</v>
      </c>
      <c r="K29" s="419">
        <v>8472.364857615501</v>
      </c>
      <c r="L29" s="420"/>
      <c r="M29" s="1003"/>
    </row>
    <row r="30" spans="1:14" ht="13.8" x14ac:dyDescent="0.3">
      <c r="A30" s="422"/>
      <c r="B30" s="422"/>
      <c r="C30" s="422"/>
      <c r="D30" s="422"/>
      <c r="E30" s="422"/>
      <c r="F30" s="422"/>
      <c r="G30" s="422"/>
      <c r="H30" s="422"/>
      <c r="I30" s="422"/>
      <c r="J30" s="135"/>
      <c r="K30" s="529"/>
      <c r="L30" s="420"/>
      <c r="M30" s="1003"/>
    </row>
    <row r="31" spans="1:14" ht="13.8" x14ac:dyDescent="0.3">
      <c r="A31" s="423" t="s">
        <v>0</v>
      </c>
      <c r="B31" s="133">
        <f>SUM(B5:B29)</f>
        <v>3401603287.9033079</v>
      </c>
      <c r="C31" s="133">
        <f t="shared" ref="C31:H31" si="0">SUM(C5:C29)</f>
        <v>4953502860.6004276</v>
      </c>
      <c r="D31" s="133">
        <f t="shared" si="0"/>
        <v>4761418323.2587938</v>
      </c>
      <c r="E31" s="133">
        <f t="shared" si="0"/>
        <v>4261104396.3223124</v>
      </c>
      <c r="F31" s="133">
        <f t="shared" si="0"/>
        <v>6842950707.135829</v>
      </c>
      <c r="G31" s="133">
        <f t="shared" si="0"/>
        <v>11124912184.573622</v>
      </c>
      <c r="H31" s="133">
        <f t="shared" si="0"/>
        <v>7665949738.4469872</v>
      </c>
      <c r="I31" s="133">
        <f>SUM(I5:I29)</f>
        <v>8070085243.7380514</v>
      </c>
      <c r="J31" s="130">
        <f>SUM(J5:J29)</f>
        <v>10045975087.557508</v>
      </c>
      <c r="K31" s="130">
        <f>SUM(K5:K29)</f>
        <v>3057031790.9269724</v>
      </c>
      <c r="L31" s="420"/>
      <c r="M31" s="1003"/>
    </row>
    <row r="32" spans="1:14" ht="13.8" x14ac:dyDescent="0.3">
      <c r="A32" s="424"/>
      <c r="B32" s="425"/>
      <c r="C32" s="425"/>
      <c r="D32" s="425"/>
      <c r="E32" s="426"/>
      <c r="F32" s="426"/>
      <c r="G32" s="426"/>
      <c r="H32" s="426"/>
      <c r="I32" s="426"/>
      <c r="J32" s="426"/>
      <c r="K32" s="426"/>
    </row>
    <row r="33" spans="1:12" ht="89.4" customHeight="1" x14ac:dyDescent="0.3">
      <c r="A33" s="1053" t="s">
        <v>908</v>
      </c>
      <c r="B33" s="1053"/>
      <c r="C33" s="1053"/>
      <c r="D33" s="1053"/>
      <c r="E33" s="1053"/>
      <c r="F33" s="1053"/>
      <c r="G33" s="1053"/>
      <c r="H33" s="1053"/>
      <c r="I33" s="1053"/>
      <c r="J33" s="1053"/>
      <c r="K33" s="1053"/>
      <c r="L33" s="135"/>
    </row>
    <row r="34" spans="1:12" ht="13.8" x14ac:dyDescent="0.3">
      <c r="B34" s="427"/>
      <c r="C34" s="427"/>
      <c r="D34" s="427"/>
      <c r="E34" s="118"/>
      <c r="I34" s="133"/>
      <c r="J34" s="133"/>
      <c r="K34" s="133"/>
      <c r="L34" s="133"/>
    </row>
    <row r="35" spans="1:12" ht="13.8" x14ac:dyDescent="0.3">
      <c r="B35" s="427"/>
      <c r="C35" s="427"/>
      <c r="D35" s="427"/>
      <c r="E35" s="118"/>
    </row>
    <row r="36" spans="1:12" ht="13.8" x14ac:dyDescent="0.3">
      <c r="B36" s="427"/>
      <c r="C36" s="427"/>
      <c r="D36" s="427"/>
      <c r="E36" s="260"/>
    </row>
    <row r="37" spans="1:12" ht="13.8" x14ac:dyDescent="0.3">
      <c r="B37" s="427"/>
      <c r="C37" s="427"/>
      <c r="D37" s="427"/>
      <c r="E37" s="118"/>
    </row>
    <row r="38" spans="1:12" ht="13.8" x14ac:dyDescent="0.3">
      <c r="B38" s="427"/>
      <c r="C38" s="427"/>
      <c r="D38" s="427"/>
      <c r="E38" s="118"/>
    </row>
    <row r="39" spans="1:12" ht="13.8" x14ac:dyDescent="0.3">
      <c r="B39" s="427"/>
      <c r="C39" s="427"/>
      <c r="D39" s="427"/>
      <c r="E39" s="118"/>
    </row>
    <row r="40" spans="1:12" ht="13.8" x14ac:dyDescent="0.3">
      <c r="B40" s="427"/>
      <c r="C40" s="427"/>
      <c r="D40" s="427"/>
      <c r="E40" s="118"/>
    </row>
    <row r="41" spans="1:12" ht="13.8" x14ac:dyDescent="0.3">
      <c r="B41" s="427"/>
      <c r="C41" s="427"/>
      <c r="D41" s="427"/>
      <c r="E41" s="118"/>
    </row>
    <row r="42" spans="1:12" ht="13.8" x14ac:dyDescent="0.3">
      <c r="B42" s="427"/>
      <c r="C42" s="427"/>
      <c r="D42" s="427"/>
      <c r="E42" s="118"/>
    </row>
  </sheetData>
  <mergeCells count="2">
    <mergeCell ref="A2:G2"/>
    <mergeCell ref="A33:K33"/>
  </mergeCells>
  <printOptions horizontalCentered="1" verticalCentered="1"/>
  <pageMargins left="0" right="0" top="0" bottom="0" header="0.31496062992125984" footer="0.31496062992125984"/>
  <pageSetup paperSize="9" scale="62"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178BD-0048-4008-9CD0-8381317AE13D}">
  <sheetPr>
    <tabColor rgb="FF002060"/>
  </sheetPr>
  <dimension ref="A1:S91"/>
  <sheetViews>
    <sheetView showGridLines="0" view="pageBreakPreview" zoomScaleNormal="100" zoomScaleSheetLayoutView="100" workbookViewId="0"/>
  </sheetViews>
  <sheetFormatPr baseColWidth="10" defaultColWidth="11.5546875" defaultRowHeight="12" x14ac:dyDescent="0.25"/>
  <cols>
    <col min="1" max="1" width="20.6640625" style="3" customWidth="1"/>
    <col min="2" max="2" width="15.6640625" style="449" customWidth="1"/>
    <col min="3" max="3" width="15.6640625" style="3" customWidth="1"/>
    <col min="4" max="5" width="15.6640625" style="428" customWidth="1"/>
    <col min="6" max="11" width="15.6640625" style="3" customWidth="1"/>
    <col min="12" max="12" width="3" style="3" customWidth="1"/>
    <col min="13" max="13" width="12.33203125" style="3" bestFit="1" customWidth="1"/>
    <col min="14" max="16" width="11.5546875" style="3"/>
    <col min="17" max="18" width="0" style="3" hidden="1" customWidth="1"/>
    <col min="19" max="16384" width="11.5546875" style="3"/>
  </cols>
  <sheetData>
    <row r="1" spans="1:15" ht="13.8" x14ac:dyDescent="0.3">
      <c r="A1" s="103" t="s">
        <v>500</v>
      </c>
      <c r="B1" s="118"/>
    </row>
    <row r="2" spans="1:15" ht="31.5" customHeight="1" x14ac:dyDescent="0.3">
      <c r="A2" s="1054" t="s">
        <v>501</v>
      </c>
      <c r="B2" s="1054"/>
      <c r="C2" s="1054"/>
      <c r="D2" s="1054"/>
      <c r="E2" s="1054"/>
      <c r="F2" s="1054"/>
      <c r="G2" s="1054"/>
      <c r="H2" s="429"/>
    </row>
    <row r="3" spans="1:15" ht="13.8" x14ac:dyDescent="0.3">
      <c r="A3" s="135"/>
      <c r="B3" s="118"/>
      <c r="D3" s="430"/>
      <c r="E3" s="430"/>
      <c r="G3" s="123"/>
      <c r="H3" s="123"/>
      <c r="I3" s="431"/>
      <c r="J3" s="431"/>
      <c r="K3" s="431"/>
    </row>
    <row r="4" spans="1:15" ht="14.4" thickBot="1" x14ac:dyDescent="0.35">
      <c r="A4" s="415" t="s">
        <v>474</v>
      </c>
      <c r="B4" s="416">
        <v>2017</v>
      </c>
      <c r="C4" s="416">
        <v>2018</v>
      </c>
      <c r="D4" s="416">
        <v>2019</v>
      </c>
      <c r="E4" s="416">
        <v>2020</v>
      </c>
      <c r="F4" s="416">
        <v>2021</v>
      </c>
      <c r="G4" s="416">
        <v>2022</v>
      </c>
      <c r="H4" s="416">
        <v>2023</v>
      </c>
      <c r="I4" s="416">
        <v>2024</v>
      </c>
      <c r="J4" s="416">
        <v>2025</v>
      </c>
      <c r="K4" s="416" t="s">
        <v>852</v>
      </c>
      <c r="L4" s="431"/>
      <c r="O4" s="1004"/>
    </row>
    <row r="5" spans="1:15" ht="14.4" thickBot="1" x14ac:dyDescent="0.35">
      <c r="A5" s="432" t="s">
        <v>502</v>
      </c>
      <c r="B5" s="433">
        <f t="shared" ref="B5:K5" si="0">SUM(B6:B30)</f>
        <v>1890777102.5600004</v>
      </c>
      <c r="C5" s="433">
        <f t="shared" si="0"/>
        <v>3185578835.4300003</v>
      </c>
      <c r="D5" s="433">
        <f t="shared" si="0"/>
        <v>2927116454.2500005</v>
      </c>
      <c r="E5" s="433">
        <f t="shared" si="0"/>
        <v>2648430124.3700008</v>
      </c>
      <c r="F5" s="433">
        <f t="shared" si="0"/>
        <v>2981711958.4000001</v>
      </c>
      <c r="G5" s="433">
        <f t="shared" si="0"/>
        <v>7875150511.4099979</v>
      </c>
      <c r="H5" s="433">
        <f t="shared" si="0"/>
        <v>5253597349.9700003</v>
      </c>
      <c r="I5" s="433">
        <f t="shared" si="0"/>
        <v>5579381144.249999</v>
      </c>
      <c r="J5" s="433">
        <f t="shared" si="0"/>
        <v>6992633407.2599993</v>
      </c>
      <c r="K5" s="433">
        <f t="shared" si="0"/>
        <v>2212053314.8200002</v>
      </c>
      <c r="L5" s="419"/>
      <c r="O5" s="1004"/>
    </row>
    <row r="6" spans="1:15" ht="13.8" x14ac:dyDescent="0.3">
      <c r="A6" s="418" t="s">
        <v>475</v>
      </c>
      <c r="B6" s="419">
        <v>494474963.68000001</v>
      </c>
      <c r="C6" s="419">
        <v>1085384780.1799998</v>
      </c>
      <c r="D6" s="419">
        <v>1031284773.38</v>
      </c>
      <c r="E6" s="419">
        <v>762972221.68000007</v>
      </c>
      <c r="F6" s="419">
        <v>848977061.24000001</v>
      </c>
      <c r="G6" s="419">
        <v>2086366169.0300002</v>
      </c>
      <c r="H6" s="419">
        <v>1405742153.3800001</v>
      </c>
      <c r="I6" s="419">
        <v>1225744176.8799999</v>
      </c>
      <c r="J6" s="419">
        <v>1346249640.04</v>
      </c>
      <c r="K6" s="419">
        <v>477425718.5</v>
      </c>
      <c r="L6" s="434"/>
      <c r="M6" s="421"/>
      <c r="O6" s="1004"/>
    </row>
    <row r="7" spans="1:15" ht="13.8" x14ac:dyDescent="0.3">
      <c r="A7" s="418" t="s">
        <v>476</v>
      </c>
      <c r="B7" s="419">
        <v>258608519.87</v>
      </c>
      <c r="C7" s="419">
        <v>531759344.56</v>
      </c>
      <c r="D7" s="419">
        <v>409620300.06999999</v>
      </c>
      <c r="E7" s="419">
        <v>248719168.84999999</v>
      </c>
      <c r="F7" s="419">
        <v>215808290.16999999</v>
      </c>
      <c r="G7" s="419">
        <v>1118649480.3899999</v>
      </c>
      <c r="H7" s="419">
        <v>858603333.44000006</v>
      </c>
      <c r="I7" s="419">
        <v>954970474.49000001</v>
      </c>
      <c r="J7" s="419">
        <v>1035984771.22</v>
      </c>
      <c r="K7" s="419">
        <v>313647119.5</v>
      </c>
      <c r="L7" s="434"/>
      <c r="M7" s="421"/>
      <c r="O7" s="1004"/>
    </row>
    <row r="8" spans="1:15" ht="13.8" x14ac:dyDescent="0.3">
      <c r="A8" s="418" t="s">
        <v>478</v>
      </c>
      <c r="B8" s="419">
        <v>94715680.090000004</v>
      </c>
      <c r="C8" s="419">
        <v>166692977.56</v>
      </c>
      <c r="D8" s="419">
        <v>219003987.89000002</v>
      </c>
      <c r="E8" s="419">
        <v>341034251.15999997</v>
      </c>
      <c r="F8" s="419">
        <v>387924184.31999999</v>
      </c>
      <c r="G8" s="419">
        <v>840677621.75999999</v>
      </c>
      <c r="H8" s="419">
        <v>437310674.51999998</v>
      </c>
      <c r="I8" s="419">
        <v>526678580.03999996</v>
      </c>
      <c r="J8" s="419">
        <v>716678093</v>
      </c>
      <c r="K8" s="419">
        <v>237022025.5</v>
      </c>
      <c r="L8" s="434"/>
      <c r="M8" s="421"/>
      <c r="O8" s="1004"/>
    </row>
    <row r="9" spans="1:15" s="123" customFormat="1" ht="13.8" x14ac:dyDescent="0.3">
      <c r="A9" s="418" t="s">
        <v>477</v>
      </c>
      <c r="B9" s="419">
        <v>93245662.599999994</v>
      </c>
      <c r="C9" s="419">
        <v>166903539.21000001</v>
      </c>
      <c r="D9" s="419">
        <v>99776063.209999993</v>
      </c>
      <c r="E9" s="419">
        <v>177605902.91</v>
      </c>
      <c r="F9" s="419">
        <v>260483616.35999998</v>
      </c>
      <c r="G9" s="419">
        <v>827667762.97000003</v>
      </c>
      <c r="H9" s="419">
        <v>707485634.02999997</v>
      </c>
      <c r="I9" s="419">
        <v>644009684.25</v>
      </c>
      <c r="J9" s="419">
        <v>671547777.43000007</v>
      </c>
      <c r="K9" s="419">
        <v>225118155</v>
      </c>
      <c r="L9" s="434"/>
      <c r="M9" s="528"/>
      <c r="O9" s="1004"/>
    </row>
    <row r="10" spans="1:15" ht="13.8" x14ac:dyDescent="0.3">
      <c r="A10" s="418" t="s">
        <v>480</v>
      </c>
      <c r="B10" s="419">
        <v>87391273.040000007</v>
      </c>
      <c r="C10" s="419">
        <v>162314150.38</v>
      </c>
      <c r="D10" s="419">
        <v>193952100.26999998</v>
      </c>
      <c r="E10" s="419">
        <v>179542675.66</v>
      </c>
      <c r="F10" s="419">
        <v>244039268.53999999</v>
      </c>
      <c r="G10" s="419">
        <v>573944871.75</v>
      </c>
      <c r="H10" s="419">
        <v>282174535.94999999</v>
      </c>
      <c r="I10" s="419">
        <v>662778565.46000004</v>
      </c>
      <c r="J10" s="419">
        <v>643520344.02999997</v>
      </c>
      <c r="K10" s="419">
        <v>220267188</v>
      </c>
      <c r="L10" s="434"/>
      <c r="M10" s="421"/>
      <c r="O10" s="1004"/>
    </row>
    <row r="11" spans="1:15" ht="13.8" x14ac:dyDescent="0.3">
      <c r="A11" s="418" t="s">
        <v>479</v>
      </c>
      <c r="B11" s="419">
        <v>81305449.939999998</v>
      </c>
      <c r="C11" s="419">
        <v>211561342.28</v>
      </c>
      <c r="D11" s="419">
        <v>227958678.31</v>
      </c>
      <c r="E11" s="419">
        <v>221747391.53</v>
      </c>
      <c r="F11" s="419">
        <v>239167040.05000001</v>
      </c>
      <c r="G11" s="419">
        <v>519763813.03999996</v>
      </c>
      <c r="H11" s="419">
        <v>232575250.80000001</v>
      </c>
      <c r="I11" s="419">
        <v>369214305.48000002</v>
      </c>
      <c r="J11" s="419">
        <v>398520376.25999999</v>
      </c>
      <c r="K11" s="419">
        <v>148709494</v>
      </c>
      <c r="L11" s="434"/>
      <c r="M11" s="421"/>
      <c r="O11" s="1004"/>
    </row>
    <row r="12" spans="1:15" ht="13.8" x14ac:dyDescent="0.3">
      <c r="A12" s="418" t="s">
        <v>482</v>
      </c>
      <c r="B12" s="419">
        <v>16469485.630000001</v>
      </c>
      <c r="C12" s="419">
        <v>11708222.23</v>
      </c>
      <c r="D12" s="419">
        <v>12646510.309999999</v>
      </c>
      <c r="E12" s="419">
        <v>17097515.369999997</v>
      </c>
      <c r="F12" s="419">
        <v>5899825.0999999996</v>
      </c>
      <c r="G12" s="419">
        <v>316473680.74000001</v>
      </c>
      <c r="H12" s="419">
        <v>119689152</v>
      </c>
      <c r="I12" s="419">
        <v>158176840.80000001</v>
      </c>
      <c r="J12" s="419">
        <v>393862069.22999996</v>
      </c>
      <c r="K12" s="419">
        <v>129502559.5</v>
      </c>
      <c r="L12" s="434"/>
      <c r="M12" s="421"/>
      <c r="O12" s="1004"/>
    </row>
    <row r="13" spans="1:15" ht="13.8" x14ac:dyDescent="0.3">
      <c r="A13" s="418" t="s">
        <v>483</v>
      </c>
      <c r="B13" s="419">
        <v>213290981.33000001</v>
      </c>
      <c r="C13" s="419">
        <v>137435110.44999999</v>
      </c>
      <c r="D13" s="419">
        <v>129640244.66</v>
      </c>
      <c r="E13" s="419">
        <v>219039733.00999999</v>
      </c>
      <c r="F13" s="419">
        <v>274907427.99000001</v>
      </c>
      <c r="G13" s="419">
        <v>299908188.65999997</v>
      </c>
      <c r="H13" s="419">
        <v>168617298.00999999</v>
      </c>
      <c r="I13" s="419">
        <v>145622747.08000001</v>
      </c>
      <c r="J13" s="419">
        <v>349077826.5</v>
      </c>
      <c r="K13" s="419">
        <v>108267911</v>
      </c>
      <c r="L13" s="434"/>
      <c r="M13" s="421"/>
      <c r="O13" s="1004"/>
    </row>
    <row r="14" spans="1:15" ht="13.8" x14ac:dyDescent="0.3">
      <c r="A14" s="418" t="s">
        <v>485</v>
      </c>
      <c r="B14" s="419">
        <v>91418285.570000008</v>
      </c>
      <c r="C14" s="419">
        <v>91765736.769999996</v>
      </c>
      <c r="D14" s="419">
        <v>67626909.479999989</v>
      </c>
      <c r="E14" s="419">
        <v>104601597.10000001</v>
      </c>
      <c r="F14" s="419">
        <v>78994142.25</v>
      </c>
      <c r="G14" s="419">
        <v>293937779.37</v>
      </c>
      <c r="H14" s="419">
        <v>220979712.68000001</v>
      </c>
      <c r="I14" s="419">
        <v>187059281.72</v>
      </c>
      <c r="J14" s="419">
        <v>302475655.88</v>
      </c>
      <c r="K14" s="419">
        <v>96333689.5</v>
      </c>
      <c r="L14" s="434"/>
      <c r="M14" s="421"/>
      <c r="O14" s="1004"/>
    </row>
    <row r="15" spans="1:15" ht="13.8" x14ac:dyDescent="0.3">
      <c r="A15" s="418" t="s">
        <v>481</v>
      </c>
      <c r="B15" s="419">
        <v>254956497.04999998</v>
      </c>
      <c r="C15" s="419">
        <v>259096897.83000001</v>
      </c>
      <c r="D15" s="419">
        <v>223779154.97999999</v>
      </c>
      <c r="E15" s="419">
        <v>173015567.05000001</v>
      </c>
      <c r="F15" s="419">
        <v>208172795.79999998</v>
      </c>
      <c r="G15" s="419">
        <v>300867695.25999999</v>
      </c>
      <c r="H15" s="419">
        <v>227526375.13</v>
      </c>
      <c r="I15" s="419">
        <v>222786909.44999999</v>
      </c>
      <c r="J15" s="419">
        <v>359485809.40999997</v>
      </c>
      <c r="K15" s="419">
        <v>90172288</v>
      </c>
      <c r="L15" s="434"/>
      <c r="M15" s="421"/>
      <c r="O15" s="1004"/>
    </row>
    <row r="16" spans="1:15" ht="13.8" x14ac:dyDescent="0.3">
      <c r="A16" s="418" t="s">
        <v>484</v>
      </c>
      <c r="B16" s="419">
        <v>62385858.5</v>
      </c>
      <c r="C16" s="419">
        <v>138938998.34999999</v>
      </c>
      <c r="D16" s="419">
        <v>106827611.59</v>
      </c>
      <c r="E16" s="419">
        <v>34468898.82</v>
      </c>
      <c r="F16" s="419">
        <v>53934215.049999997</v>
      </c>
      <c r="G16" s="419">
        <v>306762241.19</v>
      </c>
      <c r="H16" s="419">
        <v>209960498.38</v>
      </c>
      <c r="I16" s="419">
        <v>133376360.53999999</v>
      </c>
      <c r="J16" s="419">
        <v>248667379.19999999</v>
      </c>
      <c r="K16" s="419">
        <v>78995991.5</v>
      </c>
      <c r="L16" s="434"/>
      <c r="M16" s="421"/>
      <c r="O16" s="1004"/>
    </row>
    <row r="17" spans="1:15" ht="13.8" x14ac:dyDescent="0.3">
      <c r="A17" s="418" t="s">
        <v>489</v>
      </c>
      <c r="B17" s="419">
        <v>5204824.2</v>
      </c>
      <c r="C17" s="419">
        <v>697580.33000000007</v>
      </c>
      <c r="D17" s="419">
        <v>818638.28</v>
      </c>
      <c r="E17" s="419">
        <v>6200096.8000000007</v>
      </c>
      <c r="F17" s="419">
        <v>5767676.9800000004</v>
      </c>
      <c r="G17" s="419">
        <v>30381196.900000002</v>
      </c>
      <c r="H17" s="419">
        <v>144050915.21000001</v>
      </c>
      <c r="I17" s="419">
        <v>155764108.38999999</v>
      </c>
      <c r="J17" s="419">
        <v>136214575.09</v>
      </c>
      <c r="K17" s="419">
        <v>29065482.5</v>
      </c>
      <c r="L17" s="434"/>
      <c r="M17" s="421"/>
      <c r="O17" s="1004"/>
    </row>
    <row r="18" spans="1:15" ht="13.8" x14ac:dyDescent="0.3">
      <c r="A18" s="418" t="s">
        <v>486</v>
      </c>
      <c r="B18" s="419">
        <v>75575204.480000004</v>
      </c>
      <c r="C18" s="419">
        <v>101580341.20999999</v>
      </c>
      <c r="D18" s="419">
        <v>105260682.23999999</v>
      </c>
      <c r="E18" s="419">
        <v>71001110.250000015</v>
      </c>
      <c r="F18" s="419">
        <v>64887353.600000001</v>
      </c>
      <c r="G18" s="419">
        <v>156343275.24000001</v>
      </c>
      <c r="H18" s="419">
        <v>97063111.160000011</v>
      </c>
      <c r="I18" s="419">
        <v>61952658.939999998</v>
      </c>
      <c r="J18" s="419">
        <v>139226672.66999999</v>
      </c>
      <c r="K18" s="419">
        <v>20511497</v>
      </c>
      <c r="L18" s="434"/>
      <c r="M18" s="421"/>
      <c r="O18" s="1004"/>
    </row>
    <row r="19" spans="1:15" ht="13.8" x14ac:dyDescent="0.3">
      <c r="A19" s="418" t="s">
        <v>487</v>
      </c>
      <c r="B19" s="419">
        <v>10813574.67</v>
      </c>
      <c r="C19" s="419">
        <v>32699667.59</v>
      </c>
      <c r="D19" s="419">
        <v>20710318.760000002</v>
      </c>
      <c r="E19" s="419">
        <v>54078141.359999999</v>
      </c>
      <c r="F19" s="419">
        <v>71708375.75</v>
      </c>
      <c r="G19" s="419">
        <v>122562005.59999999</v>
      </c>
      <c r="H19" s="419">
        <v>76054465.530000001</v>
      </c>
      <c r="I19" s="419">
        <v>51744513.920000002</v>
      </c>
      <c r="J19" s="419">
        <v>82250532.299999997</v>
      </c>
      <c r="K19" s="419">
        <v>19503631.82</v>
      </c>
      <c r="L19" s="434"/>
      <c r="M19" s="421"/>
      <c r="O19" s="1004"/>
    </row>
    <row r="20" spans="1:15" ht="13.8" x14ac:dyDescent="0.3">
      <c r="A20" s="418" t="s">
        <v>488</v>
      </c>
      <c r="B20" s="419">
        <v>44307510.899999999</v>
      </c>
      <c r="C20" s="419">
        <v>69258149.189999998</v>
      </c>
      <c r="D20" s="419">
        <v>65758505.040000007</v>
      </c>
      <c r="E20" s="419">
        <v>28264960.719999999</v>
      </c>
      <c r="F20" s="419">
        <v>13171974</v>
      </c>
      <c r="G20" s="419">
        <v>69778242.989999995</v>
      </c>
      <c r="H20" s="419">
        <v>54159557.520000003</v>
      </c>
      <c r="I20" s="419">
        <v>55804370.649999999</v>
      </c>
      <c r="J20" s="419">
        <v>118613135.38</v>
      </c>
      <c r="K20" s="419">
        <v>16784403.5</v>
      </c>
      <c r="L20" s="434"/>
      <c r="M20" s="421"/>
      <c r="O20" s="1004"/>
    </row>
    <row r="21" spans="1:15" ht="13.8" x14ac:dyDescent="0.3">
      <c r="A21" s="418" t="s">
        <v>490</v>
      </c>
      <c r="B21" s="419">
        <v>980189.5</v>
      </c>
      <c r="C21" s="419">
        <v>2789100.56</v>
      </c>
      <c r="D21" s="419">
        <v>2264132.0499999998</v>
      </c>
      <c r="E21" s="419">
        <v>3445190.3499999996</v>
      </c>
      <c r="F21" s="419">
        <v>2202516.15</v>
      </c>
      <c r="G21" s="419">
        <v>4975895.87</v>
      </c>
      <c r="H21" s="419">
        <v>5854078.3899999997</v>
      </c>
      <c r="I21" s="419">
        <v>17189252.609999999</v>
      </c>
      <c r="J21" s="419">
        <v>39963858.700000003</v>
      </c>
      <c r="K21" s="419">
        <v>417137</v>
      </c>
      <c r="L21" s="434"/>
      <c r="M21" s="421"/>
      <c r="O21" s="1004"/>
    </row>
    <row r="22" spans="1:15" ht="13.8" x14ac:dyDescent="0.3">
      <c r="A22" s="418" t="s">
        <v>492</v>
      </c>
      <c r="B22" s="419">
        <v>1055998.03</v>
      </c>
      <c r="C22" s="419">
        <v>1077439.94</v>
      </c>
      <c r="D22" s="419">
        <v>1062264.6599999999</v>
      </c>
      <c r="E22" s="419">
        <v>999648.52</v>
      </c>
      <c r="F22" s="419">
        <v>657888.72</v>
      </c>
      <c r="G22" s="419">
        <v>1438632.1600000001</v>
      </c>
      <c r="H22" s="419">
        <v>1471791.25</v>
      </c>
      <c r="I22" s="419">
        <v>1366103.3399999999</v>
      </c>
      <c r="J22" s="419">
        <v>1820647.62</v>
      </c>
      <c r="K22" s="419">
        <v>237671</v>
      </c>
      <c r="L22" s="434"/>
      <c r="M22" s="421"/>
      <c r="O22" s="1005"/>
    </row>
    <row r="23" spans="1:15" ht="13.8" x14ac:dyDescent="0.3">
      <c r="A23" s="418" t="s">
        <v>491</v>
      </c>
      <c r="B23" s="419">
        <v>884570.42999999993</v>
      </c>
      <c r="C23" s="419">
        <v>1462575.0499999998</v>
      </c>
      <c r="D23" s="419">
        <v>1546136.0499999998</v>
      </c>
      <c r="E23" s="419">
        <v>2197856.73</v>
      </c>
      <c r="F23" s="419">
        <v>3792919.78</v>
      </c>
      <c r="G23" s="419">
        <v>4454728.49</v>
      </c>
      <c r="H23" s="419">
        <v>4016114.62</v>
      </c>
      <c r="I23" s="419">
        <v>5118104.57</v>
      </c>
      <c r="J23" s="419">
        <v>5835103.9300000006</v>
      </c>
      <c r="K23" s="419">
        <v>71352</v>
      </c>
      <c r="L23" s="434"/>
      <c r="M23" s="421"/>
      <c r="O23" s="1006"/>
    </row>
    <row r="24" spans="1:15" ht="13.8" x14ac:dyDescent="0.3">
      <c r="A24" s="418" t="s">
        <v>493</v>
      </c>
      <c r="B24" s="419">
        <v>3631134.7199999997</v>
      </c>
      <c r="C24" s="419">
        <v>12422326.800000001</v>
      </c>
      <c r="D24" s="419">
        <v>7546069.5999999996</v>
      </c>
      <c r="E24" s="419">
        <v>2381333.91</v>
      </c>
      <c r="F24" s="419">
        <v>1161645</v>
      </c>
      <c r="G24" s="419">
        <v>4263.3999999999996</v>
      </c>
      <c r="H24" s="419">
        <v>3831.15</v>
      </c>
      <c r="I24" s="419">
        <v>6851.03</v>
      </c>
      <c r="J24" s="419">
        <v>2613084.08</v>
      </c>
      <c r="K24" s="419">
        <v>0</v>
      </c>
      <c r="L24" s="434"/>
      <c r="M24" s="421"/>
    </row>
    <row r="25" spans="1:15" ht="13.8" x14ac:dyDescent="0.3">
      <c r="A25" s="418" t="s">
        <v>494</v>
      </c>
      <c r="B25" s="419">
        <v>6720.92</v>
      </c>
      <c r="C25" s="419">
        <v>5439.07</v>
      </c>
      <c r="D25" s="419">
        <v>2607.8199999999997</v>
      </c>
      <c r="E25" s="419">
        <v>1950.37</v>
      </c>
      <c r="F25" s="419">
        <v>10425.67</v>
      </c>
      <c r="G25" s="419">
        <v>20996.690000000002</v>
      </c>
      <c r="H25" s="419">
        <v>15132.73</v>
      </c>
      <c r="I25" s="419">
        <v>12134.76</v>
      </c>
      <c r="J25" s="419">
        <v>12308.73</v>
      </c>
      <c r="K25" s="419">
        <v>0</v>
      </c>
      <c r="L25" s="434"/>
      <c r="M25" s="421"/>
    </row>
    <row r="26" spans="1:15" ht="13.8" x14ac:dyDescent="0.3">
      <c r="A26" s="418" t="s">
        <v>496</v>
      </c>
      <c r="B26" s="419">
        <v>0</v>
      </c>
      <c r="C26" s="419">
        <v>0</v>
      </c>
      <c r="D26" s="419">
        <v>0</v>
      </c>
      <c r="E26" s="419">
        <v>554.11</v>
      </c>
      <c r="F26" s="419">
        <v>534.77</v>
      </c>
      <c r="G26" s="419">
        <v>496.5</v>
      </c>
      <c r="H26" s="419">
        <v>449.83000000000004</v>
      </c>
      <c r="I26" s="419">
        <v>2265.3199999999997</v>
      </c>
      <c r="J26" s="419">
        <v>9253.75</v>
      </c>
      <c r="K26" s="419">
        <v>0</v>
      </c>
      <c r="L26" s="434"/>
      <c r="M26" s="421"/>
    </row>
    <row r="27" spans="1:15" ht="13.8" x14ac:dyDescent="0.3">
      <c r="A27" s="418" t="s">
        <v>498</v>
      </c>
      <c r="B27" s="419">
        <v>0</v>
      </c>
      <c r="C27" s="419">
        <v>0</v>
      </c>
      <c r="D27" s="419">
        <v>0</v>
      </c>
      <c r="E27" s="419">
        <v>204.17</v>
      </c>
      <c r="F27" s="419">
        <v>0</v>
      </c>
      <c r="G27" s="419">
        <v>323.17</v>
      </c>
      <c r="H27" s="419">
        <v>343.12</v>
      </c>
      <c r="I27" s="419">
        <v>646.11</v>
      </c>
      <c r="J27" s="419">
        <v>2230.25</v>
      </c>
      <c r="K27" s="419">
        <v>0</v>
      </c>
      <c r="L27" s="434"/>
      <c r="M27" s="421"/>
    </row>
    <row r="28" spans="1:15" ht="13.8" x14ac:dyDescent="0.3">
      <c r="A28" s="418" t="s">
        <v>497</v>
      </c>
      <c r="B28" s="419">
        <v>46461.25</v>
      </c>
      <c r="C28" s="419">
        <v>22714.5</v>
      </c>
      <c r="D28" s="419">
        <v>26256.42</v>
      </c>
      <c r="E28" s="419">
        <v>1116.05</v>
      </c>
      <c r="F28" s="419">
        <v>2371</v>
      </c>
      <c r="G28" s="419">
        <v>4407.67</v>
      </c>
      <c r="H28" s="419">
        <v>19.829999999999998</v>
      </c>
      <c r="I28" s="419">
        <v>684.75</v>
      </c>
      <c r="J28" s="419">
        <v>962.4</v>
      </c>
      <c r="K28" s="419">
        <v>0</v>
      </c>
      <c r="L28" s="434"/>
      <c r="M28" s="421"/>
    </row>
    <row r="29" spans="1:15" ht="13.8" x14ac:dyDescent="0.3">
      <c r="A29" s="418" t="s">
        <v>495</v>
      </c>
      <c r="B29" s="419">
        <v>0</v>
      </c>
      <c r="C29" s="419">
        <v>0</v>
      </c>
      <c r="D29" s="419">
        <v>6.9499999999999993</v>
      </c>
      <c r="E29" s="419">
        <v>2053.8000000000002</v>
      </c>
      <c r="F29" s="419">
        <v>66.23</v>
      </c>
      <c r="G29" s="419">
        <v>445.46000000000004</v>
      </c>
      <c r="H29" s="419">
        <v>561.71</v>
      </c>
      <c r="I29" s="419">
        <v>442.12</v>
      </c>
      <c r="J29" s="419">
        <v>742.05000000000007</v>
      </c>
      <c r="K29" s="419">
        <v>0</v>
      </c>
      <c r="L29" s="434"/>
      <c r="M29" s="421"/>
    </row>
    <row r="30" spans="1:15" ht="14.4" thickBot="1" x14ac:dyDescent="0.35">
      <c r="A30" s="418" t="s">
        <v>499</v>
      </c>
      <c r="B30" s="419">
        <v>8256.16</v>
      </c>
      <c r="C30" s="419">
        <v>2401.39</v>
      </c>
      <c r="D30" s="419">
        <v>4502.2299999999996</v>
      </c>
      <c r="E30" s="419">
        <v>10984.09</v>
      </c>
      <c r="F30" s="419">
        <v>40343.879999999997</v>
      </c>
      <c r="G30" s="419">
        <v>166297.10999999999</v>
      </c>
      <c r="H30" s="419">
        <v>242359.6</v>
      </c>
      <c r="I30" s="419">
        <v>1081.55</v>
      </c>
      <c r="J30" s="419">
        <v>558.11</v>
      </c>
      <c r="K30" s="419">
        <v>0</v>
      </c>
      <c r="L30" s="434"/>
      <c r="M30" s="421"/>
    </row>
    <row r="31" spans="1:15" ht="14.4" thickBot="1" x14ac:dyDescent="0.35">
      <c r="A31" s="435" t="s">
        <v>506</v>
      </c>
      <c r="B31" s="433">
        <v>1294129001.8199999</v>
      </c>
      <c r="C31" s="433">
        <v>1551829060.0399992</v>
      </c>
      <c r="D31" s="433">
        <v>1595669572.1800001</v>
      </c>
      <c r="E31" s="433">
        <v>1347757603.0999999</v>
      </c>
      <c r="F31" s="433">
        <v>3567002137.6800003</v>
      </c>
      <c r="G31" s="433">
        <v>2953700136.9900002</v>
      </c>
      <c r="H31" s="433">
        <f>SUM(H32:H56)</f>
        <v>2130246987.0900002</v>
      </c>
      <c r="I31" s="433">
        <f>SUM(I32:I56)</f>
        <v>2186965544.849999</v>
      </c>
      <c r="J31" s="433">
        <f>SUM(J32:J56)</f>
        <v>2687211130.6400003</v>
      </c>
      <c r="K31" s="433">
        <f>SUM(K32:K56)</f>
        <v>808480413.61000001</v>
      </c>
      <c r="L31" s="431"/>
    </row>
    <row r="32" spans="1:15" ht="13.8" x14ac:dyDescent="0.3">
      <c r="A32" s="135" t="s">
        <v>475</v>
      </c>
      <c r="B32" s="441">
        <v>253105686.56999993</v>
      </c>
      <c r="C32" s="441">
        <v>436969243.44</v>
      </c>
      <c r="D32" s="441">
        <v>289108548.65000015</v>
      </c>
      <c r="E32" s="437">
        <v>141873742.14999998</v>
      </c>
      <c r="F32" s="419">
        <v>619563981.90999985</v>
      </c>
      <c r="G32" s="419">
        <v>798463349.86999965</v>
      </c>
      <c r="H32" s="419">
        <v>356204712.31</v>
      </c>
      <c r="I32" s="419">
        <v>331287142.3499999</v>
      </c>
      <c r="J32" s="419">
        <v>412274524.63999999</v>
      </c>
      <c r="K32" s="419">
        <v>142052466.77000001</v>
      </c>
      <c r="L32" s="431"/>
      <c r="M32" s="421"/>
    </row>
    <row r="33" spans="1:19" ht="14.4" x14ac:dyDescent="0.3">
      <c r="A33" s="135" t="s">
        <v>480</v>
      </c>
      <c r="B33" s="441">
        <v>37020008.899999991</v>
      </c>
      <c r="C33" s="441">
        <v>51038111.769999996</v>
      </c>
      <c r="D33" s="441">
        <v>58885164.350000001</v>
      </c>
      <c r="E33" s="437">
        <v>53879644.410000004</v>
      </c>
      <c r="F33" s="419">
        <v>164896294.55999997</v>
      </c>
      <c r="G33" s="419">
        <v>192432520.05000001</v>
      </c>
      <c r="H33" s="419">
        <v>325576214.03999996</v>
      </c>
      <c r="I33" s="419">
        <v>359482800.31999999</v>
      </c>
      <c r="J33" s="419">
        <v>370341818.48000002</v>
      </c>
      <c r="K33" s="419">
        <v>112864538.33</v>
      </c>
      <c r="L33" s="438"/>
      <c r="M33" s="419"/>
      <c r="N33" s="419"/>
    </row>
    <row r="34" spans="1:19" ht="14.4" x14ac:dyDescent="0.3">
      <c r="A34" s="135" t="s">
        <v>483</v>
      </c>
      <c r="B34" s="441">
        <v>43408346.93</v>
      </c>
      <c r="C34" s="441">
        <v>40466660.560000002</v>
      </c>
      <c r="D34" s="441">
        <v>44445044.389999993</v>
      </c>
      <c r="E34" s="437">
        <v>64230825.640000008</v>
      </c>
      <c r="F34" s="419">
        <v>109079291.27</v>
      </c>
      <c r="G34" s="419">
        <v>72829337.920000002</v>
      </c>
      <c r="H34" s="419">
        <v>57746406.000000007</v>
      </c>
      <c r="I34" s="419">
        <v>67294789.370000005</v>
      </c>
      <c r="J34" s="419">
        <v>211354188.57000002</v>
      </c>
      <c r="K34" s="419">
        <v>108642016.36999999</v>
      </c>
      <c r="L34" s="439"/>
      <c r="M34" s="419"/>
      <c r="N34" s="419"/>
      <c r="O34" s="1004"/>
      <c r="P34" s="1004"/>
    </row>
    <row r="35" spans="1:19" s="123" customFormat="1" ht="14.4" x14ac:dyDescent="0.3">
      <c r="A35" s="135" t="s">
        <v>482</v>
      </c>
      <c r="B35" s="441">
        <v>299021879.33999974</v>
      </c>
      <c r="C35" s="441">
        <v>262400716.7299999</v>
      </c>
      <c r="D35" s="441">
        <v>205180204.41</v>
      </c>
      <c r="E35" s="437">
        <v>224292334.49999985</v>
      </c>
      <c r="F35" s="419">
        <v>381879177.25999993</v>
      </c>
      <c r="G35" s="419">
        <v>255627741.18999994</v>
      </c>
      <c r="H35" s="419">
        <v>356088789.54000002</v>
      </c>
      <c r="I35" s="419">
        <v>317357742.94</v>
      </c>
      <c r="J35" s="419">
        <v>474361141.80000007</v>
      </c>
      <c r="K35" s="419">
        <v>79078549.449999988</v>
      </c>
      <c r="L35" s="439"/>
    </row>
    <row r="36" spans="1:19" ht="14.4" x14ac:dyDescent="0.3">
      <c r="A36" s="135" t="s">
        <v>478</v>
      </c>
      <c r="B36" s="441">
        <v>34847381.639999993</v>
      </c>
      <c r="C36" s="441">
        <v>50731251.229999997</v>
      </c>
      <c r="D36" s="441">
        <v>70440473.929999992</v>
      </c>
      <c r="E36" s="437">
        <v>85386663.370000005</v>
      </c>
      <c r="F36" s="419">
        <v>246399825.99999994</v>
      </c>
      <c r="G36" s="419">
        <v>303369010.94</v>
      </c>
      <c r="H36" s="419">
        <v>155604803.37</v>
      </c>
      <c r="I36" s="419">
        <v>212009650.88</v>
      </c>
      <c r="J36" s="419">
        <v>252373569.77999997</v>
      </c>
      <c r="K36" s="419">
        <v>74243181.5</v>
      </c>
      <c r="L36" s="439"/>
      <c r="O36" s="1007"/>
    </row>
    <row r="37" spans="1:19" ht="14.4" x14ac:dyDescent="0.3">
      <c r="A37" s="135" t="s">
        <v>479</v>
      </c>
      <c r="B37" s="441">
        <v>133946565.97000001</v>
      </c>
      <c r="C37" s="441">
        <v>162616331.24999997</v>
      </c>
      <c r="D37" s="441">
        <v>133465439.31</v>
      </c>
      <c r="E37" s="437">
        <v>112395727.99999997</v>
      </c>
      <c r="F37" s="419">
        <v>230283167.26999998</v>
      </c>
      <c r="G37" s="419">
        <v>177704433.04999992</v>
      </c>
      <c r="H37" s="419">
        <v>179604903.08999997</v>
      </c>
      <c r="I37" s="419">
        <v>187131815.28999999</v>
      </c>
      <c r="J37" s="419">
        <v>171580365.03999999</v>
      </c>
      <c r="K37" s="419">
        <v>64802955.039999992</v>
      </c>
      <c r="L37" s="439"/>
    </row>
    <row r="38" spans="1:19" ht="13.8" x14ac:dyDescent="0.3">
      <c r="A38" s="529" t="s">
        <v>476</v>
      </c>
      <c r="B38" s="437">
        <v>254940364.47000003</v>
      </c>
      <c r="C38" s="437">
        <v>308562000.86999989</v>
      </c>
      <c r="D38" s="437">
        <v>589779087.00000012</v>
      </c>
      <c r="E38" s="437">
        <v>456368326.80999982</v>
      </c>
      <c r="F38" s="419">
        <v>1239119452.05</v>
      </c>
      <c r="G38" s="419">
        <v>324726355.44</v>
      </c>
      <c r="H38" s="419">
        <v>217137729.47</v>
      </c>
      <c r="I38" s="419">
        <v>197474783.64000002</v>
      </c>
      <c r="J38" s="419">
        <v>193112655.03</v>
      </c>
      <c r="K38" s="419">
        <v>61109389.719999991</v>
      </c>
    </row>
    <row r="39" spans="1:19" ht="14.4" x14ac:dyDescent="0.3">
      <c r="A39" s="135" t="s">
        <v>477</v>
      </c>
      <c r="B39" s="441">
        <v>21840925.919999998</v>
      </c>
      <c r="C39" s="441">
        <v>13181073.239999998</v>
      </c>
      <c r="D39" s="441">
        <v>29300948.289999999</v>
      </c>
      <c r="E39" s="437">
        <v>51528132.049999997</v>
      </c>
      <c r="F39" s="419">
        <v>272944531.11000001</v>
      </c>
      <c r="G39" s="419">
        <v>467162152.86000001</v>
      </c>
      <c r="H39" s="419">
        <v>246166941.66000003</v>
      </c>
      <c r="I39" s="419">
        <v>220533003.36000001</v>
      </c>
      <c r="J39" s="419">
        <v>202851631.75</v>
      </c>
      <c r="K39" s="419">
        <v>48083768.600000001</v>
      </c>
      <c r="L39" s="438"/>
      <c r="M39" s="431"/>
      <c r="N39" s="431"/>
      <c r="O39" s="431"/>
      <c r="P39" s="431"/>
      <c r="Q39" s="431"/>
      <c r="R39" s="431"/>
      <c r="S39" s="431"/>
    </row>
    <row r="40" spans="1:19" ht="14.4" x14ac:dyDescent="0.3">
      <c r="A40" s="135" t="s">
        <v>485</v>
      </c>
      <c r="B40" s="454">
        <v>31707595.720000006</v>
      </c>
      <c r="C40" s="454">
        <v>27546842.109999999</v>
      </c>
      <c r="D40" s="454">
        <v>22901802.579999991</v>
      </c>
      <c r="E40" s="440">
        <v>15431745.90000001</v>
      </c>
      <c r="F40" s="419">
        <v>41371817.509999998</v>
      </c>
      <c r="G40" s="419">
        <v>115716249.10999998</v>
      </c>
      <c r="H40" s="419">
        <v>32854811.379999999</v>
      </c>
      <c r="I40" s="419">
        <v>57396038.609999999</v>
      </c>
      <c r="J40" s="419">
        <v>94083505.999999985</v>
      </c>
      <c r="K40" s="419">
        <v>29085397.719999991</v>
      </c>
      <c r="L40" s="438"/>
      <c r="M40" s="431"/>
      <c r="N40" s="431"/>
      <c r="O40" s="431"/>
      <c r="P40" s="431"/>
      <c r="Q40" s="431"/>
      <c r="R40" s="431"/>
      <c r="S40" s="431"/>
    </row>
    <row r="41" spans="1:19" ht="13.8" x14ac:dyDescent="0.3">
      <c r="A41" s="135" t="s">
        <v>481</v>
      </c>
      <c r="B41" s="441">
        <v>52505431.340000011</v>
      </c>
      <c r="C41" s="441">
        <v>40977897.549999982</v>
      </c>
      <c r="D41" s="441">
        <v>38349044.249999993</v>
      </c>
      <c r="E41" s="437">
        <v>54018026.13000001</v>
      </c>
      <c r="F41" s="419">
        <v>65012466.039999999</v>
      </c>
      <c r="G41" s="419">
        <v>61343585.300000004</v>
      </c>
      <c r="H41" s="419">
        <v>58411229.120000005</v>
      </c>
      <c r="I41" s="419">
        <v>67265890.799999997</v>
      </c>
      <c r="J41" s="419">
        <v>92052510.129999995</v>
      </c>
      <c r="K41" s="419">
        <v>26778016.740000006</v>
      </c>
      <c r="L41" s="431"/>
      <c r="M41" s="431"/>
      <c r="N41" s="431"/>
      <c r="O41" s="431"/>
      <c r="P41" s="431"/>
      <c r="Q41" s="431"/>
      <c r="R41" s="431"/>
      <c r="S41" s="431"/>
    </row>
    <row r="42" spans="1:19" ht="14.4" x14ac:dyDescent="0.3">
      <c r="A42" s="135" t="s">
        <v>488</v>
      </c>
      <c r="B42" s="454">
        <v>30808610.84</v>
      </c>
      <c r="C42" s="454">
        <v>36817070.799999997</v>
      </c>
      <c r="D42" s="454">
        <v>29286302.299999993</v>
      </c>
      <c r="E42" s="440">
        <v>21470516.940000001</v>
      </c>
      <c r="F42" s="419">
        <v>37032536.200000003</v>
      </c>
      <c r="G42" s="419">
        <v>47922625.470000006</v>
      </c>
      <c r="H42" s="419">
        <v>38638399.759999998</v>
      </c>
      <c r="I42" s="419">
        <v>47256438.25</v>
      </c>
      <c r="J42" s="419">
        <v>63809881.949999996</v>
      </c>
      <c r="K42" s="419">
        <v>20607491.41</v>
      </c>
      <c r="L42" s="438"/>
      <c r="M42" s="431"/>
      <c r="N42" s="431"/>
      <c r="O42" s="431"/>
      <c r="P42" s="431"/>
      <c r="Q42" s="431"/>
      <c r="R42" s="431"/>
      <c r="S42" s="431"/>
    </row>
    <row r="43" spans="1:19" ht="14.4" x14ac:dyDescent="0.3">
      <c r="A43" s="135" t="s">
        <v>486</v>
      </c>
      <c r="B43" s="454">
        <v>41945982.120000012</v>
      </c>
      <c r="C43" s="454">
        <v>47533281.609999992</v>
      </c>
      <c r="D43" s="454">
        <v>32984802.900000006</v>
      </c>
      <c r="E43" s="440">
        <v>28541574.749999993</v>
      </c>
      <c r="F43" s="419">
        <v>92244634.230000019</v>
      </c>
      <c r="G43" s="419">
        <v>57562651.850000046</v>
      </c>
      <c r="H43" s="419">
        <v>43288333.449999966</v>
      </c>
      <c r="I43" s="419">
        <v>53302998.330000013</v>
      </c>
      <c r="J43" s="419">
        <v>53755346.409999974</v>
      </c>
      <c r="K43" s="419">
        <v>14390884.589999992</v>
      </c>
      <c r="L43" s="438"/>
      <c r="M43" s="431"/>
      <c r="N43" s="431"/>
      <c r="O43" s="431"/>
      <c r="P43" s="431"/>
      <c r="Q43" s="431"/>
      <c r="R43" s="431"/>
      <c r="S43" s="431"/>
    </row>
    <row r="44" spans="1:19" ht="14.4" x14ac:dyDescent="0.3">
      <c r="A44" s="135" t="s">
        <v>484</v>
      </c>
      <c r="B44" s="441">
        <v>30075847.449999992</v>
      </c>
      <c r="C44" s="441">
        <v>37912818.020000003</v>
      </c>
      <c r="D44" s="441">
        <v>27545624.259999998</v>
      </c>
      <c r="E44" s="437">
        <v>18080641.159999993</v>
      </c>
      <c r="F44" s="419">
        <v>32102053.259999998</v>
      </c>
      <c r="G44" s="419">
        <v>44296491.939999983</v>
      </c>
      <c r="H44" s="419">
        <v>32119949.209999997</v>
      </c>
      <c r="I44" s="419">
        <v>30898164.200000003</v>
      </c>
      <c r="J44" s="419">
        <v>42780700.579999991</v>
      </c>
      <c r="K44" s="419">
        <v>11284335.220000001</v>
      </c>
      <c r="L44" s="438"/>
      <c r="M44" s="431"/>
      <c r="N44" s="431"/>
      <c r="O44" s="431"/>
      <c r="P44" s="431"/>
      <c r="Q44" s="431"/>
      <c r="R44" s="431"/>
      <c r="S44" s="431"/>
    </row>
    <row r="45" spans="1:19" ht="14.4" x14ac:dyDescent="0.3">
      <c r="A45" s="135" t="s">
        <v>487</v>
      </c>
      <c r="B45" s="441">
        <v>18670393.109999992</v>
      </c>
      <c r="C45" s="441">
        <v>20897868.690000005</v>
      </c>
      <c r="D45" s="441">
        <v>14951917.119999999</v>
      </c>
      <c r="E45" s="437">
        <v>14050203.010000002</v>
      </c>
      <c r="F45" s="419">
        <v>26887617.290000007</v>
      </c>
      <c r="G45" s="419">
        <v>25050601.439999998</v>
      </c>
      <c r="H45" s="419">
        <v>18726605.330000002</v>
      </c>
      <c r="I45" s="419">
        <v>22080482.780000005</v>
      </c>
      <c r="J45" s="419">
        <v>33466667.82</v>
      </c>
      <c r="K45" s="419">
        <v>10144231.029999999</v>
      </c>
      <c r="L45" s="438"/>
      <c r="M45" s="431"/>
      <c r="N45" s="431"/>
      <c r="O45" s="431"/>
      <c r="P45" s="431"/>
      <c r="Q45" s="431"/>
      <c r="R45" s="431"/>
      <c r="S45" s="431"/>
    </row>
    <row r="46" spans="1:19" ht="14.4" x14ac:dyDescent="0.3">
      <c r="A46" s="135" t="s">
        <v>490</v>
      </c>
      <c r="B46" s="441">
        <v>4942204.2699999996</v>
      </c>
      <c r="C46" s="441">
        <v>5145003.5899999989</v>
      </c>
      <c r="D46" s="441">
        <v>4912752.0900000008</v>
      </c>
      <c r="E46" s="437">
        <v>3472204.84</v>
      </c>
      <c r="F46" s="419">
        <v>4532646.41</v>
      </c>
      <c r="G46" s="419">
        <v>5391846.2000000002</v>
      </c>
      <c r="H46" s="419">
        <v>6012225.6300000008</v>
      </c>
      <c r="I46" s="419">
        <v>8996058.7400000021</v>
      </c>
      <c r="J46" s="419">
        <v>12358484.789999999</v>
      </c>
      <c r="K46" s="419">
        <v>3963042.8000000003</v>
      </c>
      <c r="L46" s="438"/>
      <c r="M46" s="431"/>
      <c r="N46" s="431"/>
      <c r="O46" s="431"/>
      <c r="P46" s="431"/>
      <c r="Q46" s="431"/>
      <c r="R46" s="431"/>
      <c r="S46" s="431"/>
    </row>
    <row r="47" spans="1:19" ht="13.8" x14ac:dyDescent="0.3">
      <c r="A47" s="135" t="s">
        <v>493</v>
      </c>
      <c r="B47" s="441">
        <v>4617777.3600000031</v>
      </c>
      <c r="C47" s="441">
        <v>8015600.6800000006</v>
      </c>
      <c r="D47" s="441">
        <v>2870467.6599999988</v>
      </c>
      <c r="E47" s="437">
        <v>1864809.4</v>
      </c>
      <c r="F47" s="419">
        <v>0</v>
      </c>
      <c r="G47" s="419">
        <v>125412.68000000004</v>
      </c>
      <c r="H47" s="419">
        <v>2106458.58</v>
      </c>
      <c r="I47" s="419">
        <v>3257053.23</v>
      </c>
      <c r="J47" s="419">
        <v>4145652.59</v>
      </c>
      <c r="K47" s="419">
        <v>1068975.22</v>
      </c>
      <c r="L47" s="431"/>
      <c r="M47" s="431"/>
      <c r="N47" s="431"/>
      <c r="O47" s="431"/>
      <c r="P47" s="431"/>
      <c r="Q47" s="431"/>
      <c r="R47" s="431"/>
      <c r="S47" s="431"/>
    </row>
    <row r="48" spans="1:19" ht="13.8" x14ac:dyDescent="0.3">
      <c r="A48" s="135" t="s">
        <v>489</v>
      </c>
      <c r="B48" s="441">
        <v>456410.10999999993</v>
      </c>
      <c r="C48" s="441">
        <v>768670.29</v>
      </c>
      <c r="D48" s="441">
        <v>1024823.6399999997</v>
      </c>
      <c r="E48" s="437">
        <v>746932.99</v>
      </c>
      <c r="F48" s="419">
        <v>966898.81999999983</v>
      </c>
      <c r="G48" s="419">
        <v>1364664.8199999998</v>
      </c>
      <c r="H48" s="419">
        <v>1359913.4499999997</v>
      </c>
      <c r="I48" s="419">
        <v>1276476.58</v>
      </c>
      <c r="J48" s="419">
        <v>1282698.9199999997</v>
      </c>
      <c r="K48" s="419">
        <v>195822.56</v>
      </c>
      <c r="L48" s="431"/>
      <c r="M48" s="431"/>
      <c r="N48" s="431"/>
      <c r="O48" s="431"/>
      <c r="P48" s="431"/>
      <c r="Q48" s="431"/>
      <c r="R48" s="431"/>
      <c r="S48" s="431"/>
    </row>
    <row r="49" spans="1:19" ht="14.4" x14ac:dyDescent="0.3">
      <c r="A49" s="135" t="s">
        <v>492</v>
      </c>
      <c r="B49" s="441">
        <v>267523.19000000006</v>
      </c>
      <c r="C49" s="441">
        <v>248601.83</v>
      </c>
      <c r="D49" s="441">
        <v>236628.35999999984</v>
      </c>
      <c r="E49" s="437">
        <v>125551.05</v>
      </c>
      <c r="F49" s="419">
        <v>384904.28000000009</v>
      </c>
      <c r="G49" s="419">
        <v>442206.84000000032</v>
      </c>
      <c r="H49" s="419">
        <v>429659.93000000005</v>
      </c>
      <c r="I49" s="419">
        <v>465643.66000000003</v>
      </c>
      <c r="J49" s="419">
        <v>435133.73</v>
      </c>
      <c r="K49" s="419">
        <v>85350.54</v>
      </c>
      <c r="L49" s="438"/>
      <c r="M49" s="431"/>
      <c r="N49" s="431"/>
      <c r="O49" s="431"/>
      <c r="P49" s="431"/>
      <c r="Q49" s="431"/>
      <c r="R49" s="431"/>
      <c r="S49" s="431"/>
    </row>
    <row r="50" spans="1:19" ht="14.4" x14ac:dyDescent="0.3">
      <c r="A50" s="135" t="s">
        <v>494</v>
      </c>
      <c r="B50" s="441">
        <v>0</v>
      </c>
      <c r="C50" s="441">
        <v>0</v>
      </c>
      <c r="D50" s="441">
        <v>0</v>
      </c>
      <c r="E50" s="441">
        <v>0</v>
      </c>
      <c r="F50" s="419">
        <v>2300842.2099999995</v>
      </c>
      <c r="G50" s="419">
        <v>2168900.0199999996</v>
      </c>
      <c r="H50" s="419">
        <v>2168901.77</v>
      </c>
      <c r="I50" s="419">
        <v>2198571.52</v>
      </c>
      <c r="J50" s="419">
        <v>790652.63000000012</v>
      </c>
      <c r="K50" s="419">
        <v>0</v>
      </c>
      <c r="L50" s="438"/>
      <c r="M50" s="431"/>
      <c r="N50" s="431"/>
      <c r="O50" s="431"/>
      <c r="P50" s="431"/>
      <c r="Q50" s="431"/>
      <c r="R50" s="431"/>
      <c r="S50" s="431"/>
    </row>
    <row r="51" spans="1:19" ht="14.4" x14ac:dyDescent="0.3">
      <c r="A51" s="135" t="s">
        <v>495</v>
      </c>
      <c r="B51" s="441">
        <v>66.569999999999993</v>
      </c>
      <c r="C51" s="441">
        <v>15.779999999999998</v>
      </c>
      <c r="D51" s="441">
        <v>496.69000000000028</v>
      </c>
      <c r="E51" s="437">
        <v>0</v>
      </c>
      <c r="F51" s="419">
        <v>0</v>
      </c>
      <c r="G51" s="419">
        <v>0</v>
      </c>
      <c r="H51" s="419">
        <v>0</v>
      </c>
      <c r="I51" s="419">
        <v>0</v>
      </c>
      <c r="J51" s="419">
        <v>0</v>
      </c>
      <c r="K51" s="419">
        <v>0</v>
      </c>
      <c r="L51" s="438"/>
      <c r="M51" s="431"/>
      <c r="N51" s="431"/>
      <c r="O51" s="431"/>
      <c r="P51" s="431"/>
      <c r="Q51" s="431"/>
      <c r="R51" s="431"/>
      <c r="S51" s="431"/>
    </row>
    <row r="52" spans="1:19" ht="14.4" x14ac:dyDescent="0.3">
      <c r="A52" s="135" t="s">
        <v>499</v>
      </c>
      <c r="B52" s="441">
        <v>0</v>
      </c>
      <c r="C52" s="441">
        <v>0</v>
      </c>
      <c r="D52" s="441">
        <v>0</v>
      </c>
      <c r="E52" s="437">
        <v>0</v>
      </c>
      <c r="F52" s="419">
        <v>0</v>
      </c>
      <c r="G52" s="419">
        <v>0</v>
      </c>
      <c r="H52" s="419">
        <v>0</v>
      </c>
      <c r="I52" s="419">
        <v>0</v>
      </c>
      <c r="J52" s="419">
        <v>0</v>
      </c>
      <c r="K52" s="419">
        <v>0</v>
      </c>
      <c r="L52" s="438"/>
      <c r="M52" s="431"/>
      <c r="N52" s="431"/>
      <c r="O52" s="431"/>
      <c r="P52" s="431"/>
      <c r="Q52" s="431"/>
      <c r="R52" s="431"/>
      <c r="S52" s="431"/>
    </row>
    <row r="53" spans="1:19" ht="14.4" x14ac:dyDescent="0.3">
      <c r="A53" s="135" t="s">
        <v>496</v>
      </c>
      <c r="B53" s="441">
        <v>0</v>
      </c>
      <c r="C53" s="441">
        <v>0</v>
      </c>
      <c r="D53" s="441">
        <v>0</v>
      </c>
      <c r="E53" s="441">
        <v>0</v>
      </c>
      <c r="F53" s="419">
        <v>0</v>
      </c>
      <c r="G53" s="419">
        <v>0</v>
      </c>
      <c r="H53" s="419">
        <v>0</v>
      </c>
      <c r="I53" s="419">
        <v>0</v>
      </c>
      <c r="J53" s="419">
        <v>0</v>
      </c>
      <c r="K53" s="419">
        <v>0</v>
      </c>
      <c r="L53" s="438"/>
      <c r="M53" s="431"/>
      <c r="N53" s="431"/>
      <c r="O53" s="431"/>
      <c r="P53" s="431"/>
      <c r="Q53" s="431"/>
      <c r="R53" s="431"/>
      <c r="S53" s="431"/>
    </row>
    <row r="54" spans="1:19" ht="14.4" x14ac:dyDescent="0.3">
      <c r="A54" s="135" t="s">
        <v>491</v>
      </c>
      <c r="B54" s="441">
        <v>0</v>
      </c>
      <c r="C54" s="441">
        <v>0</v>
      </c>
      <c r="D54" s="441">
        <v>0</v>
      </c>
      <c r="E54" s="441">
        <v>0</v>
      </c>
      <c r="F54" s="419">
        <v>0</v>
      </c>
      <c r="G54" s="419">
        <v>0</v>
      </c>
      <c r="H54" s="419">
        <v>0</v>
      </c>
      <c r="I54" s="419">
        <v>0</v>
      </c>
      <c r="J54" s="419">
        <v>0</v>
      </c>
      <c r="K54" s="419">
        <v>0</v>
      </c>
      <c r="L54" s="438"/>
      <c r="M54" s="431"/>
      <c r="N54" s="431"/>
      <c r="O54" s="431"/>
      <c r="P54" s="431"/>
      <c r="Q54" s="431"/>
      <c r="R54" s="431"/>
      <c r="S54" s="431"/>
    </row>
    <row r="55" spans="1:19" ht="13.8" x14ac:dyDescent="0.3">
      <c r="A55" s="135" t="s">
        <v>497</v>
      </c>
      <c r="B55" s="441">
        <v>0</v>
      </c>
      <c r="C55" s="441">
        <v>0</v>
      </c>
      <c r="D55" s="441">
        <v>0</v>
      </c>
      <c r="E55" s="441">
        <v>0</v>
      </c>
      <c r="F55" s="419">
        <v>0</v>
      </c>
      <c r="G55" s="419">
        <v>0</v>
      </c>
      <c r="H55" s="419">
        <v>0</v>
      </c>
      <c r="I55" s="419">
        <v>0</v>
      </c>
      <c r="J55" s="419">
        <v>0</v>
      </c>
      <c r="K55" s="419">
        <v>0</v>
      </c>
      <c r="L55" s="431"/>
      <c r="M55" s="431"/>
      <c r="N55" s="431"/>
      <c r="O55" s="431"/>
      <c r="P55" s="431"/>
      <c r="Q55" s="431"/>
      <c r="R55" s="431"/>
      <c r="S55" s="431"/>
    </row>
    <row r="56" spans="1:19" ht="14.4" thickBot="1" x14ac:dyDescent="0.35">
      <c r="A56" s="135" t="s">
        <v>498</v>
      </c>
      <c r="B56" s="441">
        <v>0</v>
      </c>
      <c r="C56" s="441">
        <v>0</v>
      </c>
      <c r="D56" s="441">
        <v>0</v>
      </c>
      <c r="E56" s="437">
        <v>0</v>
      </c>
      <c r="F56" s="419">
        <v>0</v>
      </c>
      <c r="G56" s="419">
        <v>0</v>
      </c>
      <c r="H56" s="419">
        <v>0</v>
      </c>
      <c r="I56" s="419">
        <v>0</v>
      </c>
      <c r="J56" s="419">
        <v>0</v>
      </c>
      <c r="K56" s="419">
        <v>0</v>
      </c>
      <c r="L56" s="431"/>
      <c r="M56" s="431"/>
      <c r="N56" s="431"/>
      <c r="O56" s="431"/>
      <c r="P56" s="431"/>
      <c r="Q56" s="431"/>
      <c r="R56" s="431"/>
      <c r="S56" s="431"/>
    </row>
    <row r="57" spans="1:19" ht="28.2" thickBot="1" x14ac:dyDescent="0.35">
      <c r="A57" s="442" t="s">
        <v>503</v>
      </c>
      <c r="B57" s="436">
        <f t="shared" ref="B57:K57" si="1">SUM(B58:B82)</f>
        <v>216697183.52330825</v>
      </c>
      <c r="C57" s="436">
        <f t="shared" si="1"/>
        <v>216094965.13043001</v>
      </c>
      <c r="D57" s="436">
        <f t="shared" si="1"/>
        <v>238632296.82879466</v>
      </c>
      <c r="E57" s="436">
        <f t="shared" si="1"/>
        <v>264916668.85231236</v>
      </c>
      <c r="F57" s="436">
        <f t="shared" si="1"/>
        <v>294236611.05583215</v>
      </c>
      <c r="G57" s="436">
        <f t="shared" si="1"/>
        <v>296061536.17362416</v>
      </c>
      <c r="H57" s="436">
        <f t="shared" si="1"/>
        <v>282105401.3869859</v>
      </c>
      <c r="I57" s="436">
        <f t="shared" si="1"/>
        <v>303738554.63805079</v>
      </c>
      <c r="J57" s="436">
        <f t="shared" si="1"/>
        <v>366130549.65750736</v>
      </c>
      <c r="K57" s="436">
        <f t="shared" si="1"/>
        <v>36498062.496973157</v>
      </c>
      <c r="L57" s="431"/>
      <c r="M57" s="431"/>
      <c r="N57" s="431"/>
      <c r="O57" s="431"/>
      <c r="P57" s="431"/>
      <c r="Q57" s="431"/>
      <c r="R57" s="431"/>
      <c r="S57" s="431"/>
    </row>
    <row r="58" spans="1:19" ht="14.4" x14ac:dyDescent="0.3">
      <c r="A58" s="135" t="s">
        <v>483</v>
      </c>
      <c r="B58" s="118">
        <v>15467683.312882299</v>
      </c>
      <c r="C58" s="118">
        <v>15261391.785</v>
      </c>
      <c r="D58" s="118">
        <v>17109719.613297656</v>
      </c>
      <c r="E58" s="118">
        <v>14656066.931657255</v>
      </c>
      <c r="F58" s="419">
        <v>17000906.373179011</v>
      </c>
      <c r="G58" s="419">
        <v>19100367.350772895</v>
      </c>
      <c r="H58" s="419">
        <v>15169974.816499777</v>
      </c>
      <c r="I58" s="419">
        <v>15480222.821712269</v>
      </c>
      <c r="J58" s="419">
        <v>16007651.671307195</v>
      </c>
      <c r="K58" s="419">
        <v>11537941.355408346</v>
      </c>
      <c r="L58" s="443"/>
      <c r="M58" s="431"/>
      <c r="N58" s="431"/>
      <c r="O58" s="431"/>
      <c r="P58" s="431"/>
      <c r="Q58" s="431"/>
      <c r="R58" s="431"/>
      <c r="S58" s="431"/>
    </row>
    <row r="59" spans="1:19" ht="14.4" x14ac:dyDescent="0.3">
      <c r="A59" s="135" t="s">
        <v>481</v>
      </c>
      <c r="B59" s="118">
        <v>17488700.072632734</v>
      </c>
      <c r="C59" s="118">
        <v>15512071.786870001</v>
      </c>
      <c r="D59" s="118">
        <v>15532475.287670655</v>
      </c>
      <c r="E59" s="118">
        <v>18661755.239467923</v>
      </c>
      <c r="F59" s="419">
        <v>19728703.35033948</v>
      </c>
      <c r="G59" s="419">
        <v>16884836.630902734</v>
      </c>
      <c r="H59" s="419">
        <v>16964346.014076527</v>
      </c>
      <c r="I59" s="419">
        <v>21556039.035597317</v>
      </c>
      <c r="J59" s="419">
        <v>30139044.680028453</v>
      </c>
      <c r="K59" s="419">
        <v>3007233.2010711627</v>
      </c>
      <c r="L59" s="443"/>
      <c r="M59" s="431"/>
      <c r="N59" s="431"/>
      <c r="O59" s="431"/>
      <c r="P59" s="431"/>
      <c r="Q59" s="431"/>
      <c r="R59" s="431"/>
      <c r="S59" s="431"/>
    </row>
    <row r="60" spans="1:19" ht="14.4" x14ac:dyDescent="0.3">
      <c r="A60" s="135" t="s">
        <v>487</v>
      </c>
      <c r="B60" s="118">
        <v>11418350.291357087</v>
      </c>
      <c r="C60" s="118">
        <v>11817789.89978</v>
      </c>
      <c r="D60" s="118">
        <v>11148891.77136164</v>
      </c>
      <c r="E60" s="118">
        <v>12261922.551754456</v>
      </c>
      <c r="F60" s="419">
        <v>13349532.512036189</v>
      </c>
      <c r="G60" s="419">
        <v>17458774.332165495</v>
      </c>
      <c r="H60" s="419">
        <v>13737572.486887349</v>
      </c>
      <c r="I60" s="419">
        <v>14454386.149282297</v>
      </c>
      <c r="J60" s="419">
        <v>15830520.9670277</v>
      </c>
      <c r="K60" s="419">
        <v>2973040.3004307309</v>
      </c>
      <c r="L60" s="443"/>
      <c r="M60" s="431"/>
      <c r="N60" s="431"/>
      <c r="O60" s="431"/>
      <c r="P60" s="431"/>
      <c r="Q60" s="431"/>
      <c r="R60" s="431"/>
      <c r="S60" s="431"/>
    </row>
    <row r="61" spans="1:19" ht="14.4" x14ac:dyDescent="0.3">
      <c r="A61" s="135" t="s">
        <v>485</v>
      </c>
      <c r="B61" s="118">
        <v>15201708.287976569</v>
      </c>
      <c r="C61" s="118">
        <v>16201062.345720001</v>
      </c>
      <c r="D61" s="118">
        <v>13215098.534653703</v>
      </c>
      <c r="E61" s="118">
        <v>18714630.825198788</v>
      </c>
      <c r="F61" s="419">
        <v>21709324.795177195</v>
      </c>
      <c r="G61" s="419">
        <v>24726512.739873204</v>
      </c>
      <c r="H61" s="419">
        <v>22793481.670583814</v>
      </c>
      <c r="I61" s="419">
        <v>18888973.909508314</v>
      </c>
      <c r="J61" s="419">
        <v>25769122.596621677</v>
      </c>
      <c r="K61" s="419">
        <v>2544068.5602146052</v>
      </c>
      <c r="L61" s="443"/>
      <c r="M61" s="431"/>
      <c r="N61" s="431"/>
      <c r="O61" s="431"/>
      <c r="P61" s="431"/>
      <c r="Q61" s="431"/>
      <c r="R61" s="431"/>
      <c r="S61" s="431"/>
    </row>
    <row r="62" spans="1:19" ht="14.4" x14ac:dyDescent="0.3">
      <c r="A62" s="135" t="s">
        <v>482</v>
      </c>
      <c r="B62" s="118">
        <v>11564567.970783424</v>
      </c>
      <c r="C62" s="118">
        <v>13437047.261079999</v>
      </c>
      <c r="D62" s="118">
        <v>14248684.110614132</v>
      </c>
      <c r="E62" s="118">
        <v>16183752.304699775</v>
      </c>
      <c r="F62" s="419">
        <v>18071818.87998952</v>
      </c>
      <c r="G62" s="419">
        <v>17056259.310901817</v>
      </c>
      <c r="H62" s="419">
        <v>20359718.923747145</v>
      </c>
      <c r="I62" s="419">
        <v>18503642.437571492</v>
      </c>
      <c r="J62" s="419">
        <v>25425615.019188378</v>
      </c>
      <c r="K62" s="419">
        <v>2418664.8362002084</v>
      </c>
      <c r="L62" s="443"/>
      <c r="M62" s="431"/>
      <c r="N62" s="431"/>
      <c r="O62" s="431"/>
      <c r="P62" s="431"/>
      <c r="Q62" s="431"/>
      <c r="R62" s="431"/>
      <c r="S62" s="431"/>
    </row>
    <row r="63" spans="1:19" ht="14.4" x14ac:dyDescent="0.3">
      <c r="A63" s="135" t="s">
        <v>491</v>
      </c>
      <c r="B63" s="118">
        <v>5663052.8317000009</v>
      </c>
      <c r="C63" s="118">
        <v>4769212.3398500001</v>
      </c>
      <c r="D63" s="118">
        <v>4462438.3670402812</v>
      </c>
      <c r="E63" s="118">
        <v>5687389.6456776354</v>
      </c>
      <c r="F63" s="419">
        <v>3863782.0252467599</v>
      </c>
      <c r="G63" s="419">
        <v>4547433.2491905801</v>
      </c>
      <c r="H63" s="419">
        <v>3721045.833020451</v>
      </c>
      <c r="I63" s="419">
        <v>3639917.452289185</v>
      </c>
      <c r="J63" s="419">
        <v>2075670.9844181738</v>
      </c>
      <c r="K63" s="419">
        <v>2080425.7321884502</v>
      </c>
      <c r="L63" s="443"/>
      <c r="M63" s="431"/>
      <c r="N63" s="431"/>
      <c r="O63" s="431"/>
      <c r="P63" s="431"/>
      <c r="Q63" s="431"/>
      <c r="R63" s="431"/>
      <c r="S63" s="431"/>
    </row>
    <row r="64" spans="1:19" ht="14.4" x14ac:dyDescent="0.3">
      <c r="A64" s="135" t="s">
        <v>476</v>
      </c>
      <c r="B64" s="118">
        <v>27959265.008889921</v>
      </c>
      <c r="C64" s="118">
        <v>29174524.286010001</v>
      </c>
      <c r="D64" s="118">
        <v>43666224.359411955</v>
      </c>
      <c r="E64" s="118">
        <v>52681374.439384423</v>
      </c>
      <c r="F64" s="419">
        <v>52271682.962005191</v>
      </c>
      <c r="G64" s="419">
        <v>56595615.336610854</v>
      </c>
      <c r="H64" s="419">
        <v>56279204.985707022</v>
      </c>
      <c r="I64" s="419">
        <v>55929576.171165451</v>
      </c>
      <c r="J64" s="419">
        <v>56245290.026206836</v>
      </c>
      <c r="K64" s="419">
        <v>1980960.7583321913</v>
      </c>
      <c r="L64" s="443"/>
      <c r="M64" s="431"/>
      <c r="N64" s="431"/>
      <c r="O64" s="431"/>
      <c r="P64" s="431"/>
      <c r="Q64" s="431"/>
      <c r="R64" s="431"/>
      <c r="S64" s="431"/>
    </row>
    <row r="65" spans="1:19" ht="14.4" x14ac:dyDescent="0.3">
      <c r="A65" s="135" t="s">
        <v>475</v>
      </c>
      <c r="B65" s="118">
        <v>16116486.397203699</v>
      </c>
      <c r="C65" s="118">
        <v>16401537.732279997</v>
      </c>
      <c r="D65" s="118">
        <v>18147321.062017605</v>
      </c>
      <c r="E65" s="118">
        <v>19704941.029119894</v>
      </c>
      <c r="F65" s="419">
        <v>21065367.556276254</v>
      </c>
      <c r="G65" s="419">
        <v>22160450.861404005</v>
      </c>
      <c r="H65" s="419">
        <v>22649382.240080178</v>
      </c>
      <c r="I65" s="419">
        <v>26653565.870024364</v>
      </c>
      <c r="J65" s="419">
        <v>32438018.841556557</v>
      </c>
      <c r="K65" s="419">
        <v>1885320.2157034131</v>
      </c>
      <c r="L65" s="443"/>
      <c r="M65" s="431"/>
      <c r="N65" s="431"/>
      <c r="O65" s="431"/>
      <c r="P65" s="431"/>
      <c r="Q65" s="431"/>
      <c r="R65" s="431"/>
      <c r="S65" s="431"/>
    </row>
    <row r="66" spans="1:19" ht="14.4" x14ac:dyDescent="0.3">
      <c r="A66" s="135" t="s">
        <v>479</v>
      </c>
      <c r="B66" s="118">
        <v>12359886.652327029</v>
      </c>
      <c r="C66" s="118">
        <v>13724249.13032</v>
      </c>
      <c r="D66" s="118">
        <v>12836415.018931437</v>
      </c>
      <c r="E66" s="118">
        <v>13644766.348202845</v>
      </c>
      <c r="F66" s="419">
        <v>15425769.97469715</v>
      </c>
      <c r="G66" s="419">
        <v>14059977.000674061</v>
      </c>
      <c r="H66" s="419">
        <v>12446283.488965496</v>
      </c>
      <c r="I66" s="419">
        <v>18380505.498988483</v>
      </c>
      <c r="J66" s="419">
        <v>22573639.252289146</v>
      </c>
      <c r="K66" s="419">
        <v>1736110.193794918</v>
      </c>
      <c r="L66" s="443"/>
      <c r="M66" s="431"/>
      <c r="N66" s="431"/>
      <c r="O66" s="431"/>
      <c r="P66" s="431"/>
      <c r="Q66" s="431"/>
      <c r="R66" s="431"/>
      <c r="S66" s="431"/>
    </row>
    <row r="67" spans="1:19" ht="14.4" x14ac:dyDescent="0.3">
      <c r="A67" s="135" t="s">
        <v>480</v>
      </c>
      <c r="B67" s="118">
        <v>6776973.5210301504</v>
      </c>
      <c r="C67" s="118">
        <v>6200628.2359000007</v>
      </c>
      <c r="D67" s="118">
        <v>7311743.4605115829</v>
      </c>
      <c r="E67" s="118">
        <v>8982509.613011308</v>
      </c>
      <c r="F67" s="419">
        <v>14347885.648515208</v>
      </c>
      <c r="G67" s="419">
        <v>11925185.83008326</v>
      </c>
      <c r="H67" s="419">
        <v>13499524.82304921</v>
      </c>
      <c r="I67" s="419">
        <v>11769901.62782583</v>
      </c>
      <c r="J67" s="419">
        <v>11780149.002020219</v>
      </c>
      <c r="K67" s="419">
        <v>1421029.1773523698</v>
      </c>
      <c r="L67" s="443"/>
      <c r="M67" s="431"/>
      <c r="N67" s="431"/>
      <c r="O67" s="431"/>
      <c r="P67" s="431"/>
      <c r="Q67" s="431"/>
      <c r="R67" s="431"/>
      <c r="S67" s="431"/>
    </row>
    <row r="68" spans="1:19" ht="14.4" x14ac:dyDescent="0.3">
      <c r="A68" s="135" t="s">
        <v>486</v>
      </c>
      <c r="B68" s="118">
        <v>15632934.720130851</v>
      </c>
      <c r="C68" s="118">
        <v>14913870.52916</v>
      </c>
      <c r="D68" s="118">
        <v>15896304.342051039</v>
      </c>
      <c r="E68" s="118">
        <v>16295265.535527522</v>
      </c>
      <c r="F68" s="419">
        <v>21399647.574266635</v>
      </c>
      <c r="G68" s="419">
        <v>17402362.774366558</v>
      </c>
      <c r="H68" s="419">
        <v>17009150.353523698</v>
      </c>
      <c r="I68" s="419">
        <v>25581043.966908168</v>
      </c>
      <c r="J68" s="419">
        <v>40197024.977524534</v>
      </c>
      <c r="K68" s="419">
        <v>1095076.032505231</v>
      </c>
      <c r="L68" s="443"/>
      <c r="M68" s="431"/>
      <c r="N68" s="431"/>
      <c r="O68" s="431"/>
      <c r="P68" s="431"/>
      <c r="Q68" s="431"/>
      <c r="R68" s="431"/>
      <c r="S68" s="431"/>
    </row>
    <row r="69" spans="1:19" ht="14.4" x14ac:dyDescent="0.3">
      <c r="A69" s="135" t="s">
        <v>484</v>
      </c>
      <c r="B69" s="118">
        <v>12016793.241489362</v>
      </c>
      <c r="C69" s="118">
        <v>11124462.41904</v>
      </c>
      <c r="D69" s="118">
        <v>10598707.331289152</v>
      </c>
      <c r="E69" s="118">
        <v>11767573.440949306</v>
      </c>
      <c r="F69" s="419">
        <v>13533336.703584502</v>
      </c>
      <c r="G69" s="419">
        <v>13366345.134937322</v>
      </c>
      <c r="H69" s="419">
        <v>11121770.682517318</v>
      </c>
      <c r="I69" s="419">
        <v>11396853.988811752</v>
      </c>
      <c r="J69" s="419">
        <v>16657736.294033242</v>
      </c>
      <c r="K69" s="419">
        <v>654417.240502459</v>
      </c>
      <c r="L69" s="443"/>
      <c r="M69" s="431"/>
      <c r="N69" s="431"/>
      <c r="O69" s="431"/>
      <c r="P69" s="431"/>
      <c r="Q69" s="431"/>
      <c r="R69" s="431"/>
      <c r="S69" s="431"/>
    </row>
    <row r="70" spans="1:19" ht="14.4" x14ac:dyDescent="0.3">
      <c r="A70" s="135" t="s">
        <v>490</v>
      </c>
      <c r="B70" s="118">
        <v>9931709.5440530144</v>
      </c>
      <c r="C70" s="118">
        <v>10465394.681899998</v>
      </c>
      <c r="D70" s="118">
        <v>10951174.228597527</v>
      </c>
      <c r="E70" s="118">
        <v>11388882.185074896</v>
      </c>
      <c r="F70" s="419">
        <v>11281842.934488062</v>
      </c>
      <c r="G70" s="419">
        <v>13216896.840057444</v>
      </c>
      <c r="H70" s="419">
        <v>12356888.278022893</v>
      </c>
      <c r="I70" s="419">
        <v>13820597.953507053</v>
      </c>
      <c r="J70" s="419">
        <v>16100909.747228639</v>
      </c>
      <c r="K70" s="419">
        <v>595324.99530046212</v>
      </c>
      <c r="L70" s="443"/>
      <c r="M70" s="431"/>
      <c r="N70" s="431"/>
      <c r="O70" s="431"/>
      <c r="P70" s="431"/>
      <c r="Q70" s="431"/>
      <c r="R70" s="431"/>
      <c r="S70" s="431"/>
    </row>
    <row r="71" spans="1:19" ht="14.4" x14ac:dyDescent="0.3">
      <c r="A71" s="135" t="s">
        <v>488</v>
      </c>
      <c r="B71" s="118">
        <v>6912332.9288437767</v>
      </c>
      <c r="C71" s="118">
        <v>6640309.8533200007</v>
      </c>
      <c r="D71" s="118">
        <v>9051325.219025854</v>
      </c>
      <c r="E71" s="118">
        <v>9826174.5892172437</v>
      </c>
      <c r="F71" s="419">
        <v>12725557.712012535</v>
      </c>
      <c r="G71" s="419">
        <v>9915591.4550507572</v>
      </c>
      <c r="H71" s="419">
        <v>7621921.1575731682</v>
      </c>
      <c r="I71" s="419">
        <v>7405981.7369640442</v>
      </c>
      <c r="J71" s="419">
        <v>12839724.720540753</v>
      </c>
      <c r="K71" s="419">
        <v>558290.20617822662</v>
      </c>
      <c r="L71" s="443"/>
      <c r="M71" s="431"/>
      <c r="N71" s="431"/>
      <c r="O71" s="431"/>
      <c r="P71" s="431"/>
      <c r="Q71" s="431"/>
      <c r="R71" s="431"/>
      <c r="S71" s="431"/>
    </row>
    <row r="72" spans="1:19" s="123" customFormat="1" ht="14.4" x14ac:dyDescent="0.3">
      <c r="A72" s="135" t="s">
        <v>493</v>
      </c>
      <c r="B72" s="118">
        <v>3067174.3474964569</v>
      </c>
      <c r="C72" s="118">
        <v>3213332.7346199998</v>
      </c>
      <c r="D72" s="118">
        <v>5048936.4432364823</v>
      </c>
      <c r="E72" s="118">
        <v>4834613.0972104361</v>
      </c>
      <c r="F72" s="419">
        <v>5857706.0208925996</v>
      </c>
      <c r="G72" s="419">
        <v>7147844.3497423837</v>
      </c>
      <c r="H72" s="419">
        <v>5332206.0930020679</v>
      </c>
      <c r="I72" s="419">
        <v>7792753.4102657968</v>
      </c>
      <c r="J72" s="419">
        <v>7962059.4708631607</v>
      </c>
      <c r="K72" s="419">
        <v>467129.22350350226</v>
      </c>
      <c r="L72" s="530"/>
      <c r="M72" s="531"/>
      <c r="N72" s="531"/>
      <c r="O72" s="531"/>
      <c r="P72" s="531"/>
      <c r="Q72" s="531"/>
      <c r="R72" s="531"/>
      <c r="S72" s="531"/>
    </row>
    <row r="73" spans="1:19" ht="14.4" x14ac:dyDescent="0.3">
      <c r="A73" s="135" t="s">
        <v>477</v>
      </c>
      <c r="B73" s="118">
        <v>7797338.1480682166</v>
      </c>
      <c r="C73" s="118">
        <v>6384746.2539000008</v>
      </c>
      <c r="D73" s="118">
        <v>6875117.6071777344</v>
      </c>
      <c r="E73" s="118">
        <v>6453295.475290304</v>
      </c>
      <c r="F73" s="419">
        <v>7495506.9057344627</v>
      </c>
      <c r="G73" s="419">
        <v>7129236.3500367738</v>
      </c>
      <c r="H73" s="419">
        <v>6675799.4738550298</v>
      </c>
      <c r="I73" s="419">
        <v>8382032.634434511</v>
      </c>
      <c r="J73" s="419">
        <v>8424980.6090543997</v>
      </c>
      <c r="K73" s="419">
        <v>417472.91235995531</v>
      </c>
      <c r="L73" s="443"/>
      <c r="M73" s="431"/>
      <c r="N73" s="431"/>
      <c r="O73" s="431"/>
      <c r="P73" s="431"/>
      <c r="Q73" s="431"/>
      <c r="R73" s="431"/>
      <c r="S73" s="431"/>
    </row>
    <row r="74" spans="1:19" ht="14.4" x14ac:dyDescent="0.3">
      <c r="A74" s="135" t="s">
        <v>489</v>
      </c>
      <c r="B74" s="118">
        <v>8267810.8664689353</v>
      </c>
      <c r="C74" s="118">
        <v>8172931.2445999999</v>
      </c>
      <c r="D74" s="118">
        <v>7771425.4589981763</v>
      </c>
      <c r="E74" s="118">
        <v>9304277.0487393383</v>
      </c>
      <c r="F74" s="419">
        <v>9574625.7776067629</v>
      </c>
      <c r="G74" s="419">
        <v>7655384.8702827776</v>
      </c>
      <c r="H74" s="419">
        <v>9854301.6278018672</v>
      </c>
      <c r="I74" s="419">
        <v>8306326.8700966723</v>
      </c>
      <c r="J74" s="419">
        <v>9624657.2709755078</v>
      </c>
      <c r="K74" s="419">
        <v>417324.07573527575</v>
      </c>
      <c r="L74" s="443"/>
      <c r="M74" s="431"/>
      <c r="N74" s="431"/>
      <c r="O74" s="431"/>
      <c r="P74" s="431"/>
      <c r="Q74" s="431"/>
      <c r="R74" s="431"/>
      <c r="S74" s="431"/>
    </row>
    <row r="75" spans="1:19" ht="14.4" x14ac:dyDescent="0.3">
      <c r="A75" s="135" t="s">
        <v>478</v>
      </c>
      <c r="B75" s="118">
        <v>6793918.232124758</v>
      </c>
      <c r="C75" s="118">
        <v>7126638.9470999995</v>
      </c>
      <c r="D75" s="118">
        <v>6606660.0885816664</v>
      </c>
      <c r="E75" s="118">
        <v>5856255.6990928901</v>
      </c>
      <c r="F75" s="419">
        <v>5426134.9286909755</v>
      </c>
      <c r="G75" s="419">
        <v>7905973.3459119704</v>
      </c>
      <c r="H75" s="419">
        <v>7843085.0286713019</v>
      </c>
      <c r="I75" s="419">
        <v>8265414.1953781489</v>
      </c>
      <c r="J75" s="419">
        <v>9209998.703539269</v>
      </c>
      <c r="K75" s="419">
        <v>276701.04950447095</v>
      </c>
      <c r="L75" s="443"/>
      <c r="M75" s="431"/>
      <c r="N75" s="431"/>
      <c r="O75" s="431"/>
      <c r="P75" s="431"/>
      <c r="Q75" s="431"/>
      <c r="R75" s="431"/>
      <c r="S75" s="431"/>
    </row>
    <row r="76" spans="1:19" ht="14.4" x14ac:dyDescent="0.3">
      <c r="A76" s="135" t="s">
        <v>495</v>
      </c>
      <c r="B76" s="118">
        <v>1953354.5861500001</v>
      </c>
      <c r="C76" s="118">
        <v>1974453.8407799997</v>
      </c>
      <c r="D76" s="118">
        <v>3326069.5681514922</v>
      </c>
      <c r="E76" s="118">
        <v>3234840.5039723478</v>
      </c>
      <c r="F76" s="419">
        <v>4304157.7469679601</v>
      </c>
      <c r="G76" s="419">
        <v>2660206.6527726399</v>
      </c>
      <c r="H76" s="419">
        <v>1561452.7140889622</v>
      </c>
      <c r="I76" s="419">
        <v>2476406.5227423133</v>
      </c>
      <c r="J76" s="419">
        <v>2818610.5402994696</v>
      </c>
      <c r="K76" s="419">
        <v>133884.8551648882</v>
      </c>
      <c r="L76" s="443"/>
      <c r="M76" s="431"/>
      <c r="N76" s="431"/>
      <c r="O76" s="431"/>
      <c r="P76" s="431"/>
      <c r="Q76" s="431"/>
      <c r="R76" s="431"/>
      <c r="S76" s="431"/>
    </row>
    <row r="77" spans="1:19" ht="14.4" x14ac:dyDescent="0.3">
      <c r="A77" s="135" t="s">
        <v>496</v>
      </c>
      <c r="B77" s="118">
        <v>138607.74124999999</v>
      </c>
      <c r="C77" s="118">
        <v>51698.7</v>
      </c>
      <c r="D77" s="118">
        <v>796532.59656573122</v>
      </c>
      <c r="E77" s="118">
        <v>269317.81776000001</v>
      </c>
      <c r="F77" s="419">
        <v>309691.23983628559</v>
      </c>
      <c r="G77" s="419">
        <v>121183.64303237597</v>
      </c>
      <c r="H77" s="419">
        <v>186559.55300606939</v>
      </c>
      <c r="I77" s="419">
        <v>309150.34533782915</v>
      </c>
      <c r="J77" s="419">
        <v>452908.4312490524</v>
      </c>
      <c r="K77" s="419">
        <v>111882.64850000001</v>
      </c>
      <c r="L77" s="443"/>
      <c r="M77" s="431"/>
      <c r="N77" s="431"/>
      <c r="O77" s="431"/>
      <c r="P77" s="431"/>
      <c r="Q77" s="431"/>
      <c r="R77" s="431"/>
      <c r="S77" s="431"/>
    </row>
    <row r="78" spans="1:19" ht="14.4" x14ac:dyDescent="0.3">
      <c r="A78" s="135" t="s">
        <v>494</v>
      </c>
      <c r="B78" s="118">
        <v>2919616.7758999998</v>
      </c>
      <c r="C78" s="118">
        <v>2477044.44233</v>
      </c>
      <c r="D78" s="118">
        <v>2311459.6408615285</v>
      </c>
      <c r="E78" s="118">
        <v>2723459.4861216168</v>
      </c>
      <c r="F78" s="419">
        <v>2868128.453279472</v>
      </c>
      <c r="G78" s="419">
        <v>2937865.1047025807</v>
      </c>
      <c r="H78" s="419">
        <v>3168973.3559589921</v>
      </c>
      <c r="I78" s="419">
        <v>3044743.0069282134</v>
      </c>
      <c r="J78" s="419">
        <v>1928405.44227818</v>
      </c>
      <c r="K78" s="419">
        <v>81119.882583830113</v>
      </c>
      <c r="L78" s="443"/>
      <c r="M78" s="431"/>
      <c r="N78" s="431"/>
      <c r="O78" s="431"/>
      <c r="P78" s="431"/>
      <c r="Q78" s="431"/>
      <c r="R78" s="431"/>
      <c r="S78" s="431"/>
    </row>
    <row r="79" spans="1:19" ht="14.4" x14ac:dyDescent="0.3">
      <c r="A79" s="135" t="s">
        <v>492</v>
      </c>
      <c r="B79" s="118">
        <v>1136024.4621000001</v>
      </c>
      <c r="C79" s="118">
        <v>968765.21325000003</v>
      </c>
      <c r="D79" s="118">
        <v>1519724.398977489</v>
      </c>
      <c r="E79" s="118">
        <v>1449250.9675817706</v>
      </c>
      <c r="F79" s="419">
        <v>2008191.6852615231</v>
      </c>
      <c r="G79" s="419">
        <v>1547724.658759695</v>
      </c>
      <c r="H79" s="419">
        <v>1339656.1529704728</v>
      </c>
      <c r="I79" s="419">
        <v>1140300.8200155681</v>
      </c>
      <c r="J79" s="419">
        <v>1091194.0614854728</v>
      </c>
      <c r="K79" s="419">
        <v>60116.56281482862</v>
      </c>
      <c r="L79" s="443"/>
    </row>
    <row r="80" spans="1:19" ht="14.4" x14ac:dyDescent="0.3">
      <c r="A80" s="529" t="s">
        <v>498</v>
      </c>
      <c r="B80" s="419">
        <v>11714.80695</v>
      </c>
      <c r="C80" s="419">
        <v>4561.6499999999996</v>
      </c>
      <c r="D80" s="419">
        <v>98514.900000000009</v>
      </c>
      <c r="E80" s="419">
        <v>152178.15651863316</v>
      </c>
      <c r="F80" s="419">
        <v>437429.05606000003</v>
      </c>
      <c r="G80" s="419">
        <v>348244.761</v>
      </c>
      <c r="H80" s="419">
        <v>285650.96658000001</v>
      </c>
      <c r="I80" s="419">
        <v>408801.83500000002</v>
      </c>
      <c r="J80" s="419">
        <v>415445.49439999997</v>
      </c>
      <c r="K80" s="419">
        <v>19175.356520119225</v>
      </c>
      <c r="L80" s="443"/>
    </row>
    <row r="81" spans="1:12" ht="14.4" x14ac:dyDescent="0.3">
      <c r="A81" s="135" t="s">
        <v>497</v>
      </c>
      <c r="B81" s="118">
        <v>84532.25</v>
      </c>
      <c r="C81" s="118">
        <v>47981.8</v>
      </c>
      <c r="D81" s="118">
        <v>59623.075000000004</v>
      </c>
      <c r="E81" s="118">
        <v>126778.00298755187</v>
      </c>
      <c r="F81" s="419">
        <v>160596.48003844672</v>
      </c>
      <c r="G81" s="419">
        <v>177125.38207262434</v>
      </c>
      <c r="H81" s="419">
        <v>116365.96927355776</v>
      </c>
      <c r="I81" s="419">
        <v>132449.39986679205</v>
      </c>
      <c r="J81" s="419">
        <v>112347.8947217746</v>
      </c>
      <c r="K81" s="419">
        <v>16880.760245901642</v>
      </c>
      <c r="L81" s="443"/>
    </row>
    <row r="82" spans="1:12" ht="14.4" x14ac:dyDescent="0.3">
      <c r="A82" s="135" t="s">
        <v>499</v>
      </c>
      <c r="B82" s="118">
        <v>16646.5255</v>
      </c>
      <c r="C82" s="118">
        <v>29258.017620000002</v>
      </c>
      <c r="D82" s="118">
        <v>41710.344770132935</v>
      </c>
      <c r="E82" s="118">
        <v>55397.918094191773</v>
      </c>
      <c r="F82" s="419">
        <v>19283.75964993078</v>
      </c>
      <c r="G82" s="419">
        <v>14138.208319284309</v>
      </c>
      <c r="H82" s="419">
        <v>11084.697523542804</v>
      </c>
      <c r="I82" s="419">
        <v>18966.977828970004</v>
      </c>
      <c r="J82" s="419">
        <v>9822.9586495513595</v>
      </c>
      <c r="K82" s="419">
        <v>8472.364857615501</v>
      </c>
      <c r="L82" s="443"/>
    </row>
    <row r="83" spans="1:12" ht="13.8" x14ac:dyDescent="0.3">
      <c r="A83" s="135"/>
      <c r="B83" s="118"/>
      <c r="C83" s="118"/>
      <c r="D83" s="118"/>
      <c r="E83" s="118"/>
      <c r="I83" s="549"/>
      <c r="J83" s="549"/>
      <c r="K83" s="549"/>
    </row>
    <row r="84" spans="1:12" ht="84.75" customHeight="1" x14ac:dyDescent="0.25">
      <c r="A84" s="1055" t="s">
        <v>909</v>
      </c>
      <c r="B84" s="1055"/>
      <c r="C84" s="1055"/>
      <c r="D84" s="1055"/>
      <c r="E84" s="1055"/>
      <c r="F84" s="1055"/>
      <c r="G84" s="1055"/>
      <c r="H84" s="1055"/>
      <c r="I84" s="1056"/>
      <c r="J84" s="550"/>
      <c r="K84" s="550"/>
    </row>
    <row r="85" spans="1:12" ht="13.8" x14ac:dyDescent="0.25">
      <c r="A85" s="444" t="s">
        <v>504</v>
      </c>
      <c r="B85" s="444"/>
      <c r="C85" s="444"/>
      <c r="D85" s="444"/>
      <c r="E85" s="444"/>
      <c r="F85" s="444"/>
      <c r="G85" s="444"/>
      <c r="H85" s="444"/>
      <c r="I85" s="431"/>
      <c r="J85" s="431"/>
      <c r="K85" s="431"/>
    </row>
    <row r="86" spans="1:12" ht="16.5" customHeight="1" x14ac:dyDescent="0.3">
      <c r="A86" s="445" t="s">
        <v>505</v>
      </c>
      <c r="B86" s="446"/>
      <c r="C86" s="446"/>
      <c r="D86" s="447"/>
      <c r="E86" s="447"/>
      <c r="F86" s="448"/>
      <c r="G86" s="448"/>
      <c r="H86" s="448"/>
      <c r="I86" s="448"/>
      <c r="J86" s="448"/>
      <c r="K86" s="448"/>
    </row>
    <row r="91" spans="1:12" ht="10.5" customHeight="1" x14ac:dyDescent="0.25"/>
  </sheetData>
  <mergeCells count="2">
    <mergeCell ref="A2:G2"/>
    <mergeCell ref="A84:I84"/>
  </mergeCells>
  <conditionalFormatting sqref="O4:O21 M4:M30 I46:K46">
    <cfRule type="cellIs" dxfId="1" priority="1" stopIfTrue="1" operator="equal">
      <formula>-0.000001</formula>
    </cfRule>
  </conditionalFormatting>
  <conditionalFormatting sqref="O34:P34">
    <cfRule type="cellIs" dxfId="0" priority="2" stopIfTrue="1" operator="equal">
      <formula>-0.000001</formula>
    </cfRule>
  </conditionalFormatting>
  <printOptions horizontalCentered="1" verticalCentered="1"/>
  <pageMargins left="0" right="0" top="0" bottom="0" header="0.31496062992125984" footer="0.31496062992125984"/>
  <pageSetup paperSize="9" scale="4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2A2E4-33B2-4CDF-BA20-98B3AF43CAB7}">
  <sheetPr>
    <tabColor rgb="FF002060"/>
  </sheetPr>
  <dimension ref="A1:N63"/>
  <sheetViews>
    <sheetView showGridLines="0" view="pageBreakPreview" zoomScaleNormal="100" zoomScaleSheetLayoutView="100" workbookViewId="0"/>
  </sheetViews>
  <sheetFormatPr baseColWidth="10" defaultColWidth="11.44140625" defaultRowHeight="14.4" x14ac:dyDescent="0.3"/>
  <cols>
    <col min="2" max="14" width="10.5546875" customWidth="1"/>
    <col min="15" max="15" width="3" customWidth="1"/>
  </cols>
  <sheetData>
    <row r="1" spans="1:14" x14ac:dyDescent="0.3">
      <c r="A1" s="103" t="s">
        <v>323</v>
      </c>
      <c r="B1" s="215"/>
      <c r="C1" s="215"/>
      <c r="D1" s="215"/>
      <c r="E1" s="215"/>
      <c r="F1" s="215"/>
      <c r="G1" s="215"/>
      <c r="H1" s="215"/>
      <c r="I1" s="215"/>
      <c r="J1" s="215"/>
      <c r="K1" s="215"/>
      <c r="L1" s="215"/>
      <c r="M1" s="215"/>
      <c r="N1" s="215"/>
    </row>
    <row r="2" spans="1:14" ht="15.6" x14ac:dyDescent="0.3">
      <c r="A2" s="216" t="s">
        <v>324</v>
      </c>
      <c r="B2" s="215"/>
      <c r="C2" s="215"/>
      <c r="D2" s="215"/>
      <c r="E2" s="215"/>
      <c r="F2" s="215"/>
      <c r="G2" s="215"/>
      <c r="H2" s="215"/>
      <c r="I2" s="215"/>
      <c r="J2" s="215"/>
      <c r="K2" s="215"/>
      <c r="L2" s="215"/>
      <c r="M2" s="215"/>
      <c r="N2" s="215"/>
    </row>
    <row r="3" spans="1:14" ht="15.6" x14ac:dyDescent="0.3">
      <c r="A3" s="216" t="s">
        <v>325</v>
      </c>
      <c r="B3" s="215"/>
      <c r="C3" s="215"/>
      <c r="D3" s="215"/>
      <c r="E3" s="215"/>
      <c r="F3" s="215"/>
      <c r="G3" s="215"/>
      <c r="H3" s="215"/>
      <c r="I3" s="215"/>
      <c r="J3" s="215"/>
      <c r="K3" s="215"/>
      <c r="L3" s="215"/>
      <c r="M3" s="215"/>
      <c r="N3" s="215"/>
    </row>
    <row r="4" spans="1:14" ht="15" thickBot="1" x14ac:dyDescent="0.35">
      <c r="A4" s="57" t="s">
        <v>326</v>
      </c>
      <c r="B4" s="217" t="s">
        <v>327</v>
      </c>
      <c r="C4" s="217" t="s">
        <v>328</v>
      </c>
      <c r="D4" s="217" t="s">
        <v>329</v>
      </c>
      <c r="E4" s="217" t="s">
        <v>330</v>
      </c>
      <c r="F4" s="217" t="s">
        <v>331</v>
      </c>
      <c r="G4" s="217" t="s">
        <v>332</v>
      </c>
      <c r="H4" s="217" t="s">
        <v>333</v>
      </c>
      <c r="I4" s="217" t="s">
        <v>334</v>
      </c>
      <c r="J4" s="217" t="s">
        <v>335</v>
      </c>
      <c r="K4" s="217" t="s">
        <v>336</v>
      </c>
      <c r="L4" s="217" t="s">
        <v>337</v>
      </c>
      <c r="M4" s="217" t="s">
        <v>338</v>
      </c>
      <c r="N4" s="217" t="s">
        <v>0</v>
      </c>
    </row>
    <row r="5" spans="1:14" ht="15" thickBot="1" x14ac:dyDescent="0.35">
      <c r="A5" s="218" t="s">
        <v>339</v>
      </c>
      <c r="B5" s="219"/>
      <c r="C5" s="219"/>
      <c r="D5" s="219"/>
      <c r="E5" s="219"/>
      <c r="F5" s="219"/>
      <c r="G5" s="219"/>
      <c r="H5" s="219"/>
      <c r="I5" s="219"/>
      <c r="J5" s="219"/>
      <c r="K5" s="219"/>
      <c r="L5" s="219"/>
      <c r="M5" s="219"/>
      <c r="N5" s="220"/>
    </row>
    <row r="6" spans="1:14" x14ac:dyDescent="0.3">
      <c r="A6" s="221">
        <v>2009</v>
      </c>
      <c r="B6" s="222">
        <v>353</v>
      </c>
      <c r="C6" s="222">
        <v>717</v>
      </c>
      <c r="D6" s="222">
        <v>601</v>
      </c>
      <c r="E6" s="222">
        <v>338</v>
      </c>
      <c r="F6" s="222">
        <v>507</v>
      </c>
      <c r="G6" s="222">
        <v>281</v>
      </c>
      <c r="H6" s="222">
        <v>304</v>
      </c>
      <c r="I6" s="222">
        <v>586</v>
      </c>
      <c r="J6" s="222">
        <v>415</v>
      </c>
      <c r="K6" s="222">
        <v>439</v>
      </c>
      <c r="L6" s="222">
        <v>404</v>
      </c>
      <c r="M6" s="222">
        <v>290</v>
      </c>
      <c r="N6" s="222">
        <f>SUM(B6:M6)</f>
        <v>5235</v>
      </c>
    </row>
    <row r="7" spans="1:14" x14ac:dyDescent="0.3">
      <c r="A7" s="221">
        <v>2010</v>
      </c>
      <c r="B7" s="222">
        <v>514</v>
      </c>
      <c r="C7" s="222">
        <v>1556</v>
      </c>
      <c r="D7" s="222">
        <v>512</v>
      </c>
      <c r="E7" s="222">
        <v>467</v>
      </c>
      <c r="F7" s="222">
        <v>697</v>
      </c>
      <c r="G7" s="222">
        <v>476</v>
      </c>
      <c r="H7" s="222">
        <v>686</v>
      </c>
      <c r="I7" s="222">
        <v>686</v>
      </c>
      <c r="J7" s="222">
        <v>526</v>
      </c>
      <c r="K7" s="222">
        <v>859</v>
      </c>
      <c r="L7" s="222">
        <v>949</v>
      </c>
      <c r="M7" s="222">
        <v>1710</v>
      </c>
      <c r="N7" s="222">
        <f t="shared" ref="N7:N19" si="0">SUM(B7:M7)</f>
        <v>9638</v>
      </c>
    </row>
    <row r="8" spans="1:14" x14ac:dyDescent="0.3">
      <c r="A8" s="221">
        <v>2011</v>
      </c>
      <c r="B8" s="222">
        <v>1388</v>
      </c>
      <c r="C8" s="222">
        <v>1930</v>
      </c>
      <c r="D8" s="222">
        <v>961</v>
      </c>
      <c r="E8" s="222">
        <v>782</v>
      </c>
      <c r="F8" s="222">
        <v>898</v>
      </c>
      <c r="G8" s="222">
        <v>494</v>
      </c>
      <c r="H8" s="222">
        <v>545</v>
      </c>
      <c r="I8" s="222">
        <v>600</v>
      </c>
      <c r="J8" s="222">
        <v>691</v>
      </c>
      <c r="K8" s="222">
        <v>451</v>
      </c>
      <c r="L8" s="222">
        <v>739</v>
      </c>
      <c r="M8" s="222">
        <v>463</v>
      </c>
      <c r="N8" s="222">
        <f t="shared" si="0"/>
        <v>9942</v>
      </c>
    </row>
    <row r="9" spans="1:14" x14ac:dyDescent="0.3">
      <c r="A9" s="221">
        <v>2012</v>
      </c>
      <c r="B9" s="222">
        <v>1391</v>
      </c>
      <c r="C9" s="222">
        <v>462</v>
      </c>
      <c r="D9" s="222">
        <v>474</v>
      </c>
      <c r="E9" s="222">
        <v>345</v>
      </c>
      <c r="F9" s="222">
        <v>1279</v>
      </c>
      <c r="G9" s="222">
        <v>523</v>
      </c>
      <c r="H9" s="222">
        <v>450</v>
      </c>
      <c r="I9" s="222">
        <v>611</v>
      </c>
      <c r="J9" s="222">
        <v>384</v>
      </c>
      <c r="K9" s="222">
        <v>371</v>
      </c>
      <c r="L9" s="222">
        <v>739</v>
      </c>
      <c r="M9" s="222">
        <v>218</v>
      </c>
      <c r="N9" s="222">
        <f t="shared" si="0"/>
        <v>7247</v>
      </c>
    </row>
    <row r="10" spans="1:14" x14ac:dyDescent="0.3">
      <c r="A10" s="221">
        <v>2013</v>
      </c>
      <c r="B10" s="222">
        <v>1121</v>
      </c>
      <c r="C10" s="222">
        <v>319</v>
      </c>
      <c r="D10" s="222">
        <v>318</v>
      </c>
      <c r="E10" s="222">
        <v>418</v>
      </c>
      <c r="F10" s="222">
        <v>1035</v>
      </c>
      <c r="G10" s="222">
        <v>376</v>
      </c>
      <c r="H10" s="222">
        <v>360</v>
      </c>
      <c r="I10" s="222">
        <v>451</v>
      </c>
      <c r="J10" s="222">
        <v>310</v>
      </c>
      <c r="K10" s="222">
        <v>271</v>
      </c>
      <c r="L10" s="222">
        <v>650</v>
      </c>
      <c r="M10" s="222">
        <v>168</v>
      </c>
      <c r="N10" s="222">
        <f t="shared" si="0"/>
        <v>5797</v>
      </c>
    </row>
    <row r="11" spans="1:14" x14ac:dyDescent="0.3">
      <c r="A11" s="221">
        <v>2014</v>
      </c>
      <c r="B11" s="222">
        <v>2039</v>
      </c>
      <c r="C11" s="222">
        <v>358</v>
      </c>
      <c r="D11" s="222">
        <v>236</v>
      </c>
      <c r="E11" s="222">
        <v>250</v>
      </c>
      <c r="F11" s="222">
        <v>670</v>
      </c>
      <c r="G11" s="222">
        <v>477</v>
      </c>
      <c r="H11" s="222">
        <v>206</v>
      </c>
      <c r="I11" s="222">
        <v>389</v>
      </c>
      <c r="J11" s="222">
        <v>403</v>
      </c>
      <c r="K11" s="222">
        <v>288</v>
      </c>
      <c r="L11" s="222">
        <v>402</v>
      </c>
      <c r="M11" s="222">
        <v>372</v>
      </c>
      <c r="N11" s="222">
        <f t="shared" si="0"/>
        <v>6090</v>
      </c>
    </row>
    <row r="12" spans="1:14" x14ac:dyDescent="0.3">
      <c r="A12" s="221">
        <v>2015</v>
      </c>
      <c r="B12" s="222">
        <v>2176</v>
      </c>
      <c r="C12" s="222">
        <v>325</v>
      </c>
      <c r="D12" s="222">
        <v>232</v>
      </c>
      <c r="E12" s="222">
        <v>246</v>
      </c>
      <c r="F12" s="222">
        <v>771</v>
      </c>
      <c r="G12" s="222">
        <v>353</v>
      </c>
      <c r="H12" s="222">
        <v>214</v>
      </c>
      <c r="I12" s="222">
        <v>571</v>
      </c>
      <c r="J12" s="222">
        <v>192</v>
      </c>
      <c r="K12" s="222">
        <v>184</v>
      </c>
      <c r="L12" s="222">
        <v>392</v>
      </c>
      <c r="M12" s="222">
        <v>140</v>
      </c>
      <c r="N12" s="222">
        <f t="shared" si="0"/>
        <v>5796</v>
      </c>
    </row>
    <row r="13" spans="1:14" x14ac:dyDescent="0.3">
      <c r="A13" s="221">
        <v>2016</v>
      </c>
      <c r="B13" s="222">
        <v>1917</v>
      </c>
      <c r="C13" s="222">
        <v>223</v>
      </c>
      <c r="D13" s="222">
        <v>205</v>
      </c>
      <c r="E13" s="222">
        <v>271</v>
      </c>
      <c r="F13" s="222">
        <v>0</v>
      </c>
      <c r="G13" s="222">
        <v>0</v>
      </c>
      <c r="H13" s="222">
        <v>879</v>
      </c>
      <c r="I13" s="222">
        <v>292</v>
      </c>
      <c r="J13" s="222">
        <v>330</v>
      </c>
      <c r="K13" s="222">
        <v>307</v>
      </c>
      <c r="L13" s="222">
        <v>582</v>
      </c>
      <c r="M13" s="222">
        <v>300</v>
      </c>
      <c r="N13" s="222">
        <f t="shared" si="0"/>
        <v>5306</v>
      </c>
    </row>
    <row r="14" spans="1:14" x14ac:dyDescent="0.3">
      <c r="A14" s="221">
        <v>2017</v>
      </c>
      <c r="B14" s="222">
        <v>2287</v>
      </c>
      <c r="C14" s="222">
        <v>70</v>
      </c>
      <c r="D14" s="222">
        <v>83</v>
      </c>
      <c r="E14" s="222">
        <v>55</v>
      </c>
      <c r="F14" s="222">
        <v>130</v>
      </c>
      <c r="G14" s="222">
        <v>34</v>
      </c>
      <c r="H14" s="222">
        <v>53</v>
      </c>
      <c r="I14" s="222">
        <v>98</v>
      </c>
      <c r="J14" s="222">
        <v>62</v>
      </c>
      <c r="K14" s="222">
        <v>1661</v>
      </c>
      <c r="L14" s="222">
        <v>895</v>
      </c>
      <c r="M14" s="222">
        <v>403</v>
      </c>
      <c r="N14" s="222">
        <f t="shared" si="0"/>
        <v>5831</v>
      </c>
    </row>
    <row r="15" spans="1:14" x14ac:dyDescent="0.3">
      <c r="A15" s="221">
        <v>2018</v>
      </c>
      <c r="B15" s="222">
        <v>699</v>
      </c>
      <c r="C15" s="222">
        <v>372</v>
      </c>
      <c r="D15" s="222">
        <v>349</v>
      </c>
      <c r="E15" s="222">
        <v>596</v>
      </c>
      <c r="F15" s="222">
        <v>1556</v>
      </c>
      <c r="G15" s="222">
        <v>403</v>
      </c>
      <c r="H15" s="222">
        <v>525</v>
      </c>
      <c r="I15" s="222">
        <v>876</v>
      </c>
      <c r="J15" s="222">
        <v>445</v>
      </c>
      <c r="K15" s="222">
        <v>328</v>
      </c>
      <c r="L15" s="222">
        <v>558</v>
      </c>
      <c r="M15" s="222">
        <v>237</v>
      </c>
      <c r="N15" s="222">
        <f t="shared" si="0"/>
        <v>6944</v>
      </c>
    </row>
    <row r="16" spans="1:14" x14ac:dyDescent="0.3">
      <c r="A16" s="221">
        <v>2019</v>
      </c>
      <c r="B16" s="222">
        <v>362</v>
      </c>
      <c r="C16" s="222">
        <v>586</v>
      </c>
      <c r="D16" s="222">
        <v>328</v>
      </c>
      <c r="E16" s="222">
        <v>388</v>
      </c>
      <c r="F16" s="222">
        <v>1488</v>
      </c>
      <c r="G16" s="222">
        <v>278</v>
      </c>
      <c r="H16" s="222">
        <v>403</v>
      </c>
      <c r="I16" s="222">
        <v>456</v>
      </c>
      <c r="J16" s="222">
        <v>340</v>
      </c>
      <c r="K16" s="222">
        <v>329</v>
      </c>
      <c r="L16" s="222">
        <v>1068</v>
      </c>
      <c r="M16" s="222">
        <v>272</v>
      </c>
      <c r="N16" s="222">
        <f t="shared" si="0"/>
        <v>6298</v>
      </c>
    </row>
    <row r="17" spans="1:14" x14ac:dyDescent="0.3">
      <c r="A17" s="221">
        <v>2020</v>
      </c>
      <c r="B17" s="222">
        <v>535</v>
      </c>
      <c r="C17" s="222">
        <v>287</v>
      </c>
      <c r="D17" s="222">
        <v>153</v>
      </c>
      <c r="E17" s="222">
        <v>0</v>
      </c>
      <c r="F17" s="222">
        <v>0</v>
      </c>
      <c r="G17" s="222">
        <v>0</v>
      </c>
      <c r="H17" s="222">
        <v>754</v>
      </c>
      <c r="I17" s="222">
        <v>374</v>
      </c>
      <c r="J17" s="222">
        <v>463</v>
      </c>
      <c r="K17" s="222">
        <v>560</v>
      </c>
      <c r="L17" s="222">
        <v>1979</v>
      </c>
      <c r="M17" s="222">
        <v>381</v>
      </c>
      <c r="N17" s="222">
        <f t="shared" si="0"/>
        <v>5486</v>
      </c>
    </row>
    <row r="18" spans="1:14" x14ac:dyDescent="0.3">
      <c r="A18" s="221">
        <v>2021</v>
      </c>
      <c r="B18" s="222">
        <v>371</v>
      </c>
      <c r="C18" s="222">
        <v>268</v>
      </c>
      <c r="D18" s="222">
        <v>627</v>
      </c>
      <c r="E18" s="222">
        <v>257</v>
      </c>
      <c r="F18" s="222">
        <v>651</v>
      </c>
      <c r="G18" s="222">
        <v>342</v>
      </c>
      <c r="H18" s="222">
        <v>410</v>
      </c>
      <c r="I18" s="222">
        <v>741</v>
      </c>
      <c r="J18" s="222">
        <v>437</v>
      </c>
      <c r="K18" s="222">
        <v>423</v>
      </c>
      <c r="L18" s="222">
        <v>1123</v>
      </c>
      <c r="M18" s="222">
        <v>319</v>
      </c>
      <c r="N18" s="222">
        <f t="shared" si="0"/>
        <v>5969</v>
      </c>
    </row>
    <row r="19" spans="1:14" x14ac:dyDescent="0.3">
      <c r="A19" s="221">
        <v>2022</v>
      </c>
      <c r="B19" s="222">
        <v>528</v>
      </c>
      <c r="C19" s="222">
        <v>322</v>
      </c>
      <c r="D19" s="222">
        <v>420</v>
      </c>
      <c r="E19" s="222">
        <v>447</v>
      </c>
      <c r="F19" s="222">
        <v>1449</v>
      </c>
      <c r="G19" s="222">
        <v>529</v>
      </c>
      <c r="H19" s="222">
        <v>499</v>
      </c>
      <c r="I19" s="222">
        <v>855</v>
      </c>
      <c r="J19" s="222">
        <v>446</v>
      </c>
      <c r="K19" s="222">
        <v>355</v>
      </c>
      <c r="L19" s="222">
        <v>712</v>
      </c>
      <c r="M19" s="222">
        <v>264</v>
      </c>
      <c r="N19" s="222">
        <f t="shared" si="0"/>
        <v>6826</v>
      </c>
    </row>
    <row r="20" spans="1:14" x14ac:dyDescent="0.3">
      <c r="A20" s="221">
        <v>2023</v>
      </c>
      <c r="B20" s="222">
        <v>386</v>
      </c>
      <c r="C20" s="222">
        <v>331</v>
      </c>
      <c r="D20" s="222">
        <v>419</v>
      </c>
      <c r="E20" s="222">
        <v>336</v>
      </c>
      <c r="F20" s="222">
        <v>1294</v>
      </c>
      <c r="G20" s="222">
        <v>354</v>
      </c>
      <c r="H20" s="222">
        <v>601</v>
      </c>
      <c r="I20" s="222">
        <v>1043</v>
      </c>
      <c r="J20" s="222">
        <v>532</v>
      </c>
      <c r="K20" s="222">
        <v>445</v>
      </c>
      <c r="L20" s="222">
        <v>798</v>
      </c>
      <c r="M20" s="222">
        <v>294</v>
      </c>
      <c r="N20" s="222">
        <f>SUM(B20:M20)</f>
        <v>6833</v>
      </c>
    </row>
    <row r="21" spans="1:14" x14ac:dyDescent="0.3">
      <c r="A21" s="221">
        <v>2024</v>
      </c>
      <c r="B21" s="222">
        <v>875</v>
      </c>
      <c r="C21" s="222">
        <v>386</v>
      </c>
      <c r="D21" s="222">
        <v>379</v>
      </c>
      <c r="E21" s="222">
        <v>499</v>
      </c>
      <c r="F21" s="222">
        <v>1215</v>
      </c>
      <c r="G21" s="222">
        <v>412</v>
      </c>
      <c r="H21" s="222">
        <v>478</v>
      </c>
      <c r="I21" s="222">
        <v>1145</v>
      </c>
      <c r="J21" s="222">
        <v>569</v>
      </c>
      <c r="K21" s="222">
        <v>608</v>
      </c>
      <c r="L21" s="222">
        <v>810</v>
      </c>
      <c r="M21" s="222">
        <v>325</v>
      </c>
      <c r="N21" s="222">
        <f t="shared" ref="N21:N23" si="1">SUM(B21:M21)</f>
        <v>7701</v>
      </c>
    </row>
    <row r="22" spans="1:14" x14ac:dyDescent="0.3">
      <c r="A22" s="221">
        <v>2025</v>
      </c>
      <c r="B22" s="222">
        <v>922</v>
      </c>
      <c r="C22" s="222">
        <v>408</v>
      </c>
      <c r="D22" s="222">
        <v>641</v>
      </c>
      <c r="E22" s="222">
        <v>446</v>
      </c>
      <c r="F22" s="222">
        <v>1743</v>
      </c>
      <c r="G22" s="222">
        <v>789</v>
      </c>
      <c r="H22" s="222">
        <v>605</v>
      </c>
      <c r="I22" s="222">
        <v>1789</v>
      </c>
      <c r="J22" s="222">
        <v>606</v>
      </c>
      <c r="K22" s="222">
        <v>873</v>
      </c>
      <c r="L22" s="222">
        <v>1735</v>
      </c>
      <c r="M22" s="222">
        <v>432</v>
      </c>
      <c r="N22" s="222">
        <f t="shared" si="1"/>
        <v>10989</v>
      </c>
    </row>
    <row r="23" spans="1:14" ht="15" thickBot="1" x14ac:dyDescent="0.35">
      <c r="A23" s="221">
        <v>2026</v>
      </c>
      <c r="B23" s="222">
        <v>1495</v>
      </c>
      <c r="C23" s="222">
        <v>698</v>
      </c>
      <c r="D23" s="222"/>
      <c r="E23" s="222"/>
      <c r="F23" s="222"/>
      <c r="G23" s="222"/>
      <c r="H23" s="222"/>
      <c r="I23" s="222"/>
      <c r="J23" s="222"/>
      <c r="K23" s="222"/>
      <c r="L23" s="222"/>
      <c r="M23" s="222"/>
      <c r="N23" s="222">
        <f t="shared" si="1"/>
        <v>2193</v>
      </c>
    </row>
    <row r="24" spans="1:14" ht="15" thickBot="1" x14ac:dyDescent="0.35">
      <c r="A24" s="223" t="s">
        <v>340</v>
      </c>
      <c r="B24" s="224"/>
      <c r="C24" s="224"/>
      <c r="D24" s="224"/>
      <c r="E24" s="224"/>
      <c r="F24" s="224"/>
      <c r="G24" s="224"/>
      <c r="H24" s="224"/>
      <c r="I24" s="224"/>
      <c r="J24" s="224"/>
      <c r="K24" s="224"/>
      <c r="L24" s="224"/>
      <c r="M24" s="224"/>
      <c r="N24" s="225"/>
    </row>
    <row r="25" spans="1:14" x14ac:dyDescent="0.3">
      <c r="A25" s="221">
        <v>2009</v>
      </c>
      <c r="B25" s="226">
        <v>137</v>
      </c>
      <c r="C25" s="226">
        <v>418</v>
      </c>
      <c r="D25" s="226">
        <v>429</v>
      </c>
      <c r="E25" s="226">
        <v>93</v>
      </c>
      <c r="F25" s="226">
        <v>208</v>
      </c>
      <c r="G25" s="226">
        <v>423</v>
      </c>
      <c r="H25" s="226">
        <v>487</v>
      </c>
      <c r="I25" s="226">
        <v>121</v>
      </c>
      <c r="J25" s="226">
        <v>281</v>
      </c>
      <c r="K25" s="226">
        <v>332</v>
      </c>
      <c r="L25" s="226">
        <v>443</v>
      </c>
      <c r="M25" s="226">
        <v>490</v>
      </c>
      <c r="N25" s="222">
        <f t="shared" ref="N25:N38" si="2">SUM(B25:M25)</f>
        <v>3862</v>
      </c>
    </row>
    <row r="26" spans="1:14" x14ac:dyDescent="0.3">
      <c r="A26" s="221">
        <v>2010</v>
      </c>
      <c r="B26" s="226">
        <v>215</v>
      </c>
      <c r="C26" s="226">
        <v>261</v>
      </c>
      <c r="D26" s="226">
        <v>195</v>
      </c>
      <c r="E26" s="226">
        <v>236</v>
      </c>
      <c r="F26" s="226">
        <v>251</v>
      </c>
      <c r="G26" s="226">
        <v>244</v>
      </c>
      <c r="H26" s="226">
        <v>352</v>
      </c>
      <c r="I26" s="226">
        <v>216</v>
      </c>
      <c r="J26" s="226">
        <v>450</v>
      </c>
      <c r="K26" s="226">
        <v>301</v>
      </c>
      <c r="L26" s="226">
        <v>582</v>
      </c>
      <c r="M26" s="226">
        <v>688</v>
      </c>
      <c r="N26" s="222">
        <f t="shared" si="2"/>
        <v>3991</v>
      </c>
    </row>
    <row r="27" spans="1:14" ht="12.75" customHeight="1" x14ac:dyDescent="0.3">
      <c r="A27" s="221">
        <v>2011</v>
      </c>
      <c r="B27" s="226">
        <v>242</v>
      </c>
      <c r="C27" s="226">
        <v>292</v>
      </c>
      <c r="D27" s="226">
        <v>623</v>
      </c>
      <c r="E27" s="226">
        <v>481</v>
      </c>
      <c r="F27" s="226">
        <v>550</v>
      </c>
      <c r="G27" s="226">
        <v>332</v>
      </c>
      <c r="H27" s="226">
        <v>491</v>
      </c>
      <c r="I27" s="226">
        <v>455</v>
      </c>
      <c r="J27" s="226">
        <v>300</v>
      </c>
      <c r="K27" s="226">
        <v>179</v>
      </c>
      <c r="L27" s="226">
        <v>135</v>
      </c>
      <c r="M27" s="226">
        <v>175</v>
      </c>
      <c r="N27" s="222">
        <f t="shared" si="2"/>
        <v>4255</v>
      </c>
    </row>
    <row r="28" spans="1:14" x14ac:dyDescent="0.3">
      <c r="A28" s="221">
        <v>2012</v>
      </c>
      <c r="B28" s="551">
        <v>0</v>
      </c>
      <c r="C28" s="551">
        <v>0</v>
      </c>
      <c r="D28" s="551">
        <v>507</v>
      </c>
      <c r="E28" s="551">
        <v>1002</v>
      </c>
      <c r="F28" s="551">
        <v>517</v>
      </c>
      <c r="G28" s="551">
        <v>318</v>
      </c>
      <c r="H28" s="551">
        <v>347</v>
      </c>
      <c r="I28" s="551">
        <v>346</v>
      </c>
      <c r="J28" s="551">
        <v>196</v>
      </c>
      <c r="K28" s="551">
        <v>444</v>
      </c>
      <c r="L28" s="551">
        <v>336</v>
      </c>
      <c r="M28" s="551">
        <v>363</v>
      </c>
      <c r="N28" s="551">
        <f t="shared" si="2"/>
        <v>4376</v>
      </c>
    </row>
    <row r="29" spans="1:14" x14ac:dyDescent="0.3">
      <c r="A29" s="221">
        <v>2013</v>
      </c>
      <c r="B29" s="551">
        <v>125</v>
      </c>
      <c r="C29" s="551">
        <v>331</v>
      </c>
      <c r="D29" s="551">
        <v>330</v>
      </c>
      <c r="E29" s="551">
        <v>339</v>
      </c>
      <c r="F29" s="551">
        <v>326</v>
      </c>
      <c r="G29" s="551">
        <v>223</v>
      </c>
      <c r="H29" s="551">
        <v>420</v>
      </c>
      <c r="I29" s="551">
        <v>266</v>
      </c>
      <c r="J29" s="551">
        <v>390</v>
      </c>
      <c r="K29" s="551">
        <v>304</v>
      </c>
      <c r="L29" s="551">
        <v>317</v>
      </c>
      <c r="M29" s="551">
        <v>351</v>
      </c>
      <c r="N29" s="551">
        <f t="shared" si="2"/>
        <v>3722</v>
      </c>
    </row>
    <row r="30" spans="1:14" x14ac:dyDescent="0.3">
      <c r="A30" s="221">
        <v>2014</v>
      </c>
      <c r="B30" s="551">
        <v>220</v>
      </c>
      <c r="C30" s="551">
        <v>284</v>
      </c>
      <c r="D30" s="551">
        <v>253</v>
      </c>
      <c r="E30" s="551">
        <v>237</v>
      </c>
      <c r="F30" s="551">
        <v>357</v>
      </c>
      <c r="G30" s="551">
        <v>275</v>
      </c>
      <c r="H30" s="551">
        <v>278</v>
      </c>
      <c r="I30" s="551">
        <v>88</v>
      </c>
      <c r="J30" s="551">
        <v>244</v>
      </c>
      <c r="K30" s="551">
        <v>245</v>
      </c>
      <c r="L30" s="551">
        <v>145</v>
      </c>
      <c r="M30" s="551">
        <v>342</v>
      </c>
      <c r="N30" s="551">
        <f t="shared" si="2"/>
        <v>2968</v>
      </c>
    </row>
    <row r="31" spans="1:14" x14ac:dyDescent="0.3">
      <c r="A31" s="221">
        <v>2015</v>
      </c>
      <c r="B31" s="551">
        <v>225</v>
      </c>
      <c r="C31" s="551">
        <v>112</v>
      </c>
      <c r="D31" s="551">
        <v>155</v>
      </c>
      <c r="E31" s="551">
        <v>388</v>
      </c>
      <c r="F31" s="551">
        <v>364</v>
      </c>
      <c r="G31" s="551">
        <v>208</v>
      </c>
      <c r="H31" s="551">
        <v>393</v>
      </c>
      <c r="I31" s="551">
        <v>166</v>
      </c>
      <c r="J31" s="551">
        <v>474</v>
      </c>
      <c r="K31" s="551">
        <v>0</v>
      </c>
      <c r="L31" s="551">
        <v>0</v>
      </c>
      <c r="M31" s="551">
        <v>0</v>
      </c>
      <c r="N31" s="551">
        <f t="shared" si="2"/>
        <v>2485</v>
      </c>
    </row>
    <row r="32" spans="1:14" x14ac:dyDescent="0.3">
      <c r="A32" s="221">
        <v>2016</v>
      </c>
      <c r="B32" s="551">
        <v>0</v>
      </c>
      <c r="C32" s="551">
        <v>0</v>
      </c>
      <c r="D32" s="551">
        <v>0</v>
      </c>
      <c r="E32" s="551">
        <v>74</v>
      </c>
      <c r="F32" s="551">
        <v>0</v>
      </c>
      <c r="G32" s="551">
        <v>0</v>
      </c>
      <c r="H32" s="551">
        <v>0</v>
      </c>
      <c r="I32" s="551">
        <v>0</v>
      </c>
      <c r="J32" s="551">
        <v>0</v>
      </c>
      <c r="K32" s="551">
        <v>908</v>
      </c>
      <c r="L32" s="551">
        <v>179</v>
      </c>
      <c r="M32" s="551">
        <v>285</v>
      </c>
      <c r="N32" s="551">
        <f t="shared" si="2"/>
        <v>1446</v>
      </c>
    </row>
    <row r="33" spans="1:14" x14ac:dyDescent="0.3">
      <c r="A33" s="221">
        <v>2017</v>
      </c>
      <c r="B33" s="551">
        <v>0</v>
      </c>
      <c r="C33" s="551">
        <v>61</v>
      </c>
      <c r="D33" s="551">
        <v>247</v>
      </c>
      <c r="E33" s="551">
        <v>81</v>
      </c>
      <c r="F33" s="551">
        <v>110</v>
      </c>
      <c r="G33" s="551">
        <v>213</v>
      </c>
      <c r="H33" s="551">
        <v>108</v>
      </c>
      <c r="I33" s="551">
        <v>148</v>
      </c>
      <c r="J33" s="551">
        <v>325</v>
      </c>
      <c r="K33" s="551">
        <v>217</v>
      </c>
      <c r="L33" s="551">
        <v>130</v>
      </c>
      <c r="M33" s="551">
        <v>490</v>
      </c>
      <c r="N33" s="551">
        <f t="shared" si="2"/>
        <v>2130</v>
      </c>
    </row>
    <row r="34" spans="1:14" x14ac:dyDescent="0.3">
      <c r="A34" s="221">
        <v>2018</v>
      </c>
      <c r="B34" s="551">
        <v>134</v>
      </c>
      <c r="C34" s="551">
        <v>202</v>
      </c>
      <c r="D34" s="551">
        <v>178</v>
      </c>
      <c r="E34" s="551">
        <v>150</v>
      </c>
      <c r="F34" s="551">
        <v>119</v>
      </c>
      <c r="G34" s="551">
        <v>129</v>
      </c>
      <c r="H34" s="551">
        <v>22</v>
      </c>
      <c r="I34" s="551">
        <v>261</v>
      </c>
      <c r="J34" s="551">
        <v>177</v>
      </c>
      <c r="K34" s="551">
        <v>204</v>
      </c>
      <c r="L34" s="551">
        <v>519</v>
      </c>
      <c r="M34" s="551">
        <v>241</v>
      </c>
      <c r="N34" s="551">
        <f t="shared" si="2"/>
        <v>2336</v>
      </c>
    </row>
    <row r="35" spans="1:14" x14ac:dyDescent="0.3">
      <c r="A35" s="221">
        <v>2019</v>
      </c>
      <c r="B35" s="552">
        <v>199</v>
      </c>
      <c r="C35" s="552">
        <v>314</v>
      </c>
      <c r="D35" s="552">
        <v>164</v>
      </c>
      <c r="E35" s="552">
        <v>319</v>
      </c>
      <c r="F35" s="552">
        <v>249</v>
      </c>
      <c r="G35" s="552">
        <v>206</v>
      </c>
      <c r="H35" s="552">
        <v>301</v>
      </c>
      <c r="I35" s="552">
        <v>316</v>
      </c>
      <c r="J35" s="552">
        <v>104</v>
      </c>
      <c r="K35" s="552">
        <v>302</v>
      </c>
      <c r="L35" s="552">
        <v>147</v>
      </c>
      <c r="M35" s="552">
        <v>433</v>
      </c>
      <c r="N35" s="551">
        <f t="shared" si="2"/>
        <v>3054</v>
      </c>
    </row>
    <row r="36" spans="1:14" x14ac:dyDescent="0.3">
      <c r="A36" s="221">
        <v>2020</v>
      </c>
      <c r="B36" s="552">
        <v>241</v>
      </c>
      <c r="C36" s="552">
        <v>187</v>
      </c>
      <c r="D36" s="552">
        <v>157</v>
      </c>
      <c r="E36" s="552">
        <v>0</v>
      </c>
      <c r="F36" s="552">
        <v>0</v>
      </c>
      <c r="G36" s="552">
        <v>0</v>
      </c>
      <c r="H36" s="552">
        <v>102</v>
      </c>
      <c r="I36" s="552">
        <v>297</v>
      </c>
      <c r="J36" s="552">
        <v>169</v>
      </c>
      <c r="K36" s="552">
        <v>213</v>
      </c>
      <c r="L36" s="552">
        <v>350</v>
      </c>
      <c r="M36" s="552">
        <v>179</v>
      </c>
      <c r="N36" s="551">
        <f t="shared" si="2"/>
        <v>1895</v>
      </c>
    </row>
    <row r="37" spans="1:14" x14ac:dyDescent="0.3">
      <c r="A37" s="221">
        <v>2021</v>
      </c>
      <c r="B37" s="552">
        <v>219</v>
      </c>
      <c r="C37" s="552">
        <v>203</v>
      </c>
      <c r="D37" s="552">
        <v>219</v>
      </c>
      <c r="E37" s="552">
        <v>210</v>
      </c>
      <c r="F37" s="552">
        <v>233</v>
      </c>
      <c r="G37" s="552">
        <v>339</v>
      </c>
      <c r="H37" s="552">
        <v>326</v>
      </c>
      <c r="I37" s="552">
        <v>316</v>
      </c>
      <c r="J37" s="552">
        <v>219</v>
      </c>
      <c r="K37" s="552">
        <v>279</v>
      </c>
      <c r="L37" s="552">
        <v>324</v>
      </c>
      <c r="M37" s="552">
        <v>259</v>
      </c>
      <c r="N37" s="551">
        <f t="shared" si="2"/>
        <v>3146</v>
      </c>
    </row>
    <row r="38" spans="1:14" x14ac:dyDescent="0.3">
      <c r="A38" s="221">
        <v>2022</v>
      </c>
      <c r="B38" s="227">
        <v>301</v>
      </c>
      <c r="C38" s="227">
        <v>274</v>
      </c>
      <c r="D38" s="228">
        <v>337</v>
      </c>
      <c r="E38" s="228">
        <v>286</v>
      </c>
      <c r="F38" s="228">
        <v>319</v>
      </c>
      <c r="G38" s="228">
        <v>238</v>
      </c>
      <c r="H38" s="228">
        <v>356</v>
      </c>
      <c r="I38" s="228">
        <v>317</v>
      </c>
      <c r="J38" s="228">
        <v>335</v>
      </c>
      <c r="K38" s="228">
        <v>350</v>
      </c>
      <c r="L38" s="228">
        <v>321</v>
      </c>
      <c r="M38" s="228">
        <v>305</v>
      </c>
      <c r="N38" s="222">
        <f t="shared" si="2"/>
        <v>3739</v>
      </c>
    </row>
    <row r="39" spans="1:14" x14ac:dyDescent="0.3">
      <c r="A39" s="221">
        <v>2023</v>
      </c>
      <c r="B39" s="227">
        <v>350</v>
      </c>
      <c r="C39" s="227">
        <v>362</v>
      </c>
      <c r="D39" s="228">
        <v>505</v>
      </c>
      <c r="E39" s="228">
        <v>373</v>
      </c>
      <c r="F39" s="228">
        <v>491</v>
      </c>
      <c r="G39" s="228">
        <v>343</v>
      </c>
      <c r="H39" s="228">
        <v>439</v>
      </c>
      <c r="I39" s="228">
        <v>468</v>
      </c>
      <c r="J39" s="222">
        <v>347</v>
      </c>
      <c r="K39" s="222">
        <v>292</v>
      </c>
      <c r="L39" s="222">
        <v>360</v>
      </c>
      <c r="M39" s="222">
        <v>366</v>
      </c>
      <c r="N39" s="222">
        <f>SUM(B39:M39)</f>
        <v>4696</v>
      </c>
    </row>
    <row r="40" spans="1:14" x14ac:dyDescent="0.3">
      <c r="A40" s="221">
        <v>2024</v>
      </c>
      <c r="B40" s="227">
        <v>416</v>
      </c>
      <c r="C40" s="227">
        <v>340</v>
      </c>
      <c r="D40" s="228">
        <v>325</v>
      </c>
      <c r="E40" s="228">
        <v>419</v>
      </c>
      <c r="F40" s="228">
        <v>314</v>
      </c>
      <c r="G40" s="228">
        <v>317</v>
      </c>
      <c r="H40" s="228">
        <v>232</v>
      </c>
      <c r="I40" s="228">
        <v>404</v>
      </c>
      <c r="J40" s="222">
        <v>313</v>
      </c>
      <c r="K40" s="222">
        <v>358</v>
      </c>
      <c r="L40" s="222">
        <v>213</v>
      </c>
      <c r="M40" s="222">
        <v>352</v>
      </c>
      <c r="N40" s="222">
        <f>SUM(B40:M40)</f>
        <v>4003</v>
      </c>
    </row>
    <row r="41" spans="1:14" x14ac:dyDescent="0.3">
      <c r="A41" s="221">
        <v>2025</v>
      </c>
      <c r="B41" s="227">
        <v>336</v>
      </c>
      <c r="C41" s="227">
        <v>446</v>
      </c>
      <c r="D41" s="228">
        <v>474</v>
      </c>
      <c r="E41" s="228">
        <v>415</v>
      </c>
      <c r="F41" s="228">
        <v>413</v>
      </c>
      <c r="G41" s="228">
        <v>387</v>
      </c>
      <c r="H41" s="228">
        <v>463</v>
      </c>
      <c r="I41" s="228">
        <v>419</v>
      </c>
      <c r="J41" s="222">
        <v>433</v>
      </c>
      <c r="K41" s="222">
        <v>444</v>
      </c>
      <c r="L41" s="222">
        <v>446</v>
      </c>
      <c r="M41" s="222">
        <v>413</v>
      </c>
      <c r="N41" s="222">
        <f>SUM(B41:M41)</f>
        <v>5089</v>
      </c>
    </row>
    <row r="42" spans="1:14" ht="15" thickBot="1" x14ac:dyDescent="0.35">
      <c r="A42" s="221">
        <v>2026</v>
      </c>
      <c r="B42" s="227">
        <v>285</v>
      </c>
      <c r="C42" s="227">
        <v>574</v>
      </c>
      <c r="D42" s="228"/>
      <c r="E42" s="228"/>
      <c r="F42" s="228"/>
      <c r="G42" s="228"/>
      <c r="H42" s="228"/>
      <c r="I42" s="228"/>
      <c r="J42" s="222"/>
      <c r="K42" s="222"/>
      <c r="L42" s="222"/>
      <c r="M42" s="222"/>
      <c r="N42" s="222">
        <f>SUM(B42:M42)</f>
        <v>859</v>
      </c>
    </row>
    <row r="43" spans="1:14" ht="15" thickBot="1" x14ac:dyDescent="0.35">
      <c r="A43" s="223" t="s">
        <v>341</v>
      </c>
      <c r="B43" s="224"/>
      <c r="C43" s="224"/>
      <c r="D43" s="224"/>
      <c r="E43" s="224"/>
      <c r="F43" s="224"/>
      <c r="G43" s="224"/>
      <c r="H43" s="224"/>
      <c r="I43" s="224"/>
      <c r="J43" s="224"/>
      <c r="K43" s="224"/>
      <c r="L43" s="224"/>
      <c r="M43" s="224"/>
      <c r="N43" s="225"/>
    </row>
    <row r="44" spans="1:14" x14ac:dyDescent="0.3">
      <c r="A44" s="221">
        <v>2009</v>
      </c>
      <c r="B44" s="226">
        <v>79054</v>
      </c>
      <c r="C44" s="222">
        <v>233271</v>
      </c>
      <c r="D44" s="222">
        <v>245697</v>
      </c>
      <c r="E44" s="222">
        <v>49862</v>
      </c>
      <c r="F44" s="226">
        <v>128089</v>
      </c>
      <c r="G44" s="222">
        <v>262520</v>
      </c>
      <c r="H44" s="222">
        <v>287412</v>
      </c>
      <c r="I44" s="222">
        <v>58346</v>
      </c>
      <c r="J44" s="226">
        <v>184683</v>
      </c>
      <c r="K44" s="222">
        <v>187909</v>
      </c>
      <c r="L44" s="222">
        <v>239235</v>
      </c>
      <c r="M44" s="222">
        <v>252290</v>
      </c>
      <c r="N44" s="222">
        <f t="shared" ref="N44:N61" si="3">SUM(B44:M44)</f>
        <v>2208368</v>
      </c>
    </row>
    <row r="45" spans="1:14" x14ac:dyDescent="0.3">
      <c r="A45" s="221">
        <v>2010</v>
      </c>
      <c r="B45" s="226">
        <v>105549</v>
      </c>
      <c r="C45" s="222">
        <v>186481</v>
      </c>
      <c r="D45" s="222">
        <v>113138</v>
      </c>
      <c r="E45" s="222">
        <v>126981</v>
      </c>
      <c r="F45" s="226">
        <v>144408</v>
      </c>
      <c r="G45" s="222">
        <v>153551</v>
      </c>
      <c r="H45" s="222">
        <v>236173</v>
      </c>
      <c r="I45" s="222">
        <v>117965</v>
      </c>
      <c r="J45" s="226">
        <v>274273</v>
      </c>
      <c r="K45" s="222">
        <v>201597</v>
      </c>
      <c r="L45" s="222">
        <v>391211</v>
      </c>
      <c r="M45" s="222">
        <v>445154</v>
      </c>
      <c r="N45" s="222">
        <f t="shared" si="3"/>
        <v>2496481</v>
      </c>
    </row>
    <row r="46" spans="1:14" x14ac:dyDescent="0.3">
      <c r="A46" s="221">
        <v>2011</v>
      </c>
      <c r="B46" s="226">
        <v>161710</v>
      </c>
      <c r="C46" s="222">
        <v>170715</v>
      </c>
      <c r="D46" s="222">
        <v>432702</v>
      </c>
      <c r="E46" s="222">
        <v>390251</v>
      </c>
      <c r="F46" s="226">
        <v>437382</v>
      </c>
      <c r="G46" s="222">
        <v>220084</v>
      </c>
      <c r="H46" s="222">
        <v>342824</v>
      </c>
      <c r="I46" s="222">
        <v>299026</v>
      </c>
      <c r="J46" s="226">
        <v>171908</v>
      </c>
      <c r="K46" s="222">
        <v>171167</v>
      </c>
      <c r="L46" s="222">
        <v>101514</v>
      </c>
      <c r="M46" s="222">
        <v>113158</v>
      </c>
      <c r="N46" s="222">
        <f t="shared" si="3"/>
        <v>3012441</v>
      </c>
    </row>
    <row r="47" spans="1:14" x14ac:dyDescent="0.3">
      <c r="A47" s="221">
        <v>2012</v>
      </c>
      <c r="B47" s="222">
        <v>0</v>
      </c>
      <c r="C47" s="222">
        <v>0</v>
      </c>
      <c r="D47" s="222">
        <v>344770</v>
      </c>
      <c r="E47" s="222">
        <v>600417</v>
      </c>
      <c r="F47" s="226">
        <v>306692</v>
      </c>
      <c r="G47" s="222">
        <v>200734</v>
      </c>
      <c r="H47" s="222">
        <v>230042</v>
      </c>
      <c r="I47" s="222">
        <v>200873</v>
      </c>
      <c r="J47" s="226">
        <v>133315</v>
      </c>
      <c r="K47" s="222">
        <v>287218</v>
      </c>
      <c r="L47" s="222">
        <v>214813</v>
      </c>
      <c r="M47" s="222">
        <v>220432</v>
      </c>
      <c r="N47" s="222">
        <f t="shared" si="3"/>
        <v>2739306</v>
      </c>
    </row>
    <row r="48" spans="1:14" x14ac:dyDescent="0.3">
      <c r="A48" s="221">
        <v>2013</v>
      </c>
      <c r="B48" s="226">
        <v>58586</v>
      </c>
      <c r="C48" s="222">
        <v>147664</v>
      </c>
      <c r="D48" s="222">
        <v>152719</v>
      </c>
      <c r="E48" s="222">
        <v>169137</v>
      </c>
      <c r="F48" s="226">
        <v>158259</v>
      </c>
      <c r="G48" s="222">
        <v>117696</v>
      </c>
      <c r="H48" s="222">
        <v>226659</v>
      </c>
      <c r="I48" s="222">
        <v>141609</v>
      </c>
      <c r="J48" s="226">
        <v>204049</v>
      </c>
      <c r="K48" s="222">
        <v>160318</v>
      </c>
      <c r="L48" s="222">
        <v>150143</v>
      </c>
      <c r="M48" s="222">
        <v>173860</v>
      </c>
      <c r="N48" s="222">
        <f t="shared" si="3"/>
        <v>1860699</v>
      </c>
    </row>
    <row r="49" spans="1:14" x14ac:dyDescent="0.3">
      <c r="A49" s="221">
        <v>2014</v>
      </c>
      <c r="B49" s="226">
        <v>98436.3</v>
      </c>
      <c r="C49" s="222">
        <v>133326</v>
      </c>
      <c r="D49" s="222">
        <v>132626.29999999999</v>
      </c>
      <c r="E49" s="222">
        <v>139241</v>
      </c>
      <c r="F49" s="226">
        <v>190666</v>
      </c>
      <c r="G49" s="222">
        <v>126401</v>
      </c>
      <c r="H49" s="222">
        <v>133390</v>
      </c>
      <c r="I49" s="222">
        <v>41694</v>
      </c>
      <c r="J49" s="226">
        <v>127290.4</v>
      </c>
      <c r="K49" s="222">
        <v>127743</v>
      </c>
      <c r="L49" s="222">
        <v>68142</v>
      </c>
      <c r="M49" s="222">
        <v>180040</v>
      </c>
      <c r="N49" s="222">
        <f t="shared" si="3"/>
        <v>1498996</v>
      </c>
    </row>
    <row r="50" spans="1:14" x14ac:dyDescent="0.3">
      <c r="A50" s="221">
        <v>2015</v>
      </c>
      <c r="B50" s="226">
        <v>110934</v>
      </c>
      <c r="C50" s="222">
        <v>53376</v>
      </c>
      <c r="D50" s="222">
        <v>106585</v>
      </c>
      <c r="E50" s="222">
        <v>228911</v>
      </c>
      <c r="F50" s="226">
        <v>208849</v>
      </c>
      <c r="G50" s="222">
        <v>117497</v>
      </c>
      <c r="H50" s="222">
        <v>210342</v>
      </c>
      <c r="I50" s="222">
        <v>97422</v>
      </c>
      <c r="J50" s="226">
        <v>253813</v>
      </c>
      <c r="K50" s="222">
        <v>0</v>
      </c>
      <c r="L50" s="222">
        <v>0</v>
      </c>
      <c r="M50" s="222">
        <v>0</v>
      </c>
      <c r="N50" s="222">
        <f t="shared" si="3"/>
        <v>1387729</v>
      </c>
    </row>
    <row r="51" spans="1:14" x14ac:dyDescent="0.3">
      <c r="A51" s="221">
        <v>2016</v>
      </c>
      <c r="B51" s="222">
        <v>0</v>
      </c>
      <c r="C51" s="222">
        <v>0</v>
      </c>
      <c r="D51" s="222">
        <v>0</v>
      </c>
      <c r="E51" s="222">
        <v>35313</v>
      </c>
      <c r="F51" s="222">
        <v>0</v>
      </c>
      <c r="G51" s="222">
        <v>0</v>
      </c>
      <c r="H51" s="222">
        <v>0</v>
      </c>
      <c r="I51" s="222">
        <v>0</v>
      </c>
      <c r="J51" s="222">
        <v>0</v>
      </c>
      <c r="K51" s="222">
        <v>427494</v>
      </c>
      <c r="L51" s="222">
        <v>84556</v>
      </c>
      <c r="M51" s="222">
        <v>138372</v>
      </c>
      <c r="N51" s="222">
        <f t="shared" si="3"/>
        <v>685735</v>
      </c>
    </row>
    <row r="52" spans="1:14" x14ac:dyDescent="0.3">
      <c r="A52" s="221">
        <v>2017</v>
      </c>
      <c r="B52" s="222">
        <v>0</v>
      </c>
      <c r="C52" s="222">
        <v>32699</v>
      </c>
      <c r="D52" s="222">
        <v>119341</v>
      </c>
      <c r="E52" s="222">
        <v>39632</v>
      </c>
      <c r="F52" s="226">
        <v>52597</v>
      </c>
      <c r="G52" s="222">
        <v>103011</v>
      </c>
      <c r="H52" s="222">
        <v>58147</v>
      </c>
      <c r="I52" s="222">
        <v>71465</v>
      </c>
      <c r="J52" s="226">
        <v>169386</v>
      </c>
      <c r="K52" s="222">
        <v>116649</v>
      </c>
      <c r="L52" s="222">
        <v>66266</v>
      </c>
      <c r="M52" s="222">
        <v>248824</v>
      </c>
      <c r="N52" s="222">
        <f t="shared" si="3"/>
        <v>1078017</v>
      </c>
    </row>
    <row r="53" spans="1:14" x14ac:dyDescent="0.3">
      <c r="A53" s="221">
        <v>2018</v>
      </c>
      <c r="B53" s="226">
        <v>77037.951400000005</v>
      </c>
      <c r="C53" s="222">
        <v>101004.1557</v>
      </c>
      <c r="D53" s="222">
        <v>87581.926600000006</v>
      </c>
      <c r="E53" s="222">
        <v>65305.583700000003</v>
      </c>
      <c r="F53" s="226">
        <v>56652.629000000001</v>
      </c>
      <c r="G53" s="222">
        <v>60121.993999999999</v>
      </c>
      <c r="H53" s="222">
        <v>8299.4192999999996</v>
      </c>
      <c r="I53" s="222">
        <v>140270</v>
      </c>
      <c r="J53" s="226">
        <v>96581.507800000007</v>
      </c>
      <c r="K53" s="222">
        <v>92298.494099999996</v>
      </c>
      <c r="L53" s="222">
        <v>298058.84769999998</v>
      </c>
      <c r="M53" s="222">
        <v>134142.55230000001</v>
      </c>
      <c r="N53" s="222">
        <f t="shared" si="3"/>
        <v>1217355.0616000001</v>
      </c>
    </row>
    <row r="54" spans="1:14" x14ac:dyDescent="0.3">
      <c r="A54" s="221">
        <v>2019</v>
      </c>
      <c r="B54" s="226">
        <v>113674.3042</v>
      </c>
      <c r="C54" s="222">
        <v>163856.00839999999</v>
      </c>
      <c r="D54" s="222">
        <v>82299.246799999994</v>
      </c>
      <c r="E54" s="222">
        <v>168104.20209999999</v>
      </c>
      <c r="F54" s="222">
        <v>123100</v>
      </c>
      <c r="G54" s="222">
        <v>109500</v>
      </c>
      <c r="H54" s="222">
        <v>156221.7782</v>
      </c>
      <c r="I54" s="222">
        <v>147464.70670000001</v>
      </c>
      <c r="J54" s="222">
        <v>40886.7673</v>
      </c>
      <c r="K54" s="222">
        <v>140394.4111</v>
      </c>
      <c r="L54" s="222">
        <v>73818.002699999997</v>
      </c>
      <c r="M54" s="222">
        <v>250455.20490000001</v>
      </c>
      <c r="N54" s="222">
        <f t="shared" si="3"/>
        <v>1569774.6324</v>
      </c>
    </row>
    <row r="55" spans="1:14" x14ac:dyDescent="0.3">
      <c r="A55" s="221">
        <v>2020</v>
      </c>
      <c r="B55" s="227">
        <v>130443.2118</v>
      </c>
      <c r="C55" s="228">
        <v>103099.0327</v>
      </c>
      <c r="D55" s="228">
        <v>73948.434899999993</v>
      </c>
      <c r="E55" s="228">
        <v>0</v>
      </c>
      <c r="F55" s="228">
        <v>0</v>
      </c>
      <c r="G55" s="228">
        <v>0</v>
      </c>
      <c r="H55" s="228">
        <v>51938.995300000002</v>
      </c>
      <c r="I55" s="228">
        <v>170409.80780000001</v>
      </c>
      <c r="J55" s="228">
        <v>72232.071899999995</v>
      </c>
      <c r="K55" s="228">
        <v>112837.5545</v>
      </c>
      <c r="L55" s="228">
        <v>198928.77929999999</v>
      </c>
      <c r="M55" s="228">
        <v>95960</v>
      </c>
      <c r="N55" s="222">
        <f t="shared" si="3"/>
        <v>1009797.8881999999</v>
      </c>
    </row>
    <row r="56" spans="1:14" x14ac:dyDescent="0.3">
      <c r="A56" s="221">
        <v>2021</v>
      </c>
      <c r="B56" s="227">
        <v>118360.9504</v>
      </c>
      <c r="C56" s="228">
        <v>116461.18919999999</v>
      </c>
      <c r="D56" s="228">
        <v>100449.1796</v>
      </c>
      <c r="E56" s="228">
        <v>121142.3597</v>
      </c>
      <c r="F56" s="228">
        <v>133020</v>
      </c>
      <c r="G56" s="228">
        <v>178812.8726</v>
      </c>
      <c r="H56" s="228">
        <v>172294.3615</v>
      </c>
      <c r="I56" s="228">
        <v>160758.0379</v>
      </c>
      <c r="J56" s="228">
        <v>106249.34880000001</v>
      </c>
      <c r="K56" s="228">
        <v>133625.087</v>
      </c>
      <c r="L56" s="228">
        <v>156286.829</v>
      </c>
      <c r="M56" s="228">
        <v>144670</v>
      </c>
      <c r="N56" s="222">
        <f t="shared" si="3"/>
        <v>1642130.2157000001</v>
      </c>
    </row>
    <row r="57" spans="1:14" x14ac:dyDescent="0.3">
      <c r="A57" s="221">
        <v>2022</v>
      </c>
      <c r="B57" s="227">
        <v>139071.03030000001</v>
      </c>
      <c r="C57" s="228">
        <v>138971</v>
      </c>
      <c r="D57" s="228">
        <v>169098.16500000001</v>
      </c>
      <c r="E57" s="228">
        <v>126841.2335</v>
      </c>
      <c r="F57" s="228">
        <v>147361.1048</v>
      </c>
      <c r="G57" s="228">
        <v>100141.92879999999</v>
      </c>
      <c r="H57" s="228">
        <v>154905.747</v>
      </c>
      <c r="I57" s="228">
        <v>150632</v>
      </c>
      <c r="J57" s="228">
        <v>179491.0202</v>
      </c>
      <c r="K57" s="228">
        <v>146335.63159999999</v>
      </c>
      <c r="L57" s="228">
        <v>154340.6189</v>
      </c>
      <c r="M57" s="228">
        <v>153410</v>
      </c>
      <c r="N57" s="222">
        <f t="shared" si="3"/>
        <v>1760599.4800999998</v>
      </c>
    </row>
    <row r="58" spans="1:14" x14ac:dyDescent="0.3">
      <c r="A58" s="221">
        <v>2023</v>
      </c>
      <c r="B58" s="227">
        <v>154724.4688</v>
      </c>
      <c r="C58" s="228">
        <v>168287.96609999999</v>
      </c>
      <c r="D58" s="228">
        <v>223068.7977</v>
      </c>
      <c r="E58" s="228">
        <v>170836.6833</v>
      </c>
      <c r="F58" s="228">
        <v>214612.16560000001</v>
      </c>
      <c r="G58" s="228">
        <v>146115.3806</v>
      </c>
      <c r="H58" s="228">
        <v>192413.5478</v>
      </c>
      <c r="I58" s="228">
        <v>205592.66940000001</v>
      </c>
      <c r="J58" s="222">
        <v>154540.96679999999</v>
      </c>
      <c r="K58" s="222">
        <v>132732.89600000001</v>
      </c>
      <c r="L58" s="222">
        <v>151415.6373</v>
      </c>
      <c r="M58" s="222">
        <v>151110.65839999999</v>
      </c>
      <c r="N58" s="222">
        <f t="shared" si="3"/>
        <v>2065451.8378000003</v>
      </c>
    </row>
    <row r="59" spans="1:14" x14ac:dyDescent="0.3">
      <c r="A59" s="221">
        <v>2024</v>
      </c>
      <c r="B59" s="227">
        <v>169637.1384</v>
      </c>
      <c r="C59" s="228">
        <v>140212.04569999999</v>
      </c>
      <c r="D59" s="228">
        <v>125721.59149999999</v>
      </c>
      <c r="E59" s="228">
        <v>169588.68669999999</v>
      </c>
      <c r="F59" s="228">
        <v>111048.496</v>
      </c>
      <c r="G59" s="228">
        <v>121170.2102</v>
      </c>
      <c r="H59" s="228">
        <v>94624.356700000004</v>
      </c>
      <c r="I59" s="228">
        <v>153836.3597</v>
      </c>
      <c r="J59" s="222">
        <v>129177.59760000001</v>
      </c>
      <c r="K59" s="222">
        <v>133942.04070000001</v>
      </c>
      <c r="L59" s="222">
        <v>95700</v>
      </c>
      <c r="M59" s="222">
        <v>128404</v>
      </c>
      <c r="N59" s="222">
        <f t="shared" si="3"/>
        <v>1573062.5231999999</v>
      </c>
    </row>
    <row r="60" spans="1:14" x14ac:dyDescent="0.3">
      <c r="A60" s="221">
        <v>2025</v>
      </c>
      <c r="B60" s="227">
        <v>120209</v>
      </c>
      <c r="C60" s="228">
        <v>166739.0649</v>
      </c>
      <c r="D60" s="228">
        <v>177472.04639999999</v>
      </c>
      <c r="E60" s="228">
        <v>168200</v>
      </c>
      <c r="F60" s="228">
        <v>163827.41</v>
      </c>
      <c r="G60" s="228">
        <v>140599.34049999999</v>
      </c>
      <c r="H60" s="228">
        <v>160766</v>
      </c>
      <c r="I60" s="228">
        <v>195741</v>
      </c>
      <c r="J60" s="222">
        <v>167146</v>
      </c>
      <c r="K60" s="222">
        <v>148129.19570000001</v>
      </c>
      <c r="L60" s="222">
        <v>156786.23730000001</v>
      </c>
      <c r="M60" s="222">
        <v>144411.79509999999</v>
      </c>
      <c r="N60" s="222">
        <f t="shared" si="3"/>
        <v>1910027.0899</v>
      </c>
    </row>
    <row r="61" spans="1:14" x14ac:dyDescent="0.3">
      <c r="A61" s="221">
        <v>2026</v>
      </c>
      <c r="B61" s="227">
        <v>94659.029599999994</v>
      </c>
      <c r="C61" s="228">
        <v>213475.0465</v>
      </c>
      <c r="D61" s="228"/>
      <c r="E61" s="228"/>
      <c r="F61" s="228"/>
      <c r="G61" s="228"/>
      <c r="H61" s="228"/>
      <c r="I61" s="228"/>
      <c r="J61" s="222"/>
      <c r="K61" s="222"/>
      <c r="L61" s="222"/>
      <c r="M61" s="222"/>
      <c r="N61" s="222">
        <f t="shared" si="3"/>
        <v>308134.07610000001</v>
      </c>
    </row>
    <row r="62" spans="1:14" ht="15.75" customHeight="1" x14ac:dyDescent="0.3">
      <c r="A62" s="1057" t="s">
        <v>902</v>
      </c>
      <c r="B62" s="1057"/>
      <c r="C62" s="1057"/>
      <c r="D62" s="1057"/>
      <c r="E62" s="1057"/>
      <c r="F62" s="1057"/>
      <c r="G62" s="1057"/>
      <c r="H62" s="1057"/>
      <c r="I62" s="1057"/>
      <c r="J62" s="229"/>
      <c r="K62" s="229"/>
      <c r="L62" s="229"/>
      <c r="M62" s="229"/>
      <c r="N62" s="229"/>
    </row>
    <row r="63" spans="1:14" ht="16.5" customHeight="1" x14ac:dyDescent="0.3">
      <c r="A63" s="230" t="s">
        <v>395</v>
      </c>
      <c r="B63" s="231"/>
      <c r="C63" s="231"/>
      <c r="D63" s="231"/>
      <c r="E63" s="231"/>
      <c r="F63" s="231"/>
      <c r="G63" s="231"/>
      <c r="H63" s="231"/>
      <c r="I63" s="231"/>
      <c r="J63" s="231"/>
      <c r="K63" s="231"/>
      <c r="L63" s="231"/>
      <c r="M63" s="231"/>
      <c r="N63" s="231"/>
    </row>
  </sheetData>
  <mergeCells count="1">
    <mergeCell ref="A62:I62"/>
  </mergeCells>
  <printOptions horizontalCentered="1" verticalCentered="1"/>
  <pageMargins left="0" right="0" top="0" bottom="0" header="0.31496062992125984" footer="0.31496062992125984"/>
  <pageSetup paperSize="9" scale="63"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C02DDC-7008-4BA9-9034-B286108D54F1}">
  <sheetPr>
    <tabColor rgb="FF002060"/>
  </sheetPr>
  <dimension ref="A1:K85"/>
  <sheetViews>
    <sheetView showGridLines="0" view="pageBreakPreview" zoomScaleNormal="100" zoomScaleSheetLayoutView="100" workbookViewId="0"/>
  </sheetViews>
  <sheetFormatPr baseColWidth="10" defaultColWidth="14.44140625" defaultRowHeight="14.4" x14ac:dyDescent="0.3"/>
  <cols>
    <col min="1" max="1" width="13" style="360" customWidth="1"/>
    <col min="2" max="2" width="44.5546875" style="360" customWidth="1"/>
    <col min="3" max="3" width="20.109375" style="360" customWidth="1"/>
    <col min="4" max="4" width="27.5546875" style="360" customWidth="1"/>
    <col min="5" max="5" width="1.88671875" style="336" customWidth="1"/>
    <col min="6" max="6" width="11.5546875" style="336" customWidth="1"/>
    <col min="7" max="7" width="13.44140625" style="336" customWidth="1"/>
    <col min="8" max="11" width="11.5546875" style="336" customWidth="1"/>
    <col min="12" max="16384" width="14.44140625" style="336"/>
  </cols>
  <sheetData>
    <row r="1" spans="1:11" ht="13.5" customHeight="1" x14ac:dyDescent="0.3">
      <c r="A1" s="333" t="s">
        <v>588</v>
      </c>
      <c r="B1" s="334"/>
      <c r="C1" s="334"/>
      <c r="D1" s="334"/>
      <c r="E1" s="335"/>
      <c r="F1" s="335"/>
      <c r="G1" s="335"/>
      <c r="H1" s="335"/>
      <c r="I1" s="335"/>
      <c r="J1" s="335"/>
      <c r="K1" s="335"/>
    </row>
    <row r="2" spans="1:11" ht="15.6" x14ac:dyDescent="0.3">
      <c r="A2" s="337" t="s">
        <v>904</v>
      </c>
      <c r="B2" s="338"/>
      <c r="C2" s="339"/>
      <c r="D2" s="339"/>
      <c r="E2" s="335"/>
      <c r="I2" s="335"/>
      <c r="J2" s="335"/>
      <c r="K2" s="335"/>
    </row>
    <row r="3" spans="1:11" ht="13.5" customHeight="1" x14ac:dyDescent="0.3">
      <c r="A3" s="337"/>
      <c r="B3" s="338"/>
      <c r="C3" s="339"/>
      <c r="D3" s="339"/>
      <c r="E3" s="335"/>
      <c r="I3" s="335"/>
      <c r="J3" s="335"/>
      <c r="K3" s="335"/>
    </row>
    <row r="4" spans="1:11" ht="13.5" customHeight="1" x14ac:dyDescent="0.3">
      <c r="A4" s="340" t="s">
        <v>589</v>
      </c>
      <c r="B4" s="340" t="s">
        <v>590</v>
      </c>
      <c r="C4" s="341" t="s">
        <v>591</v>
      </c>
      <c r="D4" s="341" t="s">
        <v>226</v>
      </c>
      <c r="E4" s="335"/>
      <c r="I4" s="335"/>
      <c r="J4" s="335"/>
      <c r="K4" s="335"/>
    </row>
    <row r="5" spans="1:11" ht="13.5" customHeight="1" x14ac:dyDescent="0.3">
      <c r="A5" s="342">
        <v>425</v>
      </c>
      <c r="B5" s="342" t="s">
        <v>227</v>
      </c>
      <c r="C5" s="343">
        <v>326712.10379999998</v>
      </c>
      <c r="D5" s="344">
        <f>C5/128521560</f>
        <v>2.5420801288126285E-3</v>
      </c>
      <c r="E5" s="347"/>
      <c r="F5" s="348"/>
      <c r="G5" s="348"/>
      <c r="I5" s="335"/>
      <c r="J5" s="335"/>
      <c r="K5" s="335"/>
    </row>
    <row r="6" spans="1:11" ht="13.5" customHeight="1" x14ac:dyDescent="0.3">
      <c r="A6" s="342">
        <v>715</v>
      </c>
      <c r="B6" s="342" t="s">
        <v>592</v>
      </c>
      <c r="C6" s="343">
        <v>1674980.3080000007</v>
      </c>
      <c r="D6" s="344">
        <f>C6/128521560</f>
        <v>1.3032679559756361E-2</v>
      </c>
      <c r="E6" s="347"/>
      <c r="F6" s="345"/>
      <c r="G6" s="346"/>
      <c r="I6" s="335"/>
      <c r="J6" s="335"/>
      <c r="K6" s="335"/>
    </row>
    <row r="7" spans="1:11" ht="13.5" customHeight="1" x14ac:dyDescent="0.3">
      <c r="A7" s="542">
        <v>136</v>
      </c>
      <c r="B7" s="542" t="s">
        <v>593</v>
      </c>
      <c r="C7" s="543">
        <v>61638.207800000011</v>
      </c>
      <c r="D7" s="544">
        <f>C7/128521560</f>
        <v>4.7959430153197649E-4</v>
      </c>
      <c r="E7" s="347"/>
      <c r="F7" s="348"/>
      <c r="G7" s="348"/>
      <c r="I7" s="335"/>
      <c r="J7" s="335"/>
      <c r="K7" s="335"/>
    </row>
    <row r="8" spans="1:11" ht="13.5" customHeight="1" x14ac:dyDescent="0.3">
      <c r="A8" s="349">
        <v>216</v>
      </c>
      <c r="B8" s="349" t="s">
        <v>594</v>
      </c>
      <c r="C8" s="347">
        <v>137477.92059999998</v>
      </c>
      <c r="D8" s="350">
        <f>C8/128521560</f>
        <v>1.0696876119461979E-3</v>
      </c>
      <c r="E8" s="347"/>
      <c r="F8" s="348"/>
      <c r="G8" s="348"/>
      <c r="I8" s="335"/>
      <c r="J8" s="335"/>
      <c r="K8" s="335"/>
    </row>
    <row r="9" spans="1:11" ht="13.5" customHeight="1" x14ac:dyDescent="0.3">
      <c r="A9" s="349">
        <v>35</v>
      </c>
      <c r="B9" s="349" t="s">
        <v>595</v>
      </c>
      <c r="C9" s="347">
        <v>111935.6698</v>
      </c>
      <c r="D9" s="350">
        <f>C9/128521560</f>
        <v>8.7094857703252286E-4</v>
      </c>
      <c r="E9" s="347"/>
      <c r="F9" s="348"/>
      <c r="G9" s="348"/>
      <c r="I9" s="335"/>
      <c r="J9" s="335"/>
      <c r="K9" s="335"/>
    </row>
    <row r="10" spans="1:11" ht="13.5" customHeight="1" x14ac:dyDescent="0.3">
      <c r="A10" s="349">
        <v>1</v>
      </c>
      <c r="B10" s="349" t="s">
        <v>596</v>
      </c>
      <c r="C10" s="347">
        <v>15.2621</v>
      </c>
      <c r="D10" s="986">
        <f t="shared" ref="D10:D12" si="0">C10/128521560</f>
        <v>1.1875128188608977E-7</v>
      </c>
      <c r="E10" s="347"/>
      <c r="F10" s="348"/>
      <c r="G10" s="348"/>
      <c r="I10" s="335"/>
      <c r="J10" s="335"/>
      <c r="K10" s="335"/>
    </row>
    <row r="11" spans="1:11" ht="13.5" customHeight="1" x14ac:dyDescent="0.3">
      <c r="A11" s="349">
        <v>19</v>
      </c>
      <c r="B11" s="349" t="s">
        <v>597</v>
      </c>
      <c r="C11" s="347">
        <v>38403.498500000002</v>
      </c>
      <c r="D11" s="350">
        <f t="shared" si="0"/>
        <v>2.9880977557384146E-4</v>
      </c>
      <c r="E11" s="347"/>
      <c r="F11" s="348"/>
      <c r="G11" s="348"/>
      <c r="H11" s="335"/>
      <c r="I11" s="335"/>
      <c r="J11" s="335"/>
      <c r="K11" s="335"/>
    </row>
    <row r="12" spans="1:11" ht="13.5" customHeight="1" x14ac:dyDescent="0.3">
      <c r="A12" s="349">
        <v>25</v>
      </c>
      <c r="B12" s="349" t="s">
        <v>598</v>
      </c>
      <c r="C12" s="347">
        <v>18159.081200000001</v>
      </c>
      <c r="D12" s="350">
        <f t="shared" si="0"/>
        <v>1.4129210071835418E-4</v>
      </c>
      <c r="E12" s="347"/>
      <c r="F12" s="348"/>
      <c r="G12" s="348"/>
      <c r="H12" s="335"/>
      <c r="I12" s="335"/>
      <c r="J12" s="335"/>
      <c r="K12" s="335"/>
    </row>
    <row r="13" spans="1:11" ht="29.25" customHeight="1" x14ac:dyDescent="0.3">
      <c r="A13" s="351">
        <f>SUM(A5:A12)</f>
        <v>1572</v>
      </c>
      <c r="B13" s="352" t="s">
        <v>599</v>
      </c>
      <c r="C13" s="351">
        <f>SUM(C5:C12)</f>
        <v>2369322.0518000005</v>
      </c>
      <c r="D13" s="353">
        <f>SUM(D5:D12)</f>
        <v>1.8435210806653772E-2</v>
      </c>
      <c r="E13" s="335"/>
      <c r="F13" s="348"/>
      <c r="G13" s="348"/>
      <c r="H13" s="335"/>
      <c r="I13" s="335"/>
      <c r="J13" s="335"/>
      <c r="K13" s="335"/>
    </row>
    <row r="14" spans="1:11" ht="13.5" customHeight="1" x14ac:dyDescent="0.3">
      <c r="A14" s="354"/>
      <c r="B14" s="355"/>
      <c r="C14" s="339"/>
      <c r="D14" s="339"/>
      <c r="E14" s="335"/>
      <c r="F14" s="335"/>
      <c r="G14" s="335"/>
      <c r="H14" s="335"/>
      <c r="I14" s="335"/>
      <c r="J14" s="335"/>
      <c r="K14" s="335"/>
    </row>
    <row r="15" spans="1:11" ht="18" customHeight="1" x14ac:dyDescent="0.3">
      <c r="A15" s="1058" t="s">
        <v>905</v>
      </c>
      <c r="B15" s="1059"/>
      <c r="C15" s="1059"/>
      <c r="D15" s="1059"/>
      <c r="E15" s="335"/>
      <c r="F15" s="335"/>
      <c r="G15" s="335"/>
      <c r="H15" s="335"/>
      <c r="I15" s="335"/>
      <c r="J15" s="335"/>
      <c r="K15" s="335"/>
    </row>
    <row r="16" spans="1:11" ht="83.25" customHeight="1" x14ac:dyDescent="0.3">
      <c r="A16" s="1060" t="s">
        <v>840</v>
      </c>
      <c r="B16" s="1061"/>
      <c r="C16" s="1061"/>
      <c r="D16" s="1061"/>
      <c r="E16" s="335"/>
      <c r="F16" s="335"/>
      <c r="G16" s="335"/>
      <c r="H16" s="335"/>
      <c r="I16" s="335"/>
      <c r="J16" s="335"/>
      <c r="K16" s="335"/>
    </row>
    <row r="17" spans="1:11" ht="13.5" customHeight="1" x14ac:dyDescent="0.3">
      <c r="A17" s="354"/>
      <c r="B17" s="355"/>
      <c r="C17" s="339"/>
      <c r="D17" s="339"/>
      <c r="E17" s="335"/>
      <c r="F17" s="335"/>
      <c r="G17" s="335"/>
      <c r="H17" s="335"/>
      <c r="I17" s="335"/>
      <c r="J17" s="335"/>
      <c r="K17" s="335"/>
    </row>
    <row r="18" spans="1:11" ht="13.5" customHeight="1" x14ac:dyDescent="0.3">
      <c r="A18" s="354"/>
      <c r="B18" s="355"/>
      <c r="C18" s="339"/>
      <c r="D18" s="339"/>
      <c r="E18" s="335"/>
      <c r="F18" s="335"/>
      <c r="G18" s="335"/>
      <c r="H18" s="335"/>
      <c r="I18" s="335"/>
      <c r="J18" s="335"/>
      <c r="K18" s="335"/>
    </row>
    <row r="19" spans="1:11" ht="13.5" customHeight="1" x14ac:dyDescent="0.3">
      <c r="A19" s="354"/>
      <c r="B19" s="355"/>
      <c r="C19" s="339"/>
      <c r="D19" s="339"/>
      <c r="E19" s="335"/>
      <c r="F19" s="335"/>
      <c r="G19" s="335"/>
      <c r="H19" s="335"/>
      <c r="I19" s="335"/>
      <c r="J19" s="335"/>
      <c r="K19" s="335"/>
    </row>
    <row r="20" spans="1:11" ht="13.5" customHeight="1" x14ac:dyDescent="0.3">
      <c r="A20" s="354"/>
      <c r="B20" s="355"/>
      <c r="C20" s="339"/>
      <c r="D20" s="339"/>
      <c r="E20" s="335"/>
      <c r="F20" s="335"/>
      <c r="G20" s="335"/>
      <c r="H20" s="335"/>
      <c r="I20" s="335"/>
      <c r="J20" s="335"/>
      <c r="K20" s="335"/>
    </row>
    <row r="21" spans="1:11" ht="13.5" customHeight="1" x14ac:dyDescent="0.3">
      <c r="A21" s="354"/>
      <c r="B21" s="355"/>
      <c r="C21" s="356"/>
      <c r="D21" s="339"/>
      <c r="E21" s="335"/>
      <c r="F21" s="335"/>
      <c r="G21" s="335"/>
      <c r="H21" s="335"/>
      <c r="I21" s="335"/>
      <c r="J21" s="335"/>
      <c r="K21" s="335"/>
    </row>
    <row r="22" spans="1:11" ht="13.5" customHeight="1" x14ac:dyDescent="0.3">
      <c r="A22" s="354"/>
      <c r="B22" s="355"/>
      <c r="C22" s="339"/>
      <c r="D22" s="339"/>
      <c r="E22" s="335"/>
      <c r="F22" s="335"/>
      <c r="G22" s="335"/>
      <c r="H22" s="335"/>
      <c r="I22" s="335"/>
      <c r="J22" s="335"/>
      <c r="K22" s="335"/>
    </row>
    <row r="23" spans="1:11" ht="13.5" customHeight="1" x14ac:dyDescent="0.3">
      <c r="A23" s="357"/>
      <c r="B23" s="52"/>
      <c r="C23" s="358"/>
      <c r="D23" s="358"/>
      <c r="E23" s="335"/>
      <c r="F23" s="335"/>
      <c r="G23" s="335"/>
      <c r="H23" s="335"/>
      <c r="I23" s="335"/>
      <c r="J23" s="335"/>
      <c r="K23" s="335"/>
    </row>
    <row r="24" spans="1:11" ht="13.5" customHeight="1" x14ac:dyDescent="0.3">
      <c r="A24" s="354"/>
      <c r="B24" s="355"/>
      <c r="C24" s="339"/>
      <c r="D24" s="339"/>
      <c r="E24" s="335"/>
      <c r="F24" s="335"/>
      <c r="G24" s="335"/>
      <c r="H24" s="335"/>
      <c r="I24" s="335"/>
      <c r="J24" s="335"/>
      <c r="K24" s="335"/>
    </row>
    <row r="25" spans="1:11" ht="13.5" customHeight="1" x14ac:dyDescent="0.3">
      <c r="A25" s="359"/>
      <c r="B25" s="355"/>
      <c r="C25" s="339"/>
      <c r="D25" s="339"/>
      <c r="E25" s="335"/>
      <c r="F25" s="335"/>
      <c r="G25" s="335"/>
      <c r="H25" s="335"/>
      <c r="I25" s="335"/>
      <c r="J25" s="335"/>
      <c r="K25" s="335"/>
    </row>
    <row r="26" spans="1:11" ht="13.5" customHeight="1" x14ac:dyDescent="0.3">
      <c r="A26" s="354"/>
      <c r="B26" s="355"/>
      <c r="C26" s="339"/>
      <c r="D26" s="339"/>
      <c r="E26" s="335"/>
      <c r="F26" s="335"/>
      <c r="G26" s="335"/>
      <c r="H26" s="335"/>
      <c r="I26" s="335"/>
      <c r="J26" s="335"/>
      <c r="K26" s="335"/>
    </row>
    <row r="27" spans="1:11" ht="13.5" customHeight="1" x14ac:dyDescent="0.3">
      <c r="A27" s="354"/>
      <c r="B27" s="355"/>
      <c r="C27" s="339"/>
      <c r="D27" s="339"/>
      <c r="E27" s="335"/>
      <c r="F27" s="335"/>
      <c r="G27" s="335"/>
      <c r="H27" s="335"/>
      <c r="I27" s="335"/>
      <c r="J27" s="335"/>
      <c r="K27" s="335"/>
    </row>
    <row r="28" spans="1:11" ht="13.5" customHeight="1" x14ac:dyDescent="0.3">
      <c r="A28" s="354"/>
      <c r="B28" s="355"/>
      <c r="C28" s="339"/>
      <c r="D28" s="339"/>
      <c r="E28" s="335"/>
      <c r="F28" s="335"/>
      <c r="G28" s="335"/>
      <c r="H28" s="335"/>
      <c r="I28" s="335"/>
      <c r="J28" s="335"/>
      <c r="K28" s="335"/>
    </row>
    <row r="29" spans="1:11" ht="13.5" customHeight="1" x14ac:dyDescent="0.3">
      <c r="A29" s="354"/>
      <c r="B29" s="355"/>
      <c r="C29" s="339"/>
      <c r="D29" s="339"/>
      <c r="E29" s="335"/>
      <c r="F29" s="335"/>
      <c r="G29" s="335"/>
      <c r="H29" s="335"/>
      <c r="I29" s="335"/>
      <c r="J29" s="335"/>
      <c r="K29" s="335"/>
    </row>
    <row r="30" spans="1:11" ht="13.5" customHeight="1" x14ac:dyDescent="0.3">
      <c r="A30" s="354"/>
      <c r="B30" s="355"/>
      <c r="C30" s="339"/>
      <c r="D30" s="339"/>
      <c r="E30" s="335"/>
      <c r="F30" s="335"/>
      <c r="G30" s="335"/>
      <c r="H30" s="335"/>
      <c r="I30" s="335"/>
      <c r="J30" s="335"/>
      <c r="K30" s="335"/>
    </row>
    <row r="31" spans="1:11" ht="13.5" customHeight="1" x14ac:dyDescent="0.3">
      <c r="A31" s="354"/>
      <c r="B31" s="355"/>
      <c r="C31" s="339"/>
      <c r="D31" s="339"/>
      <c r="E31" s="335"/>
      <c r="F31" s="335"/>
      <c r="G31" s="335"/>
      <c r="H31" s="335"/>
      <c r="I31" s="335"/>
      <c r="J31" s="335"/>
      <c r="K31" s="335"/>
    </row>
    <row r="32" spans="1:11" ht="13.5" customHeight="1" x14ac:dyDescent="0.3">
      <c r="A32" s="354"/>
      <c r="B32" s="355"/>
      <c r="C32" s="339"/>
      <c r="D32" s="339"/>
      <c r="E32" s="335"/>
      <c r="F32" s="335"/>
      <c r="G32" s="335"/>
      <c r="H32" s="335"/>
      <c r="I32" s="335"/>
      <c r="J32" s="335"/>
      <c r="K32" s="335"/>
    </row>
    <row r="33" spans="1:11" ht="13.5" customHeight="1" x14ac:dyDescent="0.3">
      <c r="A33" s="354"/>
      <c r="B33" s="355"/>
      <c r="C33" s="339"/>
      <c r="D33" s="339"/>
      <c r="E33" s="335"/>
      <c r="F33" s="335"/>
      <c r="G33" s="335"/>
      <c r="H33" s="335"/>
      <c r="I33" s="335"/>
      <c r="J33" s="335"/>
      <c r="K33" s="335"/>
    </row>
    <row r="34" spans="1:11" ht="13.5" customHeight="1" x14ac:dyDescent="0.3">
      <c r="A34" s="354"/>
      <c r="B34" s="355"/>
      <c r="C34" s="339"/>
      <c r="D34" s="339"/>
      <c r="E34" s="335"/>
      <c r="F34" s="335"/>
      <c r="G34" s="335"/>
      <c r="H34" s="335"/>
      <c r="I34" s="335"/>
      <c r="J34" s="335"/>
      <c r="K34" s="335"/>
    </row>
    <row r="35" spans="1:11" ht="13.5" customHeight="1" x14ac:dyDescent="0.3">
      <c r="A35" s="354"/>
      <c r="B35" s="355"/>
      <c r="C35" s="339"/>
      <c r="D35" s="339"/>
      <c r="E35" s="335"/>
      <c r="F35" s="335"/>
      <c r="G35" s="335"/>
      <c r="H35" s="335"/>
      <c r="I35" s="335"/>
      <c r="J35" s="335"/>
      <c r="K35" s="335"/>
    </row>
    <row r="36" spans="1:11" ht="13.5" customHeight="1" x14ac:dyDescent="0.3">
      <c r="A36" s="354"/>
      <c r="B36" s="355"/>
      <c r="C36" s="339"/>
      <c r="D36" s="339"/>
      <c r="E36" s="335"/>
      <c r="F36" s="335"/>
      <c r="G36" s="335"/>
      <c r="H36" s="335"/>
      <c r="I36" s="335"/>
      <c r="J36" s="335"/>
      <c r="K36" s="335"/>
    </row>
    <row r="37" spans="1:11" ht="13.5" customHeight="1" x14ac:dyDescent="0.3">
      <c r="A37" s="354"/>
      <c r="B37" s="355"/>
      <c r="C37" s="339"/>
      <c r="D37" s="339"/>
      <c r="E37" s="335"/>
      <c r="F37" s="335"/>
      <c r="G37" s="335"/>
      <c r="H37" s="335"/>
      <c r="I37" s="335"/>
      <c r="J37" s="335"/>
      <c r="K37" s="335"/>
    </row>
    <row r="38" spans="1:11" ht="13.5" customHeight="1" x14ac:dyDescent="0.3">
      <c r="A38" s="354"/>
      <c r="B38" s="355"/>
      <c r="C38" s="339"/>
      <c r="D38" s="339"/>
      <c r="E38" s="335"/>
      <c r="F38" s="335"/>
      <c r="G38" s="335"/>
      <c r="H38" s="335"/>
      <c r="I38" s="335"/>
      <c r="J38" s="335"/>
      <c r="K38" s="335"/>
    </row>
    <row r="39" spans="1:11" ht="13.5" customHeight="1" x14ac:dyDescent="0.3">
      <c r="A39" s="354"/>
      <c r="B39" s="355"/>
      <c r="C39" s="339"/>
      <c r="D39" s="339"/>
      <c r="E39" s="335"/>
      <c r="F39" s="335"/>
      <c r="G39" s="335"/>
      <c r="H39" s="335"/>
      <c r="I39" s="335"/>
      <c r="J39" s="335"/>
      <c r="K39" s="335"/>
    </row>
    <row r="40" spans="1:11" ht="13.5" customHeight="1" x14ac:dyDescent="0.3">
      <c r="A40" s="354"/>
      <c r="B40" s="355"/>
      <c r="C40" s="339"/>
      <c r="D40" s="339"/>
      <c r="E40" s="335"/>
      <c r="F40" s="335"/>
      <c r="G40" s="335"/>
      <c r="H40" s="335"/>
      <c r="I40" s="335"/>
      <c r="J40" s="335"/>
      <c r="K40" s="335"/>
    </row>
    <row r="41" spans="1:11" ht="13.5" customHeight="1" x14ac:dyDescent="0.3">
      <c r="A41" s="354"/>
      <c r="B41" s="355"/>
      <c r="C41" s="339"/>
      <c r="D41" s="339"/>
      <c r="E41" s="335"/>
      <c r="F41" s="335"/>
      <c r="G41" s="335"/>
      <c r="H41" s="335"/>
      <c r="I41" s="335"/>
      <c r="J41" s="335"/>
      <c r="K41" s="335"/>
    </row>
    <row r="42" spans="1:11" ht="13.5" customHeight="1" x14ac:dyDescent="0.3">
      <c r="A42" s="354"/>
      <c r="B42" s="355"/>
      <c r="C42" s="339"/>
      <c r="D42" s="339"/>
      <c r="E42" s="335"/>
      <c r="F42" s="335"/>
      <c r="G42" s="335"/>
      <c r="H42" s="335"/>
      <c r="I42" s="335"/>
      <c r="J42" s="335"/>
      <c r="K42" s="335"/>
    </row>
    <row r="43" spans="1:11" ht="13.5" customHeight="1" x14ac:dyDescent="0.3">
      <c r="A43" s="354"/>
      <c r="B43" s="355"/>
      <c r="C43" s="339"/>
      <c r="D43" s="339"/>
      <c r="E43" s="335"/>
      <c r="F43" s="335"/>
      <c r="G43" s="335"/>
      <c r="H43" s="335"/>
      <c r="I43" s="335"/>
      <c r="J43" s="335"/>
      <c r="K43" s="335"/>
    </row>
    <row r="44" spans="1:11" ht="13.5" customHeight="1" x14ac:dyDescent="0.3">
      <c r="A44" s="354"/>
      <c r="B44" s="355"/>
      <c r="C44" s="339"/>
      <c r="D44" s="339"/>
      <c r="E44" s="335"/>
      <c r="F44" s="335"/>
      <c r="G44" s="335"/>
      <c r="H44" s="335"/>
      <c r="I44" s="335"/>
      <c r="J44" s="335"/>
      <c r="K44" s="335"/>
    </row>
    <row r="45" spans="1:11" ht="13.5" customHeight="1" x14ac:dyDescent="0.3">
      <c r="A45" s="354"/>
      <c r="B45" s="355"/>
      <c r="C45" s="339"/>
      <c r="D45" s="339"/>
      <c r="E45" s="335"/>
      <c r="F45" s="335"/>
      <c r="G45" s="335"/>
      <c r="H45" s="335"/>
      <c r="I45" s="335"/>
      <c r="J45" s="335"/>
      <c r="K45" s="335"/>
    </row>
    <row r="46" spans="1:11" ht="13.5" customHeight="1" x14ac:dyDescent="0.3">
      <c r="A46" s="354"/>
      <c r="B46" s="355"/>
      <c r="C46" s="339"/>
      <c r="D46" s="339"/>
      <c r="E46" s="335"/>
      <c r="F46" s="335"/>
      <c r="G46" s="335"/>
      <c r="H46" s="335"/>
      <c r="I46" s="335"/>
      <c r="J46" s="335"/>
      <c r="K46" s="335"/>
    </row>
    <row r="47" spans="1:11" ht="13.5" customHeight="1" x14ac:dyDescent="0.3">
      <c r="A47" s="354"/>
      <c r="B47" s="355"/>
      <c r="C47" s="339"/>
      <c r="D47" s="339"/>
      <c r="E47" s="335"/>
      <c r="F47" s="335"/>
      <c r="G47" s="335"/>
      <c r="H47" s="335"/>
      <c r="I47" s="335"/>
      <c r="J47" s="335"/>
      <c r="K47" s="335"/>
    </row>
    <row r="48" spans="1:11" ht="13.5" customHeight="1" x14ac:dyDescent="0.3">
      <c r="A48" s="354"/>
      <c r="B48" s="355"/>
      <c r="C48" s="339"/>
      <c r="D48" s="339"/>
      <c r="E48" s="335"/>
      <c r="F48" s="335"/>
      <c r="G48" s="335"/>
      <c r="H48" s="335"/>
      <c r="I48" s="335"/>
      <c r="J48" s="335"/>
      <c r="K48" s="335"/>
    </row>
    <row r="49" spans="1:11" ht="13.5" customHeight="1" x14ac:dyDescent="0.3">
      <c r="A49" s="354"/>
      <c r="B49" s="355"/>
      <c r="C49" s="339"/>
      <c r="D49" s="339"/>
      <c r="E49" s="335"/>
      <c r="F49" s="335"/>
      <c r="G49" s="335"/>
      <c r="H49" s="335"/>
      <c r="I49" s="335"/>
      <c r="J49" s="335"/>
      <c r="K49" s="335"/>
    </row>
    <row r="50" spans="1:11" ht="13.5" customHeight="1" x14ac:dyDescent="0.3">
      <c r="A50" s="354"/>
      <c r="B50" s="355"/>
      <c r="C50" s="339"/>
      <c r="D50" s="339"/>
      <c r="E50" s="335"/>
      <c r="F50" s="335"/>
      <c r="G50" s="335"/>
      <c r="H50" s="335"/>
      <c r="I50" s="335"/>
      <c r="J50" s="335"/>
      <c r="K50" s="335"/>
    </row>
    <row r="51" spans="1:11" ht="13.5" customHeight="1" x14ac:dyDescent="0.3">
      <c r="A51" s="354"/>
      <c r="B51" s="355"/>
      <c r="C51" s="339"/>
      <c r="D51" s="339"/>
      <c r="E51" s="335"/>
      <c r="F51" s="335"/>
      <c r="G51" s="335"/>
      <c r="H51" s="335"/>
      <c r="I51" s="335"/>
      <c r="J51" s="335"/>
      <c r="K51" s="335"/>
    </row>
    <row r="52" spans="1:11" ht="13.5" customHeight="1" x14ac:dyDescent="0.3">
      <c r="A52" s="354"/>
      <c r="B52" s="355"/>
      <c r="C52" s="339"/>
      <c r="D52" s="339"/>
      <c r="E52" s="335"/>
      <c r="F52" s="335"/>
      <c r="G52" s="335"/>
      <c r="H52" s="335"/>
      <c r="I52" s="335"/>
      <c r="J52" s="335"/>
      <c r="K52" s="335"/>
    </row>
    <row r="53" spans="1:11" ht="13.5" customHeight="1" x14ac:dyDescent="0.3">
      <c r="A53" s="354"/>
      <c r="B53" s="355"/>
      <c r="C53" s="339"/>
      <c r="D53" s="339"/>
      <c r="E53" s="335"/>
      <c r="F53" s="335"/>
      <c r="G53" s="335"/>
      <c r="H53" s="335"/>
      <c r="I53" s="335"/>
      <c r="J53" s="335"/>
      <c r="K53" s="335"/>
    </row>
    <row r="54" spans="1:11" ht="13.5" customHeight="1" x14ac:dyDescent="0.3">
      <c r="A54" s="354"/>
      <c r="B54" s="355"/>
      <c r="C54" s="339"/>
      <c r="D54" s="339"/>
      <c r="E54" s="335"/>
      <c r="F54" s="335"/>
      <c r="G54" s="335"/>
      <c r="H54" s="335"/>
      <c r="I54" s="335"/>
      <c r="J54" s="335"/>
      <c r="K54" s="335"/>
    </row>
    <row r="55" spans="1:11" ht="13.5" customHeight="1" x14ac:dyDescent="0.3">
      <c r="A55" s="354"/>
      <c r="B55" s="355"/>
      <c r="C55" s="339"/>
      <c r="D55" s="339"/>
      <c r="E55" s="335"/>
      <c r="F55" s="335"/>
      <c r="G55" s="335"/>
      <c r="H55" s="335"/>
      <c r="I55" s="335"/>
      <c r="J55" s="335"/>
      <c r="K55" s="335"/>
    </row>
    <row r="56" spans="1:11" ht="13.5" customHeight="1" x14ac:dyDescent="0.3">
      <c r="A56" s="354"/>
      <c r="B56" s="355"/>
      <c r="C56" s="339"/>
      <c r="D56" s="339"/>
      <c r="E56" s="335"/>
      <c r="F56" s="335"/>
      <c r="G56" s="335"/>
      <c r="H56" s="335"/>
      <c r="I56" s="335"/>
      <c r="J56" s="335"/>
      <c r="K56" s="335"/>
    </row>
    <row r="57" spans="1:11" ht="13.5" customHeight="1" x14ac:dyDescent="0.3">
      <c r="A57" s="354"/>
      <c r="B57" s="355"/>
      <c r="C57" s="339"/>
      <c r="D57" s="339"/>
      <c r="E57" s="335"/>
      <c r="F57" s="335"/>
      <c r="G57" s="335"/>
      <c r="H57" s="335"/>
      <c r="I57" s="335"/>
      <c r="J57" s="335"/>
      <c r="K57" s="335"/>
    </row>
    <row r="58" spans="1:11" ht="13.5" customHeight="1" x14ac:dyDescent="0.3">
      <c r="A58" s="354"/>
      <c r="B58" s="355"/>
      <c r="C58" s="339"/>
      <c r="D58" s="339"/>
      <c r="E58" s="335"/>
      <c r="F58" s="335"/>
      <c r="G58" s="335"/>
      <c r="H58" s="335"/>
      <c r="I58" s="335"/>
      <c r="J58" s="335"/>
      <c r="K58" s="335"/>
    </row>
    <row r="59" spans="1:11" ht="13.5" customHeight="1" x14ac:dyDescent="0.3">
      <c r="A59" s="354"/>
      <c r="B59" s="355"/>
      <c r="C59" s="339"/>
      <c r="D59" s="339"/>
      <c r="E59" s="335"/>
      <c r="F59" s="335"/>
      <c r="G59" s="335"/>
      <c r="H59" s="335"/>
      <c r="I59" s="335"/>
      <c r="J59" s="335"/>
      <c r="K59" s="335"/>
    </row>
    <row r="60" spans="1:11" ht="13.5" customHeight="1" x14ac:dyDescent="0.3">
      <c r="A60" s="354"/>
      <c r="B60" s="355"/>
      <c r="C60" s="339"/>
      <c r="D60" s="339"/>
      <c r="E60" s="335"/>
      <c r="F60" s="335"/>
      <c r="G60" s="335"/>
      <c r="H60" s="335"/>
      <c r="I60" s="335"/>
      <c r="J60" s="335"/>
      <c r="K60" s="335"/>
    </row>
    <row r="61" spans="1:11" ht="13.5" customHeight="1" x14ac:dyDescent="0.3">
      <c r="A61" s="354"/>
      <c r="B61" s="355"/>
      <c r="C61" s="339"/>
      <c r="D61" s="339"/>
      <c r="E61" s="335"/>
      <c r="F61" s="335"/>
      <c r="G61" s="335"/>
      <c r="H61" s="335"/>
      <c r="I61" s="335"/>
      <c r="J61" s="335"/>
      <c r="K61" s="335"/>
    </row>
    <row r="62" spans="1:11" ht="13.5" customHeight="1" x14ac:dyDescent="0.3">
      <c r="A62" s="354"/>
      <c r="B62" s="355"/>
      <c r="C62" s="339"/>
      <c r="D62" s="339"/>
      <c r="E62" s="335"/>
      <c r="F62" s="335"/>
      <c r="G62" s="335"/>
      <c r="H62" s="335"/>
      <c r="I62" s="335"/>
      <c r="J62" s="335"/>
      <c r="K62" s="335"/>
    </row>
    <row r="63" spans="1:11" ht="13.5" customHeight="1" x14ac:dyDescent="0.3">
      <c r="A63" s="354"/>
      <c r="B63" s="355"/>
      <c r="C63" s="339"/>
      <c r="D63" s="339"/>
      <c r="E63" s="335"/>
      <c r="F63" s="335"/>
      <c r="G63" s="335"/>
      <c r="H63" s="335"/>
      <c r="I63" s="335"/>
      <c r="J63" s="335"/>
      <c r="K63" s="335"/>
    </row>
    <row r="64" spans="1:11" ht="13.5" customHeight="1" x14ac:dyDescent="0.3">
      <c r="A64" s="354"/>
      <c r="B64" s="355"/>
      <c r="C64" s="339"/>
      <c r="D64" s="339"/>
      <c r="E64" s="335"/>
      <c r="F64" s="335"/>
      <c r="G64" s="335"/>
      <c r="H64" s="335"/>
      <c r="I64" s="335"/>
      <c r="J64" s="335"/>
      <c r="K64" s="335"/>
    </row>
    <row r="65" spans="1:11" ht="13.5" customHeight="1" x14ac:dyDescent="0.3">
      <c r="A65" s="354"/>
      <c r="B65" s="355"/>
      <c r="C65" s="339"/>
      <c r="D65" s="339"/>
      <c r="E65" s="335"/>
      <c r="F65" s="335"/>
      <c r="G65" s="335"/>
      <c r="H65" s="335"/>
      <c r="I65" s="335"/>
      <c r="J65" s="335"/>
      <c r="K65" s="335"/>
    </row>
    <row r="66" spans="1:11" ht="13.5" customHeight="1" x14ac:dyDescent="0.3">
      <c r="A66" s="354"/>
      <c r="B66" s="355"/>
      <c r="C66" s="339"/>
      <c r="D66" s="339"/>
      <c r="E66" s="335"/>
      <c r="F66" s="335"/>
      <c r="G66" s="335"/>
      <c r="H66" s="335"/>
      <c r="I66" s="335"/>
      <c r="J66" s="335"/>
      <c r="K66" s="335"/>
    </row>
    <row r="67" spans="1:11" ht="13.5" customHeight="1" x14ac:dyDescent="0.3">
      <c r="A67" s="354"/>
      <c r="B67" s="355"/>
      <c r="C67" s="339"/>
      <c r="D67" s="339"/>
      <c r="E67" s="335"/>
      <c r="F67" s="335"/>
      <c r="G67" s="335"/>
      <c r="H67" s="335"/>
      <c r="I67" s="335"/>
      <c r="J67" s="335"/>
      <c r="K67" s="335"/>
    </row>
    <row r="68" spans="1:11" ht="13.5" customHeight="1" x14ac:dyDescent="0.3">
      <c r="A68" s="354"/>
      <c r="B68" s="355"/>
      <c r="C68" s="339"/>
      <c r="D68" s="339"/>
      <c r="E68" s="335"/>
      <c r="F68" s="335"/>
      <c r="G68" s="335"/>
      <c r="H68" s="335"/>
      <c r="I68" s="335"/>
      <c r="J68" s="335"/>
      <c r="K68" s="335"/>
    </row>
    <row r="69" spans="1:11" ht="13.5" customHeight="1" x14ac:dyDescent="0.3">
      <c r="A69" s="354"/>
      <c r="B69" s="355"/>
      <c r="C69" s="339"/>
      <c r="D69" s="339"/>
      <c r="E69" s="335"/>
      <c r="F69" s="335"/>
      <c r="G69" s="335"/>
      <c r="H69" s="335"/>
      <c r="I69" s="335"/>
      <c r="J69" s="335"/>
      <c r="K69" s="335"/>
    </row>
    <row r="70" spans="1:11" ht="13.5" customHeight="1" x14ac:dyDescent="0.3">
      <c r="A70" s="354"/>
      <c r="B70" s="355"/>
      <c r="C70" s="339"/>
      <c r="D70" s="339"/>
      <c r="E70" s="335"/>
      <c r="F70" s="335"/>
      <c r="G70" s="335"/>
      <c r="H70" s="335"/>
      <c r="I70" s="335"/>
      <c r="J70" s="335"/>
      <c r="K70" s="335"/>
    </row>
    <row r="71" spans="1:11" ht="13.5" customHeight="1" x14ac:dyDescent="0.3">
      <c r="A71" s="354"/>
      <c r="B71" s="355"/>
      <c r="C71" s="339"/>
      <c r="D71" s="339"/>
      <c r="E71" s="335"/>
      <c r="F71" s="335"/>
      <c r="G71" s="335"/>
      <c r="H71" s="335"/>
      <c r="I71" s="335"/>
      <c r="J71" s="335"/>
      <c r="K71" s="335"/>
    </row>
    <row r="72" spans="1:11" ht="13.5" customHeight="1" x14ac:dyDescent="0.3">
      <c r="A72" s="354"/>
      <c r="B72" s="355"/>
      <c r="C72" s="339"/>
      <c r="D72" s="339"/>
      <c r="E72" s="335"/>
      <c r="F72" s="335"/>
      <c r="G72" s="335"/>
      <c r="H72" s="335"/>
      <c r="I72" s="335"/>
      <c r="J72" s="335"/>
      <c r="K72" s="335"/>
    </row>
    <row r="73" spans="1:11" ht="13.5" customHeight="1" x14ac:dyDescent="0.3">
      <c r="A73" s="354"/>
      <c r="B73" s="355"/>
      <c r="C73" s="339"/>
      <c r="D73" s="339"/>
      <c r="E73" s="335"/>
      <c r="F73" s="335"/>
      <c r="G73" s="335"/>
      <c r="H73" s="335"/>
      <c r="I73" s="335"/>
      <c r="J73" s="335"/>
      <c r="K73" s="335"/>
    </row>
    <row r="74" spans="1:11" ht="13.5" customHeight="1" x14ac:dyDescent="0.3">
      <c r="A74" s="354"/>
      <c r="B74" s="355"/>
      <c r="C74" s="339"/>
      <c r="D74" s="339"/>
      <c r="E74" s="335"/>
      <c r="F74" s="335"/>
      <c r="G74" s="335"/>
      <c r="H74" s="335"/>
      <c r="I74" s="335"/>
      <c r="J74" s="335"/>
      <c r="K74" s="335"/>
    </row>
    <row r="75" spans="1:11" ht="13.5" customHeight="1" x14ac:dyDescent="0.3">
      <c r="A75" s="354"/>
      <c r="B75" s="355"/>
      <c r="C75" s="339"/>
      <c r="D75" s="339"/>
      <c r="E75" s="335"/>
      <c r="F75" s="335"/>
      <c r="G75" s="335"/>
      <c r="H75" s="335"/>
      <c r="I75" s="335"/>
      <c r="J75" s="335"/>
      <c r="K75" s="335"/>
    </row>
    <row r="76" spans="1:11" ht="13.5" customHeight="1" x14ac:dyDescent="0.3">
      <c r="A76" s="354"/>
      <c r="B76" s="355"/>
      <c r="C76" s="339"/>
      <c r="D76" s="339"/>
      <c r="E76" s="335"/>
      <c r="F76" s="335"/>
      <c r="G76" s="335"/>
      <c r="H76" s="335"/>
      <c r="I76" s="335"/>
      <c r="J76" s="335"/>
      <c r="K76" s="335"/>
    </row>
    <row r="77" spans="1:11" ht="13.5" customHeight="1" x14ac:dyDescent="0.3">
      <c r="A77" s="354"/>
      <c r="B77" s="355"/>
      <c r="C77" s="339"/>
      <c r="D77" s="339"/>
      <c r="E77" s="335"/>
      <c r="F77" s="335"/>
      <c r="G77" s="335"/>
      <c r="H77" s="335"/>
      <c r="I77" s="335"/>
      <c r="J77" s="335"/>
      <c r="K77" s="335"/>
    </row>
    <row r="78" spans="1:11" ht="13.5" customHeight="1" x14ac:dyDescent="0.3">
      <c r="A78" s="354"/>
      <c r="B78" s="355"/>
      <c r="C78" s="339"/>
      <c r="D78" s="339"/>
      <c r="E78" s="335"/>
      <c r="F78" s="335"/>
      <c r="G78" s="335"/>
      <c r="H78" s="335"/>
      <c r="I78" s="335"/>
      <c r="J78" s="335"/>
      <c r="K78" s="335"/>
    </row>
    <row r="79" spans="1:11" ht="13.5" customHeight="1" x14ac:dyDescent="0.3">
      <c r="A79" s="354"/>
      <c r="B79" s="355"/>
      <c r="C79" s="339"/>
      <c r="D79" s="339"/>
      <c r="E79" s="335"/>
      <c r="F79" s="335"/>
      <c r="G79" s="335"/>
      <c r="H79" s="335"/>
      <c r="I79" s="335"/>
      <c r="J79" s="335"/>
      <c r="K79" s="335"/>
    </row>
    <row r="80" spans="1:11" ht="13.5" customHeight="1" x14ac:dyDescent="0.3">
      <c r="A80" s="354"/>
      <c r="B80" s="355"/>
      <c r="C80" s="339"/>
      <c r="D80" s="339"/>
      <c r="E80" s="335"/>
      <c r="F80" s="335"/>
      <c r="G80" s="335"/>
      <c r="H80" s="335"/>
      <c r="I80" s="335"/>
      <c r="J80" s="335"/>
      <c r="K80" s="335"/>
    </row>
    <row r="81" spans="1:11" ht="13.5" customHeight="1" x14ac:dyDescent="0.3">
      <c r="A81" s="354"/>
      <c r="B81" s="355"/>
      <c r="C81" s="339"/>
      <c r="D81" s="339"/>
      <c r="E81" s="335"/>
      <c r="F81" s="335"/>
      <c r="G81" s="335"/>
      <c r="H81" s="335"/>
      <c r="I81" s="335"/>
      <c r="J81" s="335"/>
      <c r="K81" s="335"/>
    </row>
    <row r="82" spans="1:11" ht="13.5" customHeight="1" x14ac:dyDescent="0.3">
      <c r="A82" s="354"/>
      <c r="B82" s="355"/>
      <c r="C82" s="339"/>
      <c r="D82" s="339"/>
      <c r="E82" s="335"/>
      <c r="F82" s="335"/>
      <c r="G82" s="335"/>
      <c r="H82" s="335"/>
      <c r="I82" s="335"/>
      <c r="J82" s="335"/>
      <c r="K82" s="335"/>
    </row>
    <row r="83" spans="1:11" ht="13.5" customHeight="1" x14ac:dyDescent="0.3">
      <c r="A83" s="354"/>
      <c r="B83" s="355"/>
      <c r="C83" s="339"/>
      <c r="D83" s="339"/>
      <c r="E83" s="335"/>
      <c r="F83" s="335"/>
      <c r="G83" s="335"/>
      <c r="H83" s="335"/>
      <c r="I83" s="335"/>
      <c r="J83" s="335"/>
      <c r="K83" s="335"/>
    </row>
    <row r="84" spans="1:11" ht="13.5" customHeight="1" x14ac:dyDescent="0.3">
      <c r="A84" s="354"/>
      <c r="B84" s="355"/>
      <c r="C84" s="339"/>
      <c r="D84" s="339"/>
      <c r="E84" s="335"/>
      <c r="F84" s="335"/>
      <c r="G84" s="335"/>
      <c r="H84" s="335"/>
      <c r="I84" s="335"/>
      <c r="J84" s="335"/>
      <c r="K84" s="335"/>
    </row>
    <row r="85" spans="1:11" ht="13.5" customHeight="1" x14ac:dyDescent="0.3">
      <c r="A85" s="354"/>
      <c r="B85" s="355"/>
      <c r="C85" s="339"/>
      <c r="D85" s="339"/>
      <c r="E85" s="335"/>
      <c r="F85" s="335"/>
      <c r="G85" s="335"/>
      <c r="H85" s="335"/>
      <c r="I85" s="335"/>
      <c r="J85" s="335"/>
      <c r="K85" s="335"/>
    </row>
  </sheetData>
  <mergeCells count="2">
    <mergeCell ref="A15:D15"/>
    <mergeCell ref="A16:D16"/>
  </mergeCells>
  <pageMargins left="0.7" right="0.7" top="0.75" bottom="0.75" header="0.3" footer="0.3"/>
  <pageSetup paperSize="9" scale="44" orientation="portrait" r:id="rId1"/>
  <colBreaks count="1" manualBreakCount="1">
    <brk id="5" max="15" man="1"/>
  </col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5328D-A93E-4E51-AAA6-BDA822CD5CA8}">
  <sheetPr>
    <tabColor rgb="FF002060"/>
  </sheetPr>
  <dimension ref="A1:H29"/>
  <sheetViews>
    <sheetView showGridLines="0" view="pageBreakPreview" zoomScaleNormal="100" zoomScaleSheetLayoutView="100" workbookViewId="0"/>
  </sheetViews>
  <sheetFormatPr baseColWidth="10" defaultColWidth="11.44140625" defaultRowHeight="13.8" x14ac:dyDescent="0.3"/>
  <cols>
    <col min="1" max="1" width="10" style="22" customWidth="1"/>
    <col min="2" max="2" width="45.109375" style="22" customWidth="1"/>
    <col min="3" max="3" width="12.33203125" style="22" customWidth="1"/>
    <col min="4" max="4" width="14.88671875" style="22" bestFit="1" customWidth="1"/>
    <col min="5" max="5" width="11.6640625" style="22" customWidth="1"/>
    <col min="6" max="6" width="2.33203125" style="22" customWidth="1"/>
    <col min="7" max="16384" width="11.44140625" style="22"/>
  </cols>
  <sheetData>
    <row r="1" spans="1:7" ht="13.5" customHeight="1" x14ac:dyDescent="0.3">
      <c r="A1" s="232" t="s">
        <v>342</v>
      </c>
    </row>
    <row r="2" spans="1:7" ht="13.5" customHeight="1" x14ac:dyDescent="0.3">
      <c r="A2" s="233" t="s">
        <v>903</v>
      </c>
    </row>
    <row r="3" spans="1:7" ht="13.5" customHeight="1" x14ac:dyDescent="0.3">
      <c r="A3" s="234"/>
    </row>
    <row r="4" spans="1:7" ht="13.5" customHeight="1" x14ac:dyDescent="0.3">
      <c r="A4" s="235" t="s">
        <v>343</v>
      </c>
      <c r="B4" s="235" t="s">
        <v>344</v>
      </c>
      <c r="C4" s="235" t="s">
        <v>0</v>
      </c>
      <c r="D4" s="235" t="s">
        <v>345</v>
      </c>
      <c r="E4" s="236" t="s">
        <v>226</v>
      </c>
    </row>
    <row r="5" spans="1:7" ht="13.5" customHeight="1" x14ac:dyDescent="0.3">
      <c r="A5" s="237">
        <v>1</v>
      </c>
      <c r="B5" s="238" t="s">
        <v>759</v>
      </c>
      <c r="C5" s="533">
        <v>28</v>
      </c>
      <c r="D5" s="534">
        <v>10731228.036699999</v>
      </c>
      <c r="E5" s="239">
        <f>+D5/$E$26*100</f>
        <v>8.3497492846336439</v>
      </c>
      <c r="F5" s="240"/>
      <c r="G5" s="241"/>
    </row>
    <row r="6" spans="1:7" ht="13.5" customHeight="1" x14ac:dyDescent="0.3">
      <c r="A6" s="242">
        <v>2</v>
      </c>
      <c r="B6" s="243" t="s">
        <v>760</v>
      </c>
      <c r="C6" s="535">
        <v>22</v>
      </c>
      <c r="D6" s="536">
        <v>8420289.8250000011</v>
      </c>
      <c r="E6" s="239">
        <f t="shared" ref="E6:E23" si="0">+D6/$E$26*100</f>
        <v>6.5516554771043873</v>
      </c>
      <c r="F6" s="240"/>
      <c r="G6" s="241"/>
    </row>
    <row r="7" spans="1:7" ht="13.5" customHeight="1" x14ac:dyDescent="0.3">
      <c r="A7" s="242">
        <v>3</v>
      </c>
      <c r="B7" s="243" t="s">
        <v>761</v>
      </c>
      <c r="C7" s="533">
        <v>1038</v>
      </c>
      <c r="D7" s="537">
        <v>7610773.5739000048</v>
      </c>
      <c r="E7" s="239">
        <f t="shared" si="0"/>
        <v>5.9217874214256385</v>
      </c>
      <c r="F7" s="240"/>
      <c r="G7" s="241"/>
    </row>
    <row r="8" spans="1:7" ht="13.5" customHeight="1" x14ac:dyDescent="0.3">
      <c r="A8" s="242">
        <v>4</v>
      </c>
      <c r="B8" s="244" t="s">
        <v>346</v>
      </c>
      <c r="C8" s="533">
        <v>14</v>
      </c>
      <c r="D8" s="534">
        <v>6951686.2819999987</v>
      </c>
      <c r="E8" s="239">
        <f t="shared" si="0"/>
        <v>5.408965065472283</v>
      </c>
      <c r="F8" s="240"/>
      <c r="G8" s="241"/>
    </row>
    <row r="9" spans="1:7" ht="13.5" customHeight="1" x14ac:dyDescent="0.3">
      <c r="A9" s="242">
        <v>5</v>
      </c>
      <c r="B9" s="245" t="s">
        <v>762</v>
      </c>
      <c r="C9" s="538">
        <v>188</v>
      </c>
      <c r="D9" s="536">
        <v>4956062.3039999995</v>
      </c>
      <c r="E9" s="239">
        <f t="shared" si="0"/>
        <v>3.8562108209704267</v>
      </c>
      <c r="F9" s="240"/>
      <c r="G9" s="241"/>
    </row>
    <row r="10" spans="1:7" ht="13.5" customHeight="1" x14ac:dyDescent="0.3">
      <c r="A10" s="242">
        <v>6</v>
      </c>
      <c r="B10" s="244" t="s">
        <v>507</v>
      </c>
      <c r="C10" s="533">
        <v>11</v>
      </c>
      <c r="D10" s="539">
        <v>3596700.7760000001</v>
      </c>
      <c r="E10" s="239">
        <f t="shared" si="0"/>
        <v>2.7985193892760094</v>
      </c>
      <c r="F10" s="240"/>
      <c r="G10" s="241"/>
    </row>
    <row r="11" spans="1:7" ht="13.5" customHeight="1" x14ac:dyDescent="0.3">
      <c r="A11" s="242">
        <v>7</v>
      </c>
      <c r="B11" s="245" t="s">
        <v>763</v>
      </c>
      <c r="C11" s="533">
        <v>62</v>
      </c>
      <c r="D11" s="534">
        <v>3428718.2740000011</v>
      </c>
      <c r="E11" s="239">
        <f t="shared" si="0"/>
        <v>2.6678156365360031</v>
      </c>
      <c r="F11" s="240"/>
      <c r="G11" s="241"/>
    </row>
    <row r="12" spans="1:7" ht="13.5" customHeight="1" x14ac:dyDescent="0.3">
      <c r="A12" s="242">
        <v>8</v>
      </c>
      <c r="B12" s="245" t="s">
        <v>764</v>
      </c>
      <c r="C12" s="533">
        <v>6</v>
      </c>
      <c r="D12" s="534">
        <v>3344839.0792999999</v>
      </c>
      <c r="E12" s="239">
        <f t="shared" si="0"/>
        <v>2.6025509488835956</v>
      </c>
      <c r="F12" s="240"/>
      <c r="G12" s="241"/>
    </row>
    <row r="13" spans="1:7" ht="13.5" customHeight="1" x14ac:dyDescent="0.3">
      <c r="A13" s="242">
        <v>9</v>
      </c>
      <c r="B13" s="244" t="s">
        <v>765</v>
      </c>
      <c r="C13" s="538">
        <v>10400</v>
      </c>
      <c r="D13" s="536">
        <v>1823640.7738979349</v>
      </c>
      <c r="E13" s="239">
        <f t="shared" si="0"/>
        <v>1.4189376271949508</v>
      </c>
      <c r="F13" s="240"/>
      <c r="G13" s="241"/>
    </row>
    <row r="14" spans="1:7" ht="13.5" customHeight="1" x14ac:dyDescent="0.3">
      <c r="A14" s="242">
        <v>10</v>
      </c>
      <c r="B14" s="244" t="s">
        <v>347</v>
      </c>
      <c r="C14" s="533">
        <v>2</v>
      </c>
      <c r="D14" s="534">
        <v>1324262.5959999999</v>
      </c>
      <c r="E14" s="239">
        <f t="shared" si="0"/>
        <v>1.0303816698147765</v>
      </c>
      <c r="F14" s="240"/>
      <c r="G14" s="241"/>
    </row>
    <row r="15" spans="1:7" ht="13.5" customHeight="1" x14ac:dyDescent="0.3">
      <c r="A15" s="242">
        <v>11</v>
      </c>
      <c r="B15" s="244" t="s">
        <v>766</v>
      </c>
      <c r="C15" s="533">
        <v>207</v>
      </c>
      <c r="D15" s="534">
        <v>536876.87499999977</v>
      </c>
      <c r="E15" s="239">
        <f t="shared" si="0"/>
        <v>0.41773292745590684</v>
      </c>
      <c r="F15" s="240"/>
      <c r="G15" s="241"/>
    </row>
    <row r="16" spans="1:7" ht="13.5" customHeight="1" x14ac:dyDescent="0.3">
      <c r="A16" s="242">
        <v>12</v>
      </c>
      <c r="B16" s="244" t="s">
        <v>767</v>
      </c>
      <c r="C16" s="533">
        <v>45</v>
      </c>
      <c r="D16" s="534">
        <v>378200</v>
      </c>
      <c r="E16" s="239">
        <f t="shared" si="0"/>
        <v>0.29426969296046512</v>
      </c>
      <c r="F16" s="240"/>
      <c r="G16" s="241"/>
    </row>
    <row r="17" spans="1:8" ht="13.5" customHeight="1" x14ac:dyDescent="0.3">
      <c r="A17" s="242">
        <v>13</v>
      </c>
      <c r="B17" s="244" t="s">
        <v>349</v>
      </c>
      <c r="C17" s="533">
        <v>83</v>
      </c>
      <c r="D17" s="534">
        <v>107814.91189999998</v>
      </c>
      <c r="E17" s="239">
        <f t="shared" si="0"/>
        <v>8.3888580172851918E-2</v>
      </c>
      <c r="F17" s="240"/>
      <c r="G17" s="241"/>
    </row>
    <row r="18" spans="1:8" ht="13.5" customHeight="1" x14ac:dyDescent="0.3">
      <c r="A18" s="242">
        <v>14</v>
      </c>
      <c r="B18" s="244" t="s">
        <v>348</v>
      </c>
      <c r="C18" s="533">
        <v>6</v>
      </c>
      <c r="D18" s="537">
        <v>98077.037000000011</v>
      </c>
      <c r="E18" s="239">
        <f t="shared" si="0"/>
        <v>7.6311738668593823E-2</v>
      </c>
      <c r="F18" s="240"/>
      <c r="G18" s="241"/>
    </row>
    <row r="19" spans="1:8" ht="13.5" customHeight="1" x14ac:dyDescent="0.3">
      <c r="A19" s="242">
        <v>15</v>
      </c>
      <c r="B19" s="244" t="s">
        <v>851</v>
      </c>
      <c r="C19" s="533">
        <v>32</v>
      </c>
      <c r="D19" s="534">
        <v>55546.345000000008</v>
      </c>
      <c r="E19" s="239">
        <f t="shared" si="0"/>
        <v>4.3219476171935667E-2</v>
      </c>
      <c r="F19" s="240"/>
      <c r="G19" s="241"/>
    </row>
    <row r="20" spans="1:8" ht="13.5" customHeight="1" x14ac:dyDescent="0.3">
      <c r="A20" s="242">
        <v>16</v>
      </c>
      <c r="B20" s="246" t="s">
        <v>351</v>
      </c>
      <c r="C20" s="533">
        <v>3</v>
      </c>
      <c r="D20" s="537">
        <v>22324.190500000001</v>
      </c>
      <c r="E20" s="239">
        <f t="shared" si="0"/>
        <v>1.7369996520428168E-2</v>
      </c>
      <c r="F20" s="240"/>
      <c r="G20" s="241"/>
    </row>
    <row r="21" spans="1:8" ht="13.5" customHeight="1" x14ac:dyDescent="0.3">
      <c r="A21" s="242">
        <v>17</v>
      </c>
      <c r="B21" s="246" t="s">
        <v>350</v>
      </c>
      <c r="C21" s="533">
        <v>156</v>
      </c>
      <c r="D21" s="537">
        <v>20941.576999999997</v>
      </c>
      <c r="E21" s="239">
        <f t="shared" si="0"/>
        <v>1.6294213204383762E-2</v>
      </c>
      <c r="F21" s="240"/>
      <c r="G21" s="241"/>
    </row>
    <row r="22" spans="1:8" ht="13.5" customHeight="1" x14ac:dyDescent="0.3">
      <c r="A22" s="242">
        <v>18</v>
      </c>
      <c r="B22" s="246" t="s">
        <v>839</v>
      </c>
      <c r="C22" s="533">
        <v>2</v>
      </c>
      <c r="D22" s="537">
        <v>5191.6973999999991</v>
      </c>
      <c r="E22" s="239">
        <f t="shared" si="0"/>
        <v>4.039553674885365E-3</v>
      </c>
      <c r="F22" s="240"/>
      <c r="G22" s="241"/>
    </row>
    <row r="23" spans="1:8" ht="31.5" customHeight="1" x14ac:dyDescent="0.3">
      <c r="A23" s="242">
        <v>19</v>
      </c>
      <c r="B23" s="246" t="s">
        <v>352</v>
      </c>
      <c r="C23" s="540">
        <v>53</v>
      </c>
      <c r="D23" s="537">
        <v>4749.47</v>
      </c>
      <c r="E23" s="239">
        <f t="shared" si="0"/>
        <v>3.6954655701346923E-3</v>
      </c>
      <c r="F23" s="240"/>
      <c r="G23" s="241"/>
      <c r="H23" s="247"/>
    </row>
    <row r="24" spans="1:8" ht="13.5" customHeight="1" x14ac:dyDescent="0.3">
      <c r="A24" s="1062" t="s">
        <v>0</v>
      </c>
      <c r="B24" s="1062"/>
      <c r="C24" s="248">
        <f>SUM(C5:C23)</f>
        <v>12358</v>
      </c>
      <c r="D24" s="249" t="s">
        <v>353</v>
      </c>
      <c r="E24" s="250" t="s">
        <v>353</v>
      </c>
    </row>
    <row r="25" spans="1:8" ht="13.5" customHeight="1" x14ac:dyDescent="0.3"/>
    <row r="26" spans="1:8" ht="13.5" customHeight="1" x14ac:dyDescent="0.3">
      <c r="C26" s="1063" t="s">
        <v>354</v>
      </c>
      <c r="D26" s="1063"/>
      <c r="E26" s="251">
        <v>128521560</v>
      </c>
    </row>
    <row r="27" spans="1:8" ht="13.5" customHeight="1" x14ac:dyDescent="0.3"/>
    <row r="28" spans="1:8" s="252" customFormat="1" ht="13.5" customHeight="1" x14ac:dyDescent="0.3">
      <c r="A28" s="1064" t="s">
        <v>513</v>
      </c>
      <c r="B28" s="1064"/>
      <c r="C28" s="1064"/>
      <c r="D28" s="1064"/>
      <c r="E28" s="1064"/>
    </row>
    <row r="29" spans="1:8" s="252" customFormat="1" ht="13.5" customHeight="1" x14ac:dyDescent="0.3">
      <c r="A29" s="1065" t="s">
        <v>392</v>
      </c>
      <c r="B29" s="1065"/>
      <c r="C29" s="1065"/>
      <c r="D29" s="1065"/>
      <c r="E29" s="1065"/>
    </row>
  </sheetData>
  <mergeCells count="4">
    <mergeCell ref="A24:B24"/>
    <mergeCell ref="C26:D26"/>
    <mergeCell ref="A28:E28"/>
    <mergeCell ref="A29:E29"/>
  </mergeCells>
  <pageMargins left="0.7" right="0.7" top="0.75" bottom="0.75" header="0.3" footer="0.3"/>
  <pageSetup paperSize="9" scale="82"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499AA1-FB60-4E86-A741-DCEF40468B1D}">
  <sheetPr>
    <tabColor rgb="FF002060"/>
  </sheetPr>
  <dimension ref="A1:P58"/>
  <sheetViews>
    <sheetView showGridLines="0" view="pageBreakPreview" zoomScaleNormal="145" zoomScaleSheetLayoutView="100" workbookViewId="0"/>
  </sheetViews>
  <sheetFormatPr baseColWidth="10" defaultColWidth="14.44140625" defaultRowHeight="15" customHeight="1" x14ac:dyDescent="0.3"/>
  <cols>
    <col min="1" max="1" width="15.44140625" style="5" customWidth="1"/>
    <col min="2" max="7" width="19.44140625" style="5" customWidth="1"/>
    <col min="8" max="8" width="3.6640625" style="5" customWidth="1"/>
    <col min="9" max="16384" width="14.44140625" style="5"/>
  </cols>
  <sheetData>
    <row r="1" spans="1:8" ht="14.25" customHeight="1" x14ac:dyDescent="0.3">
      <c r="A1" s="18" t="s">
        <v>219</v>
      </c>
      <c r="B1" s="19"/>
      <c r="C1" s="19"/>
      <c r="D1" s="19"/>
      <c r="E1" s="19"/>
      <c r="F1" s="19"/>
      <c r="G1" s="19"/>
      <c r="H1" s="20"/>
    </row>
    <row r="2" spans="1:8" ht="14.25" customHeight="1" x14ac:dyDescent="0.3">
      <c r="A2" s="21" t="s">
        <v>220</v>
      </c>
      <c r="B2" s="19"/>
      <c r="C2" s="19"/>
      <c r="D2" s="19"/>
      <c r="E2" s="19"/>
      <c r="F2" s="19"/>
      <c r="G2" s="19"/>
      <c r="H2" s="20"/>
    </row>
    <row r="3" spans="1:8" ht="14.25" customHeight="1" x14ac:dyDescent="0.3">
      <c r="A3" s="36"/>
      <c r="B3" s="19"/>
      <c r="C3" s="19"/>
      <c r="D3" s="19"/>
      <c r="E3" s="19"/>
      <c r="F3" s="19"/>
      <c r="G3" s="19"/>
      <c r="H3" s="20"/>
    </row>
    <row r="4" spans="1:8" ht="14.25" customHeight="1" x14ac:dyDescent="0.3">
      <c r="B4" s="1067" t="s">
        <v>384</v>
      </c>
      <c r="C4" s="1068"/>
      <c r="D4" s="1067" t="s">
        <v>385</v>
      </c>
      <c r="E4" s="1069"/>
      <c r="F4" s="1068"/>
      <c r="H4" s="20"/>
    </row>
    <row r="5" spans="1:8" ht="27.6" x14ac:dyDescent="0.3">
      <c r="A5" s="297" t="s">
        <v>205</v>
      </c>
      <c r="B5" s="298" t="s">
        <v>386</v>
      </c>
      <c r="C5" s="299" t="s">
        <v>387</v>
      </c>
      <c r="D5" s="300" t="s">
        <v>221</v>
      </c>
      <c r="E5" s="301" t="s">
        <v>222</v>
      </c>
      <c r="F5" s="299" t="s">
        <v>223</v>
      </c>
      <c r="G5" s="319" t="s">
        <v>224</v>
      </c>
      <c r="H5" s="20"/>
    </row>
    <row r="6" spans="1:8" ht="15.75" customHeight="1" x14ac:dyDescent="0.3">
      <c r="A6" s="302">
        <v>2011</v>
      </c>
      <c r="B6" s="303">
        <v>11258.100633303335</v>
      </c>
      <c r="C6" s="304">
        <v>848.10501724666676</v>
      </c>
      <c r="D6" s="305">
        <v>769.89173540999991</v>
      </c>
      <c r="E6" s="37">
        <v>70.678228960000013</v>
      </c>
      <c r="F6" s="306">
        <v>135.62538000999999</v>
      </c>
      <c r="G6" s="316">
        <f>SUM(B6:F6)</f>
        <v>13082.400994930002</v>
      </c>
      <c r="H6" s="20"/>
    </row>
    <row r="7" spans="1:8" ht="15.75" customHeight="1" x14ac:dyDescent="0.3">
      <c r="A7" s="307">
        <v>2012</v>
      </c>
      <c r="B7" s="308">
        <v>10633.010737273333</v>
      </c>
      <c r="C7" s="309">
        <v>959.38971412333342</v>
      </c>
      <c r="D7" s="310">
        <v>12.710895980000002</v>
      </c>
      <c r="E7" s="38">
        <v>571.671693</v>
      </c>
      <c r="F7" s="311">
        <v>941.66809807000004</v>
      </c>
      <c r="G7" s="316">
        <f t="shared" ref="G7:G18" si="0">SUM(B7:F7)</f>
        <v>13118.451138446668</v>
      </c>
      <c r="H7" s="20"/>
    </row>
    <row r="8" spans="1:8" ht="15.75" customHeight="1" x14ac:dyDescent="0.3">
      <c r="A8" s="307">
        <v>2013</v>
      </c>
      <c r="B8" s="308">
        <v>7180.5026837233354</v>
      </c>
      <c r="C8" s="309">
        <v>909.93890791666672</v>
      </c>
      <c r="D8" s="310">
        <v>11.910191030000002</v>
      </c>
      <c r="E8" s="38">
        <v>505.36539124000001</v>
      </c>
      <c r="F8" s="311">
        <v>809.47470207000003</v>
      </c>
      <c r="G8" s="316">
        <f t="shared" si="0"/>
        <v>9417.191875980001</v>
      </c>
      <c r="H8" s="20"/>
    </row>
    <row r="9" spans="1:8" ht="15.75" customHeight="1" x14ac:dyDescent="0.3">
      <c r="A9" s="307">
        <v>2014</v>
      </c>
      <c r="B9" s="308">
        <v>7429.513248946665</v>
      </c>
      <c r="C9" s="309">
        <v>858.45697333666658</v>
      </c>
      <c r="D9" s="310">
        <v>120.64048220000002</v>
      </c>
      <c r="E9" s="38">
        <v>528.97052714999995</v>
      </c>
      <c r="F9" s="311">
        <v>535.10678796000002</v>
      </c>
      <c r="G9" s="316">
        <f t="shared" si="0"/>
        <v>9472.6880195933318</v>
      </c>
      <c r="H9" s="20"/>
    </row>
    <row r="10" spans="1:8" ht="15.75" customHeight="1" x14ac:dyDescent="0.3">
      <c r="A10" s="307">
        <v>2015</v>
      </c>
      <c r="B10" s="308">
        <v>4349.4760720533341</v>
      </c>
      <c r="C10" s="309">
        <v>858.79159549999997</v>
      </c>
      <c r="D10" s="310">
        <v>198.70584102000001</v>
      </c>
      <c r="E10" s="38">
        <v>352.15950397999995</v>
      </c>
      <c r="F10" s="311">
        <v>344.16316689000001</v>
      </c>
      <c r="G10" s="316">
        <f t="shared" si="0"/>
        <v>6103.2961794433331</v>
      </c>
      <c r="H10" s="20"/>
    </row>
    <row r="11" spans="1:8" ht="15.75" customHeight="1" x14ac:dyDescent="0.3">
      <c r="A11" s="307">
        <v>2016</v>
      </c>
      <c r="B11" s="308">
        <v>4307.3186050900003</v>
      </c>
      <c r="C11" s="309">
        <v>863.04449062999993</v>
      </c>
      <c r="D11" s="310">
        <v>205.76194506000002</v>
      </c>
      <c r="E11" s="38">
        <v>519.57564901000001</v>
      </c>
      <c r="F11" s="311">
        <v>101.50299499</v>
      </c>
      <c r="G11" s="316">
        <f t="shared" si="0"/>
        <v>5997.20368478</v>
      </c>
      <c r="H11" s="20"/>
    </row>
    <row r="12" spans="1:8" ht="15.75" customHeight="1" x14ac:dyDescent="0.3">
      <c r="A12" s="307">
        <v>2017</v>
      </c>
      <c r="B12" s="308">
        <v>6989.7048184233336</v>
      </c>
      <c r="C12" s="309">
        <v>954.48218613666654</v>
      </c>
      <c r="D12" s="312">
        <v>260.90940907000004</v>
      </c>
      <c r="E12" s="39">
        <v>808.82568502999993</v>
      </c>
      <c r="F12" s="313">
        <v>66.167433000000003</v>
      </c>
      <c r="G12" s="316">
        <f t="shared" si="0"/>
        <v>9080.0895316599999</v>
      </c>
      <c r="H12" s="20"/>
    </row>
    <row r="13" spans="1:8" ht="15.75" customHeight="1" x14ac:dyDescent="0.3">
      <c r="A13" s="307">
        <v>2018</v>
      </c>
      <c r="B13" s="308">
        <v>9834.5093769933319</v>
      </c>
      <c r="C13" s="309">
        <v>1078.287105813333</v>
      </c>
      <c r="D13" s="312">
        <v>267.09274606999998</v>
      </c>
      <c r="E13" s="39">
        <v>980.06529021000017</v>
      </c>
      <c r="F13" s="313">
        <v>88.322952010000009</v>
      </c>
      <c r="G13" s="316">
        <f t="shared" si="0"/>
        <v>12248.277471096666</v>
      </c>
      <c r="H13" s="20"/>
    </row>
    <row r="14" spans="1:8" ht="15.75" customHeight="1" x14ac:dyDescent="0.3">
      <c r="A14" s="307">
        <v>2019</v>
      </c>
      <c r="B14" s="308">
        <v>8001.2218374399999</v>
      </c>
      <c r="C14" s="309">
        <v>1002.2354857866667</v>
      </c>
      <c r="D14" s="312">
        <v>586.45435012999997</v>
      </c>
      <c r="E14" s="39">
        <v>883.37402214999986</v>
      </c>
      <c r="F14" s="313">
        <v>40.147508939999994</v>
      </c>
      <c r="G14" s="316">
        <f t="shared" si="0"/>
        <v>10513.433204446665</v>
      </c>
      <c r="H14" s="40"/>
    </row>
    <row r="15" spans="1:8" ht="15.75" customHeight="1" x14ac:dyDescent="0.3">
      <c r="A15" s="307">
        <v>2020</v>
      </c>
      <c r="B15" s="314">
        <v>5907.6828946833348</v>
      </c>
      <c r="C15" s="315">
        <v>890.71262221666677</v>
      </c>
      <c r="D15" s="312">
        <v>314.16726409999995</v>
      </c>
      <c r="E15" s="39">
        <v>888.78350480999995</v>
      </c>
      <c r="F15" s="313">
        <v>15.567802</v>
      </c>
      <c r="G15" s="316">
        <f t="shared" si="0"/>
        <v>8016.9140878100006</v>
      </c>
      <c r="H15" s="40"/>
    </row>
    <row r="16" spans="1:8" ht="15.75" customHeight="1" x14ac:dyDescent="0.3">
      <c r="A16" s="307">
        <v>2021</v>
      </c>
      <c r="B16" s="314">
        <v>19510.442165120003</v>
      </c>
      <c r="C16" s="315">
        <v>1203.1401081399999</v>
      </c>
      <c r="D16" s="312">
        <v>931.25443990999997</v>
      </c>
      <c r="E16" s="39">
        <v>2640.7105051200001</v>
      </c>
      <c r="F16" s="313">
        <v>199.02469897</v>
      </c>
      <c r="G16" s="316">
        <f t="shared" si="0"/>
        <v>24484.571917260004</v>
      </c>
      <c r="H16" s="40"/>
    </row>
    <row r="17" spans="1:16" ht="15.75" customHeight="1" x14ac:dyDescent="0.3">
      <c r="A17" s="307">
        <v>2022</v>
      </c>
      <c r="B17" s="314">
        <v>19758.79957915</v>
      </c>
      <c r="C17" s="315">
        <v>1456.4083623700001</v>
      </c>
      <c r="D17" s="312">
        <v>137.44492905000001</v>
      </c>
      <c r="E17" s="39">
        <v>2065.01986476</v>
      </c>
      <c r="F17" s="313">
        <v>168.29394698000002</v>
      </c>
      <c r="G17" s="316">
        <f t="shared" si="0"/>
        <v>23585.966682310001</v>
      </c>
      <c r="H17" s="40"/>
    </row>
    <row r="18" spans="1:16" ht="15.75" customHeight="1" x14ac:dyDescent="0.3">
      <c r="A18" s="307">
        <v>2023</v>
      </c>
      <c r="B18" s="314">
        <v>12654.83073525</v>
      </c>
      <c r="C18" s="315">
        <v>1461.7796933699999</v>
      </c>
      <c r="D18" s="312">
        <v>171.31813101000003</v>
      </c>
      <c r="E18" s="39">
        <v>1767.8177508400001</v>
      </c>
      <c r="F18" s="313">
        <v>55.854562010000002</v>
      </c>
      <c r="G18" s="316">
        <f t="shared" si="0"/>
        <v>16111.600872479999</v>
      </c>
      <c r="H18" s="40"/>
    </row>
    <row r="19" spans="1:16" ht="15.75" customHeight="1" x14ac:dyDescent="0.3">
      <c r="A19" s="307">
        <v>2024</v>
      </c>
      <c r="B19" s="314">
        <v>14870.462578539997</v>
      </c>
      <c r="C19" s="315">
        <v>1465.3295385400002</v>
      </c>
      <c r="D19" s="312">
        <v>162.09542909000001</v>
      </c>
      <c r="E19" s="39">
        <v>1868.4287541799999</v>
      </c>
      <c r="F19" s="313">
        <v>17.26681202</v>
      </c>
      <c r="G19" s="316">
        <f>SUM(B19:F19)</f>
        <v>18383.583112369997</v>
      </c>
      <c r="H19" s="40"/>
    </row>
    <row r="20" spans="1:16" ht="15.75" customHeight="1" x14ac:dyDescent="0.3">
      <c r="A20" s="307">
        <v>2025</v>
      </c>
      <c r="B20" s="314">
        <v>21861.398470650001</v>
      </c>
      <c r="C20" s="315">
        <v>1629.2344781800002</v>
      </c>
      <c r="D20" s="312">
        <v>135.81683192999998</v>
      </c>
      <c r="E20" s="39">
        <v>2248.6484580800002</v>
      </c>
      <c r="F20" s="313">
        <v>136.39337</v>
      </c>
      <c r="G20" s="316">
        <f>SUM(B20:F20)</f>
        <v>26011.491608840002</v>
      </c>
      <c r="H20" s="40"/>
    </row>
    <row r="21" spans="1:16" s="559" customFormat="1" ht="27.75" customHeight="1" x14ac:dyDescent="0.3">
      <c r="A21" s="553" t="s">
        <v>855</v>
      </c>
      <c r="B21" s="554">
        <f>SUM(B22:B23)</f>
        <v>3890.58183998</v>
      </c>
      <c r="C21" s="555">
        <f>SUM(C22:C23)</f>
        <v>306.59275395999998</v>
      </c>
      <c r="D21" s="556">
        <f>SUM(D22:D23)</f>
        <v>35.968532949999997</v>
      </c>
      <c r="E21" s="821">
        <f>SUM(E22:E23)</f>
        <v>550.14525988000003</v>
      </c>
      <c r="F21" s="580">
        <f>SUM(F22:F23)</f>
        <v>56.910204020000002</v>
      </c>
      <c r="G21" s="557">
        <f>SUM(B21:F21)</f>
        <v>4840.1985907899989</v>
      </c>
      <c r="H21" s="558"/>
    </row>
    <row r="22" spans="1:16" s="559" customFormat="1" ht="14.25" customHeight="1" x14ac:dyDescent="0.3">
      <c r="A22" s="987" t="s">
        <v>206</v>
      </c>
      <c r="B22" s="988">
        <v>1804.53618166</v>
      </c>
      <c r="C22" s="989">
        <v>159.35019399999999</v>
      </c>
      <c r="D22" s="990">
        <v>22.62562299</v>
      </c>
      <c r="E22" s="991">
        <v>2.9905000000000001E-2</v>
      </c>
      <c r="F22" s="992">
        <v>0</v>
      </c>
      <c r="G22" s="993">
        <f t="shared" ref="G22:G23" si="1">SUM(B22:F22)</f>
        <v>1986.54190365</v>
      </c>
      <c r="H22" s="558"/>
    </row>
    <row r="23" spans="1:16" s="559" customFormat="1" ht="14.25" customHeight="1" x14ac:dyDescent="0.3">
      <c r="A23" s="994" t="s">
        <v>207</v>
      </c>
      <c r="B23" s="995">
        <v>2086.0456583199998</v>
      </c>
      <c r="C23" s="996">
        <v>147.24255995999999</v>
      </c>
      <c r="D23" s="997">
        <v>13.34290996</v>
      </c>
      <c r="E23" s="998">
        <v>550.11535488000004</v>
      </c>
      <c r="F23" s="999">
        <v>56.910204020000002</v>
      </c>
      <c r="G23" s="1000">
        <f t="shared" si="1"/>
        <v>2853.6566871399996</v>
      </c>
      <c r="H23" s="558"/>
    </row>
    <row r="24" spans="1:16" ht="14.25" customHeight="1" x14ac:dyDescent="0.3">
      <c r="A24" s="36"/>
      <c r="B24" s="321"/>
      <c r="C24" s="321"/>
      <c r="D24" s="42"/>
      <c r="E24" s="42"/>
      <c r="F24" s="322"/>
      <c r="G24" s="39"/>
      <c r="H24" s="41"/>
    </row>
    <row r="25" spans="1:16" ht="14.25" customHeight="1" x14ac:dyDescent="0.3">
      <c r="A25" s="1036" t="s">
        <v>857</v>
      </c>
      <c r="B25" s="1036"/>
      <c r="C25" s="1036"/>
      <c r="D25" s="1036"/>
      <c r="E25" s="1036"/>
      <c r="F25" s="1036"/>
      <c r="G25" s="1036"/>
      <c r="H25" s="41"/>
    </row>
    <row r="26" spans="1:16" ht="14.25" customHeight="1" x14ac:dyDescent="0.3">
      <c r="A26" s="7" t="s">
        <v>858</v>
      </c>
      <c r="B26" s="321">
        <v>1092.4835472499999</v>
      </c>
      <c r="C26" s="321">
        <v>107.81823166</v>
      </c>
      <c r="D26" s="42">
        <v>3.8721930000000002</v>
      </c>
      <c r="E26" s="393">
        <v>386.17163089999997</v>
      </c>
      <c r="F26" s="42">
        <v>31.775129030000002</v>
      </c>
      <c r="G26" s="39">
        <f>SUM(B26:F26)</f>
        <v>1622.12073184</v>
      </c>
      <c r="H26" s="41"/>
    </row>
    <row r="27" spans="1:16" ht="14.25" customHeight="1" x14ac:dyDescent="0.3">
      <c r="A27" s="7" t="s">
        <v>859</v>
      </c>
      <c r="B27" s="321">
        <v>2086.0456583199998</v>
      </c>
      <c r="C27" s="321">
        <v>147.24255995999999</v>
      </c>
      <c r="D27" s="42">
        <v>13.34290996</v>
      </c>
      <c r="E27" s="393">
        <v>550.11535488000004</v>
      </c>
      <c r="F27" s="42">
        <v>56.910204020000002</v>
      </c>
      <c r="G27" s="39">
        <f>SUM(B27:F27)</f>
        <v>2853.6566871399996</v>
      </c>
      <c r="H27" s="41"/>
    </row>
    <row r="28" spans="1:16" ht="14.25" customHeight="1" x14ac:dyDescent="0.3">
      <c r="A28" s="185" t="s">
        <v>270</v>
      </c>
      <c r="B28" s="323">
        <f t="shared" ref="B28:G28" si="2">B27/B26-1</f>
        <v>0.90945269937565176</v>
      </c>
      <c r="C28" s="323">
        <f t="shared" si="2"/>
        <v>0.3656554897350095</v>
      </c>
      <c r="D28" s="323">
        <f t="shared" si="2"/>
        <v>2.4458277157156161</v>
      </c>
      <c r="E28" s="323">
        <f t="shared" si="2"/>
        <v>0.42453590803114616</v>
      </c>
      <c r="F28" s="323">
        <f t="shared" si="2"/>
        <v>0.79102983236571922</v>
      </c>
      <c r="G28" s="323">
        <f t="shared" si="2"/>
        <v>0.75921349818582673</v>
      </c>
      <c r="H28" s="41"/>
    </row>
    <row r="29" spans="1:16" ht="14.25" customHeight="1" x14ac:dyDescent="0.3">
      <c r="A29" s="36"/>
      <c r="B29" s="581"/>
      <c r="C29" s="581"/>
      <c r="D29" s="42"/>
      <c r="E29" s="42"/>
      <c r="F29" s="322"/>
      <c r="G29" s="39"/>
      <c r="H29" s="41"/>
      <c r="I29" s="582"/>
      <c r="J29" s="583"/>
      <c r="K29" s="584"/>
      <c r="L29" s="584"/>
      <c r="M29" s="584"/>
      <c r="N29" s="585"/>
      <c r="O29" s="584"/>
      <c r="P29" s="584"/>
    </row>
    <row r="30" spans="1:16" ht="14.25" customHeight="1" x14ac:dyDescent="0.3">
      <c r="A30" s="1036" t="s">
        <v>906</v>
      </c>
      <c r="B30" s="1036"/>
      <c r="C30" s="1036"/>
      <c r="D30" s="1036"/>
      <c r="E30" s="1036"/>
      <c r="F30" s="1036"/>
      <c r="G30" s="1036"/>
      <c r="H30" s="41"/>
      <c r="I30" s="582"/>
      <c r="J30" s="583"/>
      <c r="K30" s="584"/>
      <c r="L30" s="584"/>
      <c r="M30" s="584"/>
      <c r="N30" s="585"/>
      <c r="O30" s="584"/>
      <c r="P30" s="584"/>
    </row>
    <row r="31" spans="1:16" ht="14.25" customHeight="1" x14ac:dyDescent="0.3">
      <c r="A31" s="7" t="s">
        <v>861</v>
      </c>
      <c r="B31" s="581">
        <v>2824.9908125799998</v>
      </c>
      <c r="C31" s="581">
        <v>219.34807997000001</v>
      </c>
      <c r="D31" s="42">
        <v>19.549185980000001</v>
      </c>
      <c r="E31" s="42">
        <v>386.53278389999997</v>
      </c>
      <c r="F31" s="42">
        <v>31.775394030000001</v>
      </c>
      <c r="G31" s="39">
        <f>SUM(B31:F31)</f>
        <v>3482.1962564599999</v>
      </c>
      <c r="H31" s="41"/>
      <c r="I31" s="582"/>
      <c r="J31" s="583"/>
      <c r="K31" s="584"/>
      <c r="L31" s="584"/>
      <c r="M31" s="584"/>
      <c r="N31" s="585"/>
      <c r="O31" s="584"/>
      <c r="P31" s="584"/>
    </row>
    <row r="32" spans="1:16" ht="14.25" customHeight="1" x14ac:dyDescent="0.3">
      <c r="A32" s="7" t="s">
        <v>862</v>
      </c>
      <c r="B32" s="581">
        <v>3890.58183998</v>
      </c>
      <c r="C32" s="581">
        <v>306.59275395999998</v>
      </c>
      <c r="D32" s="42">
        <v>35.968532949999997</v>
      </c>
      <c r="E32" s="1001">
        <v>550.14525988000003</v>
      </c>
      <c r="F32" s="42">
        <v>56.910204020000002</v>
      </c>
      <c r="G32" s="39">
        <f>SUM(B32:F32)</f>
        <v>4840.1985907899989</v>
      </c>
      <c r="H32" s="41"/>
      <c r="I32" s="582"/>
      <c r="J32" s="583"/>
      <c r="K32" s="584"/>
      <c r="L32" s="584"/>
      <c r="M32" s="584"/>
      <c r="N32" s="585"/>
      <c r="O32" s="584"/>
      <c r="P32" s="584"/>
    </row>
    <row r="33" spans="1:16" ht="14.25" customHeight="1" x14ac:dyDescent="0.3">
      <c r="A33" s="185" t="s">
        <v>270</v>
      </c>
      <c r="B33" s="323">
        <f t="shared" ref="B33:G33" si="3">B32/B31-1</f>
        <v>0.37720159041041978</v>
      </c>
      <c r="C33" s="323">
        <f t="shared" si="3"/>
        <v>0.39774532789132389</v>
      </c>
      <c r="D33" s="323">
        <f t="shared" si="3"/>
        <v>0.83989926674174464</v>
      </c>
      <c r="E33" s="323">
        <f t="shared" si="3"/>
        <v>0.42328227460863532</v>
      </c>
      <c r="F33" s="323">
        <f t="shared" si="3"/>
        <v>0.79101489555942406</v>
      </c>
      <c r="G33" s="323">
        <f t="shared" si="3"/>
        <v>0.38998443347663114</v>
      </c>
      <c r="H33" s="41"/>
      <c r="I33" s="582"/>
      <c r="J33" s="583"/>
      <c r="K33" s="584"/>
      <c r="L33" s="584"/>
      <c r="M33" s="584"/>
      <c r="N33" s="585"/>
      <c r="O33" s="584"/>
      <c r="P33" s="584"/>
    </row>
    <row r="34" spans="1:16" ht="14.25" customHeight="1" x14ac:dyDescent="0.3">
      <c r="A34" s="36"/>
      <c r="B34" s="581"/>
      <c r="C34" s="581"/>
      <c r="D34" s="42"/>
      <c r="E34" s="42"/>
      <c r="F34" s="322"/>
      <c r="G34" s="39"/>
      <c r="H34" s="41"/>
      <c r="I34" s="582"/>
      <c r="J34" s="583"/>
      <c r="K34" s="584"/>
      <c r="L34" s="584"/>
      <c r="M34" s="584"/>
      <c r="N34" s="585"/>
      <c r="O34" s="584"/>
      <c r="P34" s="584"/>
    </row>
    <row r="35" spans="1:16" ht="14.25" customHeight="1" x14ac:dyDescent="0.3">
      <c r="A35" s="324" t="s">
        <v>271</v>
      </c>
      <c r="B35" s="324"/>
      <c r="C35" s="324"/>
      <c r="D35" s="324"/>
      <c r="E35" s="324"/>
      <c r="F35" s="324"/>
      <c r="G35" s="324"/>
      <c r="H35" s="41"/>
    </row>
    <row r="36" spans="1:16" ht="14.25" customHeight="1" x14ac:dyDescent="0.3">
      <c r="A36" s="7" t="s">
        <v>842</v>
      </c>
      <c r="B36" s="321">
        <v>1804.53618166</v>
      </c>
      <c r="C36" s="321">
        <v>159.35019399999999</v>
      </c>
      <c r="D36" s="42">
        <v>22.62562299</v>
      </c>
      <c r="E36" s="823">
        <v>2.9905000000000001E-2</v>
      </c>
      <c r="F36" s="822">
        <v>0</v>
      </c>
      <c r="G36" s="39">
        <f>SUM(B36:F36)</f>
        <v>1986.54190365</v>
      </c>
      <c r="H36" s="41"/>
    </row>
    <row r="37" spans="1:16" ht="14.25" customHeight="1" x14ac:dyDescent="0.3">
      <c r="A37" s="7" t="s">
        <v>859</v>
      </c>
      <c r="B37" s="321">
        <v>2086.0456583199998</v>
      </c>
      <c r="C37" s="321">
        <v>147.24255995999999</v>
      </c>
      <c r="D37" s="622">
        <v>13.34290996</v>
      </c>
      <c r="E37" s="622">
        <v>550.11535488000004</v>
      </c>
      <c r="F37" s="622">
        <v>56.910204020000002</v>
      </c>
      <c r="G37" s="39">
        <f>SUM(B37:F37)</f>
        <v>2853.6566871399996</v>
      </c>
      <c r="H37" s="41"/>
    </row>
    <row r="38" spans="1:16" ht="14.25" customHeight="1" x14ac:dyDescent="0.3">
      <c r="A38" s="185" t="s">
        <v>270</v>
      </c>
      <c r="B38" s="325">
        <f>B37/B36-1</f>
        <v>0.15600101539722977</v>
      </c>
      <c r="C38" s="325">
        <f t="shared" ref="C38:G38" si="4">C37/C36-1</f>
        <v>-7.598129463212322E-2</v>
      </c>
      <c r="D38" s="325">
        <f t="shared" si="4"/>
        <v>-0.41027436168731102</v>
      </c>
      <c r="E38" s="325" t="s">
        <v>241</v>
      </c>
      <c r="F38" s="325" t="s">
        <v>241</v>
      </c>
      <c r="G38" s="325">
        <f t="shared" si="4"/>
        <v>0.43649458483447767</v>
      </c>
      <c r="H38" s="41"/>
    </row>
    <row r="39" spans="1:16" ht="14.25" customHeight="1" x14ac:dyDescent="0.3">
      <c r="A39" s="36"/>
      <c r="B39" s="321"/>
      <c r="C39" s="321"/>
      <c r="D39" s="42"/>
      <c r="E39" s="42"/>
      <c r="F39" s="322"/>
      <c r="G39" s="39"/>
      <c r="H39" s="41"/>
    </row>
    <row r="40" spans="1:16" ht="23.25" customHeight="1" x14ac:dyDescent="0.3">
      <c r="A40" s="1038" t="s">
        <v>225</v>
      </c>
      <c r="B40" s="1038"/>
      <c r="C40" s="1038"/>
      <c r="D40" s="1038"/>
      <c r="E40" s="1038"/>
      <c r="F40" s="1038"/>
      <c r="G40" s="1038"/>
      <c r="H40" s="45"/>
    </row>
    <row r="41" spans="1:16" ht="14.25" customHeight="1" x14ac:dyDescent="0.3">
      <c r="A41" s="43"/>
      <c r="B41" s="46"/>
      <c r="C41" s="47"/>
      <c r="D41" s="48"/>
      <c r="E41" s="49"/>
      <c r="F41" s="49"/>
      <c r="G41" s="49"/>
      <c r="H41" s="20"/>
    </row>
    <row r="42" spans="1:16" ht="14.25" customHeight="1" x14ac:dyDescent="0.3">
      <c r="A42" s="43"/>
      <c r="B42" s="46"/>
      <c r="C42" s="47"/>
      <c r="D42" s="48"/>
      <c r="E42" s="49"/>
      <c r="F42" s="49"/>
      <c r="G42" s="49"/>
      <c r="H42" s="20"/>
    </row>
    <row r="43" spans="1:16" ht="14.25" customHeight="1" x14ac:dyDescent="0.3">
      <c r="A43" s="43"/>
      <c r="B43" s="46"/>
      <c r="C43" s="47"/>
      <c r="D43" s="48"/>
      <c r="E43" s="49"/>
      <c r="F43" s="49"/>
      <c r="G43" s="49"/>
      <c r="H43" s="20"/>
    </row>
    <row r="44" spans="1:16" ht="14.25" customHeight="1" x14ac:dyDescent="0.3">
      <c r="A44" s="43"/>
      <c r="B44" s="46"/>
      <c r="C44" s="47"/>
      <c r="D44" s="48"/>
      <c r="E44" s="49"/>
      <c r="F44" s="49"/>
      <c r="G44" s="49"/>
      <c r="H44" s="20"/>
    </row>
    <row r="45" spans="1:16" ht="14.25" customHeight="1" x14ac:dyDescent="0.3">
      <c r="A45" s="43"/>
      <c r="B45" s="46"/>
      <c r="C45" s="47"/>
      <c r="D45" s="48"/>
      <c r="E45" s="49"/>
      <c r="F45" s="49"/>
      <c r="G45" s="49"/>
      <c r="H45" s="20"/>
    </row>
    <row r="46" spans="1:16" ht="14.25" customHeight="1" x14ac:dyDescent="0.3">
      <c r="A46" s="43"/>
      <c r="B46" s="46"/>
      <c r="C46" s="47"/>
      <c r="D46" s="48"/>
      <c r="E46" s="49"/>
      <c r="F46" s="49"/>
      <c r="G46" s="49"/>
      <c r="H46" s="20"/>
    </row>
    <row r="47" spans="1:16" ht="14.25" customHeight="1" x14ac:dyDescent="0.3">
      <c r="A47" s="43"/>
      <c r="B47" s="46"/>
      <c r="C47" s="47"/>
      <c r="D47" s="48"/>
      <c r="E47" s="49"/>
      <c r="F47" s="49"/>
      <c r="G47" s="49"/>
      <c r="H47" s="20"/>
    </row>
    <row r="48" spans="1:16" ht="14.25" customHeight="1" x14ac:dyDescent="0.3">
      <c r="A48" s="43"/>
      <c r="B48" s="48"/>
      <c r="C48" s="47"/>
      <c r="D48" s="48"/>
      <c r="E48" s="49"/>
      <c r="F48" s="49"/>
      <c r="G48" s="49"/>
      <c r="H48" s="20"/>
    </row>
    <row r="49" spans="1:8" ht="14.25" customHeight="1" x14ac:dyDescent="0.3">
      <c r="A49" s="43"/>
      <c r="B49" s="49"/>
      <c r="C49" s="47"/>
      <c r="D49" s="49"/>
      <c r="E49" s="49"/>
      <c r="F49" s="49"/>
      <c r="G49" s="49"/>
      <c r="H49" s="20"/>
    </row>
    <row r="50" spans="1:8" ht="14.25" customHeight="1" x14ac:dyDescent="0.3">
      <c r="A50" s="43"/>
      <c r="B50" s="49"/>
      <c r="C50" s="49"/>
      <c r="D50" s="49"/>
      <c r="E50" s="49"/>
      <c r="F50" s="49"/>
      <c r="G50" s="49"/>
      <c r="H50" s="20"/>
    </row>
    <row r="51" spans="1:8" ht="14.25" customHeight="1" x14ac:dyDescent="0.3">
      <c r="A51" s="43"/>
      <c r="B51" s="49"/>
      <c r="C51" s="49"/>
      <c r="D51" s="49"/>
      <c r="E51" s="49"/>
      <c r="F51" s="49"/>
      <c r="G51" s="49"/>
      <c r="H51" s="20"/>
    </row>
    <row r="52" spans="1:8" ht="14.25" customHeight="1" x14ac:dyDescent="0.3">
      <c r="A52" s="43"/>
      <c r="B52" s="49"/>
      <c r="C52" s="49"/>
      <c r="D52" s="49"/>
      <c r="E52" s="49"/>
      <c r="F52" s="49"/>
      <c r="G52" s="49"/>
      <c r="H52" s="20"/>
    </row>
    <row r="53" spans="1:8" ht="14.25" customHeight="1" x14ac:dyDescent="0.3">
      <c r="A53" s="43"/>
      <c r="B53" s="49"/>
      <c r="C53" s="49"/>
      <c r="D53" s="49"/>
      <c r="E53" s="49"/>
      <c r="F53" s="49"/>
      <c r="G53" s="49"/>
      <c r="H53" s="20"/>
    </row>
    <row r="54" spans="1:8" ht="14.25" customHeight="1" x14ac:dyDescent="0.3">
      <c r="A54" s="43"/>
      <c r="B54" s="49"/>
      <c r="C54" s="49"/>
      <c r="D54" s="49"/>
      <c r="E54" s="49"/>
      <c r="F54" s="49"/>
      <c r="G54" s="49"/>
      <c r="H54" s="20"/>
    </row>
    <row r="55" spans="1:8" ht="14.25" customHeight="1" x14ac:dyDescent="0.3">
      <c r="A55" s="43"/>
      <c r="B55" s="49"/>
      <c r="C55" s="49"/>
      <c r="D55" s="49"/>
      <c r="E55" s="49"/>
      <c r="F55" s="49"/>
      <c r="G55" s="49"/>
      <c r="H55" s="20"/>
    </row>
    <row r="56" spans="1:8" ht="14.25" customHeight="1" x14ac:dyDescent="0.3">
      <c r="A56" s="43"/>
      <c r="B56" s="44"/>
      <c r="C56" s="44"/>
      <c r="D56" s="44"/>
      <c r="E56" s="44"/>
      <c r="F56" s="44"/>
      <c r="G56" s="44"/>
      <c r="H56" s="41"/>
    </row>
    <row r="57" spans="1:8" ht="53.25" customHeight="1" x14ac:dyDescent="0.3">
      <c r="A57" s="1066" t="s">
        <v>907</v>
      </c>
      <c r="B57" s="1066"/>
      <c r="C57" s="1066"/>
      <c r="D57" s="1066"/>
      <c r="E57" s="1066"/>
      <c r="F57" s="1066"/>
      <c r="G57" s="1066"/>
      <c r="H57" s="50"/>
    </row>
    <row r="58" spans="1:8" ht="14.25" customHeight="1" x14ac:dyDescent="0.3">
      <c r="A58" s="43"/>
      <c r="B58" s="46"/>
      <c r="C58" s="51"/>
      <c r="D58" s="49"/>
      <c r="E58" s="49"/>
      <c r="F58" s="49"/>
      <c r="G58" s="49"/>
      <c r="H58" s="20"/>
    </row>
  </sheetData>
  <mergeCells count="6">
    <mergeCell ref="A57:G57"/>
    <mergeCell ref="B4:C4"/>
    <mergeCell ref="D4:F4"/>
    <mergeCell ref="A25:G25"/>
    <mergeCell ref="A30:G30"/>
    <mergeCell ref="A40:G40"/>
  </mergeCells>
  <pageMargins left="0.7" right="0.7" top="0.75" bottom="0.75" header="0" footer="0"/>
  <pageSetup scale="46"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0B962-F0D2-4C39-9C2F-A5F8C2C7A524}">
  <sheetPr codeName="Hoja23">
    <tabColor rgb="FF002060"/>
  </sheetPr>
  <dimension ref="B2:J76"/>
  <sheetViews>
    <sheetView showGridLines="0" view="pageBreakPreview" zoomScaleNormal="100" zoomScaleSheetLayoutView="100" workbookViewId="0">
      <selection activeCell="B2" sqref="B2:I2"/>
    </sheetView>
  </sheetViews>
  <sheetFormatPr baseColWidth="10" defaultColWidth="21.88671875" defaultRowHeight="14.4" x14ac:dyDescent="0.3"/>
  <cols>
    <col min="1" max="1" width="2.5546875" style="361" customWidth="1"/>
    <col min="2" max="3" width="15.88671875" style="361" customWidth="1"/>
    <col min="4" max="4" width="37.44140625" style="361" customWidth="1"/>
    <col min="5" max="5" width="52.33203125" style="361" customWidth="1"/>
    <col min="6" max="6" width="16.88671875" style="361" customWidth="1"/>
    <col min="7" max="7" width="18.5546875" style="361" customWidth="1"/>
    <col min="8" max="8" width="21.88671875" style="361"/>
    <col min="9" max="9" width="28.5546875" style="361" customWidth="1"/>
    <col min="10" max="10" width="2.5546875" style="361" customWidth="1"/>
    <col min="11" max="16384" width="21.88671875" style="361"/>
  </cols>
  <sheetData>
    <row r="2" spans="2:9" ht="28.8" x14ac:dyDescent="0.3">
      <c r="B2" s="1070" t="s">
        <v>829</v>
      </c>
      <c r="C2" s="1070"/>
      <c r="D2" s="1070"/>
      <c r="E2" s="1070"/>
      <c r="F2" s="1070"/>
      <c r="G2" s="1070"/>
      <c r="H2" s="1070"/>
      <c r="I2" s="1070"/>
    </row>
    <row r="4" spans="2:9" ht="39.75" customHeight="1" thickBot="1" x14ac:dyDescent="0.35">
      <c r="B4" s="362" t="s">
        <v>396</v>
      </c>
      <c r="C4" s="362" t="s">
        <v>397</v>
      </c>
      <c r="D4" s="363" t="s">
        <v>7</v>
      </c>
      <c r="E4" s="363" t="s">
        <v>8</v>
      </c>
      <c r="F4" s="362" t="s">
        <v>180</v>
      </c>
      <c r="G4" s="362" t="s">
        <v>10</v>
      </c>
      <c r="H4" s="362" t="s">
        <v>96</v>
      </c>
      <c r="I4" s="362" t="s">
        <v>435</v>
      </c>
    </row>
    <row r="5" spans="2:9" ht="20.25" customHeight="1" thickBot="1" x14ac:dyDescent="0.35">
      <c r="B5" s="364" t="s">
        <v>398</v>
      </c>
      <c r="C5" s="364">
        <v>2025</v>
      </c>
      <c r="D5" s="365" t="s">
        <v>97</v>
      </c>
      <c r="E5" s="366" t="s">
        <v>98</v>
      </c>
      <c r="F5" s="364" t="s">
        <v>26</v>
      </c>
      <c r="G5" s="364" t="s">
        <v>2</v>
      </c>
      <c r="H5" s="364" t="s">
        <v>399</v>
      </c>
      <c r="I5" s="605">
        <v>650</v>
      </c>
    </row>
    <row r="6" spans="2:9" ht="20.25" customHeight="1" thickBot="1" x14ac:dyDescent="0.35">
      <c r="B6" s="602" t="s">
        <v>400</v>
      </c>
      <c r="C6" s="602">
        <v>2024</v>
      </c>
      <c r="D6" s="603" t="s">
        <v>161</v>
      </c>
      <c r="E6" s="604" t="s">
        <v>162</v>
      </c>
      <c r="F6" s="602" t="s">
        <v>27</v>
      </c>
      <c r="G6" s="602" t="s">
        <v>2</v>
      </c>
      <c r="H6" s="602" t="s">
        <v>399</v>
      </c>
      <c r="I6" s="606">
        <v>1318.7470000000001</v>
      </c>
    </row>
    <row r="7" spans="2:9" ht="20.25" customHeight="1" x14ac:dyDescent="0.3">
      <c r="B7" s="602" t="s">
        <v>401</v>
      </c>
      <c r="C7" s="602">
        <v>2024</v>
      </c>
      <c r="D7" s="603" t="s">
        <v>106</v>
      </c>
      <c r="E7" s="604" t="s">
        <v>107</v>
      </c>
      <c r="F7" s="602" t="s">
        <v>32</v>
      </c>
      <c r="G7" s="602" t="s">
        <v>1</v>
      </c>
      <c r="H7" s="602" t="s">
        <v>399</v>
      </c>
      <c r="I7" s="606">
        <v>1604</v>
      </c>
    </row>
    <row r="8" spans="2:9" ht="20.25" customHeight="1" thickBot="1" x14ac:dyDescent="0.35">
      <c r="B8" s="373" t="s">
        <v>711</v>
      </c>
      <c r="C8" s="373">
        <v>2026</v>
      </c>
      <c r="D8" s="374" t="s">
        <v>99</v>
      </c>
      <c r="E8" s="375" t="s">
        <v>34</v>
      </c>
      <c r="F8" s="376" t="s">
        <v>16</v>
      </c>
      <c r="G8" s="376" t="s">
        <v>3</v>
      </c>
      <c r="H8" s="376" t="s">
        <v>399</v>
      </c>
      <c r="I8" s="798">
        <v>130</v>
      </c>
    </row>
    <row r="9" spans="2:9" ht="20.25" customHeight="1" x14ac:dyDescent="0.3">
      <c r="B9" s="370" t="s">
        <v>404</v>
      </c>
      <c r="C9" s="370">
        <v>2025</v>
      </c>
      <c r="D9" s="371" t="s">
        <v>712</v>
      </c>
      <c r="E9" s="372" t="s">
        <v>40</v>
      </c>
      <c r="F9" s="370" t="s">
        <v>33</v>
      </c>
      <c r="G9" s="370" t="s">
        <v>268</v>
      </c>
      <c r="H9" s="370" t="s">
        <v>100</v>
      </c>
      <c r="I9" s="608">
        <v>293.5</v>
      </c>
    </row>
    <row r="10" spans="2:9" ht="20.25" customHeight="1" x14ac:dyDescent="0.3">
      <c r="B10" s="370" t="s">
        <v>713</v>
      </c>
      <c r="C10" s="370">
        <v>2025</v>
      </c>
      <c r="D10" s="371" t="s">
        <v>415</v>
      </c>
      <c r="E10" s="372" t="s">
        <v>416</v>
      </c>
      <c r="F10" s="370" t="s">
        <v>15</v>
      </c>
      <c r="G10" s="370" t="s">
        <v>1</v>
      </c>
      <c r="H10" s="370" t="s">
        <v>100</v>
      </c>
      <c r="I10" s="608">
        <v>502.47</v>
      </c>
    </row>
    <row r="11" spans="2:9" ht="20.25" customHeight="1" x14ac:dyDescent="0.3">
      <c r="B11" s="370" t="s">
        <v>404</v>
      </c>
      <c r="C11" s="370">
        <v>2026</v>
      </c>
      <c r="D11" s="371" t="s">
        <v>163</v>
      </c>
      <c r="E11" s="372" t="s">
        <v>164</v>
      </c>
      <c r="F11" s="370" t="s">
        <v>24</v>
      </c>
      <c r="G11" s="370" t="s">
        <v>3</v>
      </c>
      <c r="H11" s="370" t="s">
        <v>399</v>
      </c>
      <c r="I11" s="608">
        <v>76.2</v>
      </c>
    </row>
    <row r="12" spans="2:9" ht="20.25" customHeight="1" x14ac:dyDescent="0.3">
      <c r="B12" s="370" t="s">
        <v>714</v>
      </c>
      <c r="C12" s="370">
        <v>2027</v>
      </c>
      <c r="D12" s="371" t="s">
        <v>170</v>
      </c>
      <c r="E12" s="372" t="s">
        <v>715</v>
      </c>
      <c r="F12" s="370" t="s">
        <v>19</v>
      </c>
      <c r="G12" s="370" t="s">
        <v>1</v>
      </c>
      <c r="H12" s="370" t="s">
        <v>399</v>
      </c>
      <c r="I12" s="608">
        <v>1802</v>
      </c>
    </row>
    <row r="13" spans="2:9" ht="20.25" customHeight="1" x14ac:dyDescent="0.3">
      <c r="B13" s="367" t="s">
        <v>404</v>
      </c>
      <c r="C13" s="367">
        <v>2028</v>
      </c>
      <c r="D13" s="368" t="s">
        <v>101</v>
      </c>
      <c r="E13" s="369" t="s">
        <v>102</v>
      </c>
      <c r="F13" s="367" t="s">
        <v>33</v>
      </c>
      <c r="G13" s="367" t="s">
        <v>4</v>
      </c>
      <c r="H13" s="367" t="s">
        <v>103</v>
      </c>
      <c r="I13" s="609">
        <v>579</v>
      </c>
    </row>
    <row r="14" spans="2:9" ht="20.25" customHeight="1" x14ac:dyDescent="0.3">
      <c r="B14" s="377" t="s">
        <v>405</v>
      </c>
      <c r="C14" s="377">
        <v>2028</v>
      </c>
      <c r="D14" s="371" t="s">
        <v>154</v>
      </c>
      <c r="E14" s="372" t="s">
        <v>155</v>
      </c>
      <c r="F14" s="370" t="s">
        <v>19</v>
      </c>
      <c r="G14" s="370" t="s">
        <v>5</v>
      </c>
      <c r="H14" s="370" t="s">
        <v>100</v>
      </c>
      <c r="I14" s="608">
        <v>1781.25</v>
      </c>
    </row>
    <row r="15" spans="2:9" ht="20.25" customHeight="1" x14ac:dyDescent="0.3">
      <c r="B15" s="378" t="s">
        <v>404</v>
      </c>
      <c r="C15" s="378">
        <v>2029</v>
      </c>
      <c r="D15" s="379" t="s">
        <v>109</v>
      </c>
      <c r="E15" s="380" t="s">
        <v>110</v>
      </c>
      <c r="F15" s="381" t="s">
        <v>19</v>
      </c>
      <c r="G15" s="381" t="s">
        <v>1</v>
      </c>
      <c r="H15" s="381" t="s">
        <v>103</v>
      </c>
      <c r="I15" s="610">
        <v>1900</v>
      </c>
    </row>
    <row r="16" spans="2:9" ht="20.25" customHeight="1" thickBot="1" x14ac:dyDescent="0.35">
      <c r="B16" s="376" t="s">
        <v>716</v>
      </c>
      <c r="C16" s="376">
        <v>2029</v>
      </c>
      <c r="D16" s="374" t="s">
        <v>402</v>
      </c>
      <c r="E16" s="375" t="s">
        <v>403</v>
      </c>
      <c r="F16" s="376" t="s">
        <v>32</v>
      </c>
      <c r="G16" s="376" t="s">
        <v>3</v>
      </c>
      <c r="H16" s="376" t="s">
        <v>103</v>
      </c>
      <c r="I16" s="607">
        <v>344.98774900000001</v>
      </c>
    </row>
    <row r="17" spans="2:9" ht="20.25" customHeight="1" x14ac:dyDescent="0.3">
      <c r="B17" s="378" t="s">
        <v>717</v>
      </c>
      <c r="C17" s="381">
        <v>2026</v>
      </c>
      <c r="D17" s="379" t="s">
        <v>718</v>
      </c>
      <c r="E17" s="380" t="s">
        <v>719</v>
      </c>
      <c r="F17" s="381" t="s">
        <v>15</v>
      </c>
      <c r="G17" s="381" t="s">
        <v>4</v>
      </c>
      <c r="H17" s="381" t="s">
        <v>100</v>
      </c>
      <c r="I17" s="610">
        <v>118.08574900000001</v>
      </c>
    </row>
    <row r="18" spans="2:9" ht="20.25" customHeight="1" x14ac:dyDescent="0.3">
      <c r="B18" s="382" t="s">
        <v>720</v>
      </c>
      <c r="C18" s="367">
        <v>2026</v>
      </c>
      <c r="D18" s="368" t="s">
        <v>721</v>
      </c>
      <c r="E18" s="369" t="s">
        <v>722</v>
      </c>
      <c r="F18" s="367" t="s">
        <v>19</v>
      </c>
      <c r="G18" s="367" t="s">
        <v>1</v>
      </c>
      <c r="H18" s="367" t="s">
        <v>100</v>
      </c>
      <c r="I18" s="609">
        <v>2100</v>
      </c>
    </row>
    <row r="19" spans="2:9" ht="20.25" customHeight="1" thickBot="1" x14ac:dyDescent="0.35">
      <c r="B19" s="383" t="s">
        <v>723</v>
      </c>
      <c r="C19" s="384">
        <v>2027</v>
      </c>
      <c r="D19" s="385" t="s">
        <v>417</v>
      </c>
      <c r="E19" s="386" t="s">
        <v>134</v>
      </c>
      <c r="F19" s="384" t="s">
        <v>36</v>
      </c>
      <c r="G19" s="384" t="s">
        <v>1</v>
      </c>
      <c r="H19" s="384" t="s">
        <v>399</v>
      </c>
      <c r="I19" s="611">
        <v>1753.278879</v>
      </c>
    </row>
    <row r="20" spans="2:9" ht="20.25" customHeight="1" x14ac:dyDescent="0.3">
      <c r="B20" s="612" t="s">
        <v>724</v>
      </c>
      <c r="C20" s="602">
        <v>2027</v>
      </c>
      <c r="D20" s="603" t="s">
        <v>146</v>
      </c>
      <c r="E20" s="604" t="s">
        <v>147</v>
      </c>
      <c r="F20" s="602" t="s">
        <v>39</v>
      </c>
      <c r="G20" s="602" t="s">
        <v>1</v>
      </c>
      <c r="H20" s="602" t="s">
        <v>100</v>
      </c>
      <c r="I20" s="606">
        <v>1500</v>
      </c>
    </row>
    <row r="21" spans="2:9" ht="20.25" customHeight="1" x14ac:dyDescent="0.3">
      <c r="B21" s="377" t="s">
        <v>725</v>
      </c>
      <c r="C21" s="370">
        <v>2029</v>
      </c>
      <c r="D21" s="371" t="s">
        <v>150</v>
      </c>
      <c r="E21" s="372" t="s">
        <v>151</v>
      </c>
      <c r="F21" s="370" t="s">
        <v>26</v>
      </c>
      <c r="G21" s="370" t="s">
        <v>1</v>
      </c>
      <c r="H21" s="370" t="s">
        <v>114</v>
      </c>
      <c r="I21" s="608">
        <v>655</v>
      </c>
    </row>
    <row r="22" spans="2:9" ht="20.25" customHeight="1" thickBot="1" x14ac:dyDescent="0.35">
      <c r="B22" s="382" t="s">
        <v>726</v>
      </c>
      <c r="C22" s="376">
        <v>2031</v>
      </c>
      <c r="D22" s="374" t="s">
        <v>115</v>
      </c>
      <c r="E22" s="375" t="s">
        <v>116</v>
      </c>
      <c r="F22" s="376" t="s">
        <v>36</v>
      </c>
      <c r="G22" s="376" t="s">
        <v>1</v>
      </c>
      <c r="H22" s="376" t="s">
        <v>100</v>
      </c>
      <c r="I22" s="607">
        <v>1038.4079999999999</v>
      </c>
    </row>
    <row r="23" spans="2:9" ht="20.25" customHeight="1" x14ac:dyDescent="0.3">
      <c r="B23" s="612" t="s">
        <v>727</v>
      </c>
      <c r="C23" s="602">
        <v>2032</v>
      </c>
      <c r="D23" s="603" t="s">
        <v>406</v>
      </c>
      <c r="E23" s="604" t="s">
        <v>165</v>
      </c>
      <c r="F23" s="602" t="s">
        <v>22</v>
      </c>
      <c r="G23" s="602" t="s">
        <v>407</v>
      </c>
      <c r="H23" s="602" t="s">
        <v>112</v>
      </c>
      <c r="I23" s="606">
        <v>597.88286723400199</v>
      </c>
    </row>
    <row r="24" spans="2:9" ht="20.25" customHeight="1" thickBot="1" x14ac:dyDescent="0.35">
      <c r="B24" s="382" t="s">
        <v>830</v>
      </c>
      <c r="C24" s="376" t="s">
        <v>118</v>
      </c>
      <c r="D24" s="374" t="s">
        <v>831</v>
      </c>
      <c r="E24" s="375" t="s">
        <v>148</v>
      </c>
      <c r="F24" s="376" t="s">
        <v>13</v>
      </c>
      <c r="G24" s="376" t="s">
        <v>1</v>
      </c>
      <c r="H24" s="376" t="s">
        <v>112</v>
      </c>
      <c r="I24" s="607">
        <v>1650</v>
      </c>
    </row>
    <row r="25" spans="2:9" ht="20.25" customHeight="1" x14ac:dyDescent="0.3">
      <c r="B25" s="1071" t="s">
        <v>216</v>
      </c>
      <c r="C25" s="367">
        <v>2027</v>
      </c>
      <c r="D25" s="368" t="s">
        <v>408</v>
      </c>
      <c r="E25" s="369" t="s">
        <v>409</v>
      </c>
      <c r="F25" s="367" t="s">
        <v>45</v>
      </c>
      <c r="G25" s="367" t="s">
        <v>1</v>
      </c>
      <c r="H25" s="367" t="s">
        <v>112</v>
      </c>
      <c r="I25" s="609">
        <v>500</v>
      </c>
    </row>
    <row r="26" spans="2:9" ht="20.25" customHeight="1" x14ac:dyDescent="0.3">
      <c r="B26" s="1072"/>
      <c r="C26" s="370">
        <v>2029</v>
      </c>
      <c r="D26" s="371" t="s">
        <v>111</v>
      </c>
      <c r="E26" s="372" t="s">
        <v>715</v>
      </c>
      <c r="F26" s="370" t="s">
        <v>26</v>
      </c>
      <c r="G26" s="370" t="s">
        <v>1</v>
      </c>
      <c r="H26" s="370" t="s">
        <v>112</v>
      </c>
      <c r="I26" s="608">
        <v>1354</v>
      </c>
    </row>
    <row r="27" spans="2:9" ht="20.25" customHeight="1" x14ac:dyDescent="0.3">
      <c r="B27" s="1072"/>
      <c r="C27" s="382">
        <v>2031</v>
      </c>
      <c r="D27" s="368" t="s">
        <v>113</v>
      </c>
      <c r="E27" s="369" t="s">
        <v>715</v>
      </c>
      <c r="F27" s="367" t="s">
        <v>36</v>
      </c>
      <c r="G27" s="367" t="s">
        <v>1</v>
      </c>
      <c r="H27" s="367" t="s">
        <v>114</v>
      </c>
      <c r="I27" s="609">
        <v>2600</v>
      </c>
    </row>
    <row r="28" spans="2:9" ht="20.25" customHeight="1" x14ac:dyDescent="0.3">
      <c r="B28" s="1072"/>
      <c r="C28" s="370">
        <v>2032</v>
      </c>
      <c r="D28" s="371" t="s">
        <v>117</v>
      </c>
      <c r="E28" s="372" t="s">
        <v>715</v>
      </c>
      <c r="F28" s="370" t="s">
        <v>22</v>
      </c>
      <c r="G28" s="370" t="s">
        <v>1</v>
      </c>
      <c r="H28" s="370" t="s">
        <v>112</v>
      </c>
      <c r="I28" s="608">
        <v>2500</v>
      </c>
    </row>
    <row r="29" spans="2:9" ht="20.25" customHeight="1" x14ac:dyDescent="0.3">
      <c r="B29" s="1072"/>
      <c r="C29" s="367" t="s">
        <v>118</v>
      </c>
      <c r="D29" s="368" t="s">
        <v>119</v>
      </c>
      <c r="E29" s="369" t="s">
        <v>120</v>
      </c>
      <c r="F29" s="367" t="s">
        <v>121</v>
      </c>
      <c r="G29" s="367" t="s">
        <v>214</v>
      </c>
      <c r="H29" s="367" t="s">
        <v>100</v>
      </c>
      <c r="I29" s="609">
        <v>450</v>
      </c>
    </row>
    <row r="30" spans="2:9" ht="20.25" customHeight="1" x14ac:dyDescent="0.3">
      <c r="B30" s="1072"/>
      <c r="C30" s="370" t="s">
        <v>118</v>
      </c>
      <c r="D30" s="371" t="s">
        <v>728</v>
      </c>
      <c r="E30" s="372" t="s">
        <v>729</v>
      </c>
      <c r="F30" s="370" t="s">
        <v>25</v>
      </c>
      <c r="G30" s="370" t="s">
        <v>1</v>
      </c>
      <c r="H30" s="370" t="s">
        <v>114</v>
      </c>
      <c r="I30" s="608">
        <v>93.3</v>
      </c>
    </row>
    <row r="31" spans="2:9" ht="20.25" customHeight="1" x14ac:dyDescent="0.3">
      <c r="B31" s="1072"/>
      <c r="C31" s="367" t="s">
        <v>118</v>
      </c>
      <c r="D31" s="368" t="s">
        <v>730</v>
      </c>
      <c r="E31" s="369" t="s">
        <v>731</v>
      </c>
      <c r="F31" s="367" t="s">
        <v>32</v>
      </c>
      <c r="G31" s="367" t="s">
        <v>1</v>
      </c>
      <c r="H31" s="367" t="s">
        <v>112</v>
      </c>
      <c r="I31" s="609">
        <v>362.15070800000001</v>
      </c>
    </row>
    <row r="32" spans="2:9" ht="20.25" customHeight="1" x14ac:dyDescent="0.3">
      <c r="B32" s="1072"/>
      <c r="C32" s="370" t="s">
        <v>118</v>
      </c>
      <c r="D32" s="371" t="s">
        <v>122</v>
      </c>
      <c r="E32" s="372" t="s">
        <v>715</v>
      </c>
      <c r="F32" s="370" t="s">
        <v>26</v>
      </c>
      <c r="G32" s="370" t="s">
        <v>1</v>
      </c>
      <c r="H32" s="370" t="s">
        <v>112</v>
      </c>
      <c r="I32" s="608">
        <v>604.99066900000003</v>
      </c>
    </row>
    <row r="33" spans="2:9" ht="20.25" customHeight="1" x14ac:dyDescent="0.3">
      <c r="B33" s="1072"/>
      <c r="C33" s="367" t="s">
        <v>118</v>
      </c>
      <c r="D33" s="368" t="s">
        <v>732</v>
      </c>
      <c r="E33" s="369" t="s">
        <v>733</v>
      </c>
      <c r="F33" s="367" t="s">
        <v>19</v>
      </c>
      <c r="G33" s="367" t="s">
        <v>2</v>
      </c>
      <c r="H33" s="367" t="s">
        <v>114</v>
      </c>
      <c r="I33" s="609">
        <v>300</v>
      </c>
    </row>
    <row r="34" spans="2:9" ht="20.25" customHeight="1" x14ac:dyDescent="0.3">
      <c r="B34" s="1072"/>
      <c r="C34" s="377" t="s">
        <v>118</v>
      </c>
      <c r="D34" s="371" t="s">
        <v>410</v>
      </c>
      <c r="E34" s="372" t="s">
        <v>411</v>
      </c>
      <c r="F34" s="370" t="s">
        <v>25</v>
      </c>
      <c r="G34" s="370" t="s">
        <v>4</v>
      </c>
      <c r="H34" s="370" t="s">
        <v>100</v>
      </c>
      <c r="I34" s="608">
        <v>167.487661</v>
      </c>
    </row>
    <row r="35" spans="2:9" ht="20.25" customHeight="1" x14ac:dyDescent="0.3">
      <c r="B35" s="1072"/>
      <c r="C35" s="367" t="s">
        <v>118</v>
      </c>
      <c r="D35" s="368" t="s">
        <v>123</v>
      </c>
      <c r="E35" s="369" t="s">
        <v>124</v>
      </c>
      <c r="F35" s="367" t="s">
        <v>32</v>
      </c>
      <c r="G35" s="367" t="s">
        <v>3</v>
      </c>
      <c r="H35" s="367" t="s">
        <v>100</v>
      </c>
      <c r="I35" s="609">
        <v>116.5</v>
      </c>
    </row>
    <row r="36" spans="2:9" ht="20.25" customHeight="1" x14ac:dyDescent="0.3">
      <c r="B36" s="1072"/>
      <c r="C36" s="370" t="s">
        <v>118</v>
      </c>
      <c r="D36" s="371" t="s">
        <v>734</v>
      </c>
      <c r="E36" s="372" t="s">
        <v>735</v>
      </c>
      <c r="F36" s="370" t="s">
        <v>26</v>
      </c>
      <c r="G36" s="370" t="s">
        <v>1</v>
      </c>
      <c r="H36" s="370" t="s">
        <v>114</v>
      </c>
      <c r="I36" s="608">
        <v>850</v>
      </c>
    </row>
    <row r="37" spans="2:9" ht="20.25" customHeight="1" x14ac:dyDescent="0.3">
      <c r="B37" s="1072"/>
      <c r="C37" s="367" t="s">
        <v>118</v>
      </c>
      <c r="D37" s="368" t="s">
        <v>736</v>
      </c>
      <c r="E37" s="369" t="s">
        <v>737</v>
      </c>
      <c r="F37" s="367" t="s">
        <v>25</v>
      </c>
      <c r="G37" s="367" t="s">
        <v>4</v>
      </c>
      <c r="H37" s="367" t="s">
        <v>114</v>
      </c>
      <c r="I37" s="609">
        <v>138</v>
      </c>
    </row>
    <row r="38" spans="2:9" ht="20.25" customHeight="1" x14ac:dyDescent="0.3">
      <c r="B38" s="1072"/>
      <c r="C38" s="370" t="s">
        <v>118</v>
      </c>
      <c r="D38" s="371" t="s">
        <v>738</v>
      </c>
      <c r="E38" s="372" t="s">
        <v>739</v>
      </c>
      <c r="F38" s="370" t="s">
        <v>45</v>
      </c>
      <c r="G38" s="370" t="s">
        <v>5</v>
      </c>
      <c r="H38" s="370" t="s">
        <v>114</v>
      </c>
      <c r="I38" s="608">
        <v>900</v>
      </c>
    </row>
    <row r="39" spans="2:9" ht="20.25" customHeight="1" x14ac:dyDescent="0.3">
      <c r="B39" s="1072"/>
      <c r="C39" s="370" t="s">
        <v>118</v>
      </c>
      <c r="D39" s="371" t="s">
        <v>740</v>
      </c>
      <c r="E39" s="372" t="s">
        <v>741</v>
      </c>
      <c r="F39" s="370" t="s">
        <v>16</v>
      </c>
      <c r="G39" s="370" t="s">
        <v>1</v>
      </c>
      <c r="H39" s="370" t="s">
        <v>114</v>
      </c>
      <c r="I39" s="608">
        <v>235</v>
      </c>
    </row>
    <row r="40" spans="2:9" ht="20.25" customHeight="1" x14ac:dyDescent="0.3">
      <c r="B40" s="1072"/>
      <c r="C40" s="370" t="s">
        <v>118</v>
      </c>
      <c r="D40" s="371" t="s">
        <v>125</v>
      </c>
      <c r="E40" s="372" t="s">
        <v>412</v>
      </c>
      <c r="F40" s="370" t="s">
        <v>36</v>
      </c>
      <c r="G40" s="370" t="s">
        <v>1</v>
      </c>
      <c r="H40" s="370" t="s">
        <v>114</v>
      </c>
      <c r="I40" s="608">
        <v>250</v>
      </c>
    </row>
    <row r="41" spans="2:9" ht="20.25" customHeight="1" x14ac:dyDescent="0.3">
      <c r="B41" s="1072"/>
      <c r="C41" s="370" t="s">
        <v>118</v>
      </c>
      <c r="D41" s="371" t="s">
        <v>215</v>
      </c>
      <c r="E41" s="372" t="s">
        <v>127</v>
      </c>
      <c r="F41" s="370" t="s">
        <v>28</v>
      </c>
      <c r="G41" s="370" t="s">
        <v>1</v>
      </c>
      <c r="H41" s="370" t="s">
        <v>413</v>
      </c>
      <c r="I41" s="608">
        <v>140</v>
      </c>
    </row>
    <row r="42" spans="2:9" ht="20.25" customHeight="1" x14ac:dyDescent="0.3">
      <c r="B42" s="1072"/>
      <c r="C42" s="370" t="s">
        <v>118</v>
      </c>
      <c r="D42" s="371" t="s">
        <v>128</v>
      </c>
      <c r="E42" s="372" t="s">
        <v>129</v>
      </c>
      <c r="F42" s="370" t="s">
        <v>15</v>
      </c>
      <c r="G42" s="370" t="s">
        <v>3</v>
      </c>
      <c r="H42" s="370" t="s">
        <v>112</v>
      </c>
      <c r="I42" s="608">
        <v>382</v>
      </c>
    </row>
    <row r="43" spans="2:9" ht="20.25" customHeight="1" x14ac:dyDescent="0.3">
      <c r="B43" s="1072"/>
      <c r="C43" s="370" t="s">
        <v>118</v>
      </c>
      <c r="D43" s="371" t="s">
        <v>130</v>
      </c>
      <c r="E43" s="372" t="s">
        <v>131</v>
      </c>
      <c r="F43" s="370" t="s">
        <v>132</v>
      </c>
      <c r="G43" s="370" t="s">
        <v>1</v>
      </c>
      <c r="H43" s="370" t="s">
        <v>114</v>
      </c>
      <c r="I43" s="608">
        <v>2160.1999999999998</v>
      </c>
    </row>
    <row r="44" spans="2:9" ht="20.25" customHeight="1" x14ac:dyDescent="0.3">
      <c r="B44" s="1072"/>
      <c r="C44" s="370" t="s">
        <v>118</v>
      </c>
      <c r="D44" s="371" t="s">
        <v>133</v>
      </c>
      <c r="E44" s="372" t="s">
        <v>105</v>
      </c>
      <c r="F44" s="370" t="s">
        <v>18</v>
      </c>
      <c r="G44" s="370" t="s">
        <v>3</v>
      </c>
      <c r="H44" s="370" t="s">
        <v>112</v>
      </c>
      <c r="I44" s="608">
        <v>214</v>
      </c>
    </row>
    <row r="45" spans="2:9" ht="20.25" customHeight="1" x14ac:dyDescent="0.3">
      <c r="B45" s="1072"/>
      <c r="C45" s="370" t="s">
        <v>118</v>
      </c>
      <c r="D45" s="371" t="s">
        <v>135</v>
      </c>
      <c r="E45" s="372" t="s">
        <v>21</v>
      </c>
      <c r="F45" s="370" t="s">
        <v>22</v>
      </c>
      <c r="G45" s="370" t="s">
        <v>2</v>
      </c>
      <c r="H45" s="370" t="s">
        <v>100</v>
      </c>
      <c r="I45" s="608">
        <v>4800</v>
      </c>
    </row>
    <row r="46" spans="2:9" ht="20.25" customHeight="1" x14ac:dyDescent="0.3">
      <c r="B46" s="1072"/>
      <c r="C46" s="370" t="s">
        <v>118</v>
      </c>
      <c r="D46" s="371" t="s">
        <v>136</v>
      </c>
      <c r="E46" s="372" t="s">
        <v>126</v>
      </c>
      <c r="F46" s="370" t="s">
        <v>36</v>
      </c>
      <c r="G46" s="370" t="s">
        <v>1</v>
      </c>
      <c r="H46" s="370" t="s">
        <v>114</v>
      </c>
      <c r="I46" s="608">
        <v>1486</v>
      </c>
    </row>
    <row r="47" spans="2:9" ht="20.25" customHeight="1" x14ac:dyDescent="0.3">
      <c r="B47" s="1072"/>
      <c r="C47" s="370" t="s">
        <v>118</v>
      </c>
      <c r="D47" s="371" t="s">
        <v>137</v>
      </c>
      <c r="E47" s="372" t="s">
        <v>138</v>
      </c>
      <c r="F47" s="370" t="s">
        <v>19</v>
      </c>
      <c r="G47" s="370" t="s">
        <v>1</v>
      </c>
      <c r="H47" s="370" t="s">
        <v>112</v>
      </c>
      <c r="I47" s="608">
        <v>600</v>
      </c>
    </row>
    <row r="48" spans="2:9" ht="20.25" customHeight="1" x14ac:dyDescent="0.3">
      <c r="B48" s="1072"/>
      <c r="C48" s="370" t="s">
        <v>118</v>
      </c>
      <c r="D48" s="371" t="s">
        <v>139</v>
      </c>
      <c r="E48" s="372" t="s">
        <v>140</v>
      </c>
      <c r="F48" s="370" t="s">
        <v>22</v>
      </c>
      <c r="G48" s="370" t="s">
        <v>1</v>
      </c>
      <c r="H48" s="370" t="s">
        <v>114</v>
      </c>
      <c r="I48" s="608">
        <v>3500</v>
      </c>
    </row>
    <row r="49" spans="2:9" ht="20.25" customHeight="1" x14ac:dyDescent="0.3">
      <c r="B49" s="1072"/>
      <c r="C49" s="370" t="s">
        <v>118</v>
      </c>
      <c r="D49" s="371" t="s">
        <v>141</v>
      </c>
      <c r="E49" s="372" t="s">
        <v>142</v>
      </c>
      <c r="F49" s="370" t="s">
        <v>36</v>
      </c>
      <c r="G49" s="370" t="s">
        <v>1</v>
      </c>
      <c r="H49" s="370" t="s">
        <v>114</v>
      </c>
      <c r="I49" s="608">
        <v>1860</v>
      </c>
    </row>
    <row r="50" spans="2:9" ht="20.25" customHeight="1" x14ac:dyDescent="0.3">
      <c r="B50" s="1072"/>
      <c r="C50" s="367" t="s">
        <v>118</v>
      </c>
      <c r="D50" s="368" t="s">
        <v>143</v>
      </c>
      <c r="E50" s="369" t="s">
        <v>144</v>
      </c>
      <c r="F50" s="367" t="s">
        <v>36</v>
      </c>
      <c r="G50" s="367" t="s">
        <v>5</v>
      </c>
      <c r="H50" s="367" t="s">
        <v>114</v>
      </c>
      <c r="I50" s="609">
        <v>2900</v>
      </c>
    </row>
    <row r="51" spans="2:9" ht="20.25" customHeight="1" x14ac:dyDescent="0.3">
      <c r="B51" s="1072"/>
      <c r="C51" s="370" t="s">
        <v>118</v>
      </c>
      <c r="D51" s="371" t="s">
        <v>145</v>
      </c>
      <c r="E51" s="372" t="s">
        <v>105</v>
      </c>
      <c r="F51" s="370" t="s">
        <v>32</v>
      </c>
      <c r="G51" s="370" t="s">
        <v>3</v>
      </c>
      <c r="H51" s="370" t="s">
        <v>114</v>
      </c>
      <c r="I51" s="608">
        <v>585.10599999999999</v>
      </c>
    </row>
    <row r="52" spans="2:9" ht="20.25" customHeight="1" x14ac:dyDescent="0.3">
      <c r="B52" s="1072"/>
      <c r="C52" s="370" t="s">
        <v>118</v>
      </c>
      <c r="D52" s="371" t="s">
        <v>742</v>
      </c>
      <c r="E52" s="372" t="s">
        <v>743</v>
      </c>
      <c r="F52" s="370" t="s">
        <v>26</v>
      </c>
      <c r="G52" s="370" t="s">
        <v>1</v>
      </c>
      <c r="H52" s="370" t="s">
        <v>114</v>
      </c>
      <c r="I52" s="608">
        <v>250</v>
      </c>
    </row>
    <row r="53" spans="2:9" ht="20.25" customHeight="1" x14ac:dyDescent="0.3">
      <c r="B53" s="1072"/>
      <c r="C53" s="367" t="s">
        <v>118</v>
      </c>
      <c r="D53" s="368" t="s">
        <v>149</v>
      </c>
      <c r="E53" s="369" t="s">
        <v>414</v>
      </c>
      <c r="F53" s="367" t="s">
        <v>22</v>
      </c>
      <c r="G53" s="367" t="s">
        <v>1</v>
      </c>
      <c r="H53" s="367" t="s">
        <v>112</v>
      </c>
      <c r="I53" s="609">
        <v>2400</v>
      </c>
    </row>
    <row r="54" spans="2:9" ht="20.25" customHeight="1" x14ac:dyDescent="0.3">
      <c r="B54" s="1072"/>
      <c r="C54" s="370" t="s">
        <v>118</v>
      </c>
      <c r="D54" s="371" t="s">
        <v>104</v>
      </c>
      <c r="E54" s="372" t="s">
        <v>105</v>
      </c>
      <c r="F54" s="370" t="s">
        <v>32</v>
      </c>
      <c r="G54" s="370" t="s">
        <v>1</v>
      </c>
      <c r="H54" s="370" t="s">
        <v>100</v>
      </c>
      <c r="I54" s="608">
        <v>492.7</v>
      </c>
    </row>
    <row r="55" spans="2:9" ht="20.25" customHeight="1" x14ac:dyDescent="0.3">
      <c r="B55" s="1072"/>
      <c r="C55" s="367" t="s">
        <v>118</v>
      </c>
      <c r="D55" s="368" t="s">
        <v>152</v>
      </c>
      <c r="E55" s="369" t="s">
        <v>153</v>
      </c>
      <c r="F55" s="367" t="s">
        <v>33</v>
      </c>
      <c r="G55" s="367" t="s">
        <v>2</v>
      </c>
      <c r="H55" s="367" t="s">
        <v>114</v>
      </c>
      <c r="I55" s="609">
        <v>126</v>
      </c>
    </row>
    <row r="56" spans="2:9" ht="20.25" customHeight="1" x14ac:dyDescent="0.3">
      <c r="B56" s="1072"/>
      <c r="C56" s="370" t="s">
        <v>118</v>
      </c>
      <c r="D56" s="371" t="s">
        <v>744</v>
      </c>
      <c r="E56" s="372" t="s">
        <v>745</v>
      </c>
      <c r="F56" s="370" t="s">
        <v>16</v>
      </c>
      <c r="G56" s="370" t="s">
        <v>3</v>
      </c>
      <c r="H56" s="370" t="s">
        <v>100</v>
      </c>
      <c r="I56" s="799">
        <v>96.258949999999999</v>
      </c>
    </row>
    <row r="57" spans="2:9" ht="20.25" customHeight="1" x14ac:dyDescent="0.3">
      <c r="B57" s="1072"/>
      <c r="C57" s="367" t="s">
        <v>118</v>
      </c>
      <c r="D57" s="368" t="s">
        <v>746</v>
      </c>
      <c r="E57" s="369" t="s">
        <v>37</v>
      </c>
      <c r="F57" s="367" t="s">
        <v>39</v>
      </c>
      <c r="G57" s="367" t="s">
        <v>1</v>
      </c>
      <c r="H57" s="367" t="s">
        <v>114</v>
      </c>
      <c r="I57" s="800">
        <v>500</v>
      </c>
    </row>
    <row r="58" spans="2:9" ht="20.25" customHeight="1" x14ac:dyDescent="0.3">
      <c r="B58" s="1072"/>
      <c r="C58" s="370" t="s">
        <v>118</v>
      </c>
      <c r="D58" s="371" t="s">
        <v>747</v>
      </c>
      <c r="E58" s="372" t="s">
        <v>98</v>
      </c>
      <c r="F58" s="370" t="s">
        <v>25</v>
      </c>
      <c r="G58" s="370" t="s">
        <v>4</v>
      </c>
      <c r="H58" s="370" t="s">
        <v>114</v>
      </c>
      <c r="I58" s="799">
        <v>101</v>
      </c>
    </row>
    <row r="59" spans="2:9" ht="20.25" customHeight="1" x14ac:dyDescent="0.3">
      <c r="B59" s="1072"/>
      <c r="C59" s="367" t="s">
        <v>118</v>
      </c>
      <c r="D59" s="368" t="s">
        <v>748</v>
      </c>
      <c r="E59" s="369" t="s">
        <v>30</v>
      </c>
      <c r="F59" s="367" t="s">
        <v>27</v>
      </c>
      <c r="G59" s="367" t="s">
        <v>4</v>
      </c>
      <c r="H59" s="367" t="s">
        <v>114</v>
      </c>
      <c r="I59" s="800">
        <v>100</v>
      </c>
    </row>
    <row r="60" spans="2:9" ht="20.25" customHeight="1" x14ac:dyDescent="0.3">
      <c r="B60" s="1072"/>
      <c r="C60" s="370" t="s">
        <v>118</v>
      </c>
      <c r="D60" s="371" t="s">
        <v>749</v>
      </c>
      <c r="E60" s="372" t="s">
        <v>40</v>
      </c>
      <c r="F60" s="370" t="s">
        <v>44</v>
      </c>
      <c r="G60" s="370" t="s">
        <v>2</v>
      </c>
      <c r="H60" s="370" t="s">
        <v>103</v>
      </c>
      <c r="I60" s="799">
        <v>105.64497</v>
      </c>
    </row>
    <row r="61" spans="2:9" ht="20.25" customHeight="1" x14ac:dyDescent="0.3">
      <c r="B61" s="1072"/>
      <c r="C61" s="367" t="s">
        <v>118</v>
      </c>
      <c r="D61" s="368" t="s">
        <v>156</v>
      </c>
      <c r="E61" s="369" t="s">
        <v>157</v>
      </c>
      <c r="F61" s="367" t="s">
        <v>16</v>
      </c>
      <c r="G61" s="367" t="s">
        <v>1</v>
      </c>
      <c r="H61" s="367" t="s">
        <v>100</v>
      </c>
      <c r="I61" s="609">
        <v>410</v>
      </c>
    </row>
    <row r="62" spans="2:9" ht="20.25" customHeight="1" x14ac:dyDescent="0.3">
      <c r="B62" s="1072"/>
      <c r="C62" s="370" t="s">
        <v>118</v>
      </c>
      <c r="D62" s="371" t="s">
        <v>158</v>
      </c>
      <c r="E62" s="372" t="s">
        <v>750</v>
      </c>
      <c r="F62" s="370" t="s">
        <v>25</v>
      </c>
      <c r="G62" s="370" t="s">
        <v>1</v>
      </c>
      <c r="H62" s="370" t="s">
        <v>114</v>
      </c>
      <c r="I62" s="608">
        <v>654.9</v>
      </c>
    </row>
    <row r="63" spans="2:9" ht="20.25" customHeight="1" x14ac:dyDescent="0.3">
      <c r="B63" s="1072"/>
      <c r="C63" s="367" t="s">
        <v>118</v>
      </c>
      <c r="D63" s="368" t="s">
        <v>159</v>
      </c>
      <c r="E63" s="369" t="s">
        <v>160</v>
      </c>
      <c r="F63" s="367" t="s">
        <v>39</v>
      </c>
      <c r="G63" s="367" t="s">
        <v>1</v>
      </c>
      <c r="H63" s="367" t="s">
        <v>114</v>
      </c>
      <c r="I63" s="609">
        <v>1290</v>
      </c>
    </row>
    <row r="64" spans="2:9" ht="20.25" customHeight="1" x14ac:dyDescent="0.3">
      <c r="B64" s="1072"/>
      <c r="C64" s="370" t="s">
        <v>118</v>
      </c>
      <c r="D64" s="371" t="s">
        <v>751</v>
      </c>
      <c r="E64" s="372" t="s">
        <v>752</v>
      </c>
      <c r="F64" s="370" t="s">
        <v>13</v>
      </c>
      <c r="G64" s="370" t="s">
        <v>2</v>
      </c>
      <c r="H64" s="370" t="s">
        <v>114</v>
      </c>
      <c r="I64" s="608">
        <v>235</v>
      </c>
    </row>
    <row r="65" spans="2:10" ht="20.25" customHeight="1" x14ac:dyDescent="0.3">
      <c r="B65" s="1072"/>
      <c r="C65" s="367" t="s">
        <v>118</v>
      </c>
      <c r="D65" s="368" t="s">
        <v>753</v>
      </c>
      <c r="E65" s="369" t="s">
        <v>754</v>
      </c>
      <c r="F65" s="367" t="s">
        <v>15</v>
      </c>
      <c r="G65" s="367" t="s">
        <v>3</v>
      </c>
      <c r="H65" s="367" t="s">
        <v>114</v>
      </c>
      <c r="I65" s="609">
        <v>129.216736</v>
      </c>
    </row>
    <row r="66" spans="2:10" ht="20.25" customHeight="1" x14ac:dyDescent="0.3">
      <c r="B66" s="1072"/>
      <c r="C66" s="370" t="s">
        <v>118</v>
      </c>
      <c r="D66" s="371" t="s">
        <v>755</v>
      </c>
      <c r="E66" s="372" t="s">
        <v>756</v>
      </c>
      <c r="F66" s="370" t="s">
        <v>22</v>
      </c>
      <c r="G66" s="370" t="s">
        <v>2</v>
      </c>
      <c r="H66" s="370" t="s">
        <v>100</v>
      </c>
      <c r="I66" s="608">
        <v>288.60000000000002</v>
      </c>
    </row>
    <row r="67" spans="2:10" ht="20.25" customHeight="1" x14ac:dyDescent="0.3">
      <c r="B67" s="1072"/>
      <c r="C67" s="367" t="s">
        <v>118</v>
      </c>
      <c r="D67" s="368" t="s">
        <v>166</v>
      </c>
      <c r="E67" s="369" t="s">
        <v>167</v>
      </c>
      <c r="F67" s="367" t="s">
        <v>121</v>
      </c>
      <c r="G67" s="367" t="s">
        <v>1</v>
      </c>
      <c r="H67" s="367" t="s">
        <v>100</v>
      </c>
      <c r="I67" s="609">
        <v>2792</v>
      </c>
    </row>
    <row r="68" spans="2:10" ht="20.25" customHeight="1" x14ac:dyDescent="0.3">
      <c r="B68" s="1072"/>
      <c r="C68" s="370" t="s">
        <v>118</v>
      </c>
      <c r="D68" s="371" t="s">
        <v>168</v>
      </c>
      <c r="E68" s="372" t="s">
        <v>169</v>
      </c>
      <c r="F68" s="370" t="s">
        <v>32</v>
      </c>
      <c r="G68" s="370" t="s">
        <v>4</v>
      </c>
      <c r="H68" s="370" t="s">
        <v>100</v>
      </c>
      <c r="I68" s="608">
        <v>90.4</v>
      </c>
    </row>
    <row r="69" spans="2:10" ht="20.25" customHeight="1" thickBot="1" x14ac:dyDescent="0.35">
      <c r="B69" s="1073"/>
      <c r="C69" s="376" t="s">
        <v>118</v>
      </c>
      <c r="D69" s="374" t="s">
        <v>108</v>
      </c>
      <c r="E69" s="375" t="s">
        <v>21</v>
      </c>
      <c r="F69" s="376" t="s">
        <v>22</v>
      </c>
      <c r="G69" s="376" t="s">
        <v>1</v>
      </c>
      <c r="H69" s="376" t="s">
        <v>103</v>
      </c>
      <c r="I69" s="607">
        <v>2500</v>
      </c>
    </row>
    <row r="70" spans="2:10" ht="15" thickBot="1" x14ac:dyDescent="0.35">
      <c r="B70" s="387"/>
      <c r="C70" s="387"/>
      <c r="D70" s="387"/>
      <c r="E70" s="387"/>
      <c r="F70" s="387"/>
      <c r="G70" s="387"/>
      <c r="H70" s="387"/>
      <c r="I70" s="387"/>
    </row>
    <row r="71" spans="2:10" ht="15" thickBot="1" x14ac:dyDescent="0.35">
      <c r="B71" s="388" t="s">
        <v>0</v>
      </c>
      <c r="C71" s="389">
        <v>65</v>
      </c>
      <c r="D71" s="388" t="s">
        <v>171</v>
      </c>
      <c r="E71" s="388"/>
      <c r="F71" s="389"/>
      <c r="G71" s="389"/>
      <c r="H71" s="389"/>
      <c r="I71" s="613">
        <f>SUM(I5:I69)</f>
        <v>63005.265938234006</v>
      </c>
    </row>
    <row r="73" spans="2:10" ht="14.25" customHeight="1" x14ac:dyDescent="0.3">
      <c r="B73" s="600" t="s">
        <v>436</v>
      </c>
      <c r="C73" s="600"/>
      <c r="D73" s="600"/>
      <c r="E73" s="614"/>
      <c r="F73" s="600"/>
      <c r="G73" s="600"/>
      <c r="H73" s="600"/>
      <c r="I73" s="600"/>
    </row>
    <row r="74" spans="2:10" ht="14.25" customHeight="1" x14ac:dyDescent="0.3">
      <c r="B74" s="615" t="s">
        <v>438</v>
      </c>
      <c r="C74" s="615"/>
      <c r="D74" s="615"/>
      <c r="E74" s="616"/>
      <c r="F74" s="615"/>
      <c r="G74" s="615"/>
      <c r="H74" s="615"/>
      <c r="I74" s="615"/>
    </row>
    <row r="75" spans="2:10" ht="14.25" customHeight="1" x14ac:dyDescent="0.3">
      <c r="B75" s="601" t="s">
        <v>439</v>
      </c>
      <c r="C75" s="601"/>
      <c r="D75" s="601"/>
      <c r="E75" s="617"/>
      <c r="F75" s="601"/>
      <c r="G75" s="601"/>
      <c r="H75" s="601"/>
      <c r="I75" s="601"/>
    </row>
    <row r="76" spans="2:10" ht="26.25" customHeight="1" x14ac:dyDescent="0.3">
      <c r="B76" s="1074" t="s">
        <v>437</v>
      </c>
      <c r="C76" s="1074"/>
      <c r="D76" s="1074"/>
      <c r="E76" s="1074"/>
      <c r="F76" s="1074"/>
      <c r="G76" s="1074"/>
      <c r="H76" s="1074"/>
      <c r="I76" s="1074"/>
      <c r="J76" s="1074"/>
    </row>
  </sheetData>
  <mergeCells count="3">
    <mergeCell ref="B2:I2"/>
    <mergeCell ref="B25:B69"/>
    <mergeCell ref="B76:J76"/>
  </mergeCells>
  <pageMargins left="0.7" right="0.7" top="0.75" bottom="0.75" header="0.3" footer="0.3"/>
  <pageSetup scale="42"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49099-5A3A-450A-818A-CC7CCEDB98C8}">
  <sheetPr codeName="Hoja24">
    <tabColor rgb="FF002060"/>
  </sheetPr>
  <dimension ref="B2:M91"/>
  <sheetViews>
    <sheetView showGridLines="0" view="pageBreakPreview" zoomScaleNormal="100" zoomScaleSheetLayoutView="100" workbookViewId="0">
      <selection activeCell="B2" sqref="B2:L2"/>
    </sheetView>
  </sheetViews>
  <sheetFormatPr baseColWidth="10" defaultColWidth="11.44140625" defaultRowHeight="14.4" x14ac:dyDescent="0.3"/>
  <cols>
    <col min="1" max="1" width="4.44140625" style="24" customWidth="1"/>
    <col min="2" max="2" width="14.109375" style="24" customWidth="1"/>
    <col min="3" max="3" width="27" style="24" bestFit="1" customWidth="1"/>
    <col min="4" max="4" width="42.5546875" style="24" customWidth="1"/>
    <col min="5" max="6" width="20.5546875" style="24" customWidth="1"/>
    <col min="7" max="7" width="13.33203125" style="24" customWidth="1"/>
    <col min="8" max="8" width="13.44140625" style="24" customWidth="1"/>
    <col min="9" max="9" width="20.33203125" style="24" bestFit="1" customWidth="1"/>
    <col min="10" max="10" width="26.33203125" style="24" bestFit="1" customWidth="1"/>
    <col min="11" max="11" width="34" style="24" bestFit="1" customWidth="1"/>
    <col min="12" max="12" width="22.44140625" style="25" bestFit="1" customWidth="1"/>
    <col min="13" max="13" width="3.5546875" style="25" customWidth="1"/>
    <col min="14" max="16384" width="11.44140625" style="24"/>
  </cols>
  <sheetData>
    <row r="2" spans="2:13" ht="28.5" customHeight="1" x14ac:dyDescent="0.3">
      <c r="B2" s="1085" t="s">
        <v>823</v>
      </c>
      <c r="C2" s="1085"/>
      <c r="D2" s="1085"/>
      <c r="E2" s="1085"/>
      <c r="F2" s="1085"/>
      <c r="G2" s="1085"/>
      <c r="H2" s="1085"/>
      <c r="I2" s="1085"/>
      <c r="J2" s="1085"/>
      <c r="K2" s="1085"/>
      <c r="L2" s="1085"/>
    </row>
    <row r="4" spans="2:13" s="26" customFormat="1" ht="48.75" customHeight="1" x14ac:dyDescent="0.3">
      <c r="B4" s="394" t="s">
        <v>6</v>
      </c>
      <c r="C4" s="394" t="s">
        <v>7</v>
      </c>
      <c r="D4" s="394" t="s">
        <v>8</v>
      </c>
      <c r="E4" s="394" t="s">
        <v>180</v>
      </c>
      <c r="F4" s="394" t="s">
        <v>9</v>
      </c>
      <c r="G4" s="394" t="s">
        <v>10</v>
      </c>
      <c r="H4" s="394" t="s">
        <v>11</v>
      </c>
      <c r="I4" s="394" t="s">
        <v>12</v>
      </c>
      <c r="J4" s="394" t="s">
        <v>600</v>
      </c>
      <c r="K4" s="394" t="s">
        <v>601</v>
      </c>
      <c r="L4" s="394" t="s">
        <v>181</v>
      </c>
      <c r="M4" s="27"/>
    </row>
    <row r="5" spans="2:13" s="26" customFormat="1" ht="15.75" customHeight="1" thickBot="1" x14ac:dyDescent="0.35">
      <c r="B5" s="27"/>
      <c r="C5" s="27"/>
      <c r="D5" s="27"/>
      <c r="E5" s="27"/>
      <c r="F5" s="27"/>
      <c r="G5" s="27"/>
      <c r="H5" s="27"/>
      <c r="I5" s="27"/>
      <c r="J5" s="27"/>
      <c r="L5" s="27"/>
      <c r="M5" s="27"/>
    </row>
    <row r="6" spans="2:13" ht="18" customHeight="1" thickTop="1" x14ac:dyDescent="0.3">
      <c r="B6" s="1076" t="s">
        <v>602</v>
      </c>
      <c r="C6" s="732" t="s">
        <v>603</v>
      </c>
      <c r="D6" s="733" t="s">
        <v>454</v>
      </c>
      <c r="E6" s="733" t="s">
        <v>27</v>
      </c>
      <c r="F6" s="733" t="s">
        <v>14</v>
      </c>
      <c r="G6" s="733" t="s">
        <v>1</v>
      </c>
      <c r="H6" s="734" t="s">
        <v>442</v>
      </c>
      <c r="I6" s="735" t="s">
        <v>604</v>
      </c>
      <c r="J6" s="735" t="s">
        <v>242</v>
      </c>
      <c r="K6" s="735" t="s">
        <v>242</v>
      </c>
      <c r="L6" s="736">
        <v>1</v>
      </c>
    </row>
    <row r="7" spans="2:13" ht="18" customHeight="1" x14ac:dyDescent="0.3">
      <c r="B7" s="1077"/>
      <c r="C7" s="737" t="s">
        <v>605</v>
      </c>
      <c r="D7" s="738" t="s">
        <v>412</v>
      </c>
      <c r="E7" s="738" t="s">
        <v>36</v>
      </c>
      <c r="F7" s="738" t="s">
        <v>14</v>
      </c>
      <c r="G7" s="738" t="s">
        <v>1</v>
      </c>
      <c r="H7" s="739" t="s">
        <v>447</v>
      </c>
      <c r="I7" s="740" t="s">
        <v>604</v>
      </c>
      <c r="J7" s="740" t="s">
        <v>242</v>
      </c>
      <c r="K7" s="740" t="s">
        <v>242</v>
      </c>
      <c r="L7" s="741">
        <v>21</v>
      </c>
    </row>
    <row r="8" spans="2:13" ht="18" customHeight="1" x14ac:dyDescent="0.3">
      <c r="B8" s="1077"/>
      <c r="C8" s="737" t="s">
        <v>606</v>
      </c>
      <c r="D8" s="738" t="s">
        <v>607</v>
      </c>
      <c r="E8" s="738" t="s">
        <v>44</v>
      </c>
      <c r="F8" s="738" t="s">
        <v>14</v>
      </c>
      <c r="G8" s="738" t="s">
        <v>2</v>
      </c>
      <c r="H8" s="739" t="s">
        <v>442</v>
      </c>
      <c r="I8" s="740" t="s">
        <v>604</v>
      </c>
      <c r="J8" s="740" t="s">
        <v>242</v>
      </c>
      <c r="K8" s="740" t="s">
        <v>242</v>
      </c>
      <c r="L8" s="741">
        <v>1.3298464999999999</v>
      </c>
    </row>
    <row r="9" spans="2:13" ht="18" customHeight="1" x14ac:dyDescent="0.3">
      <c r="B9" s="1077"/>
      <c r="C9" s="737" t="s">
        <v>608</v>
      </c>
      <c r="D9" s="738" t="s">
        <v>607</v>
      </c>
      <c r="E9" s="738" t="s">
        <v>44</v>
      </c>
      <c r="F9" s="738" t="s">
        <v>14</v>
      </c>
      <c r="G9" s="738" t="s">
        <v>2</v>
      </c>
      <c r="H9" s="739" t="s">
        <v>442</v>
      </c>
      <c r="I9" s="740" t="s">
        <v>604</v>
      </c>
      <c r="J9" s="742" t="s">
        <v>242</v>
      </c>
      <c r="K9" s="742" t="s">
        <v>242</v>
      </c>
      <c r="L9" s="743">
        <v>1.155</v>
      </c>
    </row>
    <row r="10" spans="2:13" s="34" customFormat="1" ht="18" customHeight="1" x14ac:dyDescent="0.3">
      <c r="B10" s="1077"/>
      <c r="C10" s="737" t="s">
        <v>609</v>
      </c>
      <c r="D10" s="738" t="s">
        <v>129</v>
      </c>
      <c r="E10" s="738" t="s">
        <v>15</v>
      </c>
      <c r="F10" s="738" t="s">
        <v>14</v>
      </c>
      <c r="G10" s="738" t="s">
        <v>3</v>
      </c>
      <c r="H10" s="739" t="s">
        <v>610</v>
      </c>
      <c r="I10" s="740">
        <v>45040</v>
      </c>
      <c r="J10" s="740" t="s">
        <v>242</v>
      </c>
      <c r="K10" s="740" t="s">
        <v>242</v>
      </c>
      <c r="L10" s="741">
        <v>10</v>
      </c>
      <c r="M10" s="35"/>
    </row>
    <row r="11" spans="2:13" ht="18" customHeight="1" x14ac:dyDescent="0.3">
      <c r="B11" s="1077"/>
      <c r="C11" s="737" t="s">
        <v>191</v>
      </c>
      <c r="D11" s="738" t="s">
        <v>444</v>
      </c>
      <c r="E11" s="738" t="s">
        <v>33</v>
      </c>
      <c r="F11" s="738" t="s">
        <v>14</v>
      </c>
      <c r="G11" s="738" t="s">
        <v>4</v>
      </c>
      <c r="H11" s="739" t="s">
        <v>23</v>
      </c>
      <c r="I11" s="740">
        <v>45411</v>
      </c>
      <c r="J11" s="740" t="s">
        <v>242</v>
      </c>
      <c r="K11" s="740" t="s">
        <v>242</v>
      </c>
      <c r="L11" s="741">
        <v>5</v>
      </c>
    </row>
    <row r="12" spans="2:13" ht="18" customHeight="1" x14ac:dyDescent="0.3">
      <c r="B12" s="1077"/>
      <c r="C12" s="737" t="s">
        <v>49</v>
      </c>
      <c r="D12" s="738" t="s">
        <v>30</v>
      </c>
      <c r="E12" s="738" t="s">
        <v>44</v>
      </c>
      <c r="F12" s="738" t="s">
        <v>14</v>
      </c>
      <c r="G12" s="738" t="s">
        <v>1</v>
      </c>
      <c r="H12" s="739" t="s">
        <v>442</v>
      </c>
      <c r="I12" s="740">
        <v>44791</v>
      </c>
      <c r="J12" s="740" t="s">
        <v>242</v>
      </c>
      <c r="K12" s="740" t="s">
        <v>242</v>
      </c>
      <c r="L12" s="741">
        <v>2.2999999999999998</v>
      </c>
    </row>
    <row r="13" spans="2:13" ht="18" customHeight="1" x14ac:dyDescent="0.3">
      <c r="B13" s="1077"/>
      <c r="C13" s="737" t="s">
        <v>616</v>
      </c>
      <c r="D13" s="738" t="s">
        <v>617</v>
      </c>
      <c r="E13" s="738" t="s">
        <v>36</v>
      </c>
      <c r="F13" s="738" t="s">
        <v>14</v>
      </c>
      <c r="G13" s="738" t="s">
        <v>1</v>
      </c>
      <c r="H13" s="739" t="s">
        <v>618</v>
      </c>
      <c r="I13" s="740">
        <v>45586</v>
      </c>
      <c r="J13" s="740" t="s">
        <v>242</v>
      </c>
      <c r="K13" s="740" t="s">
        <v>242</v>
      </c>
      <c r="L13" s="741">
        <v>21</v>
      </c>
    </row>
    <row r="14" spans="2:13" ht="18" customHeight="1" x14ac:dyDescent="0.3">
      <c r="B14" s="1077"/>
      <c r="C14" s="737" t="s">
        <v>50</v>
      </c>
      <c r="D14" s="738" t="s">
        <v>51</v>
      </c>
      <c r="E14" s="738" t="s">
        <v>25</v>
      </c>
      <c r="F14" s="738" t="s">
        <v>14</v>
      </c>
      <c r="G14" s="738" t="s">
        <v>4</v>
      </c>
      <c r="H14" s="739" t="s">
        <v>442</v>
      </c>
      <c r="I14" s="740">
        <v>45169</v>
      </c>
      <c r="J14" s="740" t="s">
        <v>242</v>
      </c>
      <c r="K14" s="740" t="s">
        <v>242</v>
      </c>
      <c r="L14" s="741">
        <v>5.1735199999999999</v>
      </c>
    </row>
    <row r="15" spans="2:13" ht="18" customHeight="1" x14ac:dyDescent="0.3">
      <c r="B15" s="1077"/>
      <c r="C15" s="737" t="s">
        <v>619</v>
      </c>
      <c r="D15" s="738" t="s">
        <v>140</v>
      </c>
      <c r="E15" s="738" t="s">
        <v>22</v>
      </c>
      <c r="F15" s="738" t="s">
        <v>14</v>
      </c>
      <c r="G15" s="738" t="s">
        <v>1</v>
      </c>
      <c r="H15" s="739" t="s">
        <v>620</v>
      </c>
      <c r="I15" s="740">
        <v>45317</v>
      </c>
      <c r="J15" s="740" t="s">
        <v>242</v>
      </c>
      <c r="K15" s="740" t="s">
        <v>242</v>
      </c>
      <c r="L15" s="741">
        <v>10</v>
      </c>
    </row>
    <row r="16" spans="2:13" ht="18" customHeight="1" x14ac:dyDescent="0.3">
      <c r="B16" s="1077"/>
      <c r="C16" s="737" t="s">
        <v>621</v>
      </c>
      <c r="D16" s="738" t="s">
        <v>142</v>
      </c>
      <c r="E16" s="738" t="s">
        <v>36</v>
      </c>
      <c r="F16" s="738" t="s">
        <v>14</v>
      </c>
      <c r="G16" s="738" t="s">
        <v>1</v>
      </c>
      <c r="H16" s="739" t="s">
        <v>618</v>
      </c>
      <c r="I16" s="740">
        <v>45327</v>
      </c>
      <c r="J16" s="740" t="s">
        <v>242</v>
      </c>
      <c r="K16" s="740" t="s">
        <v>242</v>
      </c>
      <c r="L16" s="741">
        <v>22.515000000000001</v>
      </c>
    </row>
    <row r="17" spans="2:13" s="34" customFormat="1" ht="18" customHeight="1" x14ac:dyDescent="0.3">
      <c r="B17" s="1077"/>
      <c r="C17" s="737" t="s">
        <v>624</v>
      </c>
      <c r="D17" s="738" t="s">
        <v>625</v>
      </c>
      <c r="E17" s="738" t="s">
        <v>33</v>
      </c>
      <c r="F17" s="738" t="s">
        <v>14</v>
      </c>
      <c r="G17" s="738" t="s">
        <v>626</v>
      </c>
      <c r="H17" s="739" t="s">
        <v>442</v>
      </c>
      <c r="I17" s="740" t="s">
        <v>604</v>
      </c>
      <c r="J17" s="740" t="s">
        <v>242</v>
      </c>
      <c r="K17" s="740" t="s">
        <v>242</v>
      </c>
      <c r="L17" s="741">
        <v>10.0114</v>
      </c>
      <c r="M17" s="35"/>
    </row>
    <row r="18" spans="2:13" s="34" customFormat="1" ht="18" customHeight="1" x14ac:dyDescent="0.3">
      <c r="B18" s="1077"/>
      <c r="C18" s="737" t="s">
        <v>627</v>
      </c>
      <c r="D18" s="738" t="s">
        <v>628</v>
      </c>
      <c r="E18" s="738" t="s">
        <v>25</v>
      </c>
      <c r="F18" s="738" t="s">
        <v>20</v>
      </c>
      <c r="G18" s="738" t="s">
        <v>4</v>
      </c>
      <c r="H18" s="739" t="s">
        <v>442</v>
      </c>
      <c r="I18" s="740" t="s">
        <v>604</v>
      </c>
      <c r="J18" s="740" t="s">
        <v>242</v>
      </c>
      <c r="K18" s="740" t="s">
        <v>242</v>
      </c>
      <c r="L18" s="741">
        <v>2.7280929999999999</v>
      </c>
      <c r="M18" s="35"/>
    </row>
    <row r="19" spans="2:13" s="34" customFormat="1" ht="18" customHeight="1" x14ac:dyDescent="0.3">
      <c r="B19" s="1077"/>
      <c r="C19" s="737" t="s">
        <v>629</v>
      </c>
      <c r="D19" s="738" t="s">
        <v>630</v>
      </c>
      <c r="E19" s="738" t="s">
        <v>16</v>
      </c>
      <c r="F19" s="738" t="s">
        <v>14</v>
      </c>
      <c r="G19" s="738" t="s">
        <v>1</v>
      </c>
      <c r="H19" s="739" t="s">
        <v>182</v>
      </c>
      <c r="I19" s="740">
        <v>44888</v>
      </c>
      <c r="J19" s="740" t="s">
        <v>242</v>
      </c>
      <c r="K19" s="740" t="s">
        <v>242</v>
      </c>
      <c r="L19" s="741">
        <v>1.8</v>
      </c>
      <c r="M19" s="35"/>
    </row>
    <row r="20" spans="2:13" ht="18" customHeight="1" x14ac:dyDescent="0.3">
      <c r="B20" s="1077"/>
      <c r="C20" s="737" t="s">
        <v>631</v>
      </c>
      <c r="D20" s="738" t="s">
        <v>134</v>
      </c>
      <c r="E20" s="738" t="s">
        <v>36</v>
      </c>
      <c r="F20" s="738" t="s">
        <v>20</v>
      </c>
      <c r="G20" s="738" t="s">
        <v>1</v>
      </c>
      <c r="H20" s="739" t="s">
        <v>442</v>
      </c>
      <c r="I20" s="740">
        <v>45631</v>
      </c>
      <c r="J20" s="740" t="s">
        <v>242</v>
      </c>
      <c r="K20" s="740" t="s">
        <v>242</v>
      </c>
      <c r="L20" s="741">
        <v>3.5156000000000001</v>
      </c>
    </row>
    <row r="21" spans="2:13" ht="18" customHeight="1" x14ac:dyDescent="0.3">
      <c r="B21" s="1077"/>
      <c r="C21" s="737" t="s">
        <v>56</v>
      </c>
      <c r="D21" s="738" t="s">
        <v>57</v>
      </c>
      <c r="E21" s="738" t="s">
        <v>16</v>
      </c>
      <c r="F21" s="738" t="s">
        <v>14</v>
      </c>
      <c r="G21" s="738" t="s">
        <v>3</v>
      </c>
      <c r="H21" s="738" t="s">
        <v>58</v>
      </c>
      <c r="I21" s="738" t="s">
        <v>604</v>
      </c>
      <c r="J21" s="738" t="s">
        <v>242</v>
      </c>
      <c r="K21" s="738" t="s">
        <v>242</v>
      </c>
      <c r="L21" s="741">
        <v>6.9361040000000003</v>
      </c>
    </row>
    <row r="22" spans="2:13" ht="18" customHeight="1" x14ac:dyDescent="0.3">
      <c r="B22" s="1077"/>
      <c r="C22" s="737" t="s">
        <v>634</v>
      </c>
      <c r="D22" s="738" t="s">
        <v>635</v>
      </c>
      <c r="E22" s="738" t="s">
        <v>13</v>
      </c>
      <c r="F22" s="738" t="s">
        <v>20</v>
      </c>
      <c r="G22" s="738" t="s">
        <v>2</v>
      </c>
      <c r="H22" s="739" t="s">
        <v>442</v>
      </c>
      <c r="I22" s="740" t="s">
        <v>604</v>
      </c>
      <c r="J22" s="740" t="s">
        <v>242</v>
      </c>
      <c r="K22" s="740" t="s">
        <v>242</v>
      </c>
      <c r="L22" s="741">
        <v>1.2479882199999999</v>
      </c>
    </row>
    <row r="23" spans="2:13" ht="18" customHeight="1" x14ac:dyDescent="0.3">
      <c r="B23" s="1077"/>
      <c r="C23" s="737" t="s">
        <v>185</v>
      </c>
      <c r="D23" s="738" t="s">
        <v>636</v>
      </c>
      <c r="E23" s="738" t="s">
        <v>33</v>
      </c>
      <c r="F23" s="738" t="s">
        <v>14</v>
      </c>
      <c r="G23" s="738" t="s">
        <v>1</v>
      </c>
      <c r="H23" s="739" t="s">
        <v>58</v>
      </c>
      <c r="I23" s="740" t="s">
        <v>604</v>
      </c>
      <c r="J23" s="740" t="s">
        <v>242</v>
      </c>
      <c r="K23" s="740" t="s">
        <v>242</v>
      </c>
      <c r="L23" s="741">
        <v>20</v>
      </c>
    </row>
    <row r="24" spans="2:13" ht="18" customHeight="1" x14ac:dyDescent="0.3">
      <c r="B24" s="1077"/>
      <c r="C24" s="744" t="s">
        <v>637</v>
      </c>
      <c r="D24" s="745" t="s">
        <v>40</v>
      </c>
      <c r="E24" s="745" t="s">
        <v>33</v>
      </c>
      <c r="F24" s="745" t="s">
        <v>20</v>
      </c>
      <c r="G24" s="745" t="s">
        <v>268</v>
      </c>
      <c r="H24" s="746" t="s">
        <v>17</v>
      </c>
      <c r="I24" s="747" t="s">
        <v>604</v>
      </c>
      <c r="J24" s="747" t="s">
        <v>242</v>
      </c>
      <c r="K24" s="747" t="s">
        <v>242</v>
      </c>
      <c r="L24" s="748">
        <v>104.5214</v>
      </c>
    </row>
    <row r="25" spans="2:13" ht="18" customHeight="1" x14ac:dyDescent="0.3">
      <c r="B25" s="1077"/>
      <c r="C25" s="749" t="s">
        <v>638</v>
      </c>
      <c r="D25" s="750" t="s">
        <v>29</v>
      </c>
      <c r="E25" s="750" t="s">
        <v>26</v>
      </c>
      <c r="F25" s="750" t="s">
        <v>14</v>
      </c>
      <c r="G25" s="750" t="s">
        <v>1</v>
      </c>
      <c r="H25" s="751" t="s">
        <v>182</v>
      </c>
      <c r="I25" s="752">
        <v>44750</v>
      </c>
      <c r="J25" s="752" t="s">
        <v>242</v>
      </c>
      <c r="K25" s="752" t="s">
        <v>242</v>
      </c>
      <c r="L25" s="753">
        <v>1.6544000000000001</v>
      </c>
    </row>
    <row r="26" spans="2:13" ht="18" customHeight="1" x14ac:dyDescent="0.3">
      <c r="B26" s="1077"/>
      <c r="C26" s="744" t="s">
        <v>456</v>
      </c>
      <c r="D26" s="745" t="s">
        <v>34</v>
      </c>
      <c r="E26" s="745" t="s">
        <v>28</v>
      </c>
      <c r="F26" s="745" t="s">
        <v>20</v>
      </c>
      <c r="G26" s="745" t="s">
        <v>3</v>
      </c>
      <c r="H26" s="745" t="s">
        <v>17</v>
      </c>
      <c r="I26" s="754">
        <v>45569</v>
      </c>
      <c r="J26" s="754" t="s">
        <v>242</v>
      </c>
      <c r="K26" s="754" t="s">
        <v>242</v>
      </c>
      <c r="L26" s="748">
        <v>28.649262539999999</v>
      </c>
    </row>
    <row r="27" spans="2:13" s="34" customFormat="1" ht="18" customHeight="1" x14ac:dyDescent="0.3">
      <c r="B27" s="1077"/>
      <c r="C27" s="749" t="s">
        <v>639</v>
      </c>
      <c r="D27" s="750" t="s">
        <v>98</v>
      </c>
      <c r="E27" s="750" t="s">
        <v>26</v>
      </c>
      <c r="F27" s="750" t="s">
        <v>14</v>
      </c>
      <c r="G27" s="750" t="s">
        <v>2</v>
      </c>
      <c r="H27" s="751" t="s">
        <v>443</v>
      </c>
      <c r="I27" s="752" t="s">
        <v>604</v>
      </c>
      <c r="J27" s="752" t="s">
        <v>242</v>
      </c>
      <c r="K27" s="752" t="s">
        <v>242</v>
      </c>
      <c r="L27" s="753">
        <v>39.339342000000002</v>
      </c>
      <c r="M27" s="35"/>
    </row>
    <row r="28" spans="2:13" s="34" customFormat="1" ht="18" customHeight="1" x14ac:dyDescent="0.3">
      <c r="B28" s="1077"/>
      <c r="C28" s="744" t="s">
        <v>201</v>
      </c>
      <c r="D28" s="745" t="s">
        <v>640</v>
      </c>
      <c r="E28" s="745" t="s">
        <v>15</v>
      </c>
      <c r="F28" s="745" t="s">
        <v>20</v>
      </c>
      <c r="G28" s="745" t="s">
        <v>3</v>
      </c>
      <c r="H28" s="745" t="s">
        <v>442</v>
      </c>
      <c r="I28" s="754">
        <v>45026</v>
      </c>
      <c r="J28" s="754" t="s">
        <v>242</v>
      </c>
      <c r="K28" s="754" t="s">
        <v>242</v>
      </c>
      <c r="L28" s="748">
        <v>4.5</v>
      </c>
      <c r="M28" s="35"/>
    </row>
    <row r="29" spans="2:13" s="34" customFormat="1" ht="18" customHeight="1" x14ac:dyDescent="0.3">
      <c r="B29" s="1077"/>
      <c r="C29" s="749" t="s">
        <v>203</v>
      </c>
      <c r="D29" s="750" t="s">
        <v>40</v>
      </c>
      <c r="E29" s="750" t="s">
        <v>16</v>
      </c>
      <c r="F29" s="750" t="s">
        <v>14</v>
      </c>
      <c r="G29" s="750" t="s">
        <v>1</v>
      </c>
      <c r="H29" s="751" t="s">
        <v>447</v>
      </c>
      <c r="I29" s="752" t="s">
        <v>604</v>
      </c>
      <c r="J29" s="752" t="s">
        <v>242</v>
      </c>
      <c r="K29" s="752" t="s">
        <v>242</v>
      </c>
      <c r="L29" s="753">
        <v>6.25</v>
      </c>
      <c r="M29" s="35"/>
    </row>
    <row r="30" spans="2:13" s="34" customFormat="1" ht="18" customHeight="1" x14ac:dyDescent="0.3">
      <c r="B30" s="1077"/>
      <c r="C30" s="744" t="s">
        <v>186</v>
      </c>
      <c r="D30" s="745" t="s">
        <v>98</v>
      </c>
      <c r="E30" s="745" t="s">
        <v>19</v>
      </c>
      <c r="F30" s="745" t="s">
        <v>20</v>
      </c>
      <c r="G30" s="745" t="s">
        <v>2</v>
      </c>
      <c r="H30" s="746" t="s">
        <v>443</v>
      </c>
      <c r="I30" s="747" t="s">
        <v>604</v>
      </c>
      <c r="J30" s="747" t="s">
        <v>242</v>
      </c>
      <c r="K30" s="747" t="s">
        <v>242</v>
      </c>
      <c r="L30" s="748">
        <v>106.95807787999999</v>
      </c>
      <c r="M30" s="35"/>
    </row>
    <row r="31" spans="2:13" ht="18" customHeight="1" x14ac:dyDescent="0.3">
      <c r="B31" s="1077"/>
      <c r="C31" s="749" t="s">
        <v>462</v>
      </c>
      <c r="D31" s="750" t="s">
        <v>188</v>
      </c>
      <c r="E31" s="750" t="s">
        <v>26</v>
      </c>
      <c r="F31" s="750" t="s">
        <v>14</v>
      </c>
      <c r="G31" s="750" t="s">
        <v>4</v>
      </c>
      <c r="H31" s="751" t="s">
        <v>442</v>
      </c>
      <c r="I31" s="752">
        <v>45323</v>
      </c>
      <c r="J31" s="752" t="s">
        <v>242</v>
      </c>
      <c r="K31" s="752" t="s">
        <v>242</v>
      </c>
      <c r="L31" s="753">
        <v>2.8290000000000002</v>
      </c>
    </row>
    <row r="32" spans="2:13" ht="18" customHeight="1" x14ac:dyDescent="0.3">
      <c r="B32" s="1077"/>
      <c r="C32" s="744" t="s">
        <v>641</v>
      </c>
      <c r="D32" s="745" t="s">
        <v>188</v>
      </c>
      <c r="E32" s="745" t="s">
        <v>25</v>
      </c>
      <c r="F32" s="745" t="s">
        <v>14</v>
      </c>
      <c r="G32" s="745" t="s">
        <v>1</v>
      </c>
      <c r="H32" s="745" t="s">
        <v>442</v>
      </c>
      <c r="I32" s="752" t="s">
        <v>604</v>
      </c>
      <c r="J32" s="752" t="s">
        <v>242</v>
      </c>
      <c r="K32" s="752" t="s">
        <v>242</v>
      </c>
      <c r="L32" s="753">
        <v>2.7890000000000001</v>
      </c>
    </row>
    <row r="33" spans="2:13" ht="18" customHeight="1" thickBot="1" x14ac:dyDescent="0.35">
      <c r="B33" s="1078"/>
      <c r="C33" s="755" t="s">
        <v>187</v>
      </c>
      <c r="D33" s="756" t="s">
        <v>29</v>
      </c>
      <c r="E33" s="756" t="s">
        <v>32</v>
      </c>
      <c r="F33" s="756" t="s">
        <v>14</v>
      </c>
      <c r="G33" s="756" t="s">
        <v>1</v>
      </c>
      <c r="H33" s="756" t="s">
        <v>642</v>
      </c>
      <c r="I33" s="757">
        <v>45484</v>
      </c>
      <c r="J33" s="757" t="s">
        <v>242</v>
      </c>
      <c r="K33" s="757" t="s">
        <v>242</v>
      </c>
      <c r="L33" s="758">
        <v>3.20434872</v>
      </c>
    </row>
    <row r="34" spans="2:13" s="34" customFormat="1" ht="18" customHeight="1" thickTop="1" x14ac:dyDescent="0.3">
      <c r="B34" s="1079" t="s">
        <v>643</v>
      </c>
      <c r="C34" s="759" t="s">
        <v>189</v>
      </c>
      <c r="D34" s="760" t="s">
        <v>190</v>
      </c>
      <c r="E34" s="760" t="s">
        <v>15</v>
      </c>
      <c r="F34" s="760" t="s">
        <v>20</v>
      </c>
      <c r="G34" s="760" t="s">
        <v>267</v>
      </c>
      <c r="H34" s="761" t="s">
        <v>58</v>
      </c>
      <c r="I34" s="762">
        <v>45280</v>
      </c>
      <c r="J34" s="762">
        <v>45343</v>
      </c>
      <c r="K34" s="762" t="s">
        <v>242</v>
      </c>
      <c r="L34" s="763">
        <v>3.5739999999999998</v>
      </c>
      <c r="M34" s="35"/>
    </row>
    <row r="35" spans="2:13" s="34" customFormat="1" ht="18" customHeight="1" x14ac:dyDescent="0.3">
      <c r="B35" s="1080"/>
      <c r="C35" s="764" t="s">
        <v>441</v>
      </c>
      <c r="D35" s="765" t="s">
        <v>43</v>
      </c>
      <c r="E35" s="765" t="s">
        <v>36</v>
      </c>
      <c r="F35" s="765" t="s">
        <v>14</v>
      </c>
      <c r="G35" s="765" t="s">
        <v>1</v>
      </c>
      <c r="H35" s="765" t="s">
        <v>442</v>
      </c>
      <c r="I35" s="766">
        <v>45631</v>
      </c>
      <c r="J35" s="766">
        <v>45819</v>
      </c>
      <c r="K35" s="767" t="s">
        <v>242</v>
      </c>
      <c r="L35" s="768">
        <v>11.3025</v>
      </c>
      <c r="M35" s="35"/>
    </row>
    <row r="36" spans="2:13" s="34" customFormat="1" ht="18" customHeight="1" x14ac:dyDescent="0.3">
      <c r="B36" s="1080"/>
      <c r="C36" s="769" t="s">
        <v>647</v>
      </c>
      <c r="D36" s="770" t="s">
        <v>646</v>
      </c>
      <c r="E36" s="770" t="s">
        <v>19</v>
      </c>
      <c r="F36" s="770" t="s">
        <v>14</v>
      </c>
      <c r="G36" s="770" t="s">
        <v>5</v>
      </c>
      <c r="H36" s="770" t="s">
        <v>182</v>
      </c>
      <c r="I36" s="771">
        <v>45673</v>
      </c>
      <c r="J36" s="771">
        <v>45705</v>
      </c>
      <c r="K36" s="772" t="s">
        <v>242</v>
      </c>
      <c r="L36" s="773">
        <v>2</v>
      </c>
      <c r="M36" s="35"/>
    </row>
    <row r="37" spans="2:13" s="34" customFormat="1" ht="18" customHeight="1" x14ac:dyDescent="0.3">
      <c r="B37" s="1080"/>
      <c r="C37" s="769" t="s">
        <v>611</v>
      </c>
      <c r="D37" s="770" t="s">
        <v>612</v>
      </c>
      <c r="E37" s="770" t="s">
        <v>132</v>
      </c>
      <c r="F37" s="770" t="s">
        <v>14</v>
      </c>
      <c r="G37" s="770" t="s">
        <v>1</v>
      </c>
      <c r="H37" s="770" t="s">
        <v>442</v>
      </c>
      <c r="I37" s="771">
        <v>45574</v>
      </c>
      <c r="J37" s="771">
        <v>45729</v>
      </c>
      <c r="K37" s="772" t="s">
        <v>242</v>
      </c>
      <c r="L37" s="773">
        <v>5.89</v>
      </c>
      <c r="M37" s="35"/>
    </row>
    <row r="38" spans="2:13" s="34" customFormat="1" ht="18" customHeight="1" x14ac:dyDescent="0.3">
      <c r="B38" s="1080"/>
      <c r="C38" s="769" t="s">
        <v>184</v>
      </c>
      <c r="D38" s="770" t="s">
        <v>29</v>
      </c>
      <c r="E38" s="770" t="s">
        <v>26</v>
      </c>
      <c r="F38" s="770" t="s">
        <v>14</v>
      </c>
      <c r="G38" s="770" t="s">
        <v>1</v>
      </c>
      <c r="H38" s="770" t="s">
        <v>442</v>
      </c>
      <c r="I38" s="771">
        <v>45817</v>
      </c>
      <c r="J38" s="771">
        <v>45845</v>
      </c>
      <c r="K38" s="772" t="s">
        <v>242</v>
      </c>
      <c r="L38" s="773">
        <v>3.0340270299999998</v>
      </c>
      <c r="M38" s="35"/>
    </row>
    <row r="39" spans="2:13" s="34" customFormat="1" ht="18" customHeight="1" x14ac:dyDescent="0.3">
      <c r="B39" s="1080"/>
      <c r="C39" s="774" t="s">
        <v>192</v>
      </c>
      <c r="D39" s="775" t="s">
        <v>30</v>
      </c>
      <c r="E39" s="775" t="s">
        <v>27</v>
      </c>
      <c r="F39" s="775" t="s">
        <v>20</v>
      </c>
      <c r="G39" s="775" t="s">
        <v>4</v>
      </c>
      <c r="H39" s="775" t="s">
        <v>442</v>
      </c>
      <c r="I39" s="776">
        <v>45117</v>
      </c>
      <c r="J39" s="776">
        <v>45870</v>
      </c>
      <c r="K39" s="777" t="s">
        <v>242</v>
      </c>
      <c r="L39" s="778">
        <v>2.5</v>
      </c>
      <c r="M39" s="35"/>
    </row>
    <row r="40" spans="2:13" s="34" customFormat="1" ht="18" customHeight="1" x14ac:dyDescent="0.3">
      <c r="B40" s="1080"/>
      <c r="C40" s="779" t="s">
        <v>459</v>
      </c>
      <c r="D40" s="395" t="s">
        <v>460</v>
      </c>
      <c r="E40" s="395" t="s">
        <v>19</v>
      </c>
      <c r="F40" s="395" t="s">
        <v>14</v>
      </c>
      <c r="G40" s="395" t="s">
        <v>1</v>
      </c>
      <c r="H40" s="395" t="s">
        <v>442</v>
      </c>
      <c r="I40" s="396">
        <v>45243</v>
      </c>
      <c r="J40" s="396">
        <v>45287</v>
      </c>
      <c r="K40" s="587" t="s">
        <v>242</v>
      </c>
      <c r="L40" s="397">
        <v>1.0050399999999999</v>
      </c>
      <c r="M40" s="35"/>
    </row>
    <row r="41" spans="2:13" s="34" customFormat="1" ht="18" customHeight="1" x14ac:dyDescent="0.3">
      <c r="B41" s="1080"/>
      <c r="C41" s="779" t="s">
        <v>622</v>
      </c>
      <c r="D41" s="395" t="s">
        <v>623</v>
      </c>
      <c r="E41" s="395" t="s">
        <v>15</v>
      </c>
      <c r="F41" s="395" t="s">
        <v>20</v>
      </c>
      <c r="G41" s="395" t="s">
        <v>1</v>
      </c>
      <c r="H41" s="395" t="s">
        <v>442</v>
      </c>
      <c r="I41" s="396">
        <v>45770</v>
      </c>
      <c r="J41" s="396">
        <v>45784</v>
      </c>
      <c r="K41" s="587" t="s">
        <v>242</v>
      </c>
      <c r="L41" s="397">
        <v>5.63</v>
      </c>
      <c r="M41" s="35"/>
    </row>
    <row r="42" spans="2:13" s="34" customFormat="1" ht="18" customHeight="1" x14ac:dyDescent="0.3">
      <c r="B42" s="1080"/>
      <c r="C42" s="779" t="s">
        <v>60</v>
      </c>
      <c r="D42" s="395" t="s">
        <v>41</v>
      </c>
      <c r="E42" s="395" t="s">
        <v>27</v>
      </c>
      <c r="F42" s="395" t="s">
        <v>14</v>
      </c>
      <c r="G42" s="395" t="s">
        <v>2</v>
      </c>
      <c r="H42" s="395" t="s">
        <v>442</v>
      </c>
      <c r="I42" s="396">
        <v>44651</v>
      </c>
      <c r="J42" s="396">
        <v>44755</v>
      </c>
      <c r="K42" s="587" t="s">
        <v>242</v>
      </c>
      <c r="L42" s="397">
        <v>1.4892000000000001</v>
      </c>
      <c r="M42" s="35"/>
    </row>
    <row r="43" spans="2:13" s="34" customFormat="1" ht="18" customHeight="1" x14ac:dyDescent="0.3">
      <c r="B43" s="1080"/>
      <c r="C43" s="774" t="s">
        <v>197</v>
      </c>
      <c r="D43" s="775" t="s">
        <v>31</v>
      </c>
      <c r="E43" s="775" t="s">
        <v>16</v>
      </c>
      <c r="F43" s="775" t="s">
        <v>14</v>
      </c>
      <c r="G43" s="775" t="s">
        <v>3</v>
      </c>
      <c r="H43" s="775" t="s">
        <v>442</v>
      </c>
      <c r="I43" s="776">
        <v>45226</v>
      </c>
      <c r="J43" s="776">
        <v>45259</v>
      </c>
      <c r="K43" s="777" t="s">
        <v>242</v>
      </c>
      <c r="L43" s="778">
        <v>6.8250000000000002</v>
      </c>
      <c r="M43" s="35"/>
    </row>
    <row r="44" spans="2:13" s="34" customFormat="1" ht="18" customHeight="1" x14ac:dyDescent="0.3">
      <c r="B44" s="1080"/>
      <c r="C44" s="780" t="s">
        <v>450</v>
      </c>
      <c r="D44" s="395" t="s">
        <v>451</v>
      </c>
      <c r="E44" s="395" t="s">
        <v>33</v>
      </c>
      <c r="F44" s="395" t="s">
        <v>14</v>
      </c>
      <c r="G44" s="395" t="s">
        <v>2</v>
      </c>
      <c r="H44" s="395" t="s">
        <v>442</v>
      </c>
      <c r="I44" s="396">
        <v>45470</v>
      </c>
      <c r="J44" s="396">
        <v>45520</v>
      </c>
      <c r="K44" s="587" t="s">
        <v>242</v>
      </c>
      <c r="L44" s="397">
        <v>6.61</v>
      </c>
      <c r="M44" s="35"/>
    </row>
    <row r="45" spans="2:13" s="34" customFormat="1" ht="18" customHeight="1" x14ac:dyDescent="0.3">
      <c r="B45" s="1080"/>
      <c r="C45" s="780" t="s">
        <v>452</v>
      </c>
      <c r="D45" s="395" t="s">
        <v>38</v>
      </c>
      <c r="E45" s="395" t="s">
        <v>36</v>
      </c>
      <c r="F45" s="395" t="s">
        <v>14</v>
      </c>
      <c r="G45" s="395" t="s">
        <v>1</v>
      </c>
      <c r="H45" s="395" t="s">
        <v>442</v>
      </c>
      <c r="I45" s="396">
        <v>45462</v>
      </c>
      <c r="J45" s="396">
        <v>45519</v>
      </c>
      <c r="K45" s="587" t="s">
        <v>242</v>
      </c>
      <c r="L45" s="397">
        <v>1.1868653200000001</v>
      </c>
      <c r="M45" s="35"/>
    </row>
    <row r="46" spans="2:13" s="34" customFormat="1" ht="18" customHeight="1" thickBot="1" x14ac:dyDescent="0.35">
      <c r="B46" s="1081"/>
      <c r="C46" s="586" t="s">
        <v>652</v>
      </c>
      <c r="D46" s="395" t="s">
        <v>653</v>
      </c>
      <c r="E46" s="398" t="s">
        <v>32</v>
      </c>
      <c r="F46" s="398" t="s">
        <v>14</v>
      </c>
      <c r="G46" s="395" t="s">
        <v>1</v>
      </c>
      <c r="H46" s="395" t="s">
        <v>182</v>
      </c>
      <c r="I46" s="396">
        <v>45426</v>
      </c>
      <c r="J46" s="396">
        <v>45607</v>
      </c>
      <c r="K46" s="587" t="s">
        <v>242</v>
      </c>
      <c r="L46" s="397">
        <v>2.33</v>
      </c>
      <c r="M46" s="35"/>
    </row>
    <row r="47" spans="2:13" s="34" customFormat="1" ht="18" customHeight="1" thickTop="1" x14ac:dyDescent="0.3">
      <c r="B47" s="1082" t="s">
        <v>654</v>
      </c>
      <c r="C47" s="781" t="s">
        <v>464</v>
      </c>
      <c r="D47" s="782" t="s">
        <v>465</v>
      </c>
      <c r="E47" s="783" t="s">
        <v>19</v>
      </c>
      <c r="F47" s="783" t="s">
        <v>14</v>
      </c>
      <c r="G47" s="782" t="s">
        <v>5</v>
      </c>
      <c r="H47" s="782" t="s">
        <v>182</v>
      </c>
      <c r="I47" s="784">
        <v>44256</v>
      </c>
      <c r="J47" s="784">
        <v>44291</v>
      </c>
      <c r="K47" s="784">
        <v>44498</v>
      </c>
      <c r="L47" s="785">
        <v>2</v>
      </c>
      <c r="M47" s="35"/>
    </row>
    <row r="48" spans="2:13" s="34" customFormat="1" ht="18" customHeight="1" x14ac:dyDescent="0.3">
      <c r="B48" s="1083"/>
      <c r="C48" s="588" t="s">
        <v>644</v>
      </c>
      <c r="D48" s="31" t="s">
        <v>37</v>
      </c>
      <c r="E48" s="30" t="s">
        <v>26</v>
      </c>
      <c r="F48" s="30" t="s">
        <v>14</v>
      </c>
      <c r="G48" s="31" t="s">
        <v>1</v>
      </c>
      <c r="H48" s="31" t="s">
        <v>182</v>
      </c>
      <c r="I48" s="32">
        <v>45645</v>
      </c>
      <c r="J48" s="32">
        <v>45672</v>
      </c>
      <c r="K48" s="32">
        <v>45720</v>
      </c>
      <c r="L48" s="33">
        <v>2.4264000000000001</v>
      </c>
      <c r="M48" s="35"/>
    </row>
    <row r="49" spans="2:13" s="34" customFormat="1" ht="18" customHeight="1" x14ac:dyDescent="0.3">
      <c r="B49" s="1083"/>
      <c r="C49" s="589" t="s">
        <v>466</v>
      </c>
      <c r="D49" s="400" t="s">
        <v>655</v>
      </c>
      <c r="E49" s="399" t="s">
        <v>32</v>
      </c>
      <c r="F49" s="399" t="s">
        <v>14</v>
      </c>
      <c r="G49" s="400" t="s">
        <v>1</v>
      </c>
      <c r="H49" s="400" t="s">
        <v>182</v>
      </c>
      <c r="I49" s="401">
        <v>45195</v>
      </c>
      <c r="J49" s="401">
        <v>45250</v>
      </c>
      <c r="K49" s="401">
        <v>45336</v>
      </c>
      <c r="L49" s="402">
        <v>2.11</v>
      </c>
      <c r="M49" s="35"/>
    </row>
    <row r="50" spans="2:13" s="34" customFormat="1" ht="18" customHeight="1" x14ac:dyDescent="0.3">
      <c r="B50" s="1083"/>
      <c r="C50" s="589" t="s">
        <v>645</v>
      </c>
      <c r="D50" s="400" t="s">
        <v>646</v>
      </c>
      <c r="E50" s="399" t="s">
        <v>19</v>
      </c>
      <c r="F50" s="399" t="s">
        <v>14</v>
      </c>
      <c r="G50" s="400" t="s">
        <v>5</v>
      </c>
      <c r="H50" s="400" t="s">
        <v>182</v>
      </c>
      <c r="I50" s="401">
        <v>45495</v>
      </c>
      <c r="J50" s="401">
        <v>45531</v>
      </c>
      <c r="K50" s="786">
        <v>45748</v>
      </c>
      <c r="L50" s="402">
        <v>2</v>
      </c>
      <c r="M50" s="35"/>
    </row>
    <row r="51" spans="2:13" s="34" customFormat="1" ht="18" customHeight="1" x14ac:dyDescent="0.3">
      <c r="B51" s="1083"/>
      <c r="C51" s="589" t="s">
        <v>457</v>
      </c>
      <c r="D51" s="400" t="s">
        <v>134</v>
      </c>
      <c r="E51" s="399" t="s">
        <v>36</v>
      </c>
      <c r="F51" s="399" t="s">
        <v>20</v>
      </c>
      <c r="G51" s="400" t="s">
        <v>1</v>
      </c>
      <c r="H51" s="400" t="s">
        <v>442</v>
      </c>
      <c r="I51" s="401">
        <v>45309</v>
      </c>
      <c r="J51" s="401">
        <v>45327</v>
      </c>
      <c r="K51" s="787">
        <v>45882</v>
      </c>
      <c r="L51" s="402">
        <v>3.55</v>
      </c>
      <c r="M51" s="35"/>
    </row>
    <row r="52" spans="2:13" s="34" customFormat="1" ht="18" customHeight="1" x14ac:dyDescent="0.3">
      <c r="B52" s="1083"/>
      <c r="C52" s="589" t="s">
        <v>46</v>
      </c>
      <c r="D52" s="400" t="s">
        <v>31</v>
      </c>
      <c r="E52" s="399" t="s">
        <v>32</v>
      </c>
      <c r="F52" s="399" t="s">
        <v>14</v>
      </c>
      <c r="G52" s="400" t="s">
        <v>3</v>
      </c>
      <c r="H52" s="400" t="s">
        <v>58</v>
      </c>
      <c r="I52" s="401">
        <v>45261</v>
      </c>
      <c r="J52" s="401">
        <v>45310</v>
      </c>
      <c r="K52" s="788">
        <v>45817</v>
      </c>
      <c r="L52" s="402">
        <v>6.9</v>
      </c>
      <c r="M52" s="35"/>
    </row>
    <row r="53" spans="2:13" s="34" customFormat="1" ht="18" customHeight="1" x14ac:dyDescent="0.3">
      <c r="B53" s="1083"/>
      <c r="C53" s="589" t="s">
        <v>458</v>
      </c>
      <c r="D53" s="400" t="s">
        <v>134</v>
      </c>
      <c r="E53" s="399" t="s">
        <v>36</v>
      </c>
      <c r="F53" s="399" t="s">
        <v>20</v>
      </c>
      <c r="G53" s="400" t="s">
        <v>1</v>
      </c>
      <c r="H53" s="400" t="s">
        <v>442</v>
      </c>
      <c r="I53" s="401">
        <v>45336</v>
      </c>
      <c r="J53" s="401">
        <v>45377</v>
      </c>
      <c r="K53" s="787">
        <v>45840</v>
      </c>
      <c r="L53" s="402">
        <v>3.55</v>
      </c>
      <c r="M53" s="35"/>
    </row>
    <row r="54" spans="2:13" s="34" customFormat="1" ht="18" customHeight="1" x14ac:dyDescent="0.3">
      <c r="B54" s="1083"/>
      <c r="C54" s="589" t="s">
        <v>445</v>
      </c>
      <c r="D54" s="400" t="s">
        <v>446</v>
      </c>
      <c r="E54" s="399" t="s">
        <v>45</v>
      </c>
      <c r="F54" s="399" t="s">
        <v>20</v>
      </c>
      <c r="G54" s="400" t="s">
        <v>5</v>
      </c>
      <c r="H54" s="400" t="s">
        <v>447</v>
      </c>
      <c r="I54" s="401">
        <v>45604</v>
      </c>
      <c r="J54" s="401">
        <v>45728</v>
      </c>
      <c r="K54" s="32">
        <v>45775</v>
      </c>
      <c r="L54" s="402">
        <v>3.75</v>
      </c>
      <c r="M54" s="35"/>
    </row>
    <row r="55" spans="2:13" s="34" customFormat="1" ht="18" customHeight="1" x14ac:dyDescent="0.3">
      <c r="B55" s="1083"/>
      <c r="C55" s="589" t="s">
        <v>656</v>
      </c>
      <c r="D55" s="400" t="s">
        <v>37</v>
      </c>
      <c r="E55" s="399" t="s">
        <v>39</v>
      </c>
      <c r="F55" s="399" t="s">
        <v>20</v>
      </c>
      <c r="G55" s="400" t="s">
        <v>1</v>
      </c>
      <c r="H55" s="400" t="s">
        <v>442</v>
      </c>
      <c r="I55" s="401">
        <v>45546</v>
      </c>
      <c r="J55" s="401">
        <v>45565</v>
      </c>
      <c r="K55" s="400" t="s">
        <v>604</v>
      </c>
      <c r="L55" s="402">
        <v>13.3</v>
      </c>
      <c r="M55" s="35"/>
    </row>
    <row r="56" spans="2:13" s="34" customFormat="1" ht="18" customHeight="1" x14ac:dyDescent="0.3">
      <c r="B56" s="1083"/>
      <c r="C56" s="589" t="s">
        <v>613</v>
      </c>
      <c r="D56" s="400" t="s">
        <v>614</v>
      </c>
      <c r="E56" s="399" t="s">
        <v>26</v>
      </c>
      <c r="F56" s="399" t="s">
        <v>14</v>
      </c>
      <c r="G56" s="400" t="s">
        <v>1</v>
      </c>
      <c r="H56" s="400" t="s">
        <v>182</v>
      </c>
      <c r="I56" s="401">
        <v>45700</v>
      </c>
      <c r="J56" s="401">
        <v>45729</v>
      </c>
      <c r="K56" s="787">
        <v>45810</v>
      </c>
      <c r="L56" s="402">
        <v>0.62812900000000005</v>
      </c>
      <c r="M56" s="35"/>
    </row>
    <row r="57" spans="2:13" s="34" customFormat="1" ht="18" customHeight="1" x14ac:dyDescent="0.3">
      <c r="B57" s="1083"/>
      <c r="C57" s="589" t="s">
        <v>615</v>
      </c>
      <c r="D57" s="400" t="s">
        <v>188</v>
      </c>
      <c r="E57" s="399" t="s">
        <v>36</v>
      </c>
      <c r="F57" s="399" t="s">
        <v>14</v>
      </c>
      <c r="G57" s="400" t="s">
        <v>1</v>
      </c>
      <c r="H57" s="400" t="s">
        <v>442</v>
      </c>
      <c r="I57" s="401">
        <v>45812</v>
      </c>
      <c r="J57" s="401">
        <v>45834</v>
      </c>
      <c r="K57" s="400" t="s">
        <v>604</v>
      </c>
      <c r="L57" s="402">
        <v>3.694</v>
      </c>
      <c r="M57" s="35"/>
    </row>
    <row r="58" spans="2:13" s="34" customFormat="1" ht="18" customHeight="1" x14ac:dyDescent="0.3">
      <c r="B58" s="1083"/>
      <c r="C58" s="589" t="s">
        <v>648</v>
      </c>
      <c r="D58" s="400" t="s">
        <v>649</v>
      </c>
      <c r="E58" s="399" t="s">
        <v>28</v>
      </c>
      <c r="F58" s="399" t="s">
        <v>14</v>
      </c>
      <c r="G58" s="400" t="s">
        <v>1</v>
      </c>
      <c r="H58" s="400" t="s">
        <v>182</v>
      </c>
      <c r="I58" s="401">
        <v>45692</v>
      </c>
      <c r="J58" s="401">
        <v>45705</v>
      </c>
      <c r="K58" s="401">
        <v>45723</v>
      </c>
      <c r="L58" s="402">
        <v>1.42</v>
      </c>
      <c r="M58" s="35"/>
    </row>
    <row r="59" spans="2:13" s="34" customFormat="1" ht="18" customHeight="1" x14ac:dyDescent="0.3">
      <c r="B59" s="1083"/>
      <c r="C59" s="589" t="s">
        <v>448</v>
      </c>
      <c r="D59" s="400" t="s">
        <v>31</v>
      </c>
      <c r="E59" s="399" t="s">
        <v>32</v>
      </c>
      <c r="F59" s="399" t="s">
        <v>14</v>
      </c>
      <c r="G59" s="400" t="s">
        <v>3</v>
      </c>
      <c r="H59" s="400" t="s">
        <v>443</v>
      </c>
      <c r="I59" s="401">
        <v>45726</v>
      </c>
      <c r="J59" s="401">
        <v>45777</v>
      </c>
      <c r="K59" s="401" t="s">
        <v>820</v>
      </c>
      <c r="L59" s="402">
        <v>7.7644700000000002</v>
      </c>
      <c r="M59" s="35"/>
    </row>
    <row r="60" spans="2:13" s="34" customFormat="1" ht="18" customHeight="1" x14ac:dyDescent="0.3">
      <c r="B60" s="1083"/>
      <c r="C60" s="589" t="s">
        <v>52</v>
      </c>
      <c r="D60" s="400" t="s">
        <v>468</v>
      </c>
      <c r="E60" s="399" t="s">
        <v>33</v>
      </c>
      <c r="F60" s="399" t="s">
        <v>14</v>
      </c>
      <c r="G60" s="400" t="s">
        <v>2</v>
      </c>
      <c r="H60" s="400" t="s">
        <v>442</v>
      </c>
      <c r="I60" s="401">
        <v>44838</v>
      </c>
      <c r="J60" s="401">
        <v>44859</v>
      </c>
      <c r="K60" s="401">
        <v>45040</v>
      </c>
      <c r="L60" s="402">
        <v>1.5873699999999999</v>
      </c>
      <c r="M60" s="35"/>
    </row>
    <row r="61" spans="2:13" s="34" customFormat="1" ht="18" customHeight="1" x14ac:dyDescent="0.3">
      <c r="B61" s="1083"/>
      <c r="C61" s="589" t="s">
        <v>193</v>
      </c>
      <c r="D61" s="400" t="s">
        <v>31</v>
      </c>
      <c r="E61" s="399" t="s">
        <v>32</v>
      </c>
      <c r="F61" s="399" t="s">
        <v>14</v>
      </c>
      <c r="G61" s="400" t="s">
        <v>1</v>
      </c>
      <c r="H61" s="400" t="s">
        <v>442</v>
      </c>
      <c r="I61" s="401">
        <v>45351</v>
      </c>
      <c r="J61" s="401">
        <v>45376</v>
      </c>
      <c r="K61" s="401">
        <v>45842</v>
      </c>
      <c r="L61" s="402">
        <v>4.37</v>
      </c>
      <c r="M61" s="35"/>
    </row>
    <row r="62" spans="2:13" s="34" customFormat="1" ht="18" customHeight="1" x14ac:dyDescent="0.3">
      <c r="B62" s="1083"/>
      <c r="C62" s="589" t="s">
        <v>650</v>
      </c>
      <c r="D62" s="400" t="s">
        <v>651</v>
      </c>
      <c r="E62" s="399" t="s">
        <v>16</v>
      </c>
      <c r="F62" s="399" t="s">
        <v>14</v>
      </c>
      <c r="G62" s="400" t="s">
        <v>3</v>
      </c>
      <c r="H62" s="400" t="s">
        <v>182</v>
      </c>
      <c r="I62" s="401">
        <v>45498</v>
      </c>
      <c r="J62" s="401">
        <v>45684</v>
      </c>
      <c r="K62" s="401">
        <v>45733</v>
      </c>
      <c r="L62" s="402">
        <v>1.1246</v>
      </c>
      <c r="M62" s="35"/>
    </row>
    <row r="63" spans="2:13" s="34" customFormat="1" ht="18" customHeight="1" x14ac:dyDescent="0.3">
      <c r="B63" s="1083"/>
      <c r="C63" s="589" t="s">
        <v>461</v>
      </c>
      <c r="D63" s="400" t="s">
        <v>454</v>
      </c>
      <c r="E63" s="399" t="s">
        <v>25</v>
      </c>
      <c r="F63" s="399" t="s">
        <v>14</v>
      </c>
      <c r="G63" s="400" t="s">
        <v>1</v>
      </c>
      <c r="H63" s="400" t="s">
        <v>442</v>
      </c>
      <c r="I63" s="401">
        <v>45309</v>
      </c>
      <c r="J63" s="401">
        <v>45330</v>
      </c>
      <c r="K63" s="401">
        <v>45666</v>
      </c>
      <c r="L63" s="402">
        <v>1.242</v>
      </c>
      <c r="M63" s="35"/>
    </row>
    <row r="64" spans="2:13" s="34" customFormat="1" ht="18" customHeight="1" x14ac:dyDescent="0.3">
      <c r="B64" s="1083"/>
      <c r="C64" s="589" t="s">
        <v>657</v>
      </c>
      <c r="D64" s="400" t="s">
        <v>40</v>
      </c>
      <c r="E64" s="399" t="s">
        <v>13</v>
      </c>
      <c r="F64" s="399" t="s">
        <v>14</v>
      </c>
      <c r="G64" s="400" t="s">
        <v>2</v>
      </c>
      <c r="H64" s="400" t="s">
        <v>182</v>
      </c>
      <c r="I64" s="401">
        <v>45460</v>
      </c>
      <c r="J64" s="401">
        <v>45643</v>
      </c>
      <c r="K64" s="401">
        <v>45714</v>
      </c>
      <c r="L64" s="402">
        <v>3.45</v>
      </c>
      <c r="M64" s="35"/>
    </row>
    <row r="65" spans="2:13" s="34" customFormat="1" ht="18" customHeight="1" x14ac:dyDescent="0.3">
      <c r="B65" s="1083"/>
      <c r="C65" s="589" t="s">
        <v>658</v>
      </c>
      <c r="D65" s="400" t="s">
        <v>659</v>
      </c>
      <c r="E65" s="399" t="s">
        <v>25</v>
      </c>
      <c r="F65" s="399" t="s">
        <v>14</v>
      </c>
      <c r="G65" s="400" t="s">
        <v>2</v>
      </c>
      <c r="H65" s="400" t="s">
        <v>182</v>
      </c>
      <c r="I65" s="401">
        <v>45377</v>
      </c>
      <c r="J65" s="401">
        <v>45393</v>
      </c>
      <c r="K65" s="401">
        <v>45741</v>
      </c>
      <c r="L65" s="402">
        <v>1.8375999999999999</v>
      </c>
      <c r="M65" s="35"/>
    </row>
    <row r="66" spans="2:13" s="34" customFormat="1" ht="18" customHeight="1" x14ac:dyDescent="0.3">
      <c r="B66" s="1083"/>
      <c r="C66" s="589" t="s">
        <v>53</v>
      </c>
      <c r="D66" s="400" t="s">
        <v>54</v>
      </c>
      <c r="E66" s="399" t="s">
        <v>22</v>
      </c>
      <c r="F66" s="399" t="s">
        <v>20</v>
      </c>
      <c r="G66" s="400" t="s">
        <v>2</v>
      </c>
      <c r="H66" s="400" t="s">
        <v>55</v>
      </c>
      <c r="I66" s="401">
        <v>45217</v>
      </c>
      <c r="J66" s="401">
        <v>45244</v>
      </c>
      <c r="K66" s="401">
        <v>45720</v>
      </c>
      <c r="L66" s="402">
        <v>9.99315</v>
      </c>
      <c r="M66" s="35"/>
    </row>
    <row r="67" spans="2:13" s="34" customFormat="1" ht="18" customHeight="1" x14ac:dyDescent="0.3">
      <c r="B67" s="1083"/>
      <c r="C67" s="589" t="s">
        <v>217</v>
      </c>
      <c r="D67" s="400" t="s">
        <v>35</v>
      </c>
      <c r="E67" s="399" t="s">
        <v>19</v>
      </c>
      <c r="F67" s="399" t="s">
        <v>14</v>
      </c>
      <c r="G67" s="400" t="s">
        <v>1</v>
      </c>
      <c r="H67" s="400" t="s">
        <v>23</v>
      </c>
      <c r="I67" s="401">
        <v>45091</v>
      </c>
      <c r="J67" s="401">
        <v>45119</v>
      </c>
      <c r="K67" s="401">
        <v>45156</v>
      </c>
      <c r="L67" s="402">
        <v>1.3</v>
      </c>
      <c r="M67" s="35"/>
    </row>
    <row r="68" spans="2:13" s="34" customFormat="1" ht="18" customHeight="1" x14ac:dyDescent="0.3">
      <c r="B68" s="1083"/>
      <c r="C68" s="589" t="s">
        <v>59</v>
      </c>
      <c r="D68" s="400" t="s">
        <v>31</v>
      </c>
      <c r="E68" s="399" t="s">
        <v>32</v>
      </c>
      <c r="F68" s="399" t="s">
        <v>14</v>
      </c>
      <c r="G68" s="400" t="s">
        <v>3</v>
      </c>
      <c r="H68" s="400" t="s">
        <v>442</v>
      </c>
      <c r="I68" s="401">
        <v>44678</v>
      </c>
      <c r="J68" s="401">
        <v>44727</v>
      </c>
      <c r="K68" s="401">
        <v>45140</v>
      </c>
      <c r="L68" s="402">
        <v>6.8250000000000002</v>
      </c>
      <c r="M68" s="35"/>
    </row>
    <row r="69" spans="2:13" s="34" customFormat="1" ht="18" customHeight="1" x14ac:dyDescent="0.3">
      <c r="B69" s="1083"/>
      <c r="C69" s="589" t="s">
        <v>194</v>
      </c>
      <c r="D69" s="400" t="s">
        <v>43</v>
      </c>
      <c r="E69" s="399" t="s">
        <v>36</v>
      </c>
      <c r="F69" s="399" t="s">
        <v>14</v>
      </c>
      <c r="G69" s="400" t="s">
        <v>1</v>
      </c>
      <c r="H69" s="400" t="s">
        <v>442</v>
      </c>
      <c r="I69" s="401">
        <v>45180</v>
      </c>
      <c r="J69" s="401">
        <v>45215</v>
      </c>
      <c r="K69" s="401" t="s">
        <v>604</v>
      </c>
      <c r="L69" s="402">
        <v>2.0110000000000001</v>
      </c>
      <c r="M69" s="35"/>
    </row>
    <row r="70" spans="2:13" s="34" customFormat="1" ht="18" customHeight="1" x14ac:dyDescent="0.3">
      <c r="B70" s="1083"/>
      <c r="C70" s="589" t="s">
        <v>632</v>
      </c>
      <c r="D70" s="400" t="s">
        <v>409</v>
      </c>
      <c r="E70" s="399" t="s">
        <v>45</v>
      </c>
      <c r="F70" s="399" t="s">
        <v>20</v>
      </c>
      <c r="G70" s="400" t="s">
        <v>1</v>
      </c>
      <c r="H70" s="400" t="s">
        <v>633</v>
      </c>
      <c r="I70" s="401">
        <v>45709</v>
      </c>
      <c r="J70" s="401">
        <v>45727</v>
      </c>
      <c r="K70" s="401">
        <v>45782</v>
      </c>
      <c r="L70" s="402">
        <v>15.927194</v>
      </c>
      <c r="M70" s="35"/>
    </row>
    <row r="71" spans="2:13" s="34" customFormat="1" ht="18" customHeight="1" x14ac:dyDescent="0.3">
      <c r="B71" s="1083"/>
      <c r="C71" s="589" t="s">
        <v>449</v>
      </c>
      <c r="D71" s="400" t="s">
        <v>37</v>
      </c>
      <c r="E71" s="399" t="s">
        <v>39</v>
      </c>
      <c r="F71" s="399" t="s">
        <v>20</v>
      </c>
      <c r="G71" s="400" t="s">
        <v>1</v>
      </c>
      <c r="H71" s="400" t="s">
        <v>442</v>
      </c>
      <c r="I71" s="401">
        <v>45464</v>
      </c>
      <c r="J71" s="401">
        <v>45530</v>
      </c>
      <c r="K71" s="400" t="s">
        <v>604</v>
      </c>
      <c r="L71" s="402">
        <v>13.3</v>
      </c>
      <c r="M71" s="35"/>
    </row>
    <row r="72" spans="2:13" s="34" customFormat="1" ht="18" customHeight="1" x14ac:dyDescent="0.3">
      <c r="B72" s="1083"/>
      <c r="C72" s="589" t="s">
        <v>195</v>
      </c>
      <c r="D72" s="400" t="s">
        <v>31</v>
      </c>
      <c r="E72" s="399" t="s">
        <v>27</v>
      </c>
      <c r="F72" s="399" t="s">
        <v>14</v>
      </c>
      <c r="G72" s="400" t="s">
        <v>1</v>
      </c>
      <c r="H72" s="400" t="s">
        <v>58</v>
      </c>
      <c r="I72" s="401">
        <v>45240</v>
      </c>
      <c r="J72" s="401">
        <v>45261</v>
      </c>
      <c r="K72" s="401">
        <v>45716</v>
      </c>
      <c r="L72" s="402">
        <v>6.9</v>
      </c>
      <c r="M72" s="35"/>
    </row>
    <row r="73" spans="2:13" s="34" customFormat="1" ht="18" customHeight="1" x14ac:dyDescent="0.3">
      <c r="B73" s="1083"/>
      <c r="C73" s="589" t="s">
        <v>196</v>
      </c>
      <c r="D73" s="400" t="s">
        <v>649</v>
      </c>
      <c r="E73" s="399" t="s">
        <v>19</v>
      </c>
      <c r="F73" s="399" t="s">
        <v>14</v>
      </c>
      <c r="G73" s="400" t="s">
        <v>1</v>
      </c>
      <c r="H73" s="400" t="s">
        <v>442</v>
      </c>
      <c r="I73" s="401">
        <v>45057</v>
      </c>
      <c r="J73" s="401">
        <v>45075</v>
      </c>
      <c r="K73" s="401">
        <v>45160</v>
      </c>
      <c r="L73" s="402">
        <v>8.5295299999999994</v>
      </c>
      <c r="M73" s="35"/>
    </row>
    <row r="74" spans="2:13" s="34" customFormat="1" ht="18" customHeight="1" x14ac:dyDescent="0.3">
      <c r="B74" s="1083"/>
      <c r="C74" s="589" t="s">
        <v>183</v>
      </c>
      <c r="D74" s="400" t="s">
        <v>469</v>
      </c>
      <c r="E74" s="399" t="s">
        <v>26</v>
      </c>
      <c r="F74" s="399" t="s">
        <v>14</v>
      </c>
      <c r="G74" s="400" t="s">
        <v>1</v>
      </c>
      <c r="H74" s="400" t="s">
        <v>182</v>
      </c>
      <c r="I74" s="401">
        <v>44893</v>
      </c>
      <c r="J74" s="401">
        <v>44909</v>
      </c>
      <c r="K74" s="401">
        <v>44924</v>
      </c>
      <c r="L74" s="402">
        <v>2.3597999999999999</v>
      </c>
      <c r="M74" s="35"/>
    </row>
    <row r="75" spans="2:13" s="34" customFormat="1" ht="18" customHeight="1" x14ac:dyDescent="0.3">
      <c r="B75" s="1083"/>
      <c r="C75" s="589" t="s">
        <v>47</v>
      </c>
      <c r="D75" s="400" t="s">
        <v>38</v>
      </c>
      <c r="E75" s="399" t="s">
        <v>32</v>
      </c>
      <c r="F75" s="399" t="s">
        <v>14</v>
      </c>
      <c r="G75" s="400" t="s">
        <v>1</v>
      </c>
      <c r="H75" s="400" t="s">
        <v>23</v>
      </c>
      <c r="I75" s="401">
        <v>45439</v>
      </c>
      <c r="J75" s="401">
        <v>45454</v>
      </c>
      <c r="K75" s="401">
        <v>45586</v>
      </c>
      <c r="L75" s="402">
        <v>2.5</v>
      </c>
      <c r="M75" s="35"/>
    </row>
    <row r="76" spans="2:13" s="34" customFormat="1" ht="18" customHeight="1" x14ac:dyDescent="0.3">
      <c r="B76" s="1083"/>
      <c r="C76" s="589" t="s">
        <v>48</v>
      </c>
      <c r="D76" s="400" t="s">
        <v>31</v>
      </c>
      <c r="E76" s="399" t="s">
        <v>45</v>
      </c>
      <c r="F76" s="399" t="s">
        <v>20</v>
      </c>
      <c r="G76" s="400" t="s">
        <v>1</v>
      </c>
      <c r="H76" s="400" t="s">
        <v>442</v>
      </c>
      <c r="I76" s="401">
        <v>44552</v>
      </c>
      <c r="J76" s="401">
        <v>44609</v>
      </c>
      <c r="K76" s="401">
        <v>44811</v>
      </c>
      <c r="L76" s="402">
        <v>8.5608000000000004</v>
      </c>
      <c r="M76" s="35"/>
    </row>
    <row r="77" spans="2:13" s="34" customFormat="1" ht="18" customHeight="1" x14ac:dyDescent="0.3">
      <c r="B77" s="1083"/>
      <c r="C77" s="589" t="s">
        <v>453</v>
      </c>
      <c r="D77" s="400" t="s">
        <v>454</v>
      </c>
      <c r="E77" s="399" t="s">
        <v>19</v>
      </c>
      <c r="F77" s="399" t="s">
        <v>14</v>
      </c>
      <c r="G77" s="400" t="s">
        <v>1</v>
      </c>
      <c r="H77" s="400" t="s">
        <v>58</v>
      </c>
      <c r="I77" s="401">
        <v>45594</v>
      </c>
      <c r="J77" s="401">
        <v>45614</v>
      </c>
      <c r="K77" s="401">
        <v>45630</v>
      </c>
      <c r="L77" s="402">
        <v>2.4</v>
      </c>
      <c r="M77" s="35"/>
    </row>
    <row r="78" spans="2:13" s="34" customFormat="1" ht="18" customHeight="1" x14ac:dyDescent="0.3">
      <c r="B78" s="1083"/>
      <c r="C78" s="589" t="s">
        <v>198</v>
      </c>
      <c r="D78" s="31" t="s">
        <v>218</v>
      </c>
      <c r="E78" s="30" t="s">
        <v>33</v>
      </c>
      <c r="F78" s="30" t="s">
        <v>14</v>
      </c>
      <c r="G78" s="31" t="s">
        <v>199</v>
      </c>
      <c r="H78" s="31" t="s">
        <v>442</v>
      </c>
      <c r="I78" s="32">
        <v>45050</v>
      </c>
      <c r="J78" s="32">
        <v>45114</v>
      </c>
      <c r="K78" s="32">
        <v>45540</v>
      </c>
      <c r="L78" s="33">
        <v>5.5996100000000002</v>
      </c>
      <c r="M78" s="35"/>
    </row>
    <row r="79" spans="2:13" s="34" customFormat="1" ht="18" customHeight="1" x14ac:dyDescent="0.3">
      <c r="B79" s="1083"/>
      <c r="C79" s="589" t="s">
        <v>455</v>
      </c>
      <c r="D79" s="400" t="s">
        <v>188</v>
      </c>
      <c r="E79" s="399" t="s">
        <v>25</v>
      </c>
      <c r="F79" s="399" t="s">
        <v>14</v>
      </c>
      <c r="G79" s="400" t="s">
        <v>1</v>
      </c>
      <c r="H79" s="400" t="s">
        <v>442</v>
      </c>
      <c r="I79" s="401">
        <v>45498</v>
      </c>
      <c r="J79" s="401">
        <v>45530</v>
      </c>
      <c r="K79" s="401">
        <v>45719</v>
      </c>
      <c r="L79" s="402">
        <v>4.8608000000000002</v>
      </c>
      <c r="M79" s="35"/>
    </row>
    <row r="80" spans="2:13" s="34" customFormat="1" ht="18" customHeight="1" x14ac:dyDescent="0.3">
      <c r="B80" s="1083"/>
      <c r="C80" s="589" t="s">
        <v>200</v>
      </c>
      <c r="D80" s="400" t="s">
        <v>660</v>
      </c>
      <c r="E80" s="399" t="s">
        <v>15</v>
      </c>
      <c r="F80" s="399" t="s">
        <v>14</v>
      </c>
      <c r="G80" s="400" t="s">
        <v>1</v>
      </c>
      <c r="H80" s="400" t="s">
        <v>442</v>
      </c>
      <c r="I80" s="401">
        <v>45086</v>
      </c>
      <c r="J80" s="401">
        <v>45121</v>
      </c>
      <c r="K80" s="401">
        <v>45316</v>
      </c>
      <c r="L80" s="402">
        <v>28.5</v>
      </c>
      <c r="M80" s="35"/>
    </row>
    <row r="81" spans="2:13" s="34" customFormat="1" ht="18" customHeight="1" x14ac:dyDescent="0.3">
      <c r="B81" s="1083"/>
      <c r="C81" s="589" t="s">
        <v>470</v>
      </c>
      <c r="D81" s="400" t="s">
        <v>134</v>
      </c>
      <c r="E81" s="399" t="s">
        <v>36</v>
      </c>
      <c r="F81" s="399" t="s">
        <v>20</v>
      </c>
      <c r="G81" s="400" t="s">
        <v>1</v>
      </c>
      <c r="H81" s="400" t="s">
        <v>182</v>
      </c>
      <c r="I81" s="401">
        <v>45076</v>
      </c>
      <c r="J81" s="401">
        <v>45097</v>
      </c>
      <c r="K81" s="401">
        <v>45237</v>
      </c>
      <c r="L81" s="402">
        <v>2.0499999999999998</v>
      </c>
      <c r="M81" s="35"/>
    </row>
    <row r="82" spans="2:13" s="34" customFormat="1" ht="18" customHeight="1" x14ac:dyDescent="0.3">
      <c r="B82" s="1083"/>
      <c r="C82" s="589" t="s">
        <v>202</v>
      </c>
      <c r="D82" s="400" t="s">
        <v>661</v>
      </c>
      <c r="E82" s="399" t="s">
        <v>24</v>
      </c>
      <c r="F82" s="399" t="s">
        <v>14</v>
      </c>
      <c r="G82" s="400" t="s">
        <v>1</v>
      </c>
      <c r="H82" s="400" t="s">
        <v>442</v>
      </c>
      <c r="I82" s="401">
        <v>45163</v>
      </c>
      <c r="J82" s="401">
        <v>45243</v>
      </c>
      <c r="K82" s="401">
        <v>45881</v>
      </c>
      <c r="L82" s="402">
        <v>4.0011999999999999</v>
      </c>
      <c r="M82" s="35"/>
    </row>
    <row r="83" spans="2:13" s="34" customFormat="1" ht="18" customHeight="1" x14ac:dyDescent="0.3">
      <c r="B83" s="1083"/>
      <c r="C83" s="589" t="s">
        <v>61</v>
      </c>
      <c r="D83" s="31" t="s">
        <v>42</v>
      </c>
      <c r="E83" s="30" t="s">
        <v>32</v>
      </c>
      <c r="F83" s="30" t="s">
        <v>14</v>
      </c>
      <c r="G83" s="31" t="s">
        <v>1</v>
      </c>
      <c r="H83" s="31" t="s">
        <v>467</v>
      </c>
      <c r="I83" s="32">
        <v>44922</v>
      </c>
      <c r="J83" s="32">
        <v>44965</v>
      </c>
      <c r="K83" s="32">
        <v>45105</v>
      </c>
      <c r="L83" s="33">
        <v>23.3333333</v>
      </c>
      <c r="M83" s="35"/>
    </row>
    <row r="84" spans="2:13" s="34" customFormat="1" ht="18" customHeight="1" x14ac:dyDescent="0.3">
      <c r="B84" s="1083"/>
      <c r="C84" s="589" t="s">
        <v>204</v>
      </c>
      <c r="D84" s="399" t="s">
        <v>471</v>
      </c>
      <c r="E84" s="399" t="s">
        <v>33</v>
      </c>
      <c r="F84" s="399" t="s">
        <v>14</v>
      </c>
      <c r="G84" s="400" t="s">
        <v>2</v>
      </c>
      <c r="H84" s="400" t="s">
        <v>58</v>
      </c>
      <c r="I84" s="401">
        <v>45008</v>
      </c>
      <c r="J84" s="401">
        <v>45036</v>
      </c>
      <c r="K84" s="401">
        <v>45174</v>
      </c>
      <c r="L84" s="402">
        <v>6.3959999999999999</v>
      </c>
      <c r="M84" s="35"/>
    </row>
    <row r="85" spans="2:13" s="34" customFormat="1" ht="18" customHeight="1" thickBot="1" x14ac:dyDescent="0.35">
      <c r="B85" s="1084"/>
      <c r="C85" s="590" t="s">
        <v>463</v>
      </c>
      <c r="D85" s="404" t="s">
        <v>29</v>
      </c>
      <c r="E85" s="403" t="s">
        <v>19</v>
      </c>
      <c r="F85" s="403" t="s">
        <v>14</v>
      </c>
      <c r="G85" s="404" t="s">
        <v>1</v>
      </c>
      <c r="H85" s="404" t="s">
        <v>182</v>
      </c>
      <c r="I85" s="405">
        <v>45148</v>
      </c>
      <c r="J85" s="405">
        <v>45198</v>
      </c>
      <c r="K85" s="405">
        <v>45469</v>
      </c>
      <c r="L85" s="406">
        <v>4.7131150000000002</v>
      </c>
      <c r="M85" s="35"/>
    </row>
    <row r="86" spans="2:13" s="34" customFormat="1" ht="18" customHeight="1" thickTop="1" thickBot="1" x14ac:dyDescent="0.35">
      <c r="C86" s="28"/>
      <c r="D86" s="29"/>
      <c r="E86" s="30"/>
      <c r="F86" s="30"/>
      <c r="G86" s="31"/>
      <c r="H86" s="31"/>
      <c r="I86" s="32"/>
      <c r="L86" s="35"/>
      <c r="M86" s="35"/>
    </row>
    <row r="87" spans="2:13" s="408" customFormat="1" ht="30.75" customHeight="1" thickTop="1" thickBot="1" x14ac:dyDescent="0.35">
      <c r="B87" s="1075" t="s">
        <v>821</v>
      </c>
      <c r="C87" s="1075"/>
      <c r="D87" s="1075"/>
      <c r="E87" s="1075"/>
      <c r="F87" s="1075"/>
      <c r="G87" s="1075"/>
      <c r="H87" s="1075"/>
      <c r="I87" s="1075"/>
      <c r="J87" s="407"/>
      <c r="K87" s="407"/>
      <c r="L87" s="407">
        <f t="shared" ref="L87" si="0">SUM(L6:L85)</f>
        <v>727.54911650999941</v>
      </c>
      <c r="M87" s="409"/>
    </row>
    <row r="88" spans="2:13" ht="15" thickTop="1" x14ac:dyDescent="0.3"/>
    <row r="89" spans="2:13" x14ac:dyDescent="0.3">
      <c r="B89" s="410" t="s">
        <v>822</v>
      </c>
    </row>
    <row r="90" spans="2:13" x14ac:dyDescent="0.3">
      <c r="B90" s="410" t="s">
        <v>662</v>
      </c>
    </row>
    <row r="91" spans="2:13" x14ac:dyDescent="0.3">
      <c r="J91" s="411"/>
    </row>
  </sheetData>
  <mergeCells count="5">
    <mergeCell ref="B87:I87"/>
    <mergeCell ref="B6:B33"/>
    <mergeCell ref="B34:B46"/>
    <mergeCell ref="B47:B85"/>
    <mergeCell ref="B2:L2"/>
  </mergeCells>
  <pageMargins left="0.7" right="0.7" top="0.75" bottom="0.75" header="0.3" footer="0.3"/>
  <pageSetup scale="32" orientation="portrait" r:id="rId1"/>
  <colBreaks count="1" manualBreakCount="1">
    <brk id="13" max="84"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24</vt:i4>
      </vt:variant>
      <vt:variant>
        <vt:lpstr>Rangos con nombre</vt:lpstr>
      </vt:variant>
      <vt:variant>
        <vt:i4>24</vt:i4>
      </vt:variant>
    </vt:vector>
  </HeadingPairs>
  <TitlesOfParts>
    <vt:vector size="48" baseType="lpstr">
      <vt:lpstr>CONTENIDO</vt:lpstr>
      <vt:lpstr>1. PRODUCCIÓN METÁLICA</vt:lpstr>
      <vt:lpstr>2. PRODUCCIÓN EMPRESAS</vt:lpstr>
      <vt:lpstr>3. PRODUCCIÓN DEPARTAMENTOS </vt:lpstr>
      <vt:lpstr>4. NO METÁLICA</vt:lpstr>
      <vt:lpstr>4.1. NO METÁLICA DEPARTAMENTOS</vt:lpstr>
      <vt:lpstr>4.2. CARBONÍFERA</vt:lpstr>
      <vt:lpstr>5. MACROECONÓMICAS</vt:lpstr>
      <vt:lpstr>6. EXPORTACIONES</vt:lpstr>
      <vt:lpstr>6.1 EXPORTACIONES PART</vt:lpstr>
      <vt:lpstr>6.2 EXPORT PRODUCTOS</vt:lpstr>
      <vt:lpstr>7. INVERSIONES</vt:lpstr>
      <vt:lpstr>8. INVERSIONES TIPO</vt:lpstr>
      <vt:lpstr>9. INVERSIONES RUBRO</vt:lpstr>
      <vt:lpstr>10. EMPLEO</vt:lpstr>
      <vt:lpstr>11. EMPLEO-GÉNERO</vt:lpstr>
      <vt:lpstr>12. TRANSFERENCIAS</vt:lpstr>
      <vt:lpstr>13. TRANSFERENCIAS 2</vt:lpstr>
      <vt:lpstr>14. CATASTRO ACTIVIDAD</vt:lpstr>
      <vt:lpstr>14.1 ACTIVIDAD MINERA</vt:lpstr>
      <vt:lpstr>14.2 ÁREAS RESTRINGIDAS</vt:lpstr>
      <vt:lpstr>15. RECAUDACIÓN</vt:lpstr>
      <vt:lpstr>CPIM, OCT 2025</vt:lpstr>
      <vt:lpstr>CPEM, AGO 2025</vt:lpstr>
      <vt:lpstr>'1. PRODUCCIÓN METÁLICA'!Área_de_impresión</vt:lpstr>
      <vt:lpstr>'10. EMPLEO'!Área_de_impresión</vt:lpstr>
      <vt:lpstr>'11. EMPLEO-GÉNERO'!Área_de_impresión</vt:lpstr>
      <vt:lpstr>'12. TRANSFERENCIAS'!Área_de_impresión</vt:lpstr>
      <vt:lpstr>'13. TRANSFERENCIAS 2'!Área_de_impresión</vt:lpstr>
      <vt:lpstr>'14. CATASTRO ACTIVIDAD'!Área_de_impresión</vt:lpstr>
      <vt:lpstr>'14.1 ACTIVIDAD MINERA'!Área_de_impresión</vt:lpstr>
      <vt:lpstr>'14.2 ÁREAS RESTRINGIDAS'!Área_de_impresión</vt:lpstr>
      <vt:lpstr>'15. RECAUDACIÓN'!Área_de_impresión</vt:lpstr>
      <vt:lpstr>'2. PRODUCCIÓN EMPRESAS'!Área_de_impresión</vt:lpstr>
      <vt:lpstr>'3. PRODUCCIÓN DEPARTAMENTOS '!Área_de_impresión</vt:lpstr>
      <vt:lpstr>'4. NO METÁLICA'!Área_de_impresión</vt:lpstr>
      <vt:lpstr>'4.1. NO METÁLICA DEPARTAMENTOS'!Área_de_impresión</vt:lpstr>
      <vt:lpstr>'4.2. CARBONÍFERA'!Área_de_impresión</vt:lpstr>
      <vt:lpstr>'5. MACROECONÓMICAS'!Área_de_impresión</vt:lpstr>
      <vt:lpstr>'6. EXPORTACIONES'!Área_de_impresión</vt:lpstr>
      <vt:lpstr>'6.1 EXPORTACIONES PART'!Área_de_impresión</vt:lpstr>
      <vt:lpstr>'6.2 EXPORT PRODUCTOS'!Área_de_impresión</vt:lpstr>
      <vt:lpstr>'7. INVERSIONES'!Área_de_impresión</vt:lpstr>
      <vt:lpstr>'8. INVERSIONES TIPO'!Área_de_impresión</vt:lpstr>
      <vt:lpstr>'9. INVERSIONES RUBRO'!Área_de_impresión</vt:lpstr>
      <vt:lpstr>CONTENIDO!Área_de_impresión</vt:lpstr>
      <vt:lpstr>'CPEM, AGO 2025'!Área_de_impresión</vt:lpstr>
      <vt:lpstr>'CPIM, OCT 2025'!Área_de_impresión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SEGURA PARRAGUEZ, ANGHELA MERCEDES</dc:creator>
  <cp:lastModifiedBy>Anghela Mercedes Segura Parraguez</cp:lastModifiedBy>
  <cp:lastPrinted>2022-09-01T14:01:14Z</cp:lastPrinted>
  <dcterms:created xsi:type="dcterms:W3CDTF">2021-02-25T21:18:08Z</dcterms:created>
  <dcterms:modified xsi:type="dcterms:W3CDTF">2026-04-08T16:53:47Z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{B6E2BAF9-61C8-408A-BAB6-94EC5949AFB7}</vt:lpwstr>
  </property>
</Properties>
</file>