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harts/chart5.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F:\USB ANGHELA 2026\2026\BEM\2026\03. MARZO\CONSOLIDADOS\"/>
    </mc:Choice>
  </mc:AlternateContent>
  <xr:revisionPtr revIDLastSave="0" documentId="8_{E51567B8-A79A-4F3D-A108-B8BED6374F60}" xr6:coauthVersionLast="47" xr6:coauthVersionMax="47" xr10:uidLastSave="{00000000-0000-0000-0000-000000000000}"/>
  <bookViews>
    <workbookView xWindow="-120" yWindow="-120" windowWidth="29040" windowHeight="15720" tabRatio="764" xr2:uid="{00000000-000D-0000-FFFF-FFFF00000000}"/>
  </bookViews>
  <sheets>
    <sheet name="CONTENIDO" sheetId="424" r:id="rId1"/>
    <sheet name="1. PRODUCCIÓN METÁLICA" sheetId="1394" r:id="rId2"/>
    <sheet name="2. PRODUCCIÓN EMPRESAS" sheetId="1395" r:id="rId3"/>
    <sheet name="3. PRODUCCIÓN DEPARTAMENTOS " sheetId="1396" r:id="rId4"/>
    <sheet name="4. NO METÁLICA" sheetId="1412" r:id="rId5"/>
    <sheet name="4.1. NO METÁLICA DEPARTAMENTOS" sheetId="1413" r:id="rId6"/>
    <sheet name="4.2. CARBONÍFERA" sheetId="1414" r:id="rId7"/>
    <sheet name="5. MACROECONÓMICAS" sheetId="1397" r:id="rId8"/>
    <sheet name="6. EXPORTACIONES" sheetId="1398" r:id="rId9"/>
    <sheet name="6.1 EXPORTACIONES PART" sheetId="1399" r:id="rId10"/>
    <sheet name="6.2 EXPORT PRODUCTOS" sheetId="1400" r:id="rId11"/>
    <sheet name="7. INVERSIONES" sheetId="1401" r:id="rId12"/>
    <sheet name="8. INVERSIONES TIPO" sheetId="1402" r:id="rId13"/>
    <sheet name="9. INVERSIONES RUBRO" sheetId="1403" r:id="rId14"/>
    <sheet name="10. EMPLEO" sheetId="1404" r:id="rId15"/>
    <sheet name="11. EMPLEO-GÉNERO" sheetId="1405" r:id="rId16"/>
    <sheet name="12. TRANSFERENCIAS" sheetId="1406" r:id="rId17"/>
    <sheet name="13. TRANSFERENCIAS 2" sheetId="1407" r:id="rId18"/>
    <sheet name="14. CATASTRO ACTIVIDAD" sheetId="1410" r:id="rId19"/>
    <sheet name="14.1 ACTIVIDAD MINERA" sheetId="1409" r:id="rId20"/>
    <sheet name="14.2 ÁREAS RESTRINGIDAS" sheetId="1411" r:id="rId21"/>
    <sheet name="15. RECAUDACIÓN" sheetId="1408" r:id="rId22"/>
    <sheet name="CPIM, OCT 2025" sheetId="1302" r:id="rId23"/>
    <sheet name="CPEM 2026" sheetId="864" r:id="rId24"/>
  </sheets>
  <definedNames>
    <definedName name="_xlnm._FilterDatabase" localSheetId="14" hidden="1">'10. EMPLEO'!$M$9:$O$18</definedName>
    <definedName name="_xlnm._FilterDatabase" localSheetId="16" hidden="1">'12. TRANSFERENCIAS'!$A$4:$K$4</definedName>
    <definedName name="_xlnm._FilterDatabase" localSheetId="17" hidden="1">'13. TRANSFERENCIAS 2'!$A$57:$K$82</definedName>
    <definedName name="_xlnm._FilterDatabase" localSheetId="2" hidden="1">'2. PRODUCCIÓN EMPRESAS'!$A$5:$E$103</definedName>
    <definedName name="_xlnm._FilterDatabase" localSheetId="3" hidden="1">'3. PRODUCCIÓN DEPARTAMENTOS '!$A$6:$E$111</definedName>
    <definedName name="_xlnm._FilterDatabase" localSheetId="12" hidden="1">'8. INVERSIONES TIPO'!#REF!</definedName>
    <definedName name="_xlnm._FilterDatabase" localSheetId="23" hidden="1">'CPEM 2026'!$B$4:$J$74</definedName>
    <definedName name="_xlnm._FilterDatabase" localSheetId="22" hidden="1">'CPIM, OCT 2025'!$B$4:$I$69</definedName>
    <definedName name="_xlnm.Print_Area" localSheetId="1">'1. PRODUCCIÓN METÁLICA'!$A$1:$O$64</definedName>
    <definedName name="_xlnm.Print_Area" localSheetId="14">'10. EMPLEO'!$A$1:$O$68</definedName>
    <definedName name="_xlnm.Print_Area" localSheetId="15">'11. EMPLEO-GÉNERO'!$A$1:$Q$23</definedName>
    <definedName name="_xlnm.Print_Area" localSheetId="16">'12. TRANSFERENCIAS'!$A$1:$L$34</definedName>
    <definedName name="_xlnm.Print_Area" localSheetId="17">'13. TRANSFERENCIAS 2'!$A$1:$L$87</definedName>
    <definedName name="_xlnm.Print_Area" localSheetId="18">'14. CATASTRO ACTIVIDAD'!$A$1:$O$64</definedName>
    <definedName name="_xlnm.Print_Area" localSheetId="19">'14.1 ACTIVIDAD MINERA'!$A$1:$E$16</definedName>
    <definedName name="_xlnm.Print_Area" localSheetId="20">'14.2 ÁREAS RESTRINGIDAS'!$A$1:$F$30</definedName>
    <definedName name="_xlnm.Print_Area" localSheetId="21">'15. RECAUDACIÓN'!$A$1:$H$59</definedName>
    <definedName name="_xlnm.Print_Area" localSheetId="2">'2. PRODUCCIÓN EMPRESAS'!$A$1:$I$104</definedName>
    <definedName name="_xlnm.Print_Area" localSheetId="3">'3. PRODUCCIÓN DEPARTAMENTOS '!$A$1:$I$112</definedName>
    <definedName name="_xlnm.Print_Area" localSheetId="4">'4. NO METÁLICA'!$A$1:$J$43</definedName>
    <definedName name="_xlnm.Print_Area" localSheetId="5">'4.1. NO METÁLICA DEPARTAMENTOS'!$A$1:$J$121</definedName>
    <definedName name="_xlnm.Print_Area" localSheetId="6">'4.2. CARBONÍFERA'!$A$1:$J$15</definedName>
    <definedName name="_xlnm.Print_Area" localSheetId="7">'5. MACROECONÓMICAS'!$A$1:$K$41</definedName>
    <definedName name="_xlnm.Print_Area" localSheetId="8">'6. EXPORTACIONES'!$A$1:$L$104</definedName>
    <definedName name="_xlnm.Print_Area" localSheetId="9">'6.1 EXPORTACIONES PART'!$A$1:$P$26</definedName>
    <definedName name="_xlnm.Print_Area" localSheetId="10">'6.2 EXPORT PRODUCTOS'!$A$1:$D$40</definedName>
    <definedName name="_xlnm.Print_Area" localSheetId="11">'7. INVERSIONES'!$A$1:$I$60</definedName>
    <definedName name="_xlnm.Print_Area" localSheetId="12">'8. INVERSIONES TIPO'!$A$1:$I$88</definedName>
    <definedName name="_xlnm.Print_Area" localSheetId="13">'9. INVERSIONES RUBRO'!$A$1:$I$82</definedName>
    <definedName name="_xlnm.Print_Area" localSheetId="0">CONTENIDO!$A$1:$M$58</definedName>
    <definedName name="_xlnm.Print_Area" localSheetId="23">'CPEM 2026'!$A$1:$M$80</definedName>
    <definedName name="_xlnm.Print_Area" localSheetId="22">'CPIM, OCT 2025'!$A$1:$J$77</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OTI_2" localSheetId="1">#REF!</definedName>
    <definedName name="OTI_2" localSheetId="15">#REF!</definedName>
    <definedName name="OTI_2" localSheetId="19">#REF!</definedName>
    <definedName name="OTI_2" localSheetId="21">#REF!</definedName>
    <definedName name="OTI_2" localSheetId="2">#REF!</definedName>
    <definedName name="OTI_2" localSheetId="3">#REF!</definedName>
    <definedName name="OTI_2" localSheetId="7">#REF!</definedName>
    <definedName name="OTI_2" localSheetId="23">#REF!</definedName>
    <definedName name="OTI_2" localSheetId="22">#REF!</definedName>
    <definedName name="OTI_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2" i="1414" l="1"/>
  <c r="D12" i="1414"/>
  <c r="G11" i="1414"/>
  <c r="I12" i="1414" s="1"/>
  <c r="I11" i="1414" s="1"/>
  <c r="F11" i="1414"/>
  <c r="D11" i="1414"/>
  <c r="C11" i="1414"/>
  <c r="B11" i="1414"/>
  <c r="H10" i="1414"/>
  <c r="D10" i="1414"/>
  <c r="H9" i="1414"/>
  <c r="D9" i="1414"/>
  <c r="H8" i="1414"/>
  <c r="D8" i="1414"/>
  <c r="H7" i="1414"/>
  <c r="D7" i="1414"/>
  <c r="G6" i="1414"/>
  <c r="F6" i="1414"/>
  <c r="C6" i="1414"/>
  <c r="D6" i="1414" s="1"/>
  <c r="B6" i="1414"/>
  <c r="G118" i="1413"/>
  <c r="F118" i="1413"/>
  <c r="C118" i="1413"/>
  <c r="B118" i="1413"/>
  <c r="G116" i="1413"/>
  <c r="F116" i="1413"/>
  <c r="C116" i="1413"/>
  <c r="B116" i="1413"/>
  <c r="I115" i="1413"/>
  <c r="H115" i="1413"/>
  <c r="I114" i="1413"/>
  <c r="G114" i="1413"/>
  <c r="F114" i="1413"/>
  <c r="C114" i="1413"/>
  <c r="B114" i="1413"/>
  <c r="I113" i="1413"/>
  <c r="I112" i="1413" s="1"/>
  <c r="H113" i="1413"/>
  <c r="H112" i="1413"/>
  <c r="G112" i="1413"/>
  <c r="F112" i="1413"/>
  <c r="C112" i="1413"/>
  <c r="B112" i="1413"/>
  <c r="H111" i="1413"/>
  <c r="D111" i="1413"/>
  <c r="G110" i="1413"/>
  <c r="F110" i="1413"/>
  <c r="C110" i="1413"/>
  <c r="B110" i="1413"/>
  <c r="I108" i="1413"/>
  <c r="H108" i="1413"/>
  <c r="D108" i="1413"/>
  <c r="I107" i="1413"/>
  <c r="H107" i="1413"/>
  <c r="G107" i="1413"/>
  <c r="F107" i="1413"/>
  <c r="C107" i="1413"/>
  <c r="D107" i="1413" s="1"/>
  <c r="B107" i="1413"/>
  <c r="H106" i="1413"/>
  <c r="D106" i="1413"/>
  <c r="G105" i="1413"/>
  <c r="F105" i="1413"/>
  <c r="C105" i="1413"/>
  <c r="D105" i="1413" s="1"/>
  <c r="B105" i="1413"/>
  <c r="G102" i="1413"/>
  <c r="I104" i="1413" s="1"/>
  <c r="F102" i="1413"/>
  <c r="C102" i="1413"/>
  <c r="B102" i="1413"/>
  <c r="H100" i="1413"/>
  <c r="D100" i="1413"/>
  <c r="G99" i="1413"/>
  <c r="I100" i="1413" s="1"/>
  <c r="I99" i="1413" s="1"/>
  <c r="F99" i="1413"/>
  <c r="C99" i="1413"/>
  <c r="B99" i="1413"/>
  <c r="H98" i="1413"/>
  <c r="D98" i="1413"/>
  <c r="G97" i="1413"/>
  <c r="I98" i="1413" s="1"/>
  <c r="I97" i="1413" s="1"/>
  <c r="F97" i="1413"/>
  <c r="D97" i="1413"/>
  <c r="C97" i="1413"/>
  <c r="B97" i="1413"/>
  <c r="H96" i="1413"/>
  <c r="D96" i="1413"/>
  <c r="G95" i="1413"/>
  <c r="I96" i="1413" s="1"/>
  <c r="I95" i="1413" s="1"/>
  <c r="F95" i="1413"/>
  <c r="C95" i="1413"/>
  <c r="B95" i="1413"/>
  <c r="H94" i="1413"/>
  <c r="D94" i="1413"/>
  <c r="G93" i="1413"/>
  <c r="I94" i="1413" s="1"/>
  <c r="I93" i="1413" s="1"/>
  <c r="F93" i="1413"/>
  <c r="D93" i="1413"/>
  <c r="C93" i="1413"/>
  <c r="B93" i="1413"/>
  <c r="H92" i="1413"/>
  <c r="H91" i="1413"/>
  <c r="D91" i="1413"/>
  <c r="H90" i="1413"/>
  <c r="D90" i="1413"/>
  <c r="H89" i="1413"/>
  <c r="G89" i="1413"/>
  <c r="I92" i="1413" s="1"/>
  <c r="F89" i="1413"/>
  <c r="C89" i="1413"/>
  <c r="D89" i="1413" s="1"/>
  <c r="B89" i="1413"/>
  <c r="I88" i="1413"/>
  <c r="I87" i="1413" s="1"/>
  <c r="H88" i="1413"/>
  <c r="D88" i="1413"/>
  <c r="G87" i="1413"/>
  <c r="H87" i="1413" s="1"/>
  <c r="F87" i="1413"/>
  <c r="C87" i="1413"/>
  <c r="D87" i="1413" s="1"/>
  <c r="B87" i="1413"/>
  <c r="H86" i="1413"/>
  <c r="D86" i="1413"/>
  <c r="I85" i="1413"/>
  <c r="H85" i="1413"/>
  <c r="G85" i="1413"/>
  <c r="I86" i="1413" s="1"/>
  <c r="F85" i="1413"/>
  <c r="C85" i="1413"/>
  <c r="D85" i="1413" s="1"/>
  <c r="B85" i="1413"/>
  <c r="I84" i="1413"/>
  <c r="H84" i="1413"/>
  <c r="I83" i="1413"/>
  <c r="H83" i="1413"/>
  <c r="D83" i="1413"/>
  <c r="H82" i="1413"/>
  <c r="D82" i="1413"/>
  <c r="H81" i="1413"/>
  <c r="D81" i="1413"/>
  <c r="G80" i="1413"/>
  <c r="F80" i="1413"/>
  <c r="C80" i="1413"/>
  <c r="B80" i="1413"/>
  <c r="H79" i="1413"/>
  <c r="D79" i="1413"/>
  <c r="G78" i="1413"/>
  <c r="I79" i="1413" s="1"/>
  <c r="I78" i="1413" s="1"/>
  <c r="F78" i="1413"/>
  <c r="C78" i="1413"/>
  <c r="D78" i="1413" s="1"/>
  <c r="B78" i="1413"/>
  <c r="H76" i="1413"/>
  <c r="D76" i="1413"/>
  <c r="H75" i="1413"/>
  <c r="D75" i="1413"/>
  <c r="G74" i="1413"/>
  <c r="H74" i="1413" s="1"/>
  <c r="F74" i="1413"/>
  <c r="C74" i="1413"/>
  <c r="D74" i="1413" s="1"/>
  <c r="B74" i="1413"/>
  <c r="H73" i="1413"/>
  <c r="H72" i="1413"/>
  <c r="D72" i="1413"/>
  <c r="H71" i="1413"/>
  <c r="D71" i="1413"/>
  <c r="H70" i="1413"/>
  <c r="D70" i="1413"/>
  <c r="H69" i="1413"/>
  <c r="D69" i="1413"/>
  <c r="G68" i="1413"/>
  <c r="I72" i="1413" s="1"/>
  <c r="F68" i="1413"/>
  <c r="C68" i="1413"/>
  <c r="D68" i="1413" s="1"/>
  <c r="B68" i="1413"/>
  <c r="H67" i="1413"/>
  <c r="D67" i="1413"/>
  <c r="H66" i="1413"/>
  <c r="D66" i="1413"/>
  <c r="H65" i="1413"/>
  <c r="D65" i="1413"/>
  <c r="G64" i="1413"/>
  <c r="F64" i="1413"/>
  <c r="C64" i="1413"/>
  <c r="B64" i="1413"/>
  <c r="I63" i="1413"/>
  <c r="I62" i="1413"/>
  <c r="H62" i="1413"/>
  <c r="D62" i="1413"/>
  <c r="I61" i="1413"/>
  <c r="I60" i="1413" s="1"/>
  <c r="H61" i="1413"/>
  <c r="D61" i="1413"/>
  <c r="G60" i="1413"/>
  <c r="H60" i="1413" s="1"/>
  <c r="F60" i="1413"/>
  <c r="C60" i="1413"/>
  <c r="D60" i="1413" s="1"/>
  <c r="B60" i="1413"/>
  <c r="H59" i="1413"/>
  <c r="D59" i="1413"/>
  <c r="G58" i="1413"/>
  <c r="F58" i="1413"/>
  <c r="C58" i="1413"/>
  <c r="D58" i="1413" s="1"/>
  <c r="B58" i="1413"/>
  <c r="I57" i="1413"/>
  <c r="H57" i="1413"/>
  <c r="D57" i="1413"/>
  <c r="H56" i="1413"/>
  <c r="D56" i="1413"/>
  <c r="H55" i="1413"/>
  <c r="D55" i="1413"/>
  <c r="H54" i="1413"/>
  <c r="D54" i="1413"/>
  <c r="I53" i="1413"/>
  <c r="H53" i="1413"/>
  <c r="D53" i="1413"/>
  <c r="H52" i="1413"/>
  <c r="D52" i="1413"/>
  <c r="H51" i="1413"/>
  <c r="G51" i="1413"/>
  <c r="F51" i="1413"/>
  <c r="C51" i="1413"/>
  <c r="D51" i="1413" s="1"/>
  <c r="B51" i="1413"/>
  <c r="H49" i="1413"/>
  <c r="D49" i="1413"/>
  <c r="H48" i="1413"/>
  <c r="D48" i="1413"/>
  <c r="I47" i="1413"/>
  <c r="H47" i="1413"/>
  <c r="D47" i="1413"/>
  <c r="I46" i="1413"/>
  <c r="H46" i="1413"/>
  <c r="D46" i="1413"/>
  <c r="G45" i="1413"/>
  <c r="F45" i="1413"/>
  <c r="C45" i="1413"/>
  <c r="D45" i="1413" s="1"/>
  <c r="B45" i="1413"/>
  <c r="H43" i="1413"/>
  <c r="H42" i="1413"/>
  <c r="D42" i="1413"/>
  <c r="H41" i="1413"/>
  <c r="D41" i="1413"/>
  <c r="H40" i="1413"/>
  <c r="D40" i="1413"/>
  <c r="G39" i="1413"/>
  <c r="F39" i="1413"/>
  <c r="D39" i="1413"/>
  <c r="C39" i="1413"/>
  <c r="B39" i="1413"/>
  <c r="H37" i="1413"/>
  <c r="D37" i="1413"/>
  <c r="H36" i="1413"/>
  <c r="D36" i="1413"/>
  <c r="H35" i="1413"/>
  <c r="G35" i="1413"/>
  <c r="F35" i="1413"/>
  <c r="C35" i="1413"/>
  <c r="B35" i="1413"/>
  <c r="I34" i="1413"/>
  <c r="H34" i="1413"/>
  <c r="D34" i="1413"/>
  <c r="I33" i="1413"/>
  <c r="H33" i="1413"/>
  <c r="D33" i="1413"/>
  <c r="H31" i="1413"/>
  <c r="D31" i="1413"/>
  <c r="H30" i="1413"/>
  <c r="D30" i="1413"/>
  <c r="H29" i="1413"/>
  <c r="D29" i="1413"/>
  <c r="H28" i="1413"/>
  <c r="D28" i="1413"/>
  <c r="H27" i="1413"/>
  <c r="G27" i="1413"/>
  <c r="F27" i="1413"/>
  <c r="C27" i="1413"/>
  <c r="D27" i="1413" s="1"/>
  <c r="B27" i="1413"/>
  <c r="H26" i="1413"/>
  <c r="D26" i="1413"/>
  <c r="I25" i="1413"/>
  <c r="H25" i="1413"/>
  <c r="D25" i="1413"/>
  <c r="I24" i="1413"/>
  <c r="H24" i="1413"/>
  <c r="D24" i="1413"/>
  <c r="I23" i="1413"/>
  <c r="H23" i="1413"/>
  <c r="D23" i="1413"/>
  <c r="I22" i="1413"/>
  <c r="H22" i="1413"/>
  <c r="D22" i="1413"/>
  <c r="I21" i="1413"/>
  <c r="H21" i="1413"/>
  <c r="D21" i="1413"/>
  <c r="G20" i="1413"/>
  <c r="H20" i="1413" s="1"/>
  <c r="F20" i="1413"/>
  <c r="C20" i="1413"/>
  <c r="D20" i="1413" s="1"/>
  <c r="B20" i="1413"/>
  <c r="I19" i="1413"/>
  <c r="H19" i="1413"/>
  <c r="D19" i="1413"/>
  <c r="I18" i="1413"/>
  <c r="H18" i="1413"/>
  <c r="D18" i="1413"/>
  <c r="I17" i="1413"/>
  <c r="H17" i="1413"/>
  <c r="D17" i="1413"/>
  <c r="I16" i="1413"/>
  <c r="D16" i="1413"/>
  <c r="I15" i="1413"/>
  <c r="H15" i="1413"/>
  <c r="D15" i="1413"/>
  <c r="G14" i="1413"/>
  <c r="H14" i="1413" s="1"/>
  <c r="F14" i="1413"/>
  <c r="C14" i="1413"/>
  <c r="D14" i="1413" s="1"/>
  <c r="B14" i="1413"/>
  <c r="H13" i="1413"/>
  <c r="D13" i="1413"/>
  <c r="G12" i="1413"/>
  <c r="F12" i="1413"/>
  <c r="C12" i="1413"/>
  <c r="D12" i="1413" s="1"/>
  <c r="B12" i="1413"/>
  <c r="I11" i="1413"/>
  <c r="H11" i="1413"/>
  <c r="D11" i="1413"/>
  <c r="H10" i="1413"/>
  <c r="D10" i="1413"/>
  <c r="H9" i="1413"/>
  <c r="D9" i="1413"/>
  <c r="H8" i="1413"/>
  <c r="D8" i="1413"/>
  <c r="H7" i="1413"/>
  <c r="D7" i="1413"/>
  <c r="G6" i="1413"/>
  <c r="F6" i="1413"/>
  <c r="C6" i="1413"/>
  <c r="D6" i="1413" s="1"/>
  <c r="B6" i="1413"/>
  <c r="I40" i="1412"/>
  <c r="H40" i="1412"/>
  <c r="D40" i="1412"/>
  <c r="H39" i="1412"/>
  <c r="D39" i="1412"/>
  <c r="G38" i="1412"/>
  <c r="I39" i="1412" s="1"/>
  <c r="F38" i="1412"/>
  <c r="C38" i="1412"/>
  <c r="D38" i="1412" s="1"/>
  <c r="B38" i="1412"/>
  <c r="H35" i="1412"/>
  <c r="H34" i="1412"/>
  <c r="H33" i="1412"/>
  <c r="D33" i="1412"/>
  <c r="H32" i="1412"/>
  <c r="D32" i="1412"/>
  <c r="H31" i="1412"/>
  <c r="D31" i="1412"/>
  <c r="H29" i="1412"/>
  <c r="D29" i="1412"/>
  <c r="H28" i="1412"/>
  <c r="D28" i="1412"/>
  <c r="H27" i="1412"/>
  <c r="D27" i="1412"/>
  <c r="H26" i="1412"/>
  <c r="D26" i="1412"/>
  <c r="H25" i="1412"/>
  <c r="D25" i="1412"/>
  <c r="H24" i="1412"/>
  <c r="D24" i="1412"/>
  <c r="H23" i="1412"/>
  <c r="D23" i="1412"/>
  <c r="H22" i="1412"/>
  <c r="D22" i="1412"/>
  <c r="I21" i="1412"/>
  <c r="H21" i="1412"/>
  <c r="D21" i="1412"/>
  <c r="H20" i="1412"/>
  <c r="D20" i="1412"/>
  <c r="H19" i="1412"/>
  <c r="D19" i="1412"/>
  <c r="H18" i="1412"/>
  <c r="D18" i="1412"/>
  <c r="H17" i="1412"/>
  <c r="D17" i="1412"/>
  <c r="H16" i="1412"/>
  <c r="D16" i="1412"/>
  <c r="H15" i="1412"/>
  <c r="D15" i="1412"/>
  <c r="H14" i="1412"/>
  <c r="D14" i="1412"/>
  <c r="I13" i="1412"/>
  <c r="H13" i="1412"/>
  <c r="D13" i="1412"/>
  <c r="H12" i="1412"/>
  <c r="D12" i="1412"/>
  <c r="H11" i="1412"/>
  <c r="D11" i="1412"/>
  <c r="H10" i="1412"/>
  <c r="D10" i="1412"/>
  <c r="H9" i="1412"/>
  <c r="D9" i="1412"/>
  <c r="H8" i="1412"/>
  <c r="D8" i="1412"/>
  <c r="H7" i="1412"/>
  <c r="D7" i="1412"/>
  <c r="G6" i="1412"/>
  <c r="F6" i="1412"/>
  <c r="D6" i="1412"/>
  <c r="C6" i="1412"/>
  <c r="B6" i="1412"/>
  <c r="L76" i="864"/>
  <c r="I10" i="1414" l="1"/>
  <c r="I9" i="1414"/>
  <c r="I8" i="1414"/>
  <c r="H93" i="1413"/>
  <c r="D99" i="1413"/>
  <c r="I14" i="1412"/>
  <c r="I35" i="1412"/>
  <c r="I27" i="1412"/>
  <c r="I7" i="1412"/>
  <c r="I11" i="1412"/>
  <c r="I24" i="1412"/>
  <c r="I31" i="1412"/>
  <c r="I17" i="1412"/>
  <c r="I10" i="1412"/>
  <c r="I23" i="1412"/>
  <c r="I30" i="1412"/>
  <c r="I16" i="1412"/>
  <c r="I29" i="1412"/>
  <c r="I9" i="1412"/>
  <c r="I22" i="1412"/>
  <c r="I15" i="1412"/>
  <c r="I40" i="1413"/>
  <c r="I44" i="1413"/>
  <c r="I43" i="1413"/>
  <c r="I42" i="1413"/>
  <c r="H6" i="1412"/>
  <c r="I32" i="1412"/>
  <c r="D95" i="1413"/>
  <c r="I10" i="1413"/>
  <c r="I9" i="1413"/>
  <c r="I8" i="1413"/>
  <c r="H6" i="1413"/>
  <c r="I41" i="1413"/>
  <c r="D64" i="1413"/>
  <c r="H78" i="1413"/>
  <c r="I25" i="1412"/>
  <c r="I34" i="1412"/>
  <c r="I7" i="1413"/>
  <c r="I6" i="1413" s="1"/>
  <c r="D35" i="1413"/>
  <c r="I103" i="1413"/>
  <c r="I102" i="1413" s="1"/>
  <c r="I111" i="1413"/>
  <c r="I110" i="1413" s="1"/>
  <c r="H110" i="1413"/>
  <c r="I66" i="1413"/>
  <c r="I65" i="1413"/>
  <c r="H64" i="1413"/>
  <c r="I18" i="1412"/>
  <c r="I28" i="1413"/>
  <c r="I32" i="1413"/>
  <c r="I31" i="1413"/>
  <c r="I30" i="1413"/>
  <c r="I29" i="1413"/>
  <c r="I37" i="1413"/>
  <c r="I36" i="1413"/>
  <c r="I35" i="1413" s="1"/>
  <c r="I56" i="1413"/>
  <c r="I55" i="1413"/>
  <c r="I54" i="1413"/>
  <c r="H11" i="1414"/>
  <c r="H6" i="1414"/>
  <c r="H39" i="1413"/>
  <c r="H68" i="1413"/>
  <c r="I71" i="1413"/>
  <c r="I70" i="1413"/>
  <c r="I69" i="1413"/>
  <c r="H12" i="1413"/>
  <c r="H114" i="1413"/>
  <c r="I7" i="1414"/>
  <c r="I6" i="1414" s="1"/>
  <c r="I33" i="1412"/>
  <c r="D110" i="1413"/>
  <c r="I8" i="1412"/>
  <c r="I26" i="1412"/>
  <c r="I14" i="1413"/>
  <c r="H58" i="1413"/>
  <c r="I59" i="1413"/>
  <c r="I58" i="1413" s="1"/>
  <c r="I73" i="1413"/>
  <c r="I19" i="1412"/>
  <c r="D80" i="1413"/>
  <c r="H97" i="1413"/>
  <c r="I106" i="1413"/>
  <c r="I105" i="1413" s="1"/>
  <c r="H105" i="1413"/>
  <c r="I38" i="1412"/>
  <c r="I50" i="1413"/>
  <c r="I49" i="1413"/>
  <c r="I48" i="1413"/>
  <c r="I45" i="1413" s="1"/>
  <c r="H45" i="1413"/>
  <c r="I52" i="1413"/>
  <c r="I82" i="1413"/>
  <c r="I81" i="1413"/>
  <c r="I80" i="1413" s="1"/>
  <c r="H80" i="1413"/>
  <c r="I12" i="1412"/>
  <c r="I20" i="1412"/>
  <c r="I28" i="1412"/>
  <c r="I67" i="1413"/>
  <c r="I13" i="1413"/>
  <c r="I12" i="1413" s="1"/>
  <c r="I75" i="1413"/>
  <c r="I74" i="1413" s="1"/>
  <c r="H38" i="1412"/>
  <c r="I90" i="1413"/>
  <c r="I89" i="1413" s="1"/>
  <c r="H95" i="1413"/>
  <c r="H99" i="1413"/>
  <c r="I76" i="1413"/>
  <c r="I91" i="1413"/>
  <c r="I26" i="1413"/>
  <c r="I20" i="1413" s="1"/>
  <c r="C24" i="1411"/>
  <c r="E23" i="1411"/>
  <c r="E22" i="1411"/>
  <c r="E21" i="1411"/>
  <c r="E20" i="1411"/>
  <c r="E19" i="1411"/>
  <c r="E18" i="1411"/>
  <c r="E17" i="1411"/>
  <c r="E16" i="1411"/>
  <c r="E15" i="1411"/>
  <c r="E14" i="1411"/>
  <c r="E13" i="1411"/>
  <c r="E12" i="1411"/>
  <c r="E11" i="1411"/>
  <c r="E10" i="1411"/>
  <c r="E9" i="1411"/>
  <c r="E8" i="1411"/>
  <c r="E7" i="1411"/>
  <c r="E6" i="1411"/>
  <c r="E5" i="1411"/>
  <c r="N61" i="1410"/>
  <c r="N60" i="1410"/>
  <c r="N59" i="1410"/>
  <c r="N58" i="1410"/>
  <c r="N57" i="1410"/>
  <c r="N56" i="1410"/>
  <c r="N55" i="1410"/>
  <c r="N54" i="1410"/>
  <c r="N53" i="1410"/>
  <c r="N52" i="1410"/>
  <c r="N51" i="1410"/>
  <c r="N50" i="1410"/>
  <c r="N49" i="1410"/>
  <c r="N48" i="1410"/>
  <c r="N47" i="1410"/>
  <c r="N46" i="1410"/>
  <c r="N45" i="1410"/>
  <c r="N44" i="1410"/>
  <c r="N42" i="1410"/>
  <c r="N41" i="1410"/>
  <c r="N40" i="1410"/>
  <c r="N39" i="1410"/>
  <c r="N38" i="1410"/>
  <c r="N37" i="1410"/>
  <c r="N36" i="1410"/>
  <c r="N35" i="1410"/>
  <c r="N34" i="1410"/>
  <c r="N33" i="1410"/>
  <c r="N32" i="1410"/>
  <c r="N31" i="1410"/>
  <c r="N30" i="1410"/>
  <c r="N29" i="1410"/>
  <c r="N28" i="1410"/>
  <c r="N27" i="1410"/>
  <c r="N26" i="1410"/>
  <c r="N25" i="1410"/>
  <c r="N23" i="1410"/>
  <c r="N22" i="1410"/>
  <c r="N21" i="1410"/>
  <c r="N20" i="1410"/>
  <c r="N19" i="1410"/>
  <c r="N18" i="1410"/>
  <c r="N17" i="1410"/>
  <c r="N16" i="1410"/>
  <c r="N15" i="1410"/>
  <c r="N14" i="1410"/>
  <c r="N13" i="1410"/>
  <c r="N12" i="1410"/>
  <c r="N11" i="1410"/>
  <c r="N10" i="1410"/>
  <c r="N9" i="1410"/>
  <c r="N8" i="1410"/>
  <c r="N7" i="1410"/>
  <c r="N6" i="1410"/>
  <c r="I6" i="1412" l="1"/>
  <c r="I27" i="1413"/>
  <c r="I51" i="1413"/>
  <c r="I64" i="1413"/>
  <c r="I68" i="1413"/>
  <c r="I39" i="1413"/>
  <c r="C13" i="1409"/>
  <c r="A13" i="1409"/>
  <c r="D12" i="1409"/>
  <c r="D11" i="1409"/>
  <c r="D10" i="1409"/>
  <c r="D9" i="1409"/>
  <c r="D8" i="1409"/>
  <c r="D7" i="1409"/>
  <c r="D6" i="1409"/>
  <c r="D5" i="1409"/>
  <c r="D13" i="1409" s="1"/>
  <c r="G39" i="1408" l="1"/>
  <c r="E39" i="1408"/>
  <c r="D39" i="1408"/>
  <c r="C39" i="1408"/>
  <c r="B39" i="1408"/>
  <c r="G38" i="1408"/>
  <c r="G37" i="1408"/>
  <c r="F34" i="1408"/>
  <c r="E34" i="1408"/>
  <c r="D34" i="1408"/>
  <c r="C34" i="1408"/>
  <c r="B34" i="1408"/>
  <c r="G33" i="1408"/>
  <c r="G34" i="1408" s="1"/>
  <c r="G32" i="1408"/>
  <c r="E29" i="1408"/>
  <c r="D29" i="1408"/>
  <c r="C29" i="1408"/>
  <c r="B29" i="1408"/>
  <c r="G28" i="1408"/>
  <c r="G29" i="1408" s="1"/>
  <c r="G27" i="1408"/>
  <c r="G24" i="1408"/>
  <c r="G23" i="1408"/>
  <c r="G22" i="1408"/>
  <c r="F21" i="1408"/>
  <c r="E21" i="1408"/>
  <c r="D21" i="1408"/>
  <c r="C21" i="1408"/>
  <c r="B21" i="1408"/>
  <c r="G21" i="1408" s="1"/>
  <c r="G20" i="1408"/>
  <c r="G19" i="1408"/>
  <c r="G18" i="1408"/>
  <c r="G17" i="1408"/>
  <c r="G16" i="1408"/>
  <c r="G15" i="1408"/>
  <c r="G14" i="1408"/>
  <c r="G13" i="1408"/>
  <c r="G12" i="1408"/>
  <c r="G11" i="1408"/>
  <c r="G10" i="1408"/>
  <c r="G9" i="1408"/>
  <c r="G8" i="1408"/>
  <c r="G7" i="1408"/>
  <c r="G6" i="1408"/>
  <c r="K57" i="1407" l="1"/>
  <c r="J57" i="1407"/>
  <c r="I57" i="1407"/>
  <c r="H57" i="1407"/>
  <c r="G57" i="1407"/>
  <c r="F57" i="1407"/>
  <c r="E57" i="1407"/>
  <c r="D57" i="1407"/>
  <c r="C57" i="1407"/>
  <c r="B57" i="1407"/>
  <c r="K31" i="1407"/>
  <c r="J31" i="1407"/>
  <c r="I31" i="1407"/>
  <c r="H31" i="1407"/>
  <c r="K5" i="1407"/>
  <c r="J5" i="1407"/>
  <c r="I5" i="1407"/>
  <c r="H5" i="1407"/>
  <c r="G5" i="1407"/>
  <c r="F5" i="1407"/>
  <c r="E5" i="1407"/>
  <c r="D5" i="1407"/>
  <c r="C5" i="1407"/>
  <c r="B5" i="1407"/>
  <c r="K31" i="1406"/>
  <c r="J31" i="1406"/>
  <c r="I31" i="1406"/>
  <c r="H31" i="1406"/>
  <c r="G31" i="1406"/>
  <c r="F31" i="1406"/>
  <c r="E31" i="1406"/>
  <c r="D31" i="1406"/>
  <c r="C31" i="1406"/>
  <c r="B31" i="1406"/>
  <c r="P20" i="1405" l="1"/>
  <c r="O20" i="1405"/>
  <c r="D20" i="1405"/>
  <c r="C20" i="1405"/>
  <c r="B20" i="1405"/>
  <c r="P17" i="1405"/>
  <c r="O17" i="1405"/>
  <c r="N17" i="1405"/>
  <c r="N20" i="1405" s="1"/>
  <c r="M17" i="1405"/>
  <c r="M20" i="1405" s="1"/>
  <c r="L17" i="1405"/>
  <c r="L20" i="1405" s="1"/>
  <c r="K17" i="1405"/>
  <c r="K20" i="1405" s="1"/>
  <c r="J17" i="1405"/>
  <c r="J20" i="1405" s="1"/>
  <c r="I17" i="1405"/>
  <c r="I20" i="1405" s="1"/>
  <c r="H17" i="1405"/>
  <c r="H20" i="1405" s="1"/>
  <c r="G17" i="1405"/>
  <c r="F17" i="1405"/>
  <c r="E17" i="1405"/>
  <c r="D17" i="1405"/>
  <c r="C17" i="1405"/>
  <c r="B17" i="1405"/>
  <c r="P14" i="1405"/>
  <c r="O14" i="1405"/>
  <c r="N14" i="1405"/>
  <c r="M14" i="1405"/>
  <c r="L14" i="1405"/>
  <c r="K14" i="1405"/>
  <c r="J14" i="1405"/>
  <c r="I14" i="1405"/>
  <c r="H14" i="1405"/>
  <c r="G14" i="1405"/>
  <c r="G20" i="1405" s="1"/>
  <c r="F14" i="1405"/>
  <c r="F20" i="1405" s="1"/>
  <c r="E14" i="1405"/>
  <c r="E20" i="1405" s="1"/>
  <c r="D14" i="1405"/>
  <c r="C14" i="1405"/>
  <c r="B14" i="1405"/>
  <c r="P9" i="1405"/>
  <c r="O9" i="1405"/>
  <c r="N9" i="1405"/>
  <c r="M9" i="1405"/>
  <c r="L9" i="1405"/>
  <c r="K9" i="1405"/>
  <c r="J9" i="1405"/>
  <c r="I9" i="1405"/>
  <c r="H9" i="1405"/>
  <c r="G9" i="1405"/>
  <c r="F9" i="1405"/>
  <c r="E9" i="1405"/>
  <c r="D9" i="1405"/>
  <c r="C9" i="1405"/>
  <c r="B9" i="1405"/>
  <c r="N65" i="1404"/>
  <c r="N64" i="1404"/>
  <c r="N63" i="1404"/>
  <c r="N62" i="1404"/>
  <c r="N61" i="1404"/>
  <c r="N60" i="1404"/>
  <c r="N59" i="1404"/>
  <c r="N58" i="1404"/>
  <c r="N57" i="1404"/>
  <c r="N56" i="1404"/>
  <c r="N55" i="1404"/>
  <c r="N54" i="1404"/>
  <c r="N53" i="1404"/>
  <c r="N52" i="1404"/>
  <c r="N51" i="1404"/>
  <c r="N50" i="1404"/>
  <c r="N49" i="1404"/>
  <c r="N48" i="1404"/>
  <c r="N47" i="1404"/>
  <c r="N46" i="1404"/>
  <c r="N45" i="1404"/>
  <c r="N44" i="1404"/>
  <c r="N43" i="1404"/>
  <c r="N42" i="1404"/>
  <c r="N41" i="1404"/>
  <c r="N40" i="1404"/>
  <c r="N39" i="1404"/>
  <c r="H31" i="1404"/>
  <c r="G31" i="1404"/>
  <c r="C31" i="1404"/>
  <c r="B31" i="1404"/>
  <c r="D30" i="1404"/>
  <c r="D31" i="1404" s="1"/>
  <c r="I29" i="1404"/>
  <c r="D29" i="1404"/>
  <c r="I28" i="1404"/>
  <c r="I27" i="1404"/>
  <c r="I26" i="1404"/>
  <c r="I25" i="1404"/>
  <c r="I24" i="1404"/>
  <c r="I23" i="1404"/>
  <c r="I22" i="1404"/>
  <c r="I21" i="1404"/>
  <c r="I20" i="1404"/>
  <c r="D20" i="1404"/>
  <c r="I19" i="1404"/>
  <c r="D19" i="1404"/>
  <c r="I18" i="1404"/>
  <c r="D18" i="1404"/>
  <c r="I17" i="1404"/>
  <c r="C17" i="1404"/>
  <c r="B17" i="1404"/>
  <c r="D17" i="1404" s="1"/>
  <c r="I16" i="1404"/>
  <c r="D16" i="1404"/>
  <c r="I15" i="1404"/>
  <c r="D15" i="1404"/>
  <c r="I14" i="1404"/>
  <c r="D14" i="1404"/>
  <c r="I13" i="1404"/>
  <c r="D13" i="1404"/>
  <c r="I12" i="1404"/>
  <c r="D12" i="1404"/>
  <c r="I11" i="1404"/>
  <c r="D11" i="1404"/>
  <c r="I10" i="1404"/>
  <c r="D10" i="1404"/>
  <c r="I9" i="1404"/>
  <c r="D9" i="1404"/>
  <c r="I8" i="1404"/>
  <c r="D8" i="1404"/>
  <c r="I7" i="1404"/>
  <c r="D7" i="1404"/>
  <c r="I6" i="1404"/>
  <c r="I31" i="1404" s="1"/>
  <c r="D6" i="1404"/>
  <c r="J16" i="1404" l="1"/>
  <c r="J7" i="1404"/>
  <c r="J17" i="1404"/>
  <c r="J8" i="1404"/>
  <c r="J18" i="1404"/>
  <c r="J9" i="1404"/>
  <c r="J19" i="1404"/>
  <c r="J10" i="1404"/>
  <c r="J20" i="1404"/>
  <c r="J11" i="1404"/>
  <c r="J21" i="1404"/>
  <c r="J22" i="1404"/>
  <c r="J12" i="1404"/>
  <c r="J23" i="1404"/>
  <c r="J24" i="1404"/>
  <c r="J13" i="1404"/>
  <c r="J25" i="1404"/>
  <c r="J26" i="1404"/>
  <c r="J14" i="1404"/>
  <c r="J27" i="1404"/>
  <c r="J28" i="1404"/>
  <c r="J15" i="1404"/>
  <c r="J29" i="1404"/>
  <c r="J6" i="1404"/>
  <c r="J31" i="1404" l="1"/>
  <c r="G78" i="1403" l="1"/>
  <c r="D78" i="1403"/>
  <c r="G77" i="1403"/>
  <c r="D77" i="1403"/>
  <c r="G76" i="1403"/>
  <c r="D76" i="1403"/>
  <c r="G75" i="1403"/>
  <c r="D75" i="1403"/>
  <c r="H74" i="1403"/>
  <c r="G73" i="1403"/>
  <c r="D73" i="1403"/>
  <c r="G72" i="1403"/>
  <c r="D72" i="1403"/>
  <c r="G71" i="1403"/>
  <c r="G70" i="1403"/>
  <c r="D70" i="1403"/>
  <c r="G69" i="1403"/>
  <c r="G68" i="1403"/>
  <c r="D68" i="1403"/>
  <c r="F67" i="1403"/>
  <c r="H73" i="1403" s="1"/>
  <c r="E67" i="1403"/>
  <c r="C67" i="1403"/>
  <c r="D67" i="1403" s="1"/>
  <c r="B67" i="1403"/>
  <c r="G66" i="1403"/>
  <c r="D66" i="1403"/>
  <c r="G65" i="1403"/>
  <c r="D65" i="1403"/>
  <c r="G64" i="1403"/>
  <c r="D64" i="1403"/>
  <c r="G63" i="1403"/>
  <c r="D63" i="1403"/>
  <c r="G62" i="1403"/>
  <c r="D62" i="1403"/>
  <c r="H61" i="1403"/>
  <c r="G61" i="1403"/>
  <c r="D61" i="1403"/>
  <c r="G60" i="1403"/>
  <c r="D60" i="1403"/>
  <c r="G59" i="1403"/>
  <c r="D59" i="1403"/>
  <c r="G58" i="1403"/>
  <c r="D58" i="1403"/>
  <c r="G56" i="1403"/>
  <c r="D56" i="1403"/>
  <c r="F55" i="1403"/>
  <c r="H66" i="1403" s="1"/>
  <c r="E55" i="1403"/>
  <c r="C55" i="1403"/>
  <c r="C79" i="1403" s="1"/>
  <c r="B55" i="1403"/>
  <c r="G54" i="1403"/>
  <c r="D54" i="1403"/>
  <c r="G53" i="1403"/>
  <c r="G52" i="1403"/>
  <c r="D52" i="1403"/>
  <c r="G51" i="1403"/>
  <c r="D51" i="1403"/>
  <c r="G49" i="1403"/>
  <c r="D49" i="1403"/>
  <c r="H48" i="1403"/>
  <c r="G48" i="1403"/>
  <c r="D48" i="1403"/>
  <c r="H47" i="1403"/>
  <c r="G47" i="1403"/>
  <c r="D47" i="1403"/>
  <c r="G46" i="1403"/>
  <c r="D46" i="1403"/>
  <c r="G45" i="1403"/>
  <c r="D45" i="1403"/>
  <c r="G44" i="1403"/>
  <c r="D44" i="1403"/>
  <c r="F43" i="1403"/>
  <c r="H52" i="1403" s="1"/>
  <c r="E43" i="1403"/>
  <c r="C43" i="1403"/>
  <c r="D43" i="1403" s="1"/>
  <c r="B43" i="1403"/>
  <c r="B79" i="1403" s="1"/>
  <c r="H42" i="1403"/>
  <c r="G42" i="1403"/>
  <c r="D42" i="1403"/>
  <c r="G41" i="1403"/>
  <c r="D41" i="1403"/>
  <c r="G39" i="1403"/>
  <c r="D39" i="1403"/>
  <c r="G38" i="1403"/>
  <c r="D38" i="1403"/>
  <c r="G37" i="1403"/>
  <c r="D37" i="1403"/>
  <c r="H36" i="1403"/>
  <c r="G36" i="1403"/>
  <c r="D36" i="1403"/>
  <c r="H35" i="1403"/>
  <c r="G35" i="1403"/>
  <c r="D35" i="1403"/>
  <c r="G34" i="1403"/>
  <c r="D34" i="1403"/>
  <c r="G33" i="1403"/>
  <c r="D33" i="1403"/>
  <c r="G32" i="1403"/>
  <c r="D32" i="1403"/>
  <c r="F31" i="1403"/>
  <c r="H34" i="1403" s="1"/>
  <c r="E31" i="1403"/>
  <c r="C31" i="1403"/>
  <c r="D31" i="1403" s="1"/>
  <c r="B31" i="1403"/>
  <c r="H30" i="1403"/>
  <c r="G30" i="1403"/>
  <c r="D30" i="1403"/>
  <c r="H29" i="1403"/>
  <c r="G29" i="1403"/>
  <c r="D29" i="1403"/>
  <c r="G27" i="1403"/>
  <c r="D27" i="1403"/>
  <c r="H26" i="1403"/>
  <c r="G26" i="1403"/>
  <c r="D26" i="1403"/>
  <c r="H25" i="1403"/>
  <c r="H24" i="1403"/>
  <c r="G24" i="1403"/>
  <c r="D24" i="1403"/>
  <c r="H23" i="1403"/>
  <c r="G23" i="1403"/>
  <c r="D23" i="1403"/>
  <c r="H22" i="1403"/>
  <c r="G22" i="1403"/>
  <c r="D22" i="1403"/>
  <c r="H21" i="1403"/>
  <c r="G21" i="1403"/>
  <c r="D21" i="1403"/>
  <c r="G20" i="1403"/>
  <c r="D20" i="1403"/>
  <c r="F19" i="1403"/>
  <c r="H20" i="1403" s="1"/>
  <c r="E19" i="1403"/>
  <c r="G19" i="1403" s="1"/>
  <c r="C19" i="1403"/>
  <c r="D19" i="1403" s="1"/>
  <c r="B19" i="1403"/>
  <c r="H18" i="1403"/>
  <c r="G18" i="1403"/>
  <c r="D18" i="1403"/>
  <c r="H17" i="1403"/>
  <c r="G17" i="1403"/>
  <c r="D17" i="1403"/>
  <c r="H16" i="1403"/>
  <c r="G16" i="1403"/>
  <c r="D16" i="1403"/>
  <c r="G15" i="1403"/>
  <c r="G14" i="1403"/>
  <c r="D14" i="1403"/>
  <c r="G13" i="1403"/>
  <c r="D13" i="1403"/>
  <c r="H12" i="1403"/>
  <c r="G12" i="1403"/>
  <c r="D12" i="1403"/>
  <c r="H11" i="1403"/>
  <c r="G11" i="1403"/>
  <c r="D11" i="1403"/>
  <c r="H10" i="1403"/>
  <c r="G10" i="1403"/>
  <c r="D10" i="1403"/>
  <c r="H9" i="1403"/>
  <c r="G9" i="1403"/>
  <c r="D9" i="1403"/>
  <c r="G8" i="1403"/>
  <c r="D8" i="1403"/>
  <c r="F7" i="1403"/>
  <c r="F79" i="1403" s="1"/>
  <c r="E7" i="1403"/>
  <c r="E79" i="1403" s="1"/>
  <c r="C7" i="1403"/>
  <c r="D7" i="1403" s="1"/>
  <c r="B7" i="1403"/>
  <c r="F85" i="1402"/>
  <c r="H70" i="1402" s="1"/>
  <c r="E85" i="1402"/>
  <c r="C85" i="1402"/>
  <c r="H85" i="1402" s="1"/>
  <c r="B85" i="1402"/>
  <c r="H84" i="1402"/>
  <c r="G84" i="1402"/>
  <c r="D84" i="1402"/>
  <c r="G83" i="1402"/>
  <c r="D83" i="1402"/>
  <c r="G82" i="1402"/>
  <c r="D82" i="1402"/>
  <c r="G81" i="1402"/>
  <c r="D81" i="1402"/>
  <c r="G80" i="1402"/>
  <c r="D80" i="1402"/>
  <c r="G79" i="1402"/>
  <c r="D79" i="1402"/>
  <c r="H78" i="1402"/>
  <c r="G78" i="1402"/>
  <c r="D78" i="1402"/>
  <c r="H77" i="1402"/>
  <c r="G77" i="1402"/>
  <c r="D77" i="1402"/>
  <c r="G76" i="1402"/>
  <c r="D76" i="1402"/>
  <c r="G75" i="1402"/>
  <c r="D75" i="1402"/>
  <c r="G74" i="1402"/>
  <c r="D74" i="1402"/>
  <c r="G73" i="1402"/>
  <c r="D73" i="1402"/>
  <c r="H72" i="1402"/>
  <c r="G72" i="1402"/>
  <c r="D72" i="1402"/>
  <c r="H71" i="1402"/>
  <c r="G71" i="1402"/>
  <c r="D71" i="1402"/>
  <c r="G70" i="1402"/>
  <c r="D70" i="1402"/>
  <c r="G69" i="1402"/>
  <c r="D69" i="1402"/>
  <c r="G68" i="1402"/>
  <c r="D68" i="1402"/>
  <c r="G67" i="1402"/>
  <c r="D67" i="1402"/>
  <c r="G66" i="1402"/>
  <c r="D66" i="1402"/>
  <c r="H65" i="1402"/>
  <c r="H64" i="1402"/>
  <c r="G64" i="1402"/>
  <c r="D64" i="1402"/>
  <c r="H63" i="1402"/>
  <c r="G63" i="1402"/>
  <c r="D63" i="1402"/>
  <c r="G62" i="1402"/>
  <c r="D62" i="1402"/>
  <c r="G61" i="1402"/>
  <c r="D61" i="1402"/>
  <c r="G60" i="1402"/>
  <c r="D60" i="1402"/>
  <c r="G59" i="1402"/>
  <c r="D59" i="1402"/>
  <c r="H58" i="1402"/>
  <c r="G58" i="1402"/>
  <c r="H57" i="1402"/>
  <c r="G57" i="1402"/>
  <c r="D57" i="1402"/>
  <c r="H56" i="1402"/>
  <c r="G56" i="1402"/>
  <c r="D56" i="1402"/>
  <c r="G55" i="1402"/>
  <c r="D55" i="1402"/>
  <c r="G54" i="1402"/>
  <c r="D54" i="1402"/>
  <c r="G53" i="1402"/>
  <c r="D53" i="1402"/>
  <c r="G52" i="1402"/>
  <c r="D52" i="1402"/>
  <c r="H51" i="1402"/>
  <c r="G51" i="1402"/>
  <c r="D51" i="1402"/>
  <c r="H50" i="1402"/>
  <c r="H49" i="1402"/>
  <c r="G49" i="1402"/>
  <c r="D49" i="1402"/>
  <c r="G48" i="1402"/>
  <c r="D48" i="1402"/>
  <c r="G47" i="1402"/>
  <c r="D47" i="1402"/>
  <c r="G46" i="1402"/>
  <c r="D46" i="1402"/>
  <c r="G45" i="1402"/>
  <c r="D45" i="1402"/>
  <c r="H44" i="1402"/>
  <c r="G44" i="1402"/>
  <c r="D44" i="1402"/>
  <c r="H43" i="1402"/>
  <c r="G43" i="1402"/>
  <c r="D43" i="1402"/>
  <c r="H42" i="1402"/>
  <c r="G42" i="1402"/>
  <c r="D42" i="1402"/>
  <c r="G41" i="1402"/>
  <c r="D41" i="1402"/>
  <c r="G40" i="1402"/>
  <c r="D40" i="1402"/>
  <c r="G39" i="1402"/>
  <c r="D39" i="1402"/>
  <c r="G38" i="1402"/>
  <c r="D38" i="1402"/>
  <c r="H37" i="1402"/>
  <c r="G37" i="1402"/>
  <c r="D37" i="1402"/>
  <c r="H36" i="1402"/>
  <c r="G36" i="1402"/>
  <c r="D36" i="1402"/>
  <c r="G35" i="1402"/>
  <c r="D35" i="1402"/>
  <c r="G34" i="1402"/>
  <c r="D34" i="1402"/>
  <c r="F29" i="1402"/>
  <c r="H24" i="1402" s="1"/>
  <c r="E29" i="1402"/>
  <c r="C29" i="1402"/>
  <c r="D29" i="1402" s="1"/>
  <c r="B29" i="1402"/>
  <c r="H28" i="1402"/>
  <c r="G28" i="1402"/>
  <c r="H27" i="1402"/>
  <c r="G27" i="1402"/>
  <c r="D27" i="1402"/>
  <c r="H26" i="1402"/>
  <c r="H25" i="1402"/>
  <c r="G25" i="1402"/>
  <c r="D25" i="1402"/>
  <c r="G23" i="1402"/>
  <c r="D23" i="1402"/>
  <c r="G22" i="1402"/>
  <c r="D22" i="1402"/>
  <c r="H21" i="1402"/>
  <c r="G21" i="1402"/>
  <c r="D21" i="1402"/>
  <c r="H20" i="1402"/>
  <c r="G20" i="1402"/>
  <c r="D20" i="1402"/>
  <c r="H19" i="1402"/>
  <c r="G19" i="1402"/>
  <c r="D19" i="1402"/>
  <c r="H18" i="1402"/>
  <c r="G18" i="1402"/>
  <c r="D18" i="1402"/>
  <c r="G17" i="1402"/>
  <c r="D17" i="1402"/>
  <c r="G16" i="1402"/>
  <c r="D16" i="1402"/>
  <c r="G15" i="1402"/>
  <c r="D15" i="1402"/>
  <c r="H14" i="1402"/>
  <c r="G14" i="1402"/>
  <c r="D14" i="1402"/>
  <c r="H13" i="1402"/>
  <c r="G13" i="1402"/>
  <c r="D13" i="1402"/>
  <c r="H12" i="1402"/>
  <c r="G12" i="1402"/>
  <c r="D12" i="1402"/>
  <c r="H11" i="1402"/>
  <c r="G11" i="1402"/>
  <c r="D11" i="1402"/>
  <c r="G10" i="1402"/>
  <c r="D10" i="1402"/>
  <c r="G9" i="1402"/>
  <c r="D9" i="1402"/>
  <c r="H8" i="1402"/>
  <c r="G8" i="1402"/>
  <c r="D8" i="1402"/>
  <c r="H7" i="1402"/>
  <c r="G7" i="1402"/>
  <c r="D7" i="1402"/>
  <c r="H49" i="1401"/>
  <c r="G49" i="1401"/>
  <c r="F49" i="1401"/>
  <c r="E49" i="1401"/>
  <c r="D49" i="1401"/>
  <c r="C49" i="1401"/>
  <c r="B49" i="1401"/>
  <c r="H48" i="1401"/>
  <c r="H47" i="1401"/>
  <c r="G44" i="1401"/>
  <c r="F44" i="1401"/>
  <c r="E44" i="1401"/>
  <c r="D44" i="1401"/>
  <c r="C44" i="1401"/>
  <c r="B44" i="1401"/>
  <c r="H43" i="1401"/>
  <c r="H44" i="1401" s="1"/>
  <c r="H42" i="1401"/>
  <c r="G39" i="1401"/>
  <c r="F39" i="1401"/>
  <c r="E39" i="1401"/>
  <c r="D39" i="1401"/>
  <c r="C39" i="1401"/>
  <c r="B39" i="1401"/>
  <c r="H38" i="1401"/>
  <c r="H39" i="1401" s="1"/>
  <c r="H37" i="1401"/>
  <c r="H34" i="1401"/>
  <c r="H33" i="1401"/>
  <c r="H32" i="1401"/>
  <c r="G31" i="1401"/>
  <c r="F31" i="1401"/>
  <c r="E31" i="1401"/>
  <c r="D31" i="1401"/>
  <c r="C31" i="1401"/>
  <c r="B31" i="1401"/>
  <c r="H31" i="1401" s="1"/>
  <c r="I31" i="1401" s="1"/>
  <c r="H30" i="1401"/>
  <c r="I30" i="1401" s="1"/>
  <c r="H29" i="1401"/>
  <c r="I29" i="1401" s="1"/>
  <c r="H28" i="1401"/>
  <c r="I28" i="1401" s="1"/>
  <c r="H27" i="1401"/>
  <c r="I27" i="1401" s="1"/>
  <c r="I26" i="1401"/>
  <c r="H26" i="1401"/>
  <c r="H25" i="1401"/>
  <c r="I25" i="1401" s="1"/>
  <c r="H24" i="1401"/>
  <c r="I24" i="1401" s="1"/>
  <c r="I23" i="1401"/>
  <c r="H23" i="1401"/>
  <c r="H22" i="1401"/>
  <c r="I22" i="1401" s="1"/>
  <c r="H21" i="1401"/>
  <c r="I21" i="1401" s="1"/>
  <c r="H20" i="1401"/>
  <c r="I20" i="1401" s="1"/>
  <c r="H19" i="1401"/>
  <c r="I19" i="1401" s="1"/>
  <c r="H18" i="1401"/>
  <c r="I18" i="1401" s="1"/>
  <c r="H17" i="1401"/>
  <c r="I17" i="1401" s="1"/>
  <c r="H16" i="1401"/>
  <c r="I16" i="1401" s="1"/>
  <c r="H15" i="1401"/>
  <c r="H14" i="1401"/>
  <c r="H13" i="1401"/>
  <c r="H12" i="1401"/>
  <c r="H11" i="1401"/>
  <c r="H10" i="1401"/>
  <c r="H9" i="1401"/>
  <c r="H8" i="1401"/>
  <c r="H7" i="1401"/>
  <c r="H6" i="1401"/>
  <c r="H5" i="1401"/>
  <c r="H79" i="1403" l="1"/>
  <c r="G79" i="1403"/>
  <c r="D79" i="1403"/>
  <c r="G67" i="1403"/>
  <c r="H79" i="1402"/>
  <c r="H63" i="1403"/>
  <c r="H52" i="1402"/>
  <c r="H56" i="1403"/>
  <c r="H69" i="1403"/>
  <c r="H80" i="1402"/>
  <c r="H39" i="1402"/>
  <c r="H53" i="1402"/>
  <c r="H60" i="1402"/>
  <c r="H74" i="1402"/>
  <c r="H38" i="1403"/>
  <c r="H44" i="1403"/>
  <c r="H70" i="1403"/>
  <c r="H15" i="1402"/>
  <c r="G29" i="1402"/>
  <c r="H46" i="1402"/>
  <c r="H81" i="1402"/>
  <c r="H58" i="1403"/>
  <c r="H78" i="1403"/>
  <c r="D55" i="1403"/>
  <c r="D85" i="1402"/>
  <c r="G55" i="1403"/>
  <c r="H62" i="1403"/>
  <c r="H68" i="1403"/>
  <c r="G43" i="1403"/>
  <c r="H38" i="1402"/>
  <c r="H59" i="1402"/>
  <c r="H57" i="1403"/>
  <c r="H77" i="1403"/>
  <c r="H67" i="1402"/>
  <c r="H51" i="1403"/>
  <c r="H22" i="1402"/>
  <c r="H68" i="1402"/>
  <c r="H13" i="1403"/>
  <c r="H32" i="1403"/>
  <c r="H71" i="1403"/>
  <c r="H9" i="1402"/>
  <c r="H40" i="1402"/>
  <c r="H54" i="1402"/>
  <c r="G7" i="1403"/>
  <c r="H39" i="1403"/>
  <c r="H45" i="1403"/>
  <c r="H40" i="1403"/>
  <c r="H53" i="1403"/>
  <c r="H59" i="1403"/>
  <c r="H34" i="1402"/>
  <c r="H69" i="1402"/>
  <c r="H14" i="1403"/>
  <c r="H27" i="1403"/>
  <c r="H19" i="1403" s="1"/>
  <c r="H72" i="1403"/>
  <c r="H41" i="1402"/>
  <c r="H55" i="1402"/>
  <c r="H62" i="1402"/>
  <c r="H76" i="1402"/>
  <c r="H28" i="1403"/>
  <c r="H46" i="1403"/>
  <c r="H17" i="1402"/>
  <c r="H48" i="1402"/>
  <c r="H83" i="1402"/>
  <c r="H8" i="1403"/>
  <c r="H15" i="1403"/>
  <c r="H41" i="1403"/>
  <c r="H54" i="1403"/>
  <c r="H60" i="1403"/>
  <c r="H75" i="1403"/>
  <c r="H49" i="1403"/>
  <c r="H76" i="1403"/>
  <c r="H66" i="1402"/>
  <c r="G85" i="1402"/>
  <c r="H50" i="1403"/>
  <c r="H73" i="1402"/>
  <c r="H37" i="1403"/>
  <c r="H45" i="1402"/>
  <c r="G31" i="1403"/>
  <c r="H64" i="1403"/>
  <c r="H65" i="1403"/>
  <c r="H61" i="1402"/>
  <c r="H75" i="1402"/>
  <c r="H16" i="1402"/>
  <c r="H47" i="1402"/>
  <c r="H82" i="1402"/>
  <c r="H23" i="1402"/>
  <c r="H33" i="1403"/>
  <c r="H10" i="1402"/>
  <c r="H29" i="1402" s="1"/>
  <c r="H35" i="1402"/>
  <c r="H43" i="1403" l="1"/>
  <c r="H67" i="1403"/>
  <c r="H55" i="1403"/>
  <c r="H7" i="1403"/>
  <c r="H31" i="1403"/>
  <c r="C35" i="1400" l="1"/>
  <c r="C34" i="1400"/>
  <c r="C33" i="1400"/>
  <c r="C32" i="1400"/>
  <c r="C31" i="1400"/>
  <c r="C30" i="1400"/>
  <c r="C29" i="1400"/>
  <c r="C28" i="1400"/>
  <c r="C27" i="1400"/>
  <c r="C26" i="1400"/>
  <c r="B25" i="1400"/>
  <c r="C25" i="1400" s="1"/>
  <c r="B20" i="1400"/>
  <c r="C11" i="1400" s="1"/>
  <c r="C18" i="1400"/>
  <c r="C16" i="1400"/>
  <c r="C15" i="1400"/>
  <c r="C14" i="1400"/>
  <c r="C13" i="1400"/>
  <c r="C12" i="1400"/>
  <c r="B6" i="1400"/>
  <c r="C6" i="1400" s="1"/>
  <c r="C20" i="1400" s="1"/>
  <c r="M23" i="1399"/>
  <c r="L23" i="1399"/>
  <c r="K23" i="1399"/>
  <c r="J23" i="1399"/>
  <c r="I23" i="1399"/>
  <c r="H23" i="1399"/>
  <c r="G23" i="1399"/>
  <c r="F23" i="1399"/>
  <c r="E23" i="1399"/>
  <c r="D23" i="1399"/>
  <c r="C23" i="1399"/>
  <c r="B23" i="1399"/>
  <c r="M21" i="1399"/>
  <c r="L21" i="1399"/>
  <c r="K21" i="1399"/>
  <c r="J21" i="1399"/>
  <c r="I21" i="1399"/>
  <c r="H21" i="1399"/>
  <c r="G21" i="1399"/>
  <c r="F21" i="1399"/>
  <c r="E21" i="1399"/>
  <c r="D21" i="1399"/>
  <c r="C21" i="1399"/>
  <c r="B21" i="1399"/>
  <c r="N18" i="1399"/>
  <c r="N17" i="1399"/>
  <c r="O17" i="1399" s="1"/>
  <c r="N16" i="1399"/>
  <c r="O16" i="1399" s="1"/>
  <c r="N15" i="1399"/>
  <c r="O15" i="1399" s="1"/>
  <c r="N14" i="1399"/>
  <c r="N13" i="1399"/>
  <c r="N12" i="1399"/>
  <c r="N11" i="1399"/>
  <c r="N10" i="1399"/>
  <c r="N9" i="1399"/>
  <c r="N8" i="1399"/>
  <c r="N7" i="1399"/>
  <c r="N6" i="1399"/>
  <c r="N21" i="1399" s="1"/>
  <c r="I85" i="1398"/>
  <c r="H85" i="1398"/>
  <c r="G85" i="1398"/>
  <c r="F85" i="1398"/>
  <c r="E85" i="1398"/>
  <c r="D85" i="1398"/>
  <c r="C85" i="1398"/>
  <c r="B85" i="1398"/>
  <c r="I79" i="1398"/>
  <c r="H79" i="1398"/>
  <c r="G79" i="1398"/>
  <c r="F79" i="1398"/>
  <c r="E79" i="1398"/>
  <c r="D79" i="1398"/>
  <c r="C79" i="1398"/>
  <c r="B79" i="1398"/>
  <c r="I74" i="1398"/>
  <c r="H74" i="1398"/>
  <c r="G74" i="1398"/>
  <c r="F74" i="1398"/>
  <c r="E74" i="1398"/>
  <c r="D74" i="1398"/>
  <c r="C74" i="1398"/>
  <c r="B74" i="1398"/>
  <c r="I67" i="1398"/>
  <c r="H67" i="1398"/>
  <c r="G67" i="1398"/>
  <c r="F67" i="1398"/>
  <c r="E67" i="1398"/>
  <c r="D67" i="1398"/>
  <c r="C67" i="1398"/>
  <c r="B67" i="1398"/>
  <c r="K34" i="1398"/>
  <c r="I34" i="1398"/>
  <c r="H34" i="1398"/>
  <c r="G34" i="1398"/>
  <c r="F34" i="1398"/>
  <c r="E34" i="1398"/>
  <c r="D34" i="1398"/>
  <c r="C34" i="1398"/>
  <c r="B34" i="1398"/>
  <c r="K33" i="1398"/>
  <c r="K32" i="1398"/>
  <c r="J28" i="1398"/>
  <c r="I28" i="1398"/>
  <c r="H28" i="1398"/>
  <c r="G28" i="1398"/>
  <c r="F28" i="1398"/>
  <c r="E28" i="1398"/>
  <c r="D28" i="1398"/>
  <c r="C28" i="1398"/>
  <c r="B28" i="1398"/>
  <c r="K27" i="1398"/>
  <c r="K28" i="1398" s="1"/>
  <c r="K26" i="1398"/>
  <c r="K23" i="1398"/>
  <c r="I23" i="1398"/>
  <c r="H23" i="1398"/>
  <c r="G23" i="1398"/>
  <c r="F23" i="1398"/>
  <c r="E23" i="1398"/>
  <c r="D23" i="1398"/>
  <c r="C23" i="1398"/>
  <c r="B23" i="1398"/>
  <c r="K22" i="1398"/>
  <c r="K21" i="1398"/>
  <c r="K18" i="1398"/>
  <c r="K17" i="1398"/>
  <c r="K16" i="1398"/>
  <c r="J16" i="1398"/>
  <c r="I16" i="1398"/>
  <c r="H16" i="1398"/>
  <c r="G16" i="1398"/>
  <c r="F16" i="1398"/>
  <c r="E16" i="1398"/>
  <c r="D16" i="1398"/>
  <c r="C16" i="1398"/>
  <c r="B16" i="1398"/>
  <c r="K15" i="1398"/>
  <c r="K14" i="1398"/>
  <c r="K13" i="1398"/>
  <c r="K12" i="1398"/>
  <c r="K11" i="1398"/>
  <c r="K10" i="1398"/>
  <c r="K9" i="1398"/>
  <c r="K8" i="1398"/>
  <c r="K7" i="1398"/>
  <c r="K6" i="1398"/>
  <c r="O7" i="1399" l="1"/>
  <c r="O8" i="1399"/>
  <c r="O9" i="1399"/>
  <c r="O10" i="1399"/>
  <c r="O11" i="1399"/>
  <c r="O12" i="1399"/>
  <c r="O13" i="1399"/>
  <c r="O14" i="1399"/>
  <c r="O18" i="1399"/>
  <c r="O6" i="1399"/>
  <c r="N23" i="1399"/>
  <c r="O23" i="1399" s="1"/>
  <c r="C8" i="1400"/>
  <c r="C9" i="1400"/>
  <c r="C10" i="1400"/>
  <c r="O21" i="1399" l="1"/>
  <c r="G110" i="1396" l="1"/>
  <c r="D110" i="1396"/>
  <c r="F109" i="1396"/>
  <c r="H110" i="1396" s="1"/>
  <c r="H109" i="1396" s="1"/>
  <c r="E109" i="1396"/>
  <c r="C109" i="1396"/>
  <c r="D109" i="1396" s="1"/>
  <c r="B109" i="1396"/>
  <c r="H108" i="1396"/>
  <c r="G108" i="1396"/>
  <c r="D108" i="1396"/>
  <c r="H107" i="1396"/>
  <c r="G107" i="1396"/>
  <c r="D107" i="1396"/>
  <c r="H106" i="1396"/>
  <c r="G106" i="1396"/>
  <c r="D106" i="1396"/>
  <c r="H105" i="1396"/>
  <c r="F105" i="1396"/>
  <c r="G105" i="1396" s="1"/>
  <c r="E105" i="1396"/>
  <c r="C105" i="1396"/>
  <c r="B105" i="1396"/>
  <c r="D105" i="1396" s="1"/>
  <c r="G104" i="1396"/>
  <c r="D104" i="1396"/>
  <c r="G103" i="1396"/>
  <c r="D103" i="1396"/>
  <c r="F102" i="1396"/>
  <c r="H103" i="1396" s="1"/>
  <c r="E102" i="1396"/>
  <c r="C102" i="1396"/>
  <c r="D102" i="1396" s="1"/>
  <c r="B102" i="1396"/>
  <c r="H101" i="1396"/>
  <c r="G101" i="1396"/>
  <c r="D101" i="1396"/>
  <c r="G100" i="1396"/>
  <c r="D100" i="1396"/>
  <c r="G99" i="1396"/>
  <c r="D99" i="1396"/>
  <c r="F98" i="1396"/>
  <c r="H100" i="1396" s="1"/>
  <c r="E98" i="1396"/>
  <c r="C98" i="1396"/>
  <c r="D98" i="1396" s="1"/>
  <c r="B98" i="1396"/>
  <c r="G97" i="1396"/>
  <c r="D97" i="1396"/>
  <c r="H96" i="1396"/>
  <c r="G96" i="1396"/>
  <c r="D96" i="1396"/>
  <c r="G95" i="1396"/>
  <c r="D95" i="1396"/>
  <c r="G94" i="1396"/>
  <c r="D94" i="1396"/>
  <c r="G93" i="1396"/>
  <c r="D93" i="1396"/>
  <c r="G92" i="1396"/>
  <c r="D92" i="1396"/>
  <c r="F91" i="1396"/>
  <c r="H95" i="1396" s="1"/>
  <c r="E91" i="1396"/>
  <c r="C91" i="1396"/>
  <c r="D91" i="1396" s="1"/>
  <c r="B91" i="1396"/>
  <c r="G90" i="1396"/>
  <c r="D90" i="1396"/>
  <c r="G89" i="1396"/>
  <c r="D89" i="1396"/>
  <c r="G88" i="1396"/>
  <c r="D88" i="1396"/>
  <c r="G87" i="1396"/>
  <c r="D87" i="1396"/>
  <c r="G86" i="1396"/>
  <c r="D86" i="1396"/>
  <c r="F85" i="1396"/>
  <c r="H90" i="1396" s="1"/>
  <c r="E85" i="1396"/>
  <c r="D85" i="1396"/>
  <c r="C85" i="1396"/>
  <c r="B85" i="1396"/>
  <c r="G84" i="1396"/>
  <c r="D84" i="1396"/>
  <c r="F83" i="1396"/>
  <c r="H84" i="1396" s="1"/>
  <c r="H83" i="1396" s="1"/>
  <c r="E83" i="1396"/>
  <c r="C83" i="1396"/>
  <c r="D83" i="1396" s="1"/>
  <c r="B83" i="1396"/>
  <c r="G82" i="1396"/>
  <c r="D82" i="1396"/>
  <c r="F81" i="1396"/>
  <c r="G81" i="1396" s="1"/>
  <c r="E81" i="1396"/>
  <c r="D81" i="1396"/>
  <c r="C81" i="1396"/>
  <c r="B81" i="1396"/>
  <c r="G80" i="1396"/>
  <c r="D80" i="1396"/>
  <c r="G79" i="1396"/>
  <c r="G78" i="1396"/>
  <c r="D78" i="1396"/>
  <c r="G77" i="1396"/>
  <c r="D77" i="1396"/>
  <c r="G76" i="1396"/>
  <c r="D76" i="1396"/>
  <c r="G75" i="1396"/>
  <c r="D75" i="1396"/>
  <c r="H74" i="1396"/>
  <c r="G74" i="1396"/>
  <c r="D74" i="1396"/>
  <c r="G73" i="1396"/>
  <c r="D73" i="1396"/>
  <c r="G72" i="1396"/>
  <c r="D72" i="1396"/>
  <c r="G71" i="1396"/>
  <c r="D71" i="1396"/>
  <c r="G70" i="1396"/>
  <c r="D70" i="1396"/>
  <c r="F69" i="1396"/>
  <c r="H80" i="1396" s="1"/>
  <c r="E69" i="1396"/>
  <c r="C69" i="1396"/>
  <c r="D69" i="1396" s="1"/>
  <c r="B69" i="1396"/>
  <c r="G68" i="1396"/>
  <c r="D68" i="1396"/>
  <c r="G67" i="1396"/>
  <c r="D67" i="1396"/>
  <c r="G66" i="1396"/>
  <c r="D66" i="1396"/>
  <c r="G65" i="1396"/>
  <c r="G64" i="1396"/>
  <c r="D64" i="1396"/>
  <c r="H63" i="1396"/>
  <c r="G63" i="1396"/>
  <c r="D63" i="1396"/>
  <c r="H62" i="1396"/>
  <c r="G62" i="1396"/>
  <c r="D62" i="1396"/>
  <c r="G61" i="1396"/>
  <c r="D61" i="1396"/>
  <c r="G60" i="1396"/>
  <c r="D60" i="1396"/>
  <c r="G59" i="1396"/>
  <c r="D59" i="1396"/>
  <c r="G58" i="1396"/>
  <c r="D58" i="1396"/>
  <c r="G57" i="1396"/>
  <c r="D57" i="1396"/>
  <c r="H56" i="1396"/>
  <c r="G56" i="1396"/>
  <c r="D56" i="1396"/>
  <c r="H55" i="1396"/>
  <c r="G55" i="1396"/>
  <c r="D55" i="1396"/>
  <c r="G54" i="1396"/>
  <c r="D54" i="1396"/>
  <c r="G53" i="1396"/>
  <c r="D53" i="1396"/>
  <c r="G52" i="1396"/>
  <c r="D52" i="1396"/>
  <c r="F51" i="1396"/>
  <c r="H68" i="1396" s="1"/>
  <c r="E51" i="1396"/>
  <c r="C51" i="1396"/>
  <c r="D51" i="1396" s="1"/>
  <c r="B51" i="1396"/>
  <c r="H50" i="1396"/>
  <c r="G50" i="1396"/>
  <c r="D50" i="1396"/>
  <c r="G49" i="1396"/>
  <c r="G48" i="1396"/>
  <c r="D48" i="1396"/>
  <c r="G47" i="1396"/>
  <c r="D47" i="1396"/>
  <c r="H46" i="1396"/>
  <c r="G46" i="1396"/>
  <c r="D46" i="1396"/>
  <c r="G45" i="1396"/>
  <c r="D45" i="1396"/>
  <c r="H44" i="1396"/>
  <c r="G44" i="1396"/>
  <c r="D44" i="1396"/>
  <c r="H43" i="1396"/>
  <c r="G43" i="1396"/>
  <c r="D43" i="1396"/>
  <c r="G42" i="1396"/>
  <c r="D42" i="1396"/>
  <c r="G41" i="1396"/>
  <c r="D41" i="1396"/>
  <c r="G40" i="1396"/>
  <c r="D40" i="1396"/>
  <c r="F39" i="1396"/>
  <c r="H49" i="1396" s="1"/>
  <c r="E39" i="1396"/>
  <c r="G39" i="1396" s="1"/>
  <c r="C39" i="1396"/>
  <c r="D39" i="1396" s="1"/>
  <c r="B39" i="1396"/>
  <c r="H38" i="1396"/>
  <c r="G38" i="1396"/>
  <c r="D38" i="1396"/>
  <c r="G37" i="1396"/>
  <c r="D37" i="1396"/>
  <c r="G36" i="1396"/>
  <c r="D36" i="1396"/>
  <c r="G35" i="1396"/>
  <c r="D35" i="1396"/>
  <c r="H34" i="1396"/>
  <c r="G34" i="1396"/>
  <c r="D34" i="1396"/>
  <c r="H33" i="1396"/>
  <c r="G33" i="1396"/>
  <c r="D33" i="1396"/>
  <c r="H32" i="1396"/>
  <c r="G32" i="1396"/>
  <c r="D32" i="1396"/>
  <c r="H31" i="1396"/>
  <c r="G31" i="1396"/>
  <c r="D31" i="1396"/>
  <c r="G30" i="1396"/>
  <c r="D30" i="1396"/>
  <c r="G29" i="1396"/>
  <c r="D29" i="1396"/>
  <c r="G28" i="1396"/>
  <c r="D28" i="1396"/>
  <c r="H27" i="1396"/>
  <c r="G27" i="1396"/>
  <c r="D27" i="1396"/>
  <c r="H26" i="1396"/>
  <c r="G26" i="1396"/>
  <c r="D26" i="1396"/>
  <c r="H25" i="1396"/>
  <c r="G25" i="1396"/>
  <c r="D25" i="1396"/>
  <c r="H24" i="1396"/>
  <c r="G24" i="1396"/>
  <c r="D24" i="1396"/>
  <c r="G23" i="1396"/>
  <c r="D23" i="1396"/>
  <c r="F22" i="1396"/>
  <c r="H37" i="1396" s="1"/>
  <c r="E22" i="1396"/>
  <c r="C22" i="1396"/>
  <c r="D22" i="1396" s="1"/>
  <c r="B22" i="1396"/>
  <c r="G21" i="1396"/>
  <c r="D21" i="1396"/>
  <c r="G20" i="1396"/>
  <c r="G19" i="1396"/>
  <c r="D19" i="1396"/>
  <c r="G18" i="1396"/>
  <c r="D18" i="1396"/>
  <c r="G17" i="1396"/>
  <c r="D17" i="1396"/>
  <c r="G16" i="1396"/>
  <c r="D16" i="1396"/>
  <c r="G15" i="1396"/>
  <c r="D15" i="1396"/>
  <c r="G14" i="1396"/>
  <c r="D14" i="1396"/>
  <c r="G13" i="1396"/>
  <c r="D13" i="1396"/>
  <c r="G12" i="1396"/>
  <c r="D12" i="1396"/>
  <c r="G11" i="1396"/>
  <c r="D11" i="1396"/>
  <c r="G10" i="1396"/>
  <c r="D10" i="1396"/>
  <c r="G9" i="1396"/>
  <c r="D9" i="1396"/>
  <c r="G8" i="1396"/>
  <c r="D8" i="1396"/>
  <c r="G7" i="1396"/>
  <c r="D7" i="1396"/>
  <c r="F6" i="1396"/>
  <c r="H18" i="1396" s="1"/>
  <c r="E6" i="1396"/>
  <c r="C6" i="1396"/>
  <c r="D6" i="1396" s="1"/>
  <c r="B6" i="1396"/>
  <c r="G101" i="1395"/>
  <c r="D101" i="1395"/>
  <c r="F100" i="1395"/>
  <c r="H101" i="1395" s="1"/>
  <c r="H100" i="1395" s="1"/>
  <c r="E100" i="1395"/>
  <c r="C100" i="1395"/>
  <c r="D100" i="1395" s="1"/>
  <c r="B100" i="1395"/>
  <c r="H99" i="1395"/>
  <c r="G99" i="1395"/>
  <c r="D99" i="1395"/>
  <c r="H98" i="1395"/>
  <c r="G98" i="1395"/>
  <c r="D98" i="1395"/>
  <c r="H97" i="1395"/>
  <c r="G97" i="1395"/>
  <c r="D97" i="1395"/>
  <c r="G96" i="1395"/>
  <c r="D96" i="1395"/>
  <c r="F95" i="1395"/>
  <c r="G95" i="1395" s="1"/>
  <c r="E95" i="1395"/>
  <c r="C95" i="1395"/>
  <c r="D95" i="1395" s="1"/>
  <c r="B95" i="1395"/>
  <c r="H94" i="1395"/>
  <c r="G94" i="1395"/>
  <c r="D94" i="1395"/>
  <c r="H93" i="1395"/>
  <c r="G93" i="1395"/>
  <c r="D93" i="1395"/>
  <c r="H92" i="1395"/>
  <c r="H91" i="1395" s="1"/>
  <c r="G92" i="1395"/>
  <c r="D92" i="1395"/>
  <c r="F91" i="1395"/>
  <c r="G91" i="1395" s="1"/>
  <c r="E91" i="1395"/>
  <c r="C91" i="1395"/>
  <c r="D91" i="1395" s="1"/>
  <c r="B91" i="1395"/>
  <c r="H90" i="1395"/>
  <c r="G90" i="1395"/>
  <c r="D90" i="1395"/>
  <c r="H89" i="1395"/>
  <c r="G89" i="1395"/>
  <c r="D89" i="1395"/>
  <c r="H88" i="1395"/>
  <c r="G88" i="1395"/>
  <c r="D88" i="1395"/>
  <c r="H87" i="1395"/>
  <c r="G87" i="1395"/>
  <c r="D87" i="1395"/>
  <c r="G86" i="1395"/>
  <c r="D86" i="1395"/>
  <c r="F85" i="1395"/>
  <c r="H86" i="1395" s="1"/>
  <c r="H85" i="1395" s="1"/>
  <c r="E85" i="1395"/>
  <c r="C85" i="1395"/>
  <c r="D85" i="1395" s="1"/>
  <c r="B85" i="1395"/>
  <c r="G83" i="1395"/>
  <c r="D83" i="1395"/>
  <c r="H82" i="1395"/>
  <c r="G82" i="1395"/>
  <c r="D82" i="1395"/>
  <c r="H81" i="1395"/>
  <c r="G81" i="1395"/>
  <c r="D81" i="1395"/>
  <c r="H80" i="1395"/>
  <c r="G80" i="1395"/>
  <c r="D80" i="1395"/>
  <c r="G79" i="1395"/>
  <c r="D79" i="1395"/>
  <c r="G78" i="1395"/>
  <c r="D78" i="1395"/>
  <c r="F77" i="1395"/>
  <c r="H79" i="1395" s="1"/>
  <c r="E77" i="1395"/>
  <c r="C77" i="1395"/>
  <c r="D77" i="1395" s="1"/>
  <c r="B77" i="1395"/>
  <c r="H76" i="1395"/>
  <c r="G76" i="1395"/>
  <c r="D76" i="1395"/>
  <c r="H75" i="1395"/>
  <c r="G75" i="1395"/>
  <c r="D75" i="1395"/>
  <c r="G74" i="1395"/>
  <c r="D74" i="1395"/>
  <c r="G73" i="1395"/>
  <c r="D73" i="1395"/>
  <c r="G72" i="1395"/>
  <c r="D72" i="1395"/>
  <c r="F71" i="1395"/>
  <c r="H74" i="1395" s="1"/>
  <c r="E71" i="1395"/>
  <c r="G71" i="1395" s="1"/>
  <c r="C71" i="1395"/>
  <c r="D71" i="1395" s="1"/>
  <c r="B71" i="1395"/>
  <c r="H70" i="1395"/>
  <c r="H69" i="1395" s="1"/>
  <c r="G70" i="1395"/>
  <c r="D70" i="1395"/>
  <c r="F69" i="1395"/>
  <c r="G69" i="1395" s="1"/>
  <c r="E69" i="1395"/>
  <c r="C69" i="1395"/>
  <c r="D69" i="1395" s="1"/>
  <c r="B69" i="1395"/>
  <c r="G68" i="1395"/>
  <c r="D68" i="1395"/>
  <c r="G67" i="1395"/>
  <c r="D67" i="1395"/>
  <c r="F66" i="1395"/>
  <c r="H68" i="1395" s="1"/>
  <c r="E66" i="1395"/>
  <c r="C66" i="1395"/>
  <c r="D66" i="1395" s="1"/>
  <c r="B66" i="1395"/>
  <c r="G65" i="1395"/>
  <c r="D65" i="1395"/>
  <c r="G64" i="1395"/>
  <c r="D64" i="1395"/>
  <c r="G63" i="1395"/>
  <c r="D63" i="1395"/>
  <c r="G62" i="1395"/>
  <c r="D62" i="1395"/>
  <c r="G61" i="1395"/>
  <c r="D61" i="1395"/>
  <c r="G60" i="1395"/>
  <c r="D60" i="1395"/>
  <c r="H59" i="1395"/>
  <c r="G59" i="1395"/>
  <c r="D59" i="1395"/>
  <c r="G58" i="1395"/>
  <c r="D58" i="1395"/>
  <c r="G57" i="1395"/>
  <c r="D57" i="1395"/>
  <c r="G56" i="1395"/>
  <c r="D56" i="1395"/>
  <c r="G55" i="1395"/>
  <c r="D55" i="1395"/>
  <c r="F54" i="1395"/>
  <c r="H65" i="1395" s="1"/>
  <c r="E54" i="1395"/>
  <c r="C54" i="1395"/>
  <c r="D54" i="1395" s="1"/>
  <c r="B54" i="1395"/>
  <c r="G53" i="1395"/>
  <c r="D53" i="1395"/>
  <c r="G52" i="1395"/>
  <c r="D52" i="1395"/>
  <c r="G51" i="1395"/>
  <c r="D51" i="1395"/>
  <c r="G50" i="1395"/>
  <c r="D50" i="1395"/>
  <c r="G49" i="1395"/>
  <c r="D49" i="1395"/>
  <c r="H48" i="1395"/>
  <c r="G48" i="1395"/>
  <c r="D48" i="1395"/>
  <c r="H47" i="1395"/>
  <c r="G47" i="1395"/>
  <c r="D47" i="1395"/>
  <c r="G46" i="1395"/>
  <c r="D46" i="1395"/>
  <c r="G45" i="1395"/>
  <c r="D45" i="1395"/>
  <c r="G44" i="1395"/>
  <c r="D44" i="1395"/>
  <c r="G43" i="1395"/>
  <c r="D43" i="1395"/>
  <c r="F42" i="1395"/>
  <c r="H53" i="1395" s="1"/>
  <c r="E42" i="1395"/>
  <c r="C42" i="1395"/>
  <c r="D42" i="1395" s="1"/>
  <c r="B42" i="1395"/>
  <c r="G41" i="1395"/>
  <c r="D41" i="1395"/>
  <c r="G40" i="1395"/>
  <c r="D40" i="1395"/>
  <c r="G39" i="1395"/>
  <c r="D39" i="1395"/>
  <c r="G38" i="1395"/>
  <c r="D38" i="1395"/>
  <c r="G37" i="1395"/>
  <c r="D37" i="1395"/>
  <c r="H36" i="1395"/>
  <c r="G36" i="1395"/>
  <c r="D36" i="1395"/>
  <c r="H35" i="1395"/>
  <c r="G35" i="1395"/>
  <c r="D35" i="1395"/>
  <c r="G34" i="1395"/>
  <c r="D34" i="1395"/>
  <c r="G33" i="1395"/>
  <c r="D33" i="1395"/>
  <c r="G32" i="1395"/>
  <c r="D32" i="1395"/>
  <c r="G31" i="1395"/>
  <c r="D31" i="1395"/>
  <c r="F30" i="1395"/>
  <c r="H41" i="1395" s="1"/>
  <c r="E30" i="1395"/>
  <c r="C30" i="1395"/>
  <c r="D30" i="1395" s="1"/>
  <c r="B30" i="1395"/>
  <c r="G29" i="1395"/>
  <c r="D29" i="1395"/>
  <c r="G28" i="1395"/>
  <c r="D28" i="1395"/>
  <c r="G27" i="1395"/>
  <c r="D27" i="1395"/>
  <c r="G26" i="1395"/>
  <c r="D26" i="1395"/>
  <c r="G25" i="1395"/>
  <c r="D25" i="1395"/>
  <c r="G24" i="1395"/>
  <c r="D24" i="1395"/>
  <c r="H23" i="1395"/>
  <c r="G23" i="1395"/>
  <c r="D23" i="1395"/>
  <c r="G22" i="1395"/>
  <c r="D22" i="1395"/>
  <c r="G21" i="1395"/>
  <c r="D21" i="1395"/>
  <c r="G20" i="1395"/>
  <c r="D20" i="1395"/>
  <c r="G19" i="1395"/>
  <c r="D19" i="1395"/>
  <c r="F18" i="1395"/>
  <c r="H29" i="1395" s="1"/>
  <c r="E18" i="1395"/>
  <c r="C18" i="1395"/>
  <c r="D18" i="1395" s="1"/>
  <c r="B18" i="1395"/>
  <c r="G17" i="1395"/>
  <c r="D17" i="1395"/>
  <c r="G16" i="1395"/>
  <c r="D16" i="1395"/>
  <c r="G15" i="1395"/>
  <c r="D15" i="1395"/>
  <c r="G14" i="1395"/>
  <c r="D14" i="1395"/>
  <c r="G13" i="1395"/>
  <c r="D13" i="1395"/>
  <c r="G12" i="1395"/>
  <c r="D12" i="1395"/>
  <c r="H11" i="1395"/>
  <c r="G11" i="1395"/>
  <c r="D11" i="1395"/>
  <c r="G10" i="1395"/>
  <c r="D10" i="1395"/>
  <c r="G9" i="1395"/>
  <c r="D9" i="1395"/>
  <c r="G8" i="1395"/>
  <c r="D8" i="1395"/>
  <c r="G7" i="1395"/>
  <c r="D7" i="1395"/>
  <c r="F6" i="1395"/>
  <c r="H17" i="1395" s="1"/>
  <c r="E6" i="1395"/>
  <c r="C6" i="1395"/>
  <c r="D6" i="1395" s="1"/>
  <c r="B6" i="1395"/>
  <c r="N50" i="1394"/>
  <c r="M50" i="1394"/>
  <c r="L50" i="1394"/>
  <c r="K50" i="1394"/>
  <c r="J50" i="1394"/>
  <c r="I50" i="1394"/>
  <c r="H50" i="1394"/>
  <c r="G50" i="1394"/>
  <c r="F50" i="1394"/>
  <c r="E50" i="1394"/>
  <c r="D50" i="1394"/>
  <c r="C50" i="1394"/>
  <c r="B50" i="1394"/>
  <c r="N45" i="1394"/>
  <c r="M45" i="1394"/>
  <c r="L45" i="1394"/>
  <c r="K45" i="1394"/>
  <c r="J45" i="1394"/>
  <c r="I45" i="1394"/>
  <c r="H45" i="1394"/>
  <c r="G45" i="1394"/>
  <c r="F45" i="1394"/>
  <c r="E45" i="1394"/>
  <c r="D45" i="1394"/>
  <c r="C45" i="1394"/>
  <c r="B45" i="1394"/>
  <c r="N40" i="1394"/>
  <c r="M40" i="1394"/>
  <c r="L40" i="1394"/>
  <c r="K40" i="1394"/>
  <c r="J40" i="1394"/>
  <c r="I40" i="1394"/>
  <c r="H40" i="1394"/>
  <c r="G40" i="1394"/>
  <c r="F40" i="1394"/>
  <c r="E40" i="1394"/>
  <c r="D40" i="1394"/>
  <c r="C40" i="1394"/>
  <c r="B40" i="1394"/>
  <c r="O32" i="1394"/>
  <c r="N32" i="1394"/>
  <c r="M32" i="1394"/>
  <c r="L32" i="1394"/>
  <c r="K32" i="1394"/>
  <c r="J32" i="1394"/>
  <c r="I32" i="1394"/>
  <c r="H32" i="1394"/>
  <c r="G32" i="1394"/>
  <c r="F32" i="1394"/>
  <c r="E32" i="1394"/>
  <c r="D32" i="1394"/>
  <c r="C32" i="1394"/>
  <c r="B32" i="1394"/>
  <c r="O31" i="1394"/>
  <c r="O30" i="1394"/>
  <c r="O29" i="1394"/>
  <c r="O28" i="1394"/>
  <c r="O27" i="1394"/>
  <c r="O26" i="1394"/>
  <c r="O25" i="1394"/>
  <c r="O24" i="1394"/>
  <c r="O23" i="1394"/>
  <c r="O22" i="1394"/>
  <c r="O21" i="1394"/>
  <c r="O20" i="1394"/>
  <c r="O19" i="1394"/>
  <c r="O18" i="1394"/>
  <c r="O17" i="1394"/>
  <c r="G91" i="1396" l="1"/>
  <c r="H57" i="1396"/>
  <c r="H76" i="1396"/>
  <c r="G102" i="1396"/>
  <c r="H13" i="1395"/>
  <c r="H25" i="1395"/>
  <c r="H37" i="1395"/>
  <c r="H49" i="1395"/>
  <c r="H61" i="1395"/>
  <c r="H14" i="1396"/>
  <c r="H21" i="1396"/>
  <c r="H45" i="1396"/>
  <c r="G51" i="1396"/>
  <c r="H64" i="1396"/>
  <c r="H82" i="1396"/>
  <c r="H81" i="1396" s="1"/>
  <c r="H86" i="1396"/>
  <c r="H75" i="1396"/>
  <c r="G85" i="1396"/>
  <c r="H12" i="1395"/>
  <c r="G6" i="1395"/>
  <c r="G18" i="1395"/>
  <c r="G42" i="1395"/>
  <c r="G54" i="1395"/>
  <c r="G66" i="1395"/>
  <c r="H7" i="1396"/>
  <c r="H70" i="1396"/>
  <c r="H7" i="1395"/>
  <c r="H31" i="1395"/>
  <c r="H55" i="1395"/>
  <c r="H67" i="1395"/>
  <c r="H66" i="1395" s="1"/>
  <c r="H58" i="1396"/>
  <c r="H92" i="1396"/>
  <c r="H91" i="1396" s="1"/>
  <c r="H56" i="1395"/>
  <c r="H40" i="1396"/>
  <c r="H39" i="1396" s="1"/>
  <c r="H66" i="1396"/>
  <c r="H104" i="1396"/>
  <c r="H102" i="1396" s="1"/>
  <c r="H53" i="1396"/>
  <c r="H79" i="1396"/>
  <c r="H21" i="1395"/>
  <c r="H45" i="1395"/>
  <c r="H57" i="1395"/>
  <c r="H73" i="1395"/>
  <c r="G85" i="1395"/>
  <c r="H10" i="1396"/>
  <c r="H29" i="1396"/>
  <c r="H41" i="1396"/>
  <c r="H60" i="1396"/>
  <c r="H67" i="1396"/>
  <c r="H94" i="1396"/>
  <c r="G109" i="1396"/>
  <c r="H19" i="1395"/>
  <c r="G77" i="1395"/>
  <c r="H43" i="1395"/>
  <c r="H83" i="1395"/>
  <c r="H8" i="1396"/>
  <c r="H65" i="1396"/>
  <c r="H14" i="1395"/>
  <c r="H26" i="1395"/>
  <c r="H62" i="1395"/>
  <c r="H87" i="1396"/>
  <c r="H20" i="1395"/>
  <c r="H32" i="1395"/>
  <c r="H72" i="1395"/>
  <c r="H71" i="1395" s="1"/>
  <c r="G100" i="1395"/>
  <c r="H9" i="1396"/>
  <c r="H28" i="1396"/>
  <c r="H59" i="1396"/>
  <c r="H78" i="1396"/>
  <c r="H93" i="1396"/>
  <c r="H15" i="1395"/>
  <c r="H27" i="1395"/>
  <c r="H39" i="1395"/>
  <c r="H51" i="1395"/>
  <c r="G22" i="1396"/>
  <c r="H35" i="1396"/>
  <c r="G83" i="1396"/>
  <c r="H88" i="1396"/>
  <c r="H99" i="1396"/>
  <c r="H98" i="1396" s="1"/>
  <c r="H33" i="1395"/>
  <c r="H16" i="1395"/>
  <c r="H36" i="1396"/>
  <c r="H96" i="1395"/>
  <c r="H95" i="1395" s="1"/>
  <c r="H12" i="1396"/>
  <c r="G6" i="1396"/>
  <c r="H19" i="1396"/>
  <c r="H24" i="1395"/>
  <c r="H60" i="1395"/>
  <c r="H13" i="1396"/>
  <c r="H20" i="1396"/>
  <c r="G69" i="1396"/>
  <c r="H97" i="1396"/>
  <c r="G30" i="1395"/>
  <c r="H77" i="1396"/>
  <c r="H38" i="1395"/>
  <c r="H50" i="1395"/>
  <c r="H15" i="1396"/>
  <c r="G98" i="1396"/>
  <c r="H52" i="1396"/>
  <c r="H51" i="1396" s="1"/>
  <c r="H71" i="1396"/>
  <c r="H8" i="1395"/>
  <c r="H44" i="1395"/>
  <c r="H63" i="1395"/>
  <c r="H16" i="1396"/>
  <c r="H47" i="1396"/>
  <c r="H78" i="1395"/>
  <c r="H72" i="1396"/>
  <c r="H9" i="1395"/>
  <c r="H28" i="1395"/>
  <c r="H40" i="1395"/>
  <c r="H52" i="1395"/>
  <c r="H64" i="1395"/>
  <c r="H17" i="1396"/>
  <c r="H48" i="1396"/>
  <c r="H89" i="1396"/>
  <c r="H23" i="1396"/>
  <c r="H22" i="1396" s="1"/>
  <c r="H54" i="1396"/>
  <c r="H73" i="1396"/>
  <c r="H10" i="1395"/>
  <c r="H22" i="1395"/>
  <c r="H34" i="1395"/>
  <c r="H46" i="1395"/>
  <c r="H58" i="1395"/>
  <c r="H11" i="1396"/>
  <c r="H30" i="1396"/>
  <c r="H42" i="1396"/>
  <c r="H61" i="1396"/>
  <c r="H42" i="1395" l="1"/>
  <c r="H54" i="1395"/>
  <c r="H30" i="1395"/>
  <c r="H85" i="1396"/>
  <c r="H69" i="1396"/>
  <c r="H18" i="1395"/>
  <c r="H77" i="1395"/>
  <c r="H6" i="1396"/>
  <c r="H6" i="1395"/>
  <c r="I71" i="1302" l="1"/>
</calcChain>
</file>

<file path=xl/sharedStrings.xml><?xml version="1.0" encoding="utf-8"?>
<sst xmlns="http://schemas.openxmlformats.org/spreadsheetml/2006/main" count="2348" uniqueCount="897">
  <si>
    <t>TOTAL</t>
  </si>
  <si>
    <t>Cobre</t>
  </si>
  <si>
    <t>Oro</t>
  </si>
  <si>
    <t>Zinc</t>
  </si>
  <si>
    <t>Plata</t>
  </si>
  <si>
    <t>Hierro</t>
  </si>
  <si>
    <t>ETAPA</t>
  </si>
  <si>
    <t>PROYECTO</t>
  </si>
  <si>
    <t>OPERADOR</t>
  </si>
  <si>
    <t>TIPO DE EXPLORACIÓN</t>
  </si>
  <si>
    <t>PRODUCTO PRINCIPAL</t>
  </si>
  <si>
    <t>IGA</t>
  </si>
  <si>
    <t>FECHA DE APROBACIÓN DEL IGA</t>
  </si>
  <si>
    <t>La Libertad</t>
  </si>
  <si>
    <t>Greenfield</t>
  </si>
  <si>
    <t>Pasco</t>
  </si>
  <si>
    <t>Lima</t>
  </si>
  <si>
    <t>2da MEIAsd</t>
  </si>
  <si>
    <t>Amazonas</t>
  </si>
  <si>
    <t>Arequipa</t>
  </si>
  <si>
    <t>Brownfield</t>
  </si>
  <si>
    <t>Minera Yanacocha S.R.L.</t>
  </si>
  <si>
    <t>Cajamarca</t>
  </si>
  <si>
    <t>1era MEIAsd</t>
  </si>
  <si>
    <t>Huánuco</t>
  </si>
  <si>
    <t>Huancavelica</t>
  </si>
  <si>
    <t>Moquegua</t>
  </si>
  <si>
    <t>Ayacucho</t>
  </si>
  <si>
    <t>Junín</t>
  </si>
  <si>
    <t>Vale Exploration Perú S.A.C.</t>
  </si>
  <si>
    <t>Compañía Minera Ares S.A.C.</t>
  </si>
  <si>
    <t>Nexa Resources Perú S.A.A.</t>
  </si>
  <si>
    <t>Áncash</t>
  </si>
  <si>
    <t>Puno</t>
  </si>
  <si>
    <t>Compañía Minera Chungar S.A.C.</t>
  </si>
  <si>
    <t>Camino Resources S.A.C.</t>
  </si>
  <si>
    <t>Apurímac</t>
  </si>
  <si>
    <t>Hudbay Perú S.A.C.</t>
  </si>
  <si>
    <t>Minera Peñoles de Perú S.A.</t>
  </si>
  <si>
    <t>Cusco</t>
  </si>
  <si>
    <t>Minsur S.A.</t>
  </si>
  <si>
    <t>Rio Tinto Mining and Exploration S.A.C.</t>
  </si>
  <si>
    <t>Tacna</t>
  </si>
  <si>
    <t>Ica</t>
  </si>
  <si>
    <t>DORITA</t>
  </si>
  <si>
    <t>Sociedad Minera Reliquias S.A.C.</t>
  </si>
  <si>
    <t>LEZARD</t>
  </si>
  <si>
    <t>Black Swan Minerals S.A.C.</t>
  </si>
  <si>
    <t>1ra MDIA</t>
  </si>
  <si>
    <t>Boletín Estadístico Minero (BEM)</t>
  </si>
  <si>
    <t>Producción metálica</t>
  </si>
  <si>
    <t>Volumen de la producción minera metálica</t>
  </si>
  <si>
    <t>1. PRODUCCIÓN METÁLICA'!A1</t>
  </si>
  <si>
    <t>Producción minera metálica según empresa</t>
  </si>
  <si>
    <t>2. PRODUCCIÓN EMPRESAS'!A1</t>
  </si>
  <si>
    <t>4. NO METÁLICA'!A1</t>
  </si>
  <si>
    <t>4.2. CARBONÍFERA'!A1</t>
  </si>
  <si>
    <t>Principales indicadores macroeconómicos</t>
  </si>
  <si>
    <t>5. MACROECONÓMICAS'!A1</t>
  </si>
  <si>
    <t>Exportaciones</t>
  </si>
  <si>
    <t>Exportaciones metálicas</t>
  </si>
  <si>
    <t>Estructura del valor de las exportaciones peruanas</t>
  </si>
  <si>
    <t>Valor de exportaciones de principales productos mineros</t>
  </si>
  <si>
    <t>6. EXPORTACIONES'!A1</t>
  </si>
  <si>
    <t>6.1 EXPORTACIONES PART'!A1</t>
  </si>
  <si>
    <t>6.2 EXPORT PRODUCTOS'!A1</t>
  </si>
  <si>
    <t>Inversiones</t>
  </si>
  <si>
    <t>Inversiones mineras según empresa</t>
  </si>
  <si>
    <t xml:space="preserve">Inversiones mineras </t>
  </si>
  <si>
    <t>Inversiones mineras según rubro de inversión</t>
  </si>
  <si>
    <t>7. INVERSIONES'!A1</t>
  </si>
  <si>
    <t>8. INVERSIONES TIPO'!A1</t>
  </si>
  <si>
    <t>9. INVERSIONES RUBRO'!A1</t>
  </si>
  <si>
    <t>Empleo</t>
  </si>
  <si>
    <t>Empleo según tipo de empleador</t>
  </si>
  <si>
    <t>10. EMPLEO'!A1</t>
  </si>
  <si>
    <t>Transferencias mineras</t>
  </si>
  <si>
    <t>Transferencias por tipo de recursos (Canon Minero, Regalías Mineras y Derecho de Vigencia y Penalidad)</t>
  </si>
  <si>
    <t>Petitorios, catastro y actividad minera</t>
  </si>
  <si>
    <t>Cantidad de solicitudes de petitorios mineros a nivel nacional</t>
  </si>
  <si>
    <t>Actividad minera</t>
  </si>
  <si>
    <t>Áreas restringidas a la minería</t>
  </si>
  <si>
    <t>Recaudación fiscal del subsector minero</t>
  </si>
  <si>
    <t>ETAPA DE AVANCE</t>
  </si>
  <si>
    <t>San Gabriel</t>
  </si>
  <si>
    <t>Compañía de Minas Buenaventura S.A.A.</t>
  </si>
  <si>
    <t>Romina</t>
  </si>
  <si>
    <t>FACTIBILIDAD</t>
  </si>
  <si>
    <t>Corani</t>
  </si>
  <si>
    <t>Bear Creek Mining S.A.C.</t>
  </si>
  <si>
    <t>INGENIERÍA DE DETALLE</t>
  </si>
  <si>
    <t>Magistral</t>
  </si>
  <si>
    <t>Nexa Resources Perú. S.A.A.</t>
  </si>
  <si>
    <t>Reposición Antamina</t>
  </si>
  <si>
    <t>Compañía Minera Antamina S.A.</t>
  </si>
  <si>
    <t>Yanacocha Sulfuros</t>
  </si>
  <si>
    <t>Zafranal</t>
  </si>
  <si>
    <t>Compañía Minera Zafranal S.A.C.</t>
  </si>
  <si>
    <t>Ampliación Ilo</t>
  </si>
  <si>
    <t>CONCEPTUAL</t>
  </si>
  <si>
    <t>Los Chancas</t>
  </si>
  <si>
    <t>PRE-FACTIBILIDAD</t>
  </si>
  <si>
    <t>Trapiche</t>
  </si>
  <si>
    <t>El Molle Verde S.A.C.</t>
  </si>
  <si>
    <t>Michiquillay</t>
  </si>
  <si>
    <t>P.D.</t>
  </si>
  <si>
    <t>Ampliación Bayóvar</t>
  </si>
  <si>
    <t>Compañía Minera Miski Mayo S.R.L.</t>
  </si>
  <si>
    <t>Piura</t>
  </si>
  <si>
    <t>Ampliación Cuajone</t>
  </si>
  <si>
    <t>Ampliación Pachapaqui</t>
  </si>
  <si>
    <t>ICM Pachapaqui S.A.C.</t>
  </si>
  <si>
    <t>Antilla</t>
  </si>
  <si>
    <t>Panoro Apurímac S.A.</t>
  </si>
  <si>
    <t>Ariana Operaciones Mineras S.A.C.</t>
  </si>
  <si>
    <t>Ayawilca</t>
  </si>
  <si>
    <t>Tinka Resources S.A.C.</t>
  </si>
  <si>
    <t>Cañariaco</t>
  </si>
  <si>
    <t>Cañariaco Copper Perú S.A.</t>
  </si>
  <si>
    <t>Lambayeque</t>
  </si>
  <si>
    <t>Cañón Florida</t>
  </si>
  <si>
    <t>Minera Las Bambas S.A.</t>
  </si>
  <si>
    <t>Conga</t>
  </si>
  <si>
    <t>Cotabambas</t>
  </si>
  <si>
    <t>Don Javier</t>
  </si>
  <si>
    <t xml:space="preserve">Junefield Group S.A. </t>
  </si>
  <si>
    <t>El Galeno</t>
  </si>
  <si>
    <t>Lumina Copper S.A.C.</t>
  </si>
  <si>
    <t>Haquira</t>
  </si>
  <si>
    <t>Minera Antares Perú S.A.C.</t>
  </si>
  <si>
    <t>Hierro Apurímac</t>
  </si>
  <si>
    <t>Apurímac Ferrum S.A.C.</t>
  </si>
  <si>
    <t>Hilarión</t>
  </si>
  <si>
    <t>Integración Coroccohuayco</t>
  </si>
  <si>
    <t>Compañía Minera Antapaccay S.A.</t>
  </si>
  <si>
    <t>La Arena S.A.</t>
  </si>
  <si>
    <t>La Granja</t>
  </si>
  <si>
    <t>Los Calatos</t>
  </si>
  <si>
    <t>Minera Hampton Perú S.A.C</t>
  </si>
  <si>
    <t>Ollachea</t>
  </si>
  <si>
    <t>Minera Kuri Kullu S.A.</t>
  </si>
  <si>
    <t>Pampa de Pongo</t>
  </si>
  <si>
    <t>Jinzhao Mining Perú S.A.</t>
  </si>
  <si>
    <t>Planta de Cobre Río Seco</t>
  </si>
  <si>
    <t>Procesadora Industrial Río Seco S.A.</t>
  </si>
  <si>
    <t>Pukaqaqa</t>
  </si>
  <si>
    <t>Quechua</t>
  </si>
  <si>
    <t>Compañía Minera Quechua S.A.</t>
  </si>
  <si>
    <t>Reposición Inmaculada</t>
  </si>
  <si>
    <t xml:space="preserve">Compañía Minera Ares S.A.C </t>
  </si>
  <si>
    <t>Reposición Raura</t>
  </si>
  <si>
    <t>Compañía Minera Raura S.A.</t>
  </si>
  <si>
    <t xml:space="preserve"> Compañía Minera Coimolache S.A.</t>
  </si>
  <si>
    <t>Río Blanco</t>
  </si>
  <si>
    <t>Rio Blanco Copper S.A.</t>
  </si>
  <si>
    <t>San Luis</t>
  </si>
  <si>
    <t>Reliant Ventures S.A.C.</t>
  </si>
  <si>
    <t>Tía María</t>
  </si>
  <si>
    <t>PROYECTOS</t>
  </si>
  <si>
    <t>Empleo según género y tipo de empleador</t>
  </si>
  <si>
    <t>11. EMPLEO-GÉNERO'!A1</t>
  </si>
  <si>
    <t>12. TRANSFERENCIAS'!A1</t>
  </si>
  <si>
    <t>13. TRANSFERENCIAS 2'!A1</t>
  </si>
  <si>
    <t>14. CATASTRO ACTIVIDAD'!A1</t>
  </si>
  <si>
    <t>14.1 ACTIVIDAD MINERA'!A1</t>
  </si>
  <si>
    <t>14.2 ÁREAS RESTRINGIDAS'!A1</t>
  </si>
  <si>
    <t>15. RECAUDACIÓN'!A1</t>
  </si>
  <si>
    <t>DEPARTAMENTO</t>
  </si>
  <si>
    <t>INVERSIÓN GLOBAL 
(US$ MILLONES)</t>
  </si>
  <si>
    <t>FTA</t>
  </si>
  <si>
    <t>PICHA</t>
  </si>
  <si>
    <t>TAMBOMAYO</t>
  </si>
  <si>
    <t>Teck Perú S.A.</t>
  </si>
  <si>
    <t>ALPAMARCA</t>
  </si>
  <si>
    <t>Nexa Resources Atacocha S.A.A.</t>
  </si>
  <si>
    <t>BERENGUELA</t>
  </si>
  <si>
    <t>CONDORILLO</t>
  </si>
  <si>
    <t>PATACANCHA</t>
  </si>
  <si>
    <t>SARA</t>
  </si>
  <si>
    <t>SUMAC WAYRA</t>
  </si>
  <si>
    <t>PERIODO</t>
  </si>
  <si>
    <t>Ene.</t>
  </si>
  <si>
    <t>Feb.</t>
  </si>
  <si>
    <t>3. PRODUCCIÓN DEPARTAMENTOS'!A1</t>
  </si>
  <si>
    <t>4.1. NO METÁLICA DEPARTAMENTOS'!A1</t>
  </si>
  <si>
    <t>Producción minera metálica según departamento</t>
  </si>
  <si>
    <t>Inversiones mineras según departamento</t>
  </si>
  <si>
    <t>Empleo según departamento</t>
  </si>
  <si>
    <t>Transferencias de recursos mineros generados por la minería</t>
  </si>
  <si>
    <t>Fosfatos</t>
  </si>
  <si>
    <t>Ariana</t>
  </si>
  <si>
    <t>Fecha de inicio pendiente de determinación por factores asociados a decisiones empresariales, asuntos sociales, entre otros.</t>
  </si>
  <si>
    <t>LOS CHAPITOS</t>
  </si>
  <si>
    <t>Tabla 15</t>
  </si>
  <si>
    <t>RECAUDACIÓN FISCAL DEL SUBSECTOR MINERO* (Millones de soles)</t>
  </si>
  <si>
    <t>Regalías Mineras</t>
  </si>
  <si>
    <t>Regalías Mineras 
Ley Nº 29788</t>
  </si>
  <si>
    <t>Gravamen Especial 
a la Minería</t>
  </si>
  <si>
    <t>TOTAL 
RECAUDADO</t>
  </si>
  <si>
    <t>EVOLUCIÓN ANUAL DE LA RECAUDACIÓN FISCAL DEL SUBSECTOR MINERO
(Millones de soles)</t>
  </si>
  <si>
    <t>% DEL PERÚ</t>
  </si>
  <si>
    <t>EXPLORACIÓN</t>
  </si>
  <si>
    <t>Tabla 05</t>
  </si>
  <si>
    <t>PRINCIPALES INDICADORES MACROECONÓMICOS</t>
  </si>
  <si>
    <t xml:space="preserve">PBI   </t>
  </si>
  <si>
    <t>INFLACIÓN</t>
  </si>
  <si>
    <t>TIPO DE CAMBIO *</t>
  </si>
  <si>
    <t>EXPORTACIONES</t>
  </si>
  <si>
    <t>EXPORT. MIN.**</t>
  </si>
  <si>
    <t>IMPORTACIONES</t>
  </si>
  <si>
    <t>BALANZA COMERCIAL</t>
  </si>
  <si>
    <t>Var.% anual</t>
  </si>
  <si>
    <t>Soles por US$</t>
  </si>
  <si>
    <t>Millones US$</t>
  </si>
  <si>
    <t>* Promedio del tipo de cambio interbancario. 
** Incluye valor de exportaciones metálicas y no metálicas.  
Nd: No disponible a la fecha.
Fuente: BCRP, Cuadros Estadísticos Mensuales. Elaborado por el Ministerio de Energía y Minas. 
Información disponible a la fecha de elaboración de este boletín.</t>
  </si>
  <si>
    <t>+</t>
  </si>
  <si>
    <t>-</t>
  </si>
  <si>
    <t>JUNÍN</t>
  </si>
  <si>
    <t>LIMA</t>
  </si>
  <si>
    <t>AREQUIPA</t>
  </si>
  <si>
    <t>CAJAMARCA</t>
  </si>
  <si>
    <t>OTROS</t>
  </si>
  <si>
    <t>PIURA</t>
  </si>
  <si>
    <t>MOQUEGUA</t>
  </si>
  <si>
    <t>CALLAO</t>
  </si>
  <si>
    <t>ICA</t>
  </si>
  <si>
    <t>LORETO</t>
  </si>
  <si>
    <t>LAMBAYEQUE</t>
  </si>
  <si>
    <t>TACNA</t>
  </si>
  <si>
    <t>ÁNCASH</t>
  </si>
  <si>
    <t>PUNO</t>
  </si>
  <si>
    <t>SAN MARTÍN</t>
  </si>
  <si>
    <t>LA LIBERTAD</t>
  </si>
  <si>
    <t>AYACUCHO</t>
  </si>
  <si>
    <t>AMAZONAS</t>
  </si>
  <si>
    <t>HUÁNUCO</t>
  </si>
  <si>
    <t>HUANCAVELICA</t>
  </si>
  <si>
    <t>CUSCO</t>
  </si>
  <si>
    <t>PASCO</t>
  </si>
  <si>
    <t>HIERRO</t>
  </si>
  <si>
    <t>Var%</t>
  </si>
  <si>
    <t>Plomo</t>
  </si>
  <si>
    <t>Estaño</t>
  </si>
  <si>
    <t>Enero</t>
  </si>
  <si>
    <t>Var. %</t>
  </si>
  <si>
    <t>VARIACIÓN RESPECTO AL MES ANTERIOR</t>
  </si>
  <si>
    <t>Part. %</t>
  </si>
  <si>
    <t>SOCIEDAD MINERA CERRO VERDE S.A.A.</t>
  </si>
  <si>
    <t>COMPAÑIA MINERA ANTAMINA S.A.</t>
  </si>
  <si>
    <t>SOUTHERN PERU COPPER CORPORATION SUCURSAL DEL PERU</t>
  </si>
  <si>
    <t>ANGLO AMERICAN QUELLAVECO S.A.</t>
  </si>
  <si>
    <t>MINERA LAS BAMBAS S.A.</t>
  </si>
  <si>
    <t>MINERA CHINALCO PERU S.A.</t>
  </si>
  <si>
    <t>COMPAÑIA MINERA ANTAPACCAY S.A.</t>
  </si>
  <si>
    <t>MARCOBRE S.A.C.</t>
  </si>
  <si>
    <t>HUDBAY PERU S.A.C.</t>
  </si>
  <si>
    <t>SOCIEDAD MINERA EL BROCAL S.A.A.</t>
  </si>
  <si>
    <t>MINERA YANACOCHA S.R.L.</t>
  </si>
  <si>
    <t>COMPAÑIA MINERA PODEROSA S.A.</t>
  </si>
  <si>
    <t>CONSORCIO MINERO HORIZONTE S.R.L.</t>
  </si>
  <si>
    <t>MINERA AURIFERA RETAMAS S.A.</t>
  </si>
  <si>
    <t>SHAHUINDO S.A.C.</t>
  </si>
  <si>
    <t>COMPAÑIA MINERA ARES S.A.C.</t>
  </si>
  <si>
    <t>COMPAÑIA DE MINAS BUENAVENTURA S.A.A.</t>
  </si>
  <si>
    <t>VOLCAN COMPAÑIA MINERA S.A.A.</t>
  </si>
  <si>
    <t>NEXA RESOURCES PERU S.A.A.</t>
  </si>
  <si>
    <t>NEXA RESOURCES EL PORVENIR S.A.C.</t>
  </si>
  <si>
    <t>COMPAÑIA MINERA CHUNGAR S.A.C.</t>
  </si>
  <si>
    <t>MINERA SHOUXIN PERU S.A.</t>
  </si>
  <si>
    <t>CATALINA HUANCA SOCIEDAD MINERA S.A.C.</t>
  </si>
  <si>
    <t>COMPAÑIA MINERA KOLPA S.A.</t>
  </si>
  <si>
    <t>PAN AMERICAN SILVER HUARON S.A.</t>
  </si>
  <si>
    <t>COMPAÑIA MINERA LINCUNA S.A.</t>
  </si>
  <si>
    <t>NEXA RESOURCES ATACOCHA S.A.A.</t>
  </si>
  <si>
    <t>SHOUGANG HIERRO PERU S.A.A.</t>
  </si>
  <si>
    <t>MINSUR S.A.</t>
  </si>
  <si>
    <t>APURÍMAC</t>
  </si>
  <si>
    <t>MADRE DE DIOS</t>
  </si>
  <si>
    <t>INVERSIONES MINERAS (US$)</t>
  </si>
  <si>
    <t>PLANTA BENEFICIO</t>
  </si>
  <si>
    <t>EQUIPAMIENTO MINERO</t>
  </si>
  <si>
    <t>INFRAESTRUCTURA</t>
  </si>
  <si>
    <t>DESARROLLO Y PREPARACIÓN</t>
  </si>
  <si>
    <t>EVOLUCIÓN ANUAL DE LAS INVERSIONES MINERAS
(US$ MILLONES)</t>
  </si>
  <si>
    <t>SEGÚN DEPARTAMENTO</t>
  </si>
  <si>
    <t>SEGÚN EMPRESA</t>
  </si>
  <si>
    <t>EMPRESA</t>
  </si>
  <si>
    <t>JINZHAO MINING PERU S.A.</t>
  </si>
  <si>
    <t>COMPAÑIA MINERA CONDESTABLE S.A.</t>
  </si>
  <si>
    <t>COMPAÑIA MINERA RAURA S.A.</t>
  </si>
  <si>
    <t>SOCIEDAD MINERA CORONA S.A.</t>
  </si>
  <si>
    <t>S.M.R.L. SANTA BARBARA DE TRUJILLO</t>
  </si>
  <si>
    <t>SUMMA GOLD CORPORATION S.A.C.</t>
  </si>
  <si>
    <t>COMPAÑIA MINERA ZAFRANAL S.A.C.</t>
  </si>
  <si>
    <t>Total</t>
  </si>
  <si>
    <t>SEGÚN RUBRO DE INVERSIÓN</t>
  </si>
  <si>
    <t>RUBRO / EMPRESA</t>
  </si>
  <si>
    <t>Tabla 14</t>
  </si>
  <si>
    <t>PETITORIOS, CATASTRO Y ACTIVIDAD MINERA</t>
  </si>
  <si>
    <t>CANTIDAD DE SOLICITUDES DE PETITORIOS MINEROS A NIVEL NACIONAL*</t>
  </si>
  <si>
    <t>Año</t>
  </si>
  <si>
    <t>ENE</t>
  </si>
  <si>
    <t>FEB</t>
  </si>
  <si>
    <t>MAR</t>
  </si>
  <si>
    <t>ABR</t>
  </si>
  <si>
    <t>MAY</t>
  </si>
  <si>
    <t>JUN</t>
  </si>
  <si>
    <t>JUL</t>
  </si>
  <si>
    <t>AGO</t>
  </si>
  <si>
    <t>SET</t>
  </si>
  <si>
    <t>OCT</t>
  </si>
  <si>
    <t>NOV</t>
  </si>
  <si>
    <t>DIC</t>
  </si>
  <si>
    <t>SOLICITUDES DE PETITORIOS MINEROS A NIVEL NACIONAL *</t>
  </si>
  <si>
    <t>TÍTULOS DE CONCESIONES OTORGADAS POR INGEMMET *</t>
  </si>
  <si>
    <t>TÍTULOS DE CONCESIONES OTORGADAS POR INGEMMET (HECTÁREAS)*</t>
  </si>
  <si>
    <t>Tabla 14.2</t>
  </si>
  <si>
    <t>N°</t>
  </si>
  <si>
    <t>TIPO DE ÁREA RESTRINGIDA</t>
  </si>
  <si>
    <t>HECTÁREAS</t>
  </si>
  <si>
    <t>SITIO RAMSAR (humedales de importancia internacional)</t>
  </si>
  <si>
    <t>RESERVA TERRITORIAL</t>
  </si>
  <si>
    <t>ZONA URBANA</t>
  </si>
  <si>
    <t>PUERTO Y/O AEROPUERTO</t>
  </si>
  <si>
    <t>RED VIAL NACIONAL</t>
  </si>
  <si>
    <t>PAISAJE CULTURAL</t>
  </si>
  <si>
    <t>ZONA DE RIESGO NO MITIGABLE (alto riesgo de habitabilidad - ley 30556)</t>
  </si>
  <si>
    <t>****</t>
  </si>
  <si>
    <t>Territorio Perú (Has según IGN)</t>
  </si>
  <si>
    <t>Tabla 10</t>
  </si>
  <si>
    <t>EMPLEO DIRECTO EN MINERÍA</t>
  </si>
  <si>
    <t>SEGÚN TIPO DE EMPLEADOR (PROMEDIO)</t>
  </si>
  <si>
    <t>COMPAÑÍA</t>
  </si>
  <si>
    <t>CONTRATISTAS</t>
  </si>
  <si>
    <t xml:space="preserve">ACCIDENTES MORTALES EN EL SECTOR MINERO
</t>
  </si>
  <si>
    <t xml:space="preserve">AÑO         </t>
  </si>
  <si>
    <t>ENE.</t>
  </si>
  <si>
    <t>FEB.</t>
  </si>
  <si>
    <t>MAR.</t>
  </si>
  <si>
    <t>ABR.</t>
  </si>
  <si>
    <t>MAY.</t>
  </si>
  <si>
    <t>JUN.</t>
  </si>
  <si>
    <t>JUL.</t>
  </si>
  <si>
    <t>AGO.</t>
  </si>
  <si>
    <t>Tabla 11</t>
  </si>
  <si>
    <t>SEGÚN GÉNERO</t>
  </si>
  <si>
    <t>Género</t>
  </si>
  <si>
    <t>Varones</t>
  </si>
  <si>
    <t xml:space="preserve">Mujeres </t>
  </si>
  <si>
    <t>Total trabajadores</t>
  </si>
  <si>
    <t>SEGÚN GÉNERO Y TIPO DE EMPLEADOR</t>
  </si>
  <si>
    <t>Empleador/Género</t>
  </si>
  <si>
    <t>Compañía</t>
  </si>
  <si>
    <t>Contratista</t>
  </si>
  <si>
    <t xml:space="preserve">Varones </t>
  </si>
  <si>
    <t>Extracción minera no metálica y carbonífera</t>
  </si>
  <si>
    <t>Extracción minera no metálica según departamento</t>
  </si>
  <si>
    <t>Extracción minera carbonífera según departamento</t>
  </si>
  <si>
    <t>INGRESOS TRIBUTARIOS</t>
  </si>
  <si>
    <t>INGRESOS NO TRIBUTARIOS</t>
  </si>
  <si>
    <t>Minería Metálica</t>
  </si>
  <si>
    <t>Minería No Metálica</t>
  </si>
  <si>
    <t>VARONES</t>
  </si>
  <si>
    <t>MUJERES</t>
  </si>
  <si>
    <t>TOTAL TRABAJADORES</t>
  </si>
  <si>
    <t>Extracción no metálica</t>
  </si>
  <si>
    <t>(*) Información disponible a la fecha de elaboración de este boletín</t>
  </si>
  <si>
    <t>EMPRESA ADMINISTRADORA CERRO S.A.C.</t>
  </si>
  <si>
    <t>MINERA LA GRANJA S.A.C.</t>
  </si>
  <si>
    <t xml:space="preserve">(*) Información disponible a la fecha de elaboración de este boletín. </t>
  </si>
  <si>
    <t>INICIO / FIN DE EJECUCIÓN</t>
  </si>
  <si>
    <t>PUESTA EN MARCHA OPERATIVA</t>
  </si>
  <si>
    <t>2022 / 2025</t>
  </si>
  <si>
    <t>EJECUCIÓN</t>
  </si>
  <si>
    <t>2023 / 2042</t>
  </si>
  <si>
    <t>2024 / 2029</t>
  </si>
  <si>
    <t>Ampliación Huancapetí</t>
  </si>
  <si>
    <t>Compañía Minera Lincuna S.A.</t>
  </si>
  <si>
    <t>2025 / 2028</t>
  </si>
  <si>
    <t>2025 / 2033</t>
  </si>
  <si>
    <t>Coimolache Sulfuros</t>
  </si>
  <si>
    <t xml:space="preserve">Cobre </t>
  </si>
  <si>
    <t>Mina Justa Subterránea</t>
  </si>
  <si>
    <t>Marcobre S.A.C.</t>
  </si>
  <si>
    <t>Ampliación Huachocolpa</t>
  </si>
  <si>
    <t xml:space="preserve">Compañía Minera Kolpa S.A. </t>
  </si>
  <si>
    <t>Antilla Copper S.A.</t>
  </si>
  <si>
    <t>EJECUCIÓN*</t>
  </si>
  <si>
    <t>Minera La Granja S.A.C.</t>
  </si>
  <si>
    <t>Reposición Colquijirca</t>
  </si>
  <si>
    <t>Sociedad Minera El Brocal S.A.A.</t>
  </si>
  <si>
    <t>Reposición Ferrobamba</t>
  </si>
  <si>
    <t>COTIZACIONES DE LOS PRINCIPALES METALES</t>
  </si>
  <si>
    <t xml:space="preserve">COBRE </t>
  </si>
  <si>
    <t xml:space="preserve">ORO </t>
  </si>
  <si>
    <t xml:space="preserve">ZINC </t>
  </si>
  <si>
    <t xml:space="preserve">PLATA </t>
  </si>
  <si>
    <t xml:space="preserve">PLOMO </t>
  </si>
  <si>
    <t xml:space="preserve">ESTAÑO </t>
  </si>
  <si>
    <t xml:space="preserve">MOLIBDENO </t>
  </si>
  <si>
    <t>MANGANESO**</t>
  </si>
  <si>
    <t>Ctvs.US$/lb</t>
  </si>
  <si>
    <t>US$/oz tr</t>
  </si>
  <si>
    <t>US$/TM*</t>
  </si>
  <si>
    <t>US$/lb</t>
  </si>
  <si>
    <t>LME</t>
  </si>
  <si>
    <t>LBMA</t>
  </si>
  <si>
    <t>London Fix</t>
  </si>
  <si>
    <t>S&amp;P</t>
  </si>
  <si>
    <t>INVERSIÓN CAPEX
US$ MILLONES</t>
  </si>
  <si>
    <t>P.D.: Por definir</t>
  </si>
  <si>
    <t>Cabe señalar que este documento recopila la información pública más actualizada disponible sobre la evolución de los proyectos listados. En algunos casos, a falta de referencias públicas y oficiales, la información se basa en estimaciones de los autores y no compromete en ningún sentido a las compañías titulares de dichos proyectos.</t>
  </si>
  <si>
    <t>EJECUCIÓN: Etapa en la que se encuentran los proyectos que ya iniciaron o están por iniciar la ejecución de las inversiones principales para el desarrollo del Proyecto Minero, después de obtener los permisos y/o autorizaciones necesarias.</t>
  </si>
  <si>
    <t>* El proyecto Ariana del titular Ariana Operaciones Mineras S.A.C. se encuentra en la etapa de ejecución suspendida.</t>
  </si>
  <si>
    <t>PBI MINERO METÁLICO</t>
  </si>
  <si>
    <t>ANTAPATA</t>
  </si>
  <si>
    <t>DIA</t>
  </si>
  <si>
    <t>4ta MEIAsd</t>
  </si>
  <si>
    <t>Aftermath Silver Peru S.A.C.</t>
  </si>
  <si>
    <t>EIAsd</t>
  </si>
  <si>
    <t>MARÍA REYNA</t>
  </si>
  <si>
    <t>PINAYA</t>
  </si>
  <si>
    <t>Kaizen Discovery Perú S.A.C.</t>
  </si>
  <si>
    <t>QANQAWA</t>
  </si>
  <si>
    <t>BHP World Exploration Inc. Sucursal del Perú</t>
  </si>
  <si>
    <t>ROMINA 2</t>
  </si>
  <si>
    <t>ESPERANZA</t>
  </si>
  <si>
    <t>Amaru Resources S.A.C.</t>
  </si>
  <si>
    <t>TASSA</t>
  </si>
  <si>
    <t>Tabla 12</t>
  </si>
  <si>
    <t>TRANSFERENCIA DE RECURSOS (CANON MINERO, REGALÍAS MINERAS Y DERECHO DE VIGENCIA Y PENALIDAD) 
GENERADOS POR LA MINERÍA  (Soles)*</t>
  </si>
  <si>
    <t>DEPARTAMENTOS</t>
  </si>
  <si>
    <t xml:space="preserve">  ÁNCASH</t>
  </si>
  <si>
    <t xml:space="preserve">  AREQUIPA</t>
  </si>
  <si>
    <t xml:space="preserve">  ICA</t>
  </si>
  <si>
    <t xml:space="preserve">  TACNA</t>
  </si>
  <si>
    <t xml:space="preserve">  CUSCO</t>
  </si>
  <si>
    <t xml:space="preserve">  MOQUEGUA</t>
  </si>
  <si>
    <t xml:space="preserve">  LA LIBERTAD</t>
  </si>
  <si>
    <t xml:space="preserve">  APURÍMAC</t>
  </si>
  <si>
    <t xml:space="preserve">  CAJAMARCA</t>
  </si>
  <si>
    <t xml:space="preserve">  JUNÍN</t>
  </si>
  <si>
    <t xml:space="preserve">  PUNO</t>
  </si>
  <si>
    <t xml:space="preserve">  LIMA</t>
  </si>
  <si>
    <t xml:space="preserve">  AYACUCHO</t>
  </si>
  <si>
    <t xml:space="preserve">  PASCO</t>
  </si>
  <si>
    <t xml:space="preserve">  PIURA</t>
  </si>
  <si>
    <t xml:space="preserve">  HUANCAVELICA</t>
  </si>
  <si>
    <t xml:space="preserve">  MADRE DE DIOS</t>
  </si>
  <si>
    <t xml:space="preserve">  SAN MARTÍN</t>
  </si>
  <si>
    <t xml:space="preserve">  HUÁNUCO</t>
  </si>
  <si>
    <t xml:space="preserve">  LAMBAYEQUE</t>
  </si>
  <si>
    <t xml:space="preserve">  AMAZONAS</t>
  </si>
  <si>
    <t xml:space="preserve">  LORETO</t>
  </si>
  <si>
    <t xml:space="preserve">  TUMBES</t>
  </si>
  <si>
    <t xml:space="preserve">  UCAYALI</t>
  </si>
  <si>
    <t xml:space="preserve">  CALLAO</t>
  </si>
  <si>
    <t>Tabla 13</t>
  </si>
  <si>
    <t>TRANSFERENCIA DE RECURSOS (CANON MINERO, REGALÍAS MINERAS Y DERECHO DE VIGENCIA Y PENALIDAD) 
GENERADOS POR LA MINERÍA (Soles)*</t>
  </si>
  <si>
    <t>CANON MINERO***</t>
  </si>
  <si>
    <t>DERECHO DE VIGENCIA Y PENALIDAD</t>
  </si>
  <si>
    <t>*** Incluye Canon Regional para Cajamarca y adelanto del Canon Minero que se aprobó en la Cuarta Disposición Complementaria Final del Decreto Legislativo N° 1441, del Sistema Nacional de Tesorería.</t>
  </si>
  <si>
    <t>**** Incluye Regalías Contractuales Mineras.</t>
  </si>
  <si>
    <t>REGALÍAS MINERAS****</t>
  </si>
  <si>
    <t>PROYECTO ESPECIAL - HIDRAULICOS</t>
  </si>
  <si>
    <t>PART. %</t>
  </si>
  <si>
    <t>TSI</t>
  </si>
  <si>
    <t>Tabla 07</t>
  </si>
  <si>
    <t>Tabla 08</t>
  </si>
  <si>
    <t>Tabla 09</t>
  </si>
  <si>
    <t>Fuente: Instituto Geológico Minero y Metalúrgico (INGEMMET)</t>
  </si>
  <si>
    <t>EMPLEO SEGÚN GÉNERO Y TIPO DE EMPLEADOR</t>
  </si>
  <si>
    <t>UCAYALI</t>
  </si>
  <si>
    <t>Tabla 04</t>
  </si>
  <si>
    <t>EXTRACCIÓN MINERA NO METÁLICA Y CARBONÍFERA*</t>
  </si>
  <si>
    <t>RECURSO EXTRAÍDO</t>
  </si>
  <si>
    <t>VAR. %</t>
  </si>
  <si>
    <t>NO METÁLICO (TM)</t>
  </si>
  <si>
    <t>CALIZA / DOLOMITA</t>
  </si>
  <si>
    <t>ARENA (GRUESA/FINA)</t>
  </si>
  <si>
    <t>CALCITA</t>
  </si>
  <si>
    <t>PIEDRA (CONSTRUCCIÓN)</t>
  </si>
  <si>
    <t>PUZOLANA</t>
  </si>
  <si>
    <t>SAL</t>
  </si>
  <si>
    <t>ARCILLAS</t>
  </si>
  <si>
    <t>CONCHUELAS</t>
  </si>
  <si>
    <t>ANDALUCITA</t>
  </si>
  <si>
    <t>TRAVERTINO</t>
  </si>
  <si>
    <t>YESO</t>
  </si>
  <si>
    <t>DIATOMITAS</t>
  </si>
  <si>
    <t>GRANITO</t>
  </si>
  <si>
    <t>BENTONITA</t>
  </si>
  <si>
    <t>PIROFILITA</t>
  </si>
  <si>
    <t>ARENISCA / CUARCITA</t>
  </si>
  <si>
    <t>ANDESITA</t>
  </si>
  <si>
    <t>DOLOMITA</t>
  </si>
  <si>
    <t>BARITINA</t>
  </si>
  <si>
    <t>TALCO</t>
  </si>
  <si>
    <t>FELDESPATOS</t>
  </si>
  <si>
    <t>PIEDRA LAJA</t>
  </si>
  <si>
    <t>GRANODIORITA ORNAMENTAL</t>
  </si>
  <si>
    <t>SULFATOS</t>
  </si>
  <si>
    <t>CARBONÍFERA  (TM)</t>
  </si>
  <si>
    <t>CARBÓN ANTRACITA</t>
  </si>
  <si>
    <t>CARBÓN BITUMINOSO</t>
  </si>
  <si>
    <t>(*) Información preliminar</t>
  </si>
  <si>
    <t>Tabla 4.1</t>
  </si>
  <si>
    <t>EXTRACCIÓN MINERA NO METÁLICA SEGÚN DEPARTAMENTO*</t>
  </si>
  <si>
    <t xml:space="preserve">RECURSO EXTRAÍDO / DEPARTAMENTO </t>
  </si>
  <si>
    <t>VAR %</t>
  </si>
  <si>
    <t>CALIZA / DOLOMITA (TM)</t>
  </si>
  <si>
    <t>HORMIGÓN (TM)</t>
  </si>
  <si>
    <t>ARENA (GRUESA/FINA) (TM)</t>
  </si>
  <si>
    <t>CALCITA (TM)</t>
  </si>
  <si>
    <t>PUZOLANA (TM)</t>
  </si>
  <si>
    <t>SAL (TM)</t>
  </si>
  <si>
    <t>ARCILLAS (TM)</t>
  </si>
  <si>
    <t>CONCHUELAS (TM)</t>
  </si>
  <si>
    <t>ANDALUCITA (TM)</t>
  </si>
  <si>
    <t>TRAVERTINO (TM)</t>
  </si>
  <si>
    <t>SÍLICE (TM)</t>
  </si>
  <si>
    <t>YESO (TM)</t>
  </si>
  <si>
    <t>DIATOMITAS (TM)</t>
  </si>
  <si>
    <t>GRANITO (TM)</t>
  </si>
  <si>
    <t>BENTONITA (TM)</t>
  </si>
  <si>
    <t>PIROFILITA (TM)</t>
  </si>
  <si>
    <t>ARENISCA / CUARCITA (TM)</t>
  </si>
  <si>
    <t>ANDESITA (TM)</t>
  </si>
  <si>
    <t>CAOLÍN (TM)</t>
  </si>
  <si>
    <t>DOLOMITA (TM)</t>
  </si>
  <si>
    <t>BARITINA (TM)</t>
  </si>
  <si>
    <t>TALCO (TM)</t>
  </si>
  <si>
    <t>FELDESPATOS (TM)</t>
  </si>
  <si>
    <t>PIEDRA LAJA  (TM)</t>
  </si>
  <si>
    <t>GRANODIORITA ORNAMENTAL (TM)</t>
  </si>
  <si>
    <t>SULFATOS (TM)</t>
  </si>
  <si>
    <t>ÓNIX (TM)</t>
  </si>
  <si>
    <t>Tabla 4.2</t>
  </si>
  <si>
    <t>EXTRACCIÓN MINERA DE CARBÓN SEGÚN DEPARTAMENTO*</t>
  </si>
  <si>
    <t>RECURSO EXTRAÍDO / DEPARTAMENTO</t>
  </si>
  <si>
    <t xml:space="preserve"> (*) Información preliminar</t>
  </si>
  <si>
    <t>NORCOBRE S.A.C.</t>
  </si>
  <si>
    <t>COMPAÑIA MINERA ARGENTUM S.A.</t>
  </si>
  <si>
    <t>Tabla 14.1</t>
  </si>
  <si>
    <t>CANTIDAD</t>
  </si>
  <si>
    <t>SITUACIÓN</t>
  </si>
  <si>
    <t>HECTÁREAS(**)</t>
  </si>
  <si>
    <t>EXPLOTACIÓN</t>
  </si>
  <si>
    <t>BENEFICIO</t>
  </si>
  <si>
    <t>CATEO Y PROSPECCIÓN</t>
  </si>
  <si>
    <t>PREPARACIÓN Y DESARROLLO*</t>
  </si>
  <si>
    <t>CIERRE PROGRESIVO*</t>
  </si>
  <si>
    <t>CIERRE FINAL*</t>
  </si>
  <si>
    <t>CIERRE POST-CIERRE (DEFINITIVO)</t>
  </si>
  <si>
    <t>CONCESIONES y/o UNIDADES ECONÓMICAS ADMINISTRATIVAS (UEAs) EN ACTIVIDAD</t>
  </si>
  <si>
    <t>FECHA DE CONCLUSIÓN DE LA CONSULTA PRELIMINAR</t>
  </si>
  <si>
    <t>FECHA DE AUTORIZACIÓN DEL INICIO DE ACTIVIDADES DE EXPLORACIÓN</t>
  </si>
  <si>
    <t>INSTRUMENTO DE GESTIÓN AMBIENTAL</t>
  </si>
  <si>
    <t>ACCOPATA</t>
  </si>
  <si>
    <t>En evaluación</t>
  </si>
  <si>
    <t>ANTILLA</t>
  </si>
  <si>
    <t>ANY CENTRO</t>
  </si>
  <si>
    <t>Ayor S.A.C.</t>
  </si>
  <si>
    <t>ANY ESTE</t>
  </si>
  <si>
    <t>CAÑARIACO</t>
  </si>
  <si>
    <t>Cañariaco Copper Perú S.A.C</t>
  </si>
  <si>
    <t>Westminster Perú S.A.C.</t>
  </si>
  <si>
    <t>COBREORCO</t>
  </si>
  <si>
    <t>COTABAMBAS</t>
  </si>
  <si>
    <t>Panoro Apurimac S.A.</t>
  </si>
  <si>
    <t>3ra MEIAsd</t>
  </si>
  <si>
    <t>EL GALENO</t>
  </si>
  <si>
    <t>6ta MEIAsd</t>
  </si>
  <si>
    <t>HUARON</t>
  </si>
  <si>
    <t>Pan American Silver Huaron S.A.</t>
  </si>
  <si>
    <t>ISIBILLA</t>
  </si>
  <si>
    <t>Macusani Uranium S.A.C.</t>
  </si>
  <si>
    <t>Uranio</t>
  </si>
  <si>
    <t>KOLPA</t>
  </si>
  <si>
    <t>Compañía Minera Kolpa S.A.</t>
  </si>
  <si>
    <t>LACSHA</t>
  </si>
  <si>
    <t>Zafiro Mining S.A.C.</t>
  </si>
  <si>
    <t>LAS BAMBAS</t>
  </si>
  <si>
    <t>NEAR MINE</t>
  </si>
  <si>
    <t>Consorcio Minero Horizonte S.R.L.</t>
  </si>
  <si>
    <t>Kiwanda S.A.C.</t>
  </si>
  <si>
    <t>QUENAMARI</t>
  </si>
  <si>
    <t>QUILLA</t>
  </si>
  <si>
    <t>SAN GABRIEL</t>
  </si>
  <si>
    <t>Nexa Resources El Porvenir S.A.C.</t>
  </si>
  <si>
    <t>TINA</t>
  </si>
  <si>
    <t>CONSULTA PRELIMINAR</t>
  </si>
  <si>
    <t>Total Genius Iron Mining S.A.C.</t>
  </si>
  <si>
    <t>ATOLLADERO HASRET FE</t>
  </si>
  <si>
    <t>YANANTA</t>
  </si>
  <si>
    <t>Perú Fortescue S.A.C.</t>
  </si>
  <si>
    <t>AUTORIZACIÓN DE EXPLORACIÓN</t>
  </si>
  <si>
    <t>CABALLITO</t>
  </si>
  <si>
    <t>EXPORTACIONES METÁLICAS</t>
  </si>
  <si>
    <t>VALOR DE LAS EXPORTACIONES METÁLICAS (US$ MILLONES)</t>
  </si>
  <si>
    <t>COBRE</t>
  </si>
  <si>
    <t>ORO</t>
  </si>
  <si>
    <t>ZINC</t>
  </si>
  <si>
    <t>PLATA</t>
  </si>
  <si>
    <t>PLOMO</t>
  </si>
  <si>
    <t>ESTAÑO</t>
  </si>
  <si>
    <t>MOLIBDENO</t>
  </si>
  <si>
    <t xml:space="preserve">VARIACIÓN RESPECTO AL MES ANTERIOR* EN MILLONES DE US$ </t>
  </si>
  <si>
    <t>EVOLUCIÓN DE LAS EXPORTACIONES MINERAS METÁLICAS / US$ MILLONES</t>
  </si>
  <si>
    <t>VOLUMEN DE LAS EXPORTACIONES METÁLICAS</t>
  </si>
  <si>
    <t>(Miles toneladas)</t>
  </si>
  <si>
    <t>(Miles oz tr)</t>
  </si>
  <si>
    <t>(Millones oz tr)</t>
  </si>
  <si>
    <t>(Millones toneladas)</t>
  </si>
  <si>
    <t xml:space="preserve">VARIACIÓN RESPECTO AL MES ANTERIOR * VOLUMEN </t>
  </si>
  <si>
    <t>VARIACIÓN INTERANUAL DE LAS EXPORTACIONES MINERAS METÁLICAS (VOLUMEN (*))/ VAR%</t>
  </si>
  <si>
    <t>Tabla 6.1</t>
  </si>
  <si>
    <t>ESTRUCTURA DEL VALOR DE LAS EXPORTACIONES PERUANAS (MILLONES DE US$)</t>
  </si>
  <si>
    <t>RUBRO</t>
  </si>
  <si>
    <t>Part%</t>
  </si>
  <si>
    <t>Ene</t>
  </si>
  <si>
    <t>Mineros Metálicos</t>
  </si>
  <si>
    <t>Petróleo y gas natural</t>
  </si>
  <si>
    <t>Pesqueros (Export. Trad.)</t>
  </si>
  <si>
    <t>Agrícolas</t>
  </si>
  <si>
    <t>Agropecuarios</t>
  </si>
  <si>
    <t>Pesqueros (Export. No Trad.)</t>
  </si>
  <si>
    <t>Textiles</t>
  </si>
  <si>
    <t>Maderas y papeles</t>
  </si>
  <si>
    <t>Químicos</t>
  </si>
  <si>
    <t>Minerales no metálicos</t>
  </si>
  <si>
    <t>Sidero-metalúrgicos y joyería</t>
  </si>
  <si>
    <t>Metal-mecánicos</t>
  </si>
  <si>
    <t>Otros</t>
  </si>
  <si>
    <t>TOTAL EXPORTACIONES</t>
  </si>
  <si>
    <t>TOTAL EXPORTACIONES MINERAS</t>
  </si>
  <si>
    <t>Tabla 6.2</t>
  </si>
  <si>
    <t>VALOR DE EXPORTACIONES DE PRINCIPALES PRODUCTOS MINEROS (Millones de US$)</t>
  </si>
  <si>
    <t>Productos Metálicos</t>
  </si>
  <si>
    <t>Molibdeno</t>
  </si>
  <si>
    <t>PARTICIPACIÓN DE PRODUCTOS MINEROS EN EL VALOR DE EXPORTACIONES NACIONALES (Millones de US$)</t>
  </si>
  <si>
    <t>TOTAL PROD. MINEROS</t>
  </si>
  <si>
    <t>Minerales No Metálicos</t>
  </si>
  <si>
    <t>TOTAL EXPORTACIONES NACIONALES</t>
  </si>
  <si>
    <t>Tabla 06</t>
  </si>
  <si>
    <t>MINERA BOROO MISQUICHILCA S.A.</t>
  </si>
  <si>
    <t>2024 / 2026</t>
  </si>
  <si>
    <t>Reposición San Rafael</t>
  </si>
  <si>
    <t>2025 / 2036</t>
  </si>
  <si>
    <t>2025 / 2027</t>
  </si>
  <si>
    <t>Southern Perú Copper Corporation</t>
  </si>
  <si>
    <t>2025 / 2029</t>
  </si>
  <si>
    <t>2026 / 2032</t>
  </si>
  <si>
    <t>Ampliación Huarón</t>
  </si>
  <si>
    <t>Pan American Silver Huarón S.A.C.</t>
  </si>
  <si>
    <t>2026 / 2053</t>
  </si>
  <si>
    <t>Optimización Cerro Verde</t>
  </si>
  <si>
    <t>Sociedad Minera Cerro Verde S.A.A.</t>
  </si>
  <si>
    <t>2026 / P.D.</t>
  </si>
  <si>
    <t>2027 / 2028</t>
  </si>
  <si>
    <t>2027 / 2029</t>
  </si>
  <si>
    <t>2027 / 2031</t>
  </si>
  <si>
    <t>2029 / 2034</t>
  </si>
  <si>
    <t>Ampliación Cobriza</t>
  </si>
  <si>
    <t>Operadores Concentrados Peruanos S.A.C.</t>
  </si>
  <si>
    <t>Ampliación Contonga</t>
  </si>
  <si>
    <t>Norcobre S.A.C.</t>
  </si>
  <si>
    <t>Ampliación Esperanza</t>
  </si>
  <si>
    <t>Compañía Minera Caraveli S.A.C.</t>
  </si>
  <si>
    <t>Ampliación Quellaveco</t>
  </si>
  <si>
    <t>Anglo American Quellaveco S.A.</t>
  </si>
  <si>
    <t>Ampliación Recuperada</t>
  </si>
  <si>
    <t>Recuperada S.A.C.</t>
  </si>
  <si>
    <t>Ampliación Shougang</t>
  </si>
  <si>
    <t>Shougang Hierro Peru S.A.A.</t>
  </si>
  <si>
    <t>Ampliación Yauricocha</t>
  </si>
  <si>
    <t>Sociedad Minera Corona S.A.</t>
  </si>
  <si>
    <t>Katy</t>
  </si>
  <si>
    <t>Cultinor S.A.C.</t>
  </si>
  <si>
    <t>Optimización Cajamarquilla</t>
  </si>
  <si>
    <t>Nexa Resources Cajamarquilla S.A.</t>
  </si>
  <si>
    <t>Optimización Constancia</t>
  </si>
  <si>
    <t>Optimización Julcani</t>
  </si>
  <si>
    <t>Optimización Pallancata</t>
  </si>
  <si>
    <t>Optimización Pucamarca</t>
  </si>
  <si>
    <t>Olympic Precious Metals Ltd.</t>
  </si>
  <si>
    <t>Reaprovechamiento Quiruvilca</t>
  </si>
  <si>
    <t>Atom Enviromental II S.A.C.</t>
  </si>
  <si>
    <t>Reposición Cerro de Pasco</t>
  </si>
  <si>
    <t>Empresa Administradora Cerro S.A.C.</t>
  </si>
  <si>
    <t>Reposición Shahuindo</t>
  </si>
  <si>
    <t>Shahuindo S.A.C.</t>
  </si>
  <si>
    <t>CMC CRITICAL MINERALS CORPORATION S.A.C.</t>
  </si>
  <si>
    <t>LA ARENA S.A.</t>
  </si>
  <si>
    <t>ÁREA NATURAL - USO INDIRECTO</t>
  </si>
  <si>
    <t>CLASIFICACIÓN DIVERSA (gasoductos, oleoductos,  otros)</t>
  </si>
  <si>
    <t xml:space="preserve">CONCESIÓN FORESTAL </t>
  </si>
  <si>
    <t>ECOSISTEMAS FRÁGILES</t>
  </si>
  <si>
    <t>ÁREA DE DEFENSA NACIONAL</t>
  </si>
  <si>
    <t>RESERVA INDÍGENA</t>
  </si>
  <si>
    <t>ZONA ARQUEOLÓGICA</t>
  </si>
  <si>
    <t xml:space="preserve">ÁREA DE NO ADMISIÓN DE PETITORIOS </t>
  </si>
  <si>
    <t>ÁREA DE NO ADMISIÓN DE PETITORIOS INGEMMET</t>
  </si>
  <si>
    <t>Tabla 01</t>
  </si>
  <si>
    <t>VOLUMEN DE LA PRODUCCIÓN MINERA METÁLICA</t>
  </si>
  <si>
    <t>ORO*</t>
  </si>
  <si>
    <t>ARSÉNICO</t>
  </si>
  <si>
    <t>BISMUTO</t>
  </si>
  <si>
    <t>CADMIO</t>
  </si>
  <si>
    <t>MANGANESO</t>
  </si>
  <si>
    <t>MAGNESIO</t>
  </si>
  <si>
    <t>TMF</t>
  </si>
  <si>
    <t>g finos</t>
  </si>
  <si>
    <t>kg finos</t>
  </si>
  <si>
    <t>N/D</t>
  </si>
  <si>
    <t>EVOLUCIÓN ANUAL DE LA PRODUCCIÓN DE COBRE
(MILES DE TMF)</t>
  </si>
  <si>
    <t>Tabla 02</t>
  </si>
  <si>
    <t>PRODUCCIÓN MINERA METÁLICA SEGÚN EMPRESA</t>
  </si>
  <si>
    <t>PRODUCTO / EMPRESA</t>
  </si>
  <si>
    <t>COBRE (TMF)</t>
  </si>
  <si>
    <t>ORO** (g finos)</t>
  </si>
  <si>
    <t>PALTARUMI S.A.C.</t>
  </si>
  <si>
    <t>MINERA VETA DORADA S.A.C.</t>
  </si>
  <si>
    <t>ZINC (TMF)</t>
  </si>
  <si>
    <t>PLATA (kg finos)</t>
  </si>
  <si>
    <t>PLOMO (TMF)</t>
  </si>
  <si>
    <t>MINERA BATEAS S.A.C.</t>
  </si>
  <si>
    <t>HIERRO (TMF)</t>
  </si>
  <si>
    <t>ESTAÑO (TMF)</t>
  </si>
  <si>
    <t>MOLIBDENO (TMF)</t>
  </si>
  <si>
    <t>ARSÉNICO (TMF)</t>
  </si>
  <si>
    <t>SOCIEDAD MINERA ANDEREAL S.A.C.</t>
  </si>
  <si>
    <t>GLORE PERU S.A.C</t>
  </si>
  <si>
    <t>BISMUTO (TMF)</t>
  </si>
  <si>
    <t>CADMIO (TMF)</t>
  </si>
  <si>
    <t>MANGANESO (TMF)</t>
  </si>
  <si>
    <t>MAGNESIO (TMF)</t>
  </si>
  <si>
    <t>Tabla 03</t>
  </si>
  <si>
    <t>PRODUCCIÓN MINERA METÁLICA SEGÚN DEPARTAMENTO</t>
  </si>
  <si>
    <t>PRODUCTO / DEPARTAMENTO</t>
  </si>
  <si>
    <t>COBRE / TMF</t>
  </si>
  <si>
    <t>ORO* / G FINOS</t>
  </si>
  <si>
    <t>ZINC / TMF</t>
  </si>
  <si>
    <t>PLATA / KG FINOS</t>
  </si>
  <si>
    <t>PLOMO / TMF</t>
  </si>
  <si>
    <t>HIERRO / TMF</t>
  </si>
  <si>
    <t>ESTAÑO / TMF</t>
  </si>
  <si>
    <t>MOLIBDENO / TMF</t>
  </si>
  <si>
    <t>ARSÉNICO / TMF</t>
  </si>
  <si>
    <t>BISMUTO / TMF</t>
  </si>
  <si>
    <t>CADMIO / TMF</t>
  </si>
  <si>
    <t>MANGANESO / TMF</t>
  </si>
  <si>
    <t>MAGNESIO / TMF</t>
  </si>
  <si>
    <t>MINERA CRC SOCIEDAD ANONIMA CERRADA</t>
  </si>
  <si>
    <t>HORMIGÓN</t>
  </si>
  <si>
    <t>SÍLICE</t>
  </si>
  <si>
    <t>CAOLÍN</t>
  </si>
  <si>
    <t>ÓNIX</t>
  </si>
  <si>
    <t>PERÚ: CARTERA DE PROYECTOS DE INVERSIÓN MINERA, EDICIÓN 2025 - ACTUALIZACIÓN OCTUBRE</t>
  </si>
  <si>
    <t>2029 / P.D.</t>
  </si>
  <si>
    <t>La Arena Sulfuros</t>
  </si>
  <si>
    <t>Cartera de Proyectos de Inversión Minera, actualización octubre 2025</t>
  </si>
  <si>
    <t>CPIM, OCT 2025'!A1</t>
  </si>
  <si>
    <t>SEP</t>
  </si>
  <si>
    <t>EMPRESA MINERA LOS QUENUALES S.A.C.</t>
  </si>
  <si>
    <t>COMPAÑIA MINERA COIMOLACHE S.A.</t>
  </si>
  <si>
    <t>SIERRA MINERA CARAZ S.A.C</t>
  </si>
  <si>
    <t>SITIO HISTÓRICO DE BATALLA</t>
  </si>
  <si>
    <t xml:space="preserve"> Información disponible a la fecha de elaboración de este boletín.
(*) Mediante R.D. N° 0043-2020-MINEM/DGM, se reemplazó la situación "Construcción" al nombre de "Preparación y Desarrollo", asimismo se añadieron las situaciones "Cierre Final" y "Cierre Progresivo". De esta manera, las situaciones reportadas se encuentran alineadas a la Ley General de Minería y los procedimientos de autorizaciones mineras de la Dirección General de Minería.
(**) Hectáreas otorgadas totales destinadas a las unidades mineras que se encuentran en alguna de las situaciones descritas en el presente cuadro.</t>
  </si>
  <si>
    <t>Ene. 2026</t>
  </si>
  <si>
    <t>OTROS (2025: 3 titulares mineros, 2026: 3 titulares mineros)</t>
  </si>
  <si>
    <t>OTROS** (2025: 3 departamentos, 2026: 3 departamentos)</t>
  </si>
  <si>
    <t>MINERA CASTOR S.A.C.</t>
  </si>
  <si>
    <t>SOCIEDAD MINERA RELIQUIAS S.A.C.</t>
  </si>
  <si>
    <t>MINERA SOTRAMI S.A.</t>
  </si>
  <si>
    <t>2026*</t>
  </si>
  <si>
    <t>FAJA MARGINAL</t>
  </si>
  <si>
    <t>2026**</t>
  </si>
  <si>
    <t>Febrero</t>
  </si>
  <si>
    <t>Feb. 2025</t>
  </si>
  <si>
    <t>Feb. 2026</t>
  </si>
  <si>
    <t>Ene-Feb 2025</t>
  </si>
  <si>
    <t>Ene-Feb 2026</t>
  </si>
  <si>
    <t>COQUINA</t>
  </si>
  <si>
    <t>COQUINA (TM)</t>
  </si>
  <si>
    <t>Nd</t>
  </si>
  <si>
    <t>SOBREANDES S.A.C.</t>
  </si>
  <si>
    <t>OPERADORES CONCENTRADOS PERUANOS S.A.C.</t>
  </si>
  <si>
    <t>Según ESTAMIN Marzo 2026</t>
  </si>
  <si>
    <t>Edición Nº 03 - 2026</t>
  </si>
  <si>
    <t>2026
(ene-mar)</t>
  </si>
  <si>
    <t>Marzo</t>
  </si>
  <si>
    <t>VARIACIÓN INTERANUAL / MARZO</t>
  </si>
  <si>
    <t>Mar. 2025</t>
  </si>
  <si>
    <t>Mar. 2026</t>
  </si>
  <si>
    <t>VARIACIÓN INTERANUAL ACUMULADA / ENERO-MARZO</t>
  </si>
  <si>
    <t>Ene-Mar 2025</t>
  </si>
  <si>
    <t>Ene-Mar 2026</t>
  </si>
  <si>
    <r>
      <t>Fuente:  Dirección de Gestión Minera</t>
    </r>
    <r>
      <rPr>
        <sz val="10"/>
        <color theme="1"/>
        <rFont val="Calibri"/>
        <family val="2"/>
      </rPr>
      <t>, DGM/  Fecha de consulta: 28 de abril de 2026.</t>
    </r>
    <r>
      <rPr>
        <sz val="10"/>
        <color rgb="FF000000"/>
        <rFont val="Calibri"/>
        <family val="2"/>
      </rPr>
      <t xml:space="preserve">
Elaboración: Dirección General de Promoción y Sostenibilidad Minera, DGPSM.
(*) Información preliminar. Incluye producción aurífera estimada de mineros artesanales de Madre de Dios, Puno, Piura y Arequipa.
N/D: Información no disponible</t>
    </r>
  </si>
  <si>
    <t>Fuente:  Dirección de Gestión Minera, DGM/  Fecha de consulta: 28 de abril de 2026.
Elaboración: Dirección General de Promoción y Sostenibilidad Minera, DGPSM.
(*) Información preliminar. Incluye producción aurífera estimada de mineros artesanales de Madre de Dios, Puno, Piura y Arequipa.</t>
  </si>
  <si>
    <t>MARZO</t>
  </si>
  <si>
    <t>ENERO - MARZO</t>
  </si>
  <si>
    <t>OTROS (2025: 42 titulares mineros, 2026: 43 titulares mineros)</t>
  </si>
  <si>
    <t>OTROS (2025: 244 titulares mineros, 2026: 245 titulares mineros)</t>
  </si>
  <si>
    <t>OTROS (2025: 25 titulares mineros, 2026: 27 titulares mineros)</t>
  </si>
  <si>
    <t>OTROS (2025: 74 titulares mineros, 2026: 71 titulares mineros)</t>
  </si>
  <si>
    <t>OTROS (2025: 26 titulares mineros, 2026: 27 titulares mineros)</t>
  </si>
  <si>
    <t>Fuente:  Dirección de Gestión Minera, DGM/  Fecha de consulta: 28 de abril de 2026.
Elaboración: Dirección de Promoción y Sostenibilidad Minera, DGPSM.
(*)Incluye producción cuprífera por proceso de flotación (TMF), lixiviación y electro-obtención (TM). 
(**) Información preliminar. Incluye producción aurífera estimada de mineros artesanales de Madre de Dios, Puno, Piura y Arequipa.</t>
  </si>
  <si>
    <r>
      <t xml:space="preserve">Fuente:  Dirección de Gestión Minera, DGM/  Fecha de consulta: 28 de abril de 2026.
Elaboración: Dirección de Promoción y Sostenibilidad Minera, DGPSM.
(*) </t>
    </r>
    <r>
      <rPr>
        <i/>
        <sz val="10"/>
        <color theme="1"/>
        <rFont val="Calibri"/>
        <family val="2"/>
        <scheme val="minor"/>
      </rPr>
      <t xml:space="preserve">Información preliminar. Incluye producción aurífera estimada de mineros artesanales de Madre de Dios, Puno, Piura y Arequipa.
</t>
    </r>
    <r>
      <rPr>
        <sz val="10"/>
        <color theme="1"/>
        <rFont val="Calibri"/>
        <family val="2"/>
        <scheme val="minor"/>
      </rPr>
      <t xml:space="preserve">(**) </t>
    </r>
    <r>
      <rPr>
        <i/>
        <sz val="10"/>
        <color theme="1"/>
        <rFont val="Calibri"/>
        <family val="2"/>
        <scheme val="minor"/>
      </rPr>
      <t>Contempla la producción metálica de molibdeno de los departamentos de Apurímac, Cusco y Junín (el titular Minera Chinalco Perú S.A. es el único que reporta molibdeno como subproducto dentro del proceso de flotación en planta para la obtención de cobre como su producto principal. Es importante mencionar que, para efectos estadísticos se está contemplando tanto la producción de producto principal como subproducto; no obstante, se precisa que Minera Chinalco Perú S.A no produce ni comercializa molibdeno).</t>
    </r>
  </si>
  <si>
    <t>Mar.</t>
  </si>
  <si>
    <t>* Tonelada métrica seca.
**Precio del compuesto Mn32%-Fe20%.
Fuente: Bolsa de Metales de Londres, Standard &amp; Poor's Capital IQ. Elaborado por el Ministerio de Energía y Minas. 
Fecha de consulta: 23 de abril de 2026.</t>
  </si>
  <si>
    <t>2026
(Ene - Feb)</t>
  </si>
  <si>
    <t>VARIACIÓN INTERANUAL * EN MILLONES DE US$ / FEBRERO</t>
  </si>
  <si>
    <t>VARIACIÓN INTERANUAL ACUMULADA* EN MILLONES DE US$ / ENERO-FEBRERO</t>
  </si>
  <si>
    <t>VARIACIÓN INTERANUAL * VOLUMEN / FEBRERO</t>
  </si>
  <si>
    <t>VARIACIÓN INTERANUAL ACUMULADA * VOLUMEN / ENERO-FEBRERO</t>
  </si>
  <si>
    <t>Fuente: BCRP, Cuadros Estadísticos Mensuales. Elaborado por el Ministerio de Energía y Minas
Fecha de consulta: 20 de abril de 2026.
* El cuadro contiene datos publicados por el Banco Central de Reserva del Perú. Los volúmenes para cada mineral se especifican a continuación:
. COBRE: Se considera las partidas arancelarias que corresponden a “Minerales de cobre y sus concentrados” y “Cátodos y secciones de cátodos de cobre refinado”.
. ORO: Se considera “Minerales de oro y sus concentrados”, así como “Refinados de oro”. Incluye estimación de exportaciones de oro no registradas por Aduanas.
. ZINC: Se considera “Minerales de zinc y sus concentrados” y “Zinc refinado”.
. HIERRO: Se considera “Hierro pellets” y “Hierro lodos y tortas”.
. PLATA: Se considera plata refinada y la partida “plata y sus concentrados”.
El volumen es calculado en base a la información que envía Aduanas en kg y se transforman a la unidades de referencia (es decir, de kilos a onzas troy, o de kilos a toneladas). En el caso del cobre y otros metales, en los que se considera concentrados, los volúmenes se ajustan por una ley promedio. Información disponible a la fecha de elaboración de este boletín.</t>
  </si>
  <si>
    <t>Feb</t>
  </si>
  <si>
    <t>Fuente: BCRP, Cuadros Estadísticos Mensuales. Elaborado por el Ministerio de Energía y Minas.
Fecha de consulta: 20 de abril de 2026.</t>
  </si>
  <si>
    <t>Fuente: BCRP, Cuadros Estadísticos Mensuales. Elaborado por el Ministerio de Energía y Minas
Fecha de consulta: 20 de abril de 2026.</t>
  </si>
  <si>
    <t>Fuente: Dirección General de Minería, DGM - Ministerio de Energía y Minas.
Elaboración: Dirección General de Promoción y Sostenibilidad Minera, DGPSM.
- Información proporcionada por los Titulares Mineros a través del ESTAMIN.
- Las cifras han sido ajustadas a lo reportado por los Titulares Mineros al 29 de abril de 2026.</t>
  </si>
  <si>
    <t>EL MOLLE VERDE S.A.C.</t>
  </si>
  <si>
    <t>OTROS (2025: 238 titulares mineros, 2026: 226 titulares mineros)</t>
  </si>
  <si>
    <t>OTROS (2025: 68 titulares mineros, 2026: 71 titulares mineros)</t>
  </si>
  <si>
    <t>OTROS (2025: 103 titulares mineros, 2026: 95 titulares mineros)</t>
  </si>
  <si>
    <t>OTROS (2025: 156 titulares mineros, 2026: 150 titulares mineros)</t>
  </si>
  <si>
    <t>OTROS (2025: 120 titulares mineros, 2026: 120 titulares mineros)</t>
  </si>
  <si>
    <t>OTROS (2025: 116 titulares mineros, 2026: 106 titulares mineros)</t>
  </si>
  <si>
    <t>OTROS (2025: 101 titulares mineros, 2026: 88 titulares mineros)</t>
  </si>
  <si>
    <t>SEGÚN DEPARTAMENTO Y GÉNERO - MARZO 2026</t>
  </si>
  <si>
    <t>Variación Interanual - Marzo</t>
  </si>
  <si>
    <t>Fuente: Dirección General de Minería - Ministerio de Energía y Minas.
- 2015-2019:  Información proporcionada por los Titulares Mineros a través de la Declaración Anual Consolidada (DAC).
- 2020-2026:  Información proporcionada por los Titulares Mineros a través del Declaración Estadística Mensual (ESTAMIN).
* Las cifras han sido ajustadas a lo reportado por los Titulares Mineros al 29 de abril de 2026.</t>
  </si>
  <si>
    <t>Fuente: Dirección General de Minería - Ministerio de Energía y Minas.
 *Las cifras han sido ajustadas a lo reportado por los Titulares Mineros al 30 de abril de 2026.</t>
  </si>
  <si>
    <t>Fuente: Dirección General de Minería - Ministerio de Energía y Minas.
Información proporcionada por los Titulares Mineros a través del Declaración Estadística Mensual (ESTAMIN).
* Las cifras han sido ajustadas a lo reportado por los Titulares Mineros al 29 de abril de 2026.</t>
  </si>
  <si>
    <t>*Se considera las transferencias a los gobiernos locales, regionales y nacionales (universidades públicas).
Fuente: MEF - Portal de Transparencia Económica, Instituto Geológico Minero y Metalúrgico (INGEMMET). Elaborado por el Ministerio de Energía y Minas. 
** Fecha de consulta: 05 de mayo de 2026
   Adelanto de Canon Minero 2026
   Regalías Mineras - Datos a abril 2026  
   Derecho de Vigencia y Penalidad - Datos a marzo 2026</t>
  </si>
  <si>
    <t xml:space="preserve">*Se considera las transferencias a los gobiernos locales, regionales y nacionales (universidades públicas).
Fuente: MEF - Portal de Transparencia Económica, Instituto Geológico Minero y Metalúrgico (INGEMMET). Elaborado por el Ministerio de Energía y Minas. 
** Fecha de consulta: 05 de mayo de 2026
   Adelanto de Canon Minero 2026
   Regalías Mineras - Datos a abril 2026 
   Derecho de Vigencia y Penalidad - Datos a marzo 2026                                                                                                                                                                                                                                     </t>
  </si>
  <si>
    <t>VARIACIÓN INTERANUAL ACUMULADA / ENERO - MARZO</t>
  </si>
  <si>
    <t>Fuente: SUNAT, Nota Tributaria. Elaborado por Ministerio de Energía y Minas.
Fecha de consulta: 28 de abril de 2026.
* Incluye Ingresos Tributarios y No Tributarios mineros recaudados por SUNAT.</t>
  </si>
  <si>
    <r>
      <t>ACTIVIDAD MINERA - MARZO</t>
    </r>
    <r>
      <rPr>
        <b/>
        <sz val="12"/>
        <rFont val="Calibri"/>
        <family val="2"/>
      </rPr>
      <t xml:space="preserve"> 2026</t>
    </r>
  </si>
  <si>
    <t>Fuente:  Declaración Estadística Mensual (ESTAMIN) - Ministerio de Energía y Minas.   /    Fecha de consulta: 29 de abril de 2026.</t>
  </si>
  <si>
    <t>Fuente: Instituto Geológico Minero y Metalúrgico (INGEMMET) /  Fecha de consulta: 06 de abril de 2026.</t>
  </si>
  <si>
    <t>ÁREAS RESTRINGIDAS A LA MINERÍA - MARZO 2026</t>
  </si>
  <si>
    <t>BAULANI</t>
  </si>
  <si>
    <t>Gold Fields La Cima S.A.</t>
  </si>
  <si>
    <t>CHAUPI</t>
  </si>
  <si>
    <t>CHOJEC</t>
  </si>
  <si>
    <t>COCHA ESTE</t>
  </si>
  <si>
    <t>COLQUEMAYO</t>
  </si>
  <si>
    <t>Aurora Copper Perú S.A.C.</t>
  </si>
  <si>
    <t>DANIELA</t>
  </si>
  <si>
    <t>Milenium Capitals S.A.</t>
  </si>
  <si>
    <t>EMY</t>
  </si>
  <si>
    <t>ESPERANZA DE IRAY</t>
  </si>
  <si>
    <t>Minera Anto Perú S.A.</t>
  </si>
  <si>
    <t>ILUMINADORA</t>
  </si>
  <si>
    <t>Newmont Perú S.R.L.</t>
  </si>
  <si>
    <t>LLICLLAO</t>
  </si>
  <si>
    <t>PAKA</t>
  </si>
  <si>
    <t>Pahuay Resources S.A.C.</t>
  </si>
  <si>
    <t>PALLANCATA</t>
  </si>
  <si>
    <t>PIRHUA</t>
  </si>
  <si>
    <t>PUCAMAYO SUR</t>
  </si>
  <si>
    <t>Ferroaluminios Perú Nº 4 S.A.C.</t>
  </si>
  <si>
    <t>PUMA</t>
  </si>
  <si>
    <t>RACAYCOCHA</t>
  </si>
  <si>
    <t>RELAVES QUIULACOCHA</t>
  </si>
  <si>
    <t>Cerro de Pasco Resources del Perú S.A.C.</t>
  </si>
  <si>
    <t>ROYROPATA</t>
  </si>
  <si>
    <t>SHAHUINDO</t>
  </si>
  <si>
    <t>SOMBRERO</t>
  </si>
  <si>
    <t>Sombrero Minerales S.A.C.</t>
  </si>
  <si>
    <t>TRAPICHE</t>
  </si>
  <si>
    <t>TRES CRUCES</t>
  </si>
  <si>
    <t>Aurífera Tres Cruces S.A.</t>
  </si>
  <si>
    <t>ANTICONA</t>
  </si>
  <si>
    <t>LANTANA</t>
  </si>
  <si>
    <t>Questdor S.A.C.</t>
  </si>
  <si>
    <t>NUEVA ESPERANZA</t>
  </si>
  <si>
    <t>PASHPAP</t>
  </si>
  <si>
    <t>1ra MFTA</t>
  </si>
  <si>
    <t>CINTO</t>
  </si>
  <si>
    <t>ELIDA</t>
  </si>
  <si>
    <t>Elida Resources S.A.C.</t>
  </si>
  <si>
    <t>LANCONES</t>
  </si>
  <si>
    <t>WAYRA</t>
  </si>
  <si>
    <t>TOTAL ( 69 proyectos)</t>
  </si>
  <si>
    <t>Fecha de consulta: 17 de febrero de 2026.</t>
  </si>
  <si>
    <t>CPEM 2026</t>
  </si>
  <si>
    <t>Cartera de Proyectos de Exploración Minera, edición 2026</t>
  </si>
  <si>
    <t>PERÚ: CARTERA DE PROYECTOS DE EXPLORACIÓN MINERA, EDICIÓN 2026</t>
  </si>
  <si>
    <t>Elaborado por la Dirección de Sostenibilidad y Articulación Minera de la Dirección General de Promoción y Sostenibilidad Minera.</t>
  </si>
  <si>
    <t>ROCA FOSFORICA</t>
  </si>
  <si>
    <t>GRANATE</t>
  </si>
  <si>
    <t>Fuente: Dirección de Gestión Minera, DGM / Fecha de consulta: 28 de abril de 2026.
Elaboración: Dirección General de Promoción y Sostenibilidad Minera, DGPSM.</t>
  </si>
  <si>
    <t>ROCA FOSFÓRICA (TM)</t>
  </si>
  <si>
    <t>GRANATE (TM)</t>
  </si>
  <si>
    <t>Fuente: Dirección de Gestión Minera, DGM / Fecha de consulta: 28 de abril de 2026.
Elaboración: Dirección General de Promoción y Sostenibilidad Minera, DGPSM.                                                                                                                                 
 (*) Información preliminar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</si>
</sst>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3" formatCode="_-* #,##0.00_-;\-* #,##0.00_-;_-* &quot;-&quot;??_-;_-@_-"/>
    <numFmt numFmtId="164" formatCode="_(* #,##0.00_);_(* \(#,##0.00\);_(* &quot;-&quot;??_);_(@_)"/>
    <numFmt numFmtId="165" formatCode="_ * #,##0.00_ ;_ * \-#,##0.00_ ;_ * &quot;-&quot;??_ ;_ @_ "/>
    <numFmt numFmtId="166" formatCode="0.0%"/>
    <numFmt numFmtId="167" formatCode="_-* #,##0.00\ _€_-;\-* #,##0.00\ _€_-;_-* &quot;-&quot;??\ _€_-;_-@_-"/>
    <numFmt numFmtId="168" formatCode="#,##0.0"/>
    <numFmt numFmtId="169" formatCode="_-* #,##0.00\ _P_t_s_-;\-* #,##0.00\ _P_t_s_-;_-* &quot;-&quot;??\ _P_t_s_-;_-@_-"/>
    <numFmt numFmtId="170" formatCode="_-* #,##0_-;\-* #,##0_-;_-* &quot;-&quot;??_-;_-@_-"/>
    <numFmt numFmtId="171" formatCode="_ * #,##0.0_ ;_ * \-#,##0.0_ ;_ * &quot;-&quot;??_ ;_ @_ "/>
    <numFmt numFmtId="172" formatCode="_-* #,##0.0_-;\-* #,##0.0_-;_-* &quot;-&quot;??_-;_-@_-"/>
    <numFmt numFmtId="173" formatCode="#,##0.0,,"/>
    <numFmt numFmtId="174" formatCode="_ * #,##0.0000_ ;_ * \-#,##0.0000_ ;_ * &quot;-&quot;??_ ;_ @_ "/>
    <numFmt numFmtId="175" formatCode="_ * #,##0_ ;_ * \-#,##0_ ;_ * &quot;-&quot;??_ ;_ @_ "/>
    <numFmt numFmtId="176" formatCode="0.000%"/>
    <numFmt numFmtId="177" formatCode="0.0000%"/>
    <numFmt numFmtId="178" formatCode="#,##0_ ;\-#,##0\ "/>
    <numFmt numFmtId="179" formatCode="0.000"/>
    <numFmt numFmtId="180" formatCode="#,##0;[Red]#,##0"/>
    <numFmt numFmtId="181" formatCode="[$-1010409]###,##0"/>
    <numFmt numFmtId="182" formatCode="0.00000%"/>
    <numFmt numFmtId="183" formatCode="_-* #,##0.00_-;\-* #,##0.00_-;_-* &quot;-&quot;??_-;_-@"/>
    <numFmt numFmtId="184" formatCode="0.0"/>
    <numFmt numFmtId="185" formatCode="_-* #,##0.000000_-;\-* #,##0.000000_-;_-* &quot;-&quot;??_-;_-@_-"/>
  </numFmts>
  <fonts count="88" x14ac:knownFonts="1">
    <font>
      <sz val="11"/>
      <color theme="1"/>
      <name val="Calibri"/>
      <family val="2"/>
      <scheme val="minor"/>
    </font>
    <font>
      <sz val="11"/>
      <color theme="1"/>
      <name val="Calibri"/>
      <family val="2"/>
      <scheme val="minor"/>
    </font>
    <font>
      <sz val="11"/>
      <color rgb="FF000000"/>
      <name val="Calibri"/>
      <family val="2"/>
    </font>
    <font>
      <sz val="10"/>
      <name val="Calibri"/>
      <family val="2"/>
      <scheme val="minor"/>
    </font>
    <font>
      <sz val="10"/>
      <color theme="1"/>
      <name val="Calibri"/>
      <family val="2"/>
      <scheme val="minor"/>
    </font>
    <font>
      <sz val="10"/>
      <name val="Arial"/>
      <family val="2"/>
    </font>
    <font>
      <sz val="9"/>
      <color theme="1"/>
      <name val="Calibri"/>
      <family val="2"/>
      <scheme val="minor"/>
    </font>
    <font>
      <sz val="11"/>
      <color rgb="FF9C0006"/>
      <name val="Calibri"/>
      <family val="2"/>
      <scheme val="minor"/>
    </font>
    <font>
      <sz val="8"/>
      <name val="Arial"/>
      <family val="2"/>
    </font>
    <font>
      <sz val="11"/>
      <name val="Calibri"/>
      <family val="2"/>
    </font>
    <font>
      <sz val="11"/>
      <name val="Calibri"/>
      <family val="2"/>
    </font>
    <font>
      <b/>
      <sz val="18"/>
      <name val="Century Gothic"/>
      <family val="2"/>
    </font>
    <font>
      <sz val="14"/>
      <name val="Century Gothic"/>
      <family val="2"/>
    </font>
    <font>
      <u/>
      <sz val="11"/>
      <color theme="10"/>
      <name val="Calibri"/>
      <family val="2"/>
      <scheme val="minor"/>
    </font>
    <font>
      <sz val="11"/>
      <color theme="1"/>
      <name val="Century Gothic"/>
      <family val="2"/>
    </font>
    <font>
      <b/>
      <sz val="14"/>
      <color rgb="FF00519E"/>
      <name val="Century Gothic"/>
      <family val="2"/>
    </font>
    <font>
      <sz val="10"/>
      <color theme="0"/>
      <name val="Calibri"/>
      <family val="2"/>
      <scheme val="minor"/>
    </font>
    <font>
      <b/>
      <sz val="10"/>
      <color rgb="FF000000"/>
      <name val="Calibri"/>
      <family val="2"/>
    </font>
    <font>
      <b/>
      <sz val="12"/>
      <color rgb="FF000000"/>
      <name val="Calibri"/>
      <family val="2"/>
    </font>
    <font>
      <sz val="11"/>
      <color theme="1"/>
      <name val="Calibri"/>
      <family val="2"/>
      <scheme val="minor"/>
    </font>
    <font>
      <b/>
      <sz val="10"/>
      <color theme="1"/>
      <name val="Calibri"/>
      <family val="2"/>
      <scheme val="minor"/>
    </font>
    <font>
      <sz val="10"/>
      <color rgb="FF000000"/>
      <name val="Calibri"/>
      <family val="2"/>
    </font>
    <font>
      <sz val="10"/>
      <color theme="1"/>
      <name val="Calibri"/>
      <family val="2"/>
    </font>
    <font>
      <sz val="11"/>
      <color theme="1"/>
      <name val="Calibri Light"/>
      <family val="2"/>
      <scheme val="major"/>
    </font>
    <font>
      <b/>
      <sz val="11"/>
      <color rgb="FF00B050"/>
      <name val="Calibri Light"/>
      <family val="2"/>
      <scheme val="major"/>
    </font>
    <font>
      <sz val="11"/>
      <color rgb="FF00B050"/>
      <name val="Calibri Light"/>
      <family val="2"/>
      <scheme val="major"/>
    </font>
    <font>
      <b/>
      <sz val="11"/>
      <color theme="5" tint="-0.249977111117893"/>
      <name val="Calibri Light"/>
      <family val="2"/>
      <scheme val="major"/>
    </font>
    <font>
      <sz val="11"/>
      <color theme="5" tint="-0.249977111117893"/>
      <name val="Calibri Light"/>
      <family val="2"/>
      <scheme val="major"/>
    </font>
    <font>
      <b/>
      <sz val="11"/>
      <color rgb="FF305496"/>
      <name val="Calibri Light"/>
      <family val="2"/>
      <scheme val="major"/>
    </font>
    <font>
      <sz val="11"/>
      <color rgb="FF305496"/>
      <name val="Calibri Light"/>
      <family val="2"/>
      <scheme val="major"/>
    </font>
    <font>
      <b/>
      <sz val="22"/>
      <color theme="3" tint="-0.499984740745262"/>
      <name val="Calibri Light"/>
      <family val="2"/>
      <scheme val="major"/>
    </font>
    <font>
      <b/>
      <sz val="22"/>
      <color theme="1"/>
      <name val="Calibri Light"/>
      <family val="2"/>
      <scheme val="major"/>
    </font>
    <font>
      <b/>
      <sz val="22"/>
      <color rgb="FF002060"/>
      <name val="Calibri Light"/>
      <family val="2"/>
      <scheme val="major"/>
    </font>
    <font>
      <b/>
      <sz val="10"/>
      <color indexed="8"/>
      <name val="Calibri"/>
      <family val="2"/>
    </font>
    <font>
      <sz val="10"/>
      <color rgb="FFFFFFFF"/>
      <name val="Calibri"/>
      <family val="2"/>
    </font>
    <font>
      <i/>
      <sz val="10"/>
      <color rgb="FF000000"/>
      <name val="Calibri"/>
      <family val="2"/>
    </font>
    <font>
      <sz val="7"/>
      <color theme="1"/>
      <name val="Arial"/>
      <family val="2"/>
    </font>
    <font>
      <b/>
      <sz val="11"/>
      <color theme="1"/>
      <name val="Calibri"/>
      <family val="2"/>
      <scheme val="minor"/>
    </font>
    <font>
      <b/>
      <sz val="10"/>
      <name val="Calibri"/>
      <family val="2"/>
    </font>
    <font>
      <sz val="10"/>
      <name val="Calibri"/>
      <family val="2"/>
    </font>
    <font>
      <b/>
      <sz val="10"/>
      <color rgb="FFFFFFFF"/>
      <name val="Calibri"/>
      <family val="2"/>
    </font>
    <font>
      <b/>
      <sz val="10"/>
      <name val="Calibri"/>
      <family val="2"/>
      <scheme val="minor"/>
    </font>
    <font>
      <b/>
      <sz val="12"/>
      <name val="Calibri"/>
      <family val="2"/>
      <scheme val="minor"/>
    </font>
    <font>
      <b/>
      <sz val="10"/>
      <color theme="0"/>
      <name val="Calibri"/>
      <family val="2"/>
      <scheme val="minor"/>
    </font>
    <font>
      <b/>
      <i/>
      <sz val="10"/>
      <color theme="0" tint="-0.499984740745262"/>
      <name val="Calibri"/>
      <family val="2"/>
      <scheme val="minor"/>
    </font>
    <font>
      <i/>
      <sz val="10"/>
      <color theme="1"/>
      <name val="Calibri"/>
      <family val="2"/>
      <scheme val="minor"/>
    </font>
    <font>
      <b/>
      <sz val="12"/>
      <color theme="1"/>
      <name val="Calibri"/>
      <family val="2"/>
      <scheme val="minor"/>
    </font>
    <font>
      <i/>
      <sz val="10"/>
      <color theme="0"/>
      <name val="Calibri"/>
      <family val="2"/>
      <scheme val="minor"/>
    </font>
    <font>
      <b/>
      <sz val="9"/>
      <color theme="1"/>
      <name val="Calibri"/>
      <family val="2"/>
      <scheme val="minor"/>
    </font>
    <font>
      <sz val="11"/>
      <color theme="0"/>
      <name val="Calibri"/>
      <family val="2"/>
      <scheme val="minor"/>
    </font>
    <font>
      <sz val="10"/>
      <color theme="0" tint="-0.499984740745262"/>
      <name val="Calibri"/>
      <family val="2"/>
      <scheme val="minor"/>
    </font>
    <font>
      <b/>
      <sz val="10"/>
      <color theme="0" tint="-4.9989318521683403E-2"/>
      <name val="Calibri"/>
      <family val="2"/>
      <scheme val="minor"/>
    </font>
    <font>
      <i/>
      <sz val="10"/>
      <name val="Calibri"/>
      <family val="2"/>
      <scheme val="minor"/>
    </font>
    <font>
      <b/>
      <sz val="10"/>
      <color theme="1"/>
      <name val="Calibri"/>
      <family val="2"/>
    </font>
    <font>
      <sz val="12"/>
      <name val="Calibri"/>
      <family val="2"/>
    </font>
    <font>
      <i/>
      <sz val="10"/>
      <color theme="1"/>
      <name val="Calibri"/>
      <family val="2"/>
    </font>
    <font>
      <sz val="10"/>
      <color rgb="FFFF0000"/>
      <name val="Calibri"/>
      <family val="2"/>
    </font>
    <font>
      <i/>
      <sz val="10"/>
      <name val="Calibri"/>
      <family val="2"/>
    </font>
    <font>
      <sz val="16"/>
      <color rgb="FF000000"/>
      <name val="Calibri"/>
      <family val="2"/>
    </font>
    <font>
      <b/>
      <sz val="10"/>
      <color rgb="FFFFFFFF"/>
      <name val="Calibri Light"/>
      <family val="2"/>
      <scheme val="major"/>
    </font>
    <font>
      <sz val="10"/>
      <color rgb="FF000000"/>
      <name val="Calibri Light"/>
      <family val="2"/>
      <scheme val="major"/>
    </font>
    <font>
      <b/>
      <sz val="10"/>
      <color rgb="FF000000"/>
      <name val="Calibri Light"/>
      <family val="2"/>
      <scheme val="major"/>
    </font>
    <font>
      <sz val="10"/>
      <color theme="1"/>
      <name val="Calibri Light"/>
      <family val="2"/>
      <scheme val="major"/>
    </font>
    <font>
      <b/>
      <sz val="10"/>
      <color theme="1"/>
      <name val="Calibri Light"/>
      <family val="2"/>
      <scheme val="major"/>
    </font>
    <font>
      <i/>
      <sz val="10"/>
      <color theme="1"/>
      <name val="Calibri Light"/>
      <family val="2"/>
      <scheme val="major"/>
    </font>
    <font>
      <b/>
      <sz val="12"/>
      <color theme="0"/>
      <name val="Calibri Light"/>
      <family val="2"/>
      <scheme val="major"/>
    </font>
    <font>
      <sz val="14"/>
      <color theme="1"/>
      <name val="Calibri Light"/>
      <family val="2"/>
      <scheme val="major"/>
    </font>
    <font>
      <i/>
      <sz val="11"/>
      <color theme="1"/>
      <name val="Calibri Light"/>
      <family val="2"/>
      <scheme val="major"/>
    </font>
    <font>
      <u/>
      <sz val="11"/>
      <color theme="8" tint="-0.249977111117893"/>
      <name val="Century Gothic"/>
      <family val="2"/>
    </font>
    <font>
      <sz val="11"/>
      <color theme="8" tint="-0.249977111117893"/>
      <name val="Century Gothic"/>
      <family val="2"/>
    </font>
    <font>
      <sz val="9"/>
      <name val="Calibri"/>
      <family val="2"/>
      <scheme val="minor"/>
    </font>
    <font>
      <sz val="11"/>
      <name val="Calibri"/>
      <family val="2"/>
      <scheme val="minor"/>
    </font>
    <font>
      <u/>
      <sz val="11"/>
      <color theme="10"/>
      <name val="Century Gothic"/>
      <family val="2"/>
    </font>
    <font>
      <sz val="10"/>
      <name val="Arial"/>
      <family val="2"/>
    </font>
    <font>
      <b/>
      <sz val="12"/>
      <name val="Calibri"/>
      <family val="2"/>
    </font>
    <font>
      <b/>
      <sz val="11"/>
      <color rgb="FF305496"/>
      <name val="Calibri Light"/>
      <family val="1"/>
      <scheme val="major"/>
    </font>
    <font>
      <b/>
      <sz val="11"/>
      <color rgb="FF963634"/>
      <name val="Calibri Light"/>
      <family val="2"/>
      <scheme val="major"/>
    </font>
    <font>
      <b/>
      <sz val="11"/>
      <color theme="5" tint="-0.249977111117893"/>
      <name val="Calibri Light"/>
      <family val="1"/>
      <scheme val="major"/>
    </font>
    <font>
      <b/>
      <sz val="11"/>
      <color rgb="FF00B050"/>
      <name val="Calibri Light"/>
      <family val="1"/>
      <scheme val="major"/>
    </font>
    <font>
      <b/>
      <sz val="16"/>
      <color rgb="FF000000"/>
      <name val="Calibri"/>
      <family val="2"/>
    </font>
    <font>
      <sz val="10"/>
      <color theme="0"/>
      <name val="Calibri"/>
      <family val="2"/>
    </font>
    <font>
      <sz val="10"/>
      <name val="Calibri Light"/>
      <family val="2"/>
      <scheme val="major"/>
    </font>
    <font>
      <sz val="9"/>
      <color rgb="FFFF0000"/>
      <name val="Calibri"/>
      <family val="2"/>
      <scheme val="minor"/>
    </font>
    <font>
      <sz val="7"/>
      <color rgb="FF000000"/>
      <name val="Arial"/>
      <family val="2"/>
    </font>
    <font>
      <sz val="10"/>
      <color theme="1"/>
      <name val="Arial"/>
      <family val="2"/>
    </font>
    <font>
      <sz val="11"/>
      <color rgb="FFC65911"/>
      <name val="Calibri Light"/>
      <family val="2"/>
      <scheme val="major"/>
    </font>
    <font>
      <b/>
      <sz val="11"/>
      <color rgb="FFC55A11"/>
      <name val="Calibri Light"/>
      <family val="2"/>
      <scheme val="major"/>
    </font>
    <font>
      <sz val="11"/>
      <color rgb="FFC55A11"/>
      <name val="Calibri Light"/>
      <family val="2"/>
      <scheme val="major"/>
    </font>
  </fonts>
  <fills count="32">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FFFFFF"/>
        <bgColor rgb="FFFFFFFF"/>
      </patternFill>
    </fill>
    <fill>
      <patternFill patternType="solid">
        <fgColor rgb="FFC3A560"/>
        <bgColor indexed="64"/>
      </patternFill>
    </fill>
    <fill>
      <patternFill patternType="solid">
        <fgColor rgb="FF0081B0"/>
        <bgColor indexed="64"/>
      </patternFill>
    </fill>
    <fill>
      <patternFill patternType="solid">
        <fgColor rgb="FF7F7F7F"/>
        <bgColor rgb="FF7F7F7F"/>
      </patternFill>
    </fill>
    <fill>
      <patternFill patternType="solid">
        <fgColor theme="0" tint="-0.14999847407452621"/>
        <bgColor indexed="64"/>
      </patternFill>
    </fill>
    <fill>
      <patternFill patternType="solid">
        <fgColor theme="0"/>
        <bgColor rgb="FFFFFFFF"/>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0" tint="-0.34998626667073579"/>
        <bgColor indexed="64"/>
      </patternFill>
    </fill>
    <fill>
      <patternFill patternType="solid">
        <fgColor indexed="65"/>
        <bgColor indexed="64"/>
      </patternFill>
    </fill>
    <fill>
      <patternFill patternType="solid">
        <fgColor theme="0" tint="-0.499984740745262"/>
        <bgColor rgb="FFC00000"/>
      </patternFill>
    </fill>
    <fill>
      <patternFill patternType="solid">
        <fgColor theme="0"/>
        <bgColor rgb="FF7F7F7F"/>
      </patternFill>
    </fill>
    <fill>
      <patternFill patternType="solid">
        <fgColor rgb="FFFFFFFF"/>
        <bgColor indexed="64"/>
      </patternFill>
    </fill>
    <fill>
      <patternFill patternType="solid">
        <fgColor rgb="FFD8D8D8"/>
        <bgColor rgb="FFD8D8D8"/>
      </patternFill>
    </fill>
    <fill>
      <patternFill patternType="solid">
        <fgColor theme="0" tint="-0.499984740745262"/>
        <bgColor theme="4" tint="0.79998168889431442"/>
      </patternFill>
    </fill>
    <fill>
      <patternFill patternType="solid">
        <fgColor rgb="FFFFFF00"/>
        <bgColor indexed="64"/>
      </patternFill>
    </fill>
    <fill>
      <patternFill patternType="solid">
        <fgColor theme="2" tint="-9.9978637043366805E-2"/>
        <bgColor rgb="FFFFFFFF"/>
      </patternFill>
    </fill>
    <fill>
      <patternFill patternType="solid">
        <fgColor rgb="FF808080"/>
        <bgColor indexed="64"/>
      </patternFill>
    </fill>
    <fill>
      <patternFill patternType="solid">
        <fgColor rgb="FFF2F2F2"/>
        <bgColor rgb="FFF2F2F2"/>
      </patternFill>
    </fill>
    <fill>
      <patternFill patternType="solid">
        <fgColor rgb="FFF2F2F2"/>
        <bgColor rgb="FFFFFFFF"/>
      </patternFill>
    </fill>
    <fill>
      <patternFill patternType="solid">
        <fgColor rgb="FFD9D9D9"/>
        <bgColor rgb="FFFFFFFF"/>
      </patternFill>
    </fill>
    <fill>
      <patternFill patternType="solid">
        <fgColor theme="0" tint="-0.14999847407452621"/>
        <bgColor rgb="FFFFFFFF"/>
      </patternFill>
    </fill>
    <fill>
      <patternFill patternType="solid">
        <fgColor rgb="FFF2F2F2"/>
        <bgColor rgb="FF000000"/>
      </patternFill>
    </fill>
    <fill>
      <patternFill patternType="solid">
        <fgColor rgb="FFFFFFFF"/>
        <bgColor rgb="FF000000"/>
      </patternFill>
    </fill>
    <fill>
      <patternFill patternType="solid">
        <fgColor rgb="FFD9D9D9"/>
        <bgColor rgb="FF000000"/>
      </patternFill>
    </fill>
    <fill>
      <patternFill patternType="solid">
        <fgColor rgb="FFFF0000"/>
        <bgColor indexed="64"/>
      </patternFill>
    </fill>
  </fills>
  <borders count="75">
    <border>
      <left/>
      <right/>
      <top/>
      <bottom/>
      <diagonal/>
    </border>
    <border>
      <left/>
      <right/>
      <top style="thin">
        <color indexed="64"/>
      </top>
      <bottom style="thin">
        <color indexed="64"/>
      </bottom>
      <diagonal/>
    </border>
    <border>
      <left/>
      <right/>
      <top/>
      <bottom style="thin">
        <color indexed="64"/>
      </bottom>
      <diagonal/>
    </border>
    <border>
      <left/>
      <right/>
      <top style="thin">
        <color rgb="FF000000"/>
      </top>
      <bottom style="thin">
        <color rgb="FF000000"/>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ashed">
        <color indexed="64"/>
      </left>
      <right style="dashed">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rgb="FF002060"/>
      </bottom>
      <diagonal/>
    </border>
    <border>
      <left/>
      <right/>
      <top/>
      <bottom style="medium">
        <color rgb="FF5B9BD5"/>
      </bottom>
      <diagonal/>
    </border>
    <border>
      <left/>
      <right/>
      <top style="medium">
        <color rgb="FF5B9BD5"/>
      </top>
      <bottom style="medium">
        <color rgb="FF5B9BD5"/>
      </bottom>
      <diagonal/>
    </border>
    <border>
      <left/>
      <right/>
      <top style="medium">
        <color rgb="FF5B9BD5"/>
      </top>
      <bottom/>
      <diagonal/>
    </border>
    <border>
      <left/>
      <right/>
      <top style="medium">
        <color rgb="FF000000"/>
      </top>
      <bottom style="medium">
        <color rgb="FF000000"/>
      </bottom>
      <diagonal/>
    </border>
    <border>
      <left/>
      <right/>
      <top style="thin">
        <color rgb="FF000000"/>
      </top>
      <bottom/>
      <diagonal/>
    </border>
    <border>
      <left/>
      <right/>
      <top/>
      <bottom style="thin">
        <color rgb="FF000000"/>
      </bottom>
      <diagonal/>
    </border>
    <border>
      <left/>
      <right/>
      <top style="thin">
        <color indexed="64"/>
      </top>
      <bottom style="medium">
        <color rgb="FF5B9BD5"/>
      </bottom>
      <diagonal/>
    </border>
    <border>
      <left style="medium">
        <color indexed="64"/>
      </left>
      <right style="medium">
        <color indexed="64"/>
      </right>
      <top style="thin">
        <color indexed="64"/>
      </top>
      <bottom style="medium">
        <color indexed="64"/>
      </bottom>
      <diagonal/>
    </border>
    <border>
      <left/>
      <right/>
      <top style="thick">
        <color rgb="FF534A51"/>
      </top>
      <bottom/>
      <diagonal/>
    </border>
    <border>
      <left/>
      <right/>
      <top style="thick">
        <color rgb="FF534A51"/>
      </top>
      <bottom style="thin">
        <color rgb="FF534A51"/>
      </bottom>
      <diagonal/>
    </border>
    <border>
      <left/>
      <right/>
      <top style="thin">
        <color rgb="FF534A51"/>
      </top>
      <bottom style="thin">
        <color rgb="FF534A51"/>
      </bottom>
      <diagonal/>
    </border>
    <border>
      <left/>
      <right/>
      <top/>
      <bottom style="thick">
        <color rgb="FF534A51"/>
      </bottom>
      <diagonal/>
    </border>
    <border>
      <left/>
      <right/>
      <top style="thick">
        <color rgb="FF534A51"/>
      </top>
      <bottom style="thick">
        <color rgb="FF534A51"/>
      </bottom>
      <diagonal/>
    </border>
    <border>
      <left/>
      <right/>
      <top/>
      <bottom style="thin">
        <color rgb="FF534A51"/>
      </bottom>
      <diagonal/>
    </border>
    <border>
      <left/>
      <right/>
      <top style="thin">
        <color rgb="FF534A51"/>
      </top>
      <bottom style="thin">
        <color indexed="64"/>
      </bottom>
      <diagonal/>
    </border>
    <border>
      <left/>
      <right/>
      <top style="thin">
        <color rgb="FF534A51"/>
      </top>
      <bottom/>
      <diagonal/>
    </border>
    <border>
      <left/>
      <right/>
      <top style="thin">
        <color indexed="64"/>
      </top>
      <bottom style="thin">
        <color rgb="FF534A51"/>
      </bottom>
      <diagonal/>
    </border>
    <border>
      <left/>
      <right/>
      <top style="thin">
        <color rgb="FF534A51"/>
      </top>
      <bottom style="thick">
        <color theme="1"/>
      </bottom>
      <diagonal/>
    </border>
    <border>
      <left/>
      <right/>
      <top style="medium">
        <color rgb="FF5B9BD5"/>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right/>
      <top style="thick">
        <color rgb="FF534A51"/>
      </top>
      <bottom style="thin">
        <color indexed="64"/>
      </bottom>
      <diagonal/>
    </border>
    <border>
      <left/>
      <right style="thin">
        <color theme="1"/>
      </right>
      <top/>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rgb="FFAAAAAA"/>
      </left>
      <right style="thin">
        <color rgb="FFAAAAAA"/>
      </right>
      <top style="thin">
        <color rgb="FFAAAAAA"/>
      </top>
      <bottom style="thin">
        <color rgb="FFAAAAAA"/>
      </bottom>
      <diagonal/>
    </border>
    <border>
      <left/>
      <right style="dashed">
        <color indexed="64"/>
      </right>
      <top/>
      <bottom/>
      <diagonal/>
    </border>
  </borders>
  <cellStyleXfs count="33">
    <xf numFmtId="0" fontId="0" fillId="0" borderId="0"/>
    <xf numFmtId="9" fontId="1" fillId="0" borderId="0" applyFont="0" applyFill="0" applyBorder="0" applyAlignment="0" applyProtection="0"/>
    <xf numFmtId="0" fontId="2" fillId="0" borderId="0"/>
    <xf numFmtId="43" fontId="1" fillId="0" borderId="0" applyFont="0" applyFill="0" applyBorder="0" applyAlignment="0" applyProtection="0"/>
    <xf numFmtId="165"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5" fillId="0" borderId="0"/>
    <xf numFmtId="0" fontId="6" fillId="2" borderId="0">
      <alignment horizontal="left"/>
    </xf>
    <xf numFmtId="164" fontId="1" fillId="0" borderId="0" applyFont="0" applyFill="0" applyBorder="0" applyAlignment="0" applyProtection="0"/>
    <xf numFmtId="9" fontId="2" fillId="0" borderId="0" applyFont="0" applyFill="0" applyBorder="0" applyAlignment="0" applyProtection="0"/>
    <xf numFmtId="0" fontId="2" fillId="0" borderId="0"/>
    <xf numFmtId="43" fontId="5" fillId="0" borderId="0" applyFont="0" applyFill="0" applyBorder="0" applyAlignment="0" applyProtection="0"/>
    <xf numFmtId="0" fontId="2" fillId="0" borderId="0"/>
    <xf numFmtId="0" fontId="2" fillId="0" borderId="0"/>
    <xf numFmtId="167" fontId="1" fillId="0" borderId="0" applyFont="0" applyFill="0" applyBorder="0" applyAlignment="0" applyProtection="0"/>
    <xf numFmtId="0" fontId="2" fillId="0" borderId="0"/>
    <xf numFmtId="164" fontId="1" fillId="0" borderId="0" applyFont="0" applyFill="0" applyBorder="0" applyAlignment="0" applyProtection="0"/>
    <xf numFmtId="43" fontId="1" fillId="0" borderId="0" applyFont="0" applyFill="0" applyBorder="0" applyAlignment="0" applyProtection="0"/>
    <xf numFmtId="169" fontId="8" fillId="0" borderId="0" applyFont="0" applyFill="0" applyBorder="0" applyAlignment="0" applyProtection="0"/>
    <xf numFmtId="0" fontId="10" fillId="0" borderId="0"/>
    <xf numFmtId="0" fontId="9" fillId="0" borderId="0"/>
    <xf numFmtId="0" fontId="1" fillId="0" borderId="0"/>
    <xf numFmtId="0" fontId="13" fillId="0" borderId="0" applyNumberFormat="0" applyFill="0" applyBorder="0" applyAlignment="0" applyProtection="0"/>
    <xf numFmtId="0" fontId="19" fillId="0" borderId="0"/>
    <xf numFmtId="0" fontId="1" fillId="0" borderId="0"/>
    <xf numFmtId="0" fontId="7" fillId="3" borderId="0" applyNumberFormat="0" applyBorder="0" applyAlignment="0" applyProtection="0"/>
    <xf numFmtId="43" fontId="1" fillId="0" borderId="0" applyFont="0" applyFill="0" applyBorder="0" applyAlignment="0" applyProtection="0"/>
    <xf numFmtId="43" fontId="2" fillId="0" borderId="0" applyFont="0" applyFill="0" applyBorder="0" applyAlignment="0" applyProtection="0"/>
    <xf numFmtId="0" fontId="73" fillId="0" borderId="0" applyBorder="0"/>
    <xf numFmtId="0" fontId="5" fillId="0" borderId="0" applyBorder="0"/>
    <xf numFmtId="43" fontId="1" fillId="0" borderId="0" applyFont="0" applyFill="0" applyBorder="0" applyAlignment="0" applyProtection="0"/>
  </cellStyleXfs>
  <cellXfs count="1131">
    <xf numFmtId="0" fontId="0" fillId="0" borderId="0" xfId="0"/>
    <xf numFmtId="0" fontId="0" fillId="2" borderId="0" xfId="0" applyFill="1"/>
    <xf numFmtId="0" fontId="6" fillId="2" borderId="0" xfId="9" applyAlignment="1">
      <alignment horizontal="center"/>
    </xf>
    <xf numFmtId="0" fontId="6" fillId="2" borderId="0" xfId="9">
      <alignment horizontal="left"/>
    </xf>
    <xf numFmtId="0" fontId="0" fillId="0" borderId="0" xfId="0" applyAlignment="1">
      <alignment vertical="center"/>
    </xf>
    <xf numFmtId="0" fontId="2" fillId="0" borderId="0" xfId="5"/>
    <xf numFmtId="0" fontId="4" fillId="2" borderId="0" xfId="0" applyFont="1" applyFill="1"/>
    <xf numFmtId="0" fontId="4" fillId="2" borderId="0" xfId="0" applyFont="1" applyFill="1" applyAlignment="1">
      <alignment horizontal="left"/>
    </xf>
    <xf numFmtId="0" fontId="4" fillId="2" borderId="0" xfId="0" applyFont="1" applyFill="1" applyAlignment="1">
      <alignment horizontal="center"/>
    </xf>
    <xf numFmtId="0" fontId="4" fillId="0" borderId="0" xfId="0" applyFont="1"/>
    <xf numFmtId="166" fontId="4" fillId="2" borderId="0" xfId="1" applyNumberFormat="1" applyFont="1" applyFill="1"/>
    <xf numFmtId="0" fontId="14" fillId="2" borderId="0" xfId="0" applyFont="1" applyFill="1"/>
    <xf numFmtId="49" fontId="15" fillId="2" borderId="0" xfId="23" applyNumberFormat="1" applyFont="1" applyFill="1" applyAlignment="1">
      <alignment horizontal="left" vertical="center"/>
    </xf>
    <xf numFmtId="49" fontId="11" fillId="2" borderId="0" xfId="23" applyNumberFormat="1" applyFont="1" applyFill="1" applyAlignment="1">
      <alignment vertical="center"/>
    </xf>
    <xf numFmtId="49" fontId="12" fillId="2" borderId="0" xfId="23" applyNumberFormat="1" applyFont="1" applyFill="1" applyAlignment="1">
      <alignment vertical="center"/>
    </xf>
    <xf numFmtId="0" fontId="0" fillId="2" borderId="0" xfId="0" applyFill="1" applyAlignment="1">
      <alignment horizontal="center"/>
    </xf>
    <xf numFmtId="0" fontId="0" fillId="2" borderId="0" xfId="0" applyFill="1" applyAlignment="1">
      <alignment horizontal="left"/>
    </xf>
    <xf numFmtId="170" fontId="4" fillId="2" borderId="0" xfId="19" applyNumberFormat="1" applyFont="1" applyFill="1"/>
    <xf numFmtId="0" fontId="17" fillId="4" borderId="0" xfId="5" applyFont="1" applyFill="1" applyAlignment="1">
      <alignment horizontal="left"/>
    </xf>
    <xf numFmtId="0" fontId="21" fillId="4" borderId="0" xfId="5" applyFont="1" applyFill="1" applyAlignment="1">
      <alignment horizontal="center"/>
    </xf>
    <xf numFmtId="0" fontId="2" fillId="4" borderId="0" xfId="5" applyFill="1"/>
    <xf numFmtId="0" fontId="18" fillId="4" borderId="0" xfId="5" applyFont="1" applyFill="1" applyAlignment="1">
      <alignment horizontal="left"/>
    </xf>
    <xf numFmtId="0" fontId="22" fillId="0" borderId="0" xfId="0" applyFont="1"/>
    <xf numFmtId="0" fontId="14" fillId="0" borderId="0" xfId="0" applyFont="1"/>
    <xf numFmtId="0" fontId="23" fillId="0" borderId="0" xfId="26" applyFont="1" applyAlignment="1">
      <alignment vertical="center"/>
    </xf>
    <xf numFmtId="14" fontId="23" fillId="0" borderId="0" xfId="26" applyNumberFormat="1" applyFont="1" applyAlignment="1">
      <alignment vertical="center"/>
    </xf>
    <xf numFmtId="0" fontId="23" fillId="0" borderId="0" xfId="26" applyFont="1" applyAlignment="1">
      <alignment horizontal="center" vertical="center"/>
    </xf>
    <xf numFmtId="14" fontId="23" fillId="0" borderId="0" xfId="26" applyNumberFormat="1" applyFont="1" applyAlignment="1">
      <alignment horizontal="center" vertical="center"/>
    </xf>
    <xf numFmtId="0" fontId="24" fillId="2" borderId="0" xfId="26" applyFont="1" applyFill="1" applyAlignment="1">
      <alignment horizontal="left" vertical="center"/>
    </xf>
    <xf numFmtId="0" fontId="25" fillId="2" borderId="0" xfId="26" applyFont="1" applyFill="1" applyAlignment="1">
      <alignment horizontal="left" vertical="center"/>
    </xf>
    <xf numFmtId="3" fontId="25" fillId="2" borderId="0" xfId="26" applyNumberFormat="1" applyFont="1" applyFill="1" applyAlignment="1">
      <alignment horizontal="center" vertical="center"/>
    </xf>
    <xf numFmtId="0" fontId="25" fillId="2" borderId="0" xfId="26" applyFont="1" applyFill="1" applyAlignment="1">
      <alignment horizontal="center" vertical="center"/>
    </xf>
    <xf numFmtId="14" fontId="25" fillId="2" borderId="0" xfId="26" applyNumberFormat="1" applyFont="1" applyFill="1" applyAlignment="1">
      <alignment horizontal="center" vertical="center"/>
    </xf>
    <xf numFmtId="168" fontId="25" fillId="2" borderId="0" xfId="26" applyNumberFormat="1" applyFont="1" applyFill="1" applyAlignment="1">
      <alignment horizontal="center" vertical="center"/>
    </xf>
    <xf numFmtId="0" fontId="23" fillId="2" borderId="0" xfId="26" applyFont="1" applyFill="1" applyAlignment="1">
      <alignment vertical="center"/>
    </xf>
    <xf numFmtId="14" fontId="23" fillId="2" borderId="0" xfId="26" applyNumberFormat="1" applyFont="1" applyFill="1" applyAlignment="1">
      <alignment vertical="center"/>
    </xf>
    <xf numFmtId="0" fontId="21" fillId="4" borderId="0" xfId="5" applyFont="1" applyFill="1" applyAlignment="1">
      <alignment horizontal="left"/>
    </xf>
    <xf numFmtId="171" fontId="21" fillId="0" borderId="0" xfId="5" applyNumberFormat="1" applyFont="1" applyAlignment="1">
      <alignment horizontal="center"/>
    </xf>
    <xf numFmtId="171" fontId="21" fillId="4" borderId="0" xfId="5" applyNumberFormat="1" applyFont="1" applyFill="1" applyAlignment="1">
      <alignment horizontal="center"/>
    </xf>
    <xf numFmtId="171" fontId="21" fillId="4" borderId="0" xfId="5" applyNumberFormat="1" applyFont="1" applyFill="1" applyAlignment="1">
      <alignment horizontal="center" vertical="center"/>
    </xf>
    <xf numFmtId="165" fontId="2" fillId="4" borderId="0" xfId="5" applyNumberFormat="1" applyFill="1"/>
    <xf numFmtId="173" fontId="36" fillId="2" borderId="0" xfId="20" applyNumberFormat="1" applyFont="1" applyFill="1" applyAlignment="1">
      <alignment horizontal="right"/>
    </xf>
    <xf numFmtId="171" fontId="21" fillId="4" borderId="0" xfId="5" applyNumberFormat="1" applyFont="1" applyFill="1" applyAlignment="1">
      <alignment vertical="center"/>
    </xf>
    <xf numFmtId="0" fontId="2" fillId="4" borderId="0" xfId="5" applyFill="1" applyAlignment="1">
      <alignment horizontal="left"/>
    </xf>
    <xf numFmtId="165" fontId="2" fillId="4" borderId="0" xfId="5" applyNumberFormat="1" applyFill="1" applyAlignment="1">
      <alignment horizontal="center"/>
    </xf>
    <xf numFmtId="0" fontId="33" fillId="0" borderId="0" xfId="0" applyFont="1" applyAlignment="1">
      <alignment vertical="center" wrapText="1"/>
    </xf>
    <xf numFmtId="173" fontId="36" fillId="2" borderId="0" xfId="19" applyNumberFormat="1" applyFont="1" applyFill="1" applyAlignment="1">
      <alignment horizontal="right"/>
    </xf>
    <xf numFmtId="43" fontId="2" fillId="2" borderId="0" xfId="19" applyFont="1" applyFill="1" applyAlignment="1">
      <alignment horizontal="center"/>
    </xf>
    <xf numFmtId="0" fontId="2" fillId="9" borderId="0" xfId="5" applyFill="1" applyAlignment="1">
      <alignment horizontal="center"/>
    </xf>
    <xf numFmtId="0" fontId="2" fillId="4" borderId="0" xfId="5" applyFill="1" applyAlignment="1">
      <alignment horizontal="center"/>
    </xf>
    <xf numFmtId="0" fontId="2" fillId="9" borderId="0" xfId="5" applyFill="1" applyAlignment="1">
      <alignment vertical="center"/>
    </xf>
    <xf numFmtId="0" fontId="2" fillId="2" borderId="0" xfId="5" applyFill="1" applyAlignment="1">
      <alignment horizontal="center"/>
    </xf>
    <xf numFmtId="0" fontId="17" fillId="4" borderId="0" xfId="2" applyFont="1" applyFill="1"/>
    <xf numFmtId="0" fontId="41" fillId="2" borderId="0" xfId="0" applyFont="1" applyFill="1" applyAlignment="1">
      <alignment horizontal="left"/>
    </xf>
    <xf numFmtId="0" fontId="42" fillId="2" borderId="0" xfId="0" applyFont="1" applyFill="1" applyAlignment="1">
      <alignment horizontal="left"/>
    </xf>
    <xf numFmtId="0" fontId="4" fillId="0" borderId="0" xfId="0" applyFont="1" applyAlignment="1">
      <alignment horizontal="center"/>
    </xf>
    <xf numFmtId="0" fontId="20" fillId="2" borderId="0" xfId="0" applyFont="1" applyFill="1" applyAlignment="1">
      <alignment horizontal="left"/>
    </xf>
    <xf numFmtId="0" fontId="43" fillId="10" borderId="0" xfId="0" applyFont="1" applyFill="1" applyAlignment="1">
      <alignment horizontal="left"/>
    </xf>
    <xf numFmtId="0" fontId="43" fillId="10" borderId="0" xfId="0" applyFont="1" applyFill="1" applyAlignment="1">
      <alignment horizontal="center"/>
    </xf>
    <xf numFmtId="0" fontId="44" fillId="2" borderId="4" xfId="0" applyFont="1" applyFill="1" applyBorder="1" applyAlignment="1">
      <alignment horizontal="left"/>
    </xf>
    <xf numFmtId="0" fontId="44" fillId="2" borderId="4" xfId="0" applyFont="1" applyFill="1" applyBorder="1" applyAlignment="1">
      <alignment horizontal="center"/>
    </xf>
    <xf numFmtId="10" fontId="4" fillId="2" borderId="0" xfId="1" applyNumberFormat="1" applyFont="1" applyFill="1" applyAlignment="1">
      <alignment horizontal="center" vertical="center"/>
    </xf>
    <xf numFmtId="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4" fontId="4" fillId="2" borderId="0" xfId="0" applyNumberFormat="1" applyFont="1" applyFill="1"/>
    <xf numFmtId="0" fontId="20" fillId="11" borderId="1" xfId="0" applyFont="1" applyFill="1" applyBorder="1" applyAlignment="1">
      <alignment horizontal="left"/>
    </xf>
    <xf numFmtId="0" fontId="20" fillId="11" borderId="1" xfId="0" applyFont="1" applyFill="1" applyBorder="1" applyAlignment="1">
      <alignment horizontal="left" vertical="center"/>
    </xf>
    <xf numFmtId="0" fontId="45" fillId="2" borderId="0" xfId="0" applyFont="1" applyFill="1" applyAlignment="1">
      <alignment horizontal="left" indent="1"/>
    </xf>
    <xf numFmtId="3" fontId="4" fillId="2" borderId="0" xfId="0" applyNumberFormat="1" applyFont="1" applyFill="1"/>
    <xf numFmtId="10" fontId="4" fillId="0" borderId="0" xfId="0" applyNumberFormat="1" applyFont="1" applyAlignment="1">
      <alignment horizontal="center"/>
    </xf>
    <xf numFmtId="10" fontId="4" fillId="2" borderId="0" xfId="1" applyNumberFormat="1" applyFont="1" applyFill="1" applyAlignment="1">
      <alignment horizontal="center"/>
    </xf>
    <xf numFmtId="4" fontId="4" fillId="2" borderId="0" xfId="0" applyNumberFormat="1" applyFont="1" applyFill="1" applyAlignment="1">
      <alignment horizontal="center"/>
    </xf>
    <xf numFmtId="0" fontId="3" fillId="2" borderId="0" xfId="9" applyFont="1">
      <alignment horizontal="left"/>
    </xf>
    <xf numFmtId="0" fontId="16" fillId="2" borderId="0" xfId="9" applyFont="1">
      <alignment horizontal="left"/>
    </xf>
    <xf numFmtId="175" fontId="0" fillId="0" borderId="0" xfId="0" applyNumberFormat="1"/>
    <xf numFmtId="0" fontId="46" fillId="2" borderId="0" xfId="0" applyFont="1" applyFill="1" applyAlignment="1">
      <alignment horizontal="left"/>
    </xf>
    <xf numFmtId="0" fontId="43" fillId="10" borderId="0" xfId="0" applyFont="1" applyFill="1" applyAlignment="1">
      <alignment horizontal="left" vertical="center"/>
    </xf>
    <xf numFmtId="0" fontId="43" fillId="10" borderId="0" xfId="0" applyFont="1" applyFill="1" applyAlignment="1">
      <alignment horizontal="right" vertical="center"/>
    </xf>
    <xf numFmtId="0" fontId="0" fillId="2" borderId="0" xfId="0" applyFill="1" applyAlignment="1">
      <alignment vertical="center"/>
    </xf>
    <xf numFmtId="0" fontId="4" fillId="2" borderId="0" xfId="0" applyFont="1" applyFill="1" applyAlignment="1">
      <alignment horizontal="left" indent="1"/>
    </xf>
    <xf numFmtId="170" fontId="4" fillId="2" borderId="0" xfId="19" applyNumberFormat="1" applyFont="1" applyFill="1" applyAlignment="1">
      <alignment horizontal="center" vertical="center"/>
    </xf>
    <xf numFmtId="3" fontId="0" fillId="2" borderId="0" xfId="0" applyNumberFormat="1" applyFill="1"/>
    <xf numFmtId="172" fontId="43" fillId="10" borderId="0" xfId="19" applyNumberFormat="1" applyFont="1" applyFill="1" applyAlignment="1">
      <alignment horizontal="center" vertical="center"/>
    </xf>
    <xf numFmtId="0" fontId="4" fillId="0" borderId="0" xfId="0" applyFont="1" applyAlignment="1">
      <alignment horizontal="left" indent="1"/>
    </xf>
    <xf numFmtId="172" fontId="4" fillId="0" borderId="0" xfId="19" applyNumberFormat="1" applyFont="1" applyFill="1" applyAlignment="1">
      <alignment horizontal="center"/>
    </xf>
    <xf numFmtId="172" fontId="4" fillId="2" borderId="0" xfId="19" applyNumberFormat="1" applyFont="1" applyFill="1" applyAlignment="1">
      <alignment horizontal="center"/>
    </xf>
    <xf numFmtId="0" fontId="20" fillId="0" borderId="0" xfId="0" applyFont="1" applyAlignment="1">
      <alignment vertical="center"/>
    </xf>
    <xf numFmtId="166" fontId="20" fillId="0" borderId="1" xfId="0" applyNumberFormat="1" applyFont="1" applyBorder="1" applyAlignment="1">
      <alignment horizontal="right" vertical="center"/>
    </xf>
    <xf numFmtId="0" fontId="20" fillId="0" borderId="0" xfId="0" applyFont="1" applyAlignment="1">
      <alignment horizontal="left"/>
    </xf>
    <xf numFmtId="166" fontId="20" fillId="0" borderId="0" xfId="0" applyNumberFormat="1" applyFont="1" applyAlignment="1">
      <alignment horizontal="right" vertical="center"/>
    </xf>
    <xf numFmtId="14" fontId="0" fillId="2" borderId="0" xfId="0" applyNumberFormat="1" applyFill="1" applyAlignment="1">
      <alignment horizontal="left"/>
    </xf>
    <xf numFmtId="0" fontId="16" fillId="10" borderId="0" xfId="0" applyFont="1" applyFill="1" applyAlignment="1">
      <alignment horizontal="left"/>
    </xf>
    <xf numFmtId="0" fontId="16" fillId="10" borderId="0" xfId="0" applyFont="1" applyFill="1" applyAlignment="1">
      <alignment horizontal="center" vertical="center"/>
    </xf>
    <xf numFmtId="0" fontId="4" fillId="2" borderId="0" xfId="0" applyFont="1" applyFill="1" applyAlignment="1">
      <alignment horizontal="right" vertical="center"/>
    </xf>
    <xf numFmtId="168" fontId="4" fillId="2" borderId="0" xfId="0" applyNumberFormat="1" applyFont="1" applyFill="1" applyAlignment="1">
      <alignment horizontal="center"/>
    </xf>
    <xf numFmtId="172" fontId="4" fillId="2" borderId="0" xfId="0" applyNumberFormat="1" applyFont="1" applyFill="1" applyAlignment="1">
      <alignment horizontal="center"/>
    </xf>
    <xf numFmtId="43" fontId="4" fillId="2" borderId="0" xfId="19" applyFont="1" applyFill="1" applyAlignment="1">
      <alignment horizontal="center"/>
    </xf>
    <xf numFmtId="0" fontId="20" fillId="0" borderId="1" xfId="0" applyFont="1" applyBorder="1" applyAlignment="1">
      <alignment horizontal="left" indent="1"/>
    </xf>
    <xf numFmtId="0" fontId="20" fillId="0" borderId="0" xfId="0" applyFont="1" applyAlignment="1">
      <alignment horizontal="left" indent="1"/>
    </xf>
    <xf numFmtId="0" fontId="20" fillId="2" borderId="1" xfId="0" applyFont="1" applyFill="1" applyBorder="1" applyAlignment="1">
      <alignment horizontal="left" indent="1"/>
    </xf>
    <xf numFmtId="166" fontId="20" fillId="2" borderId="1" xfId="0" applyNumberFormat="1" applyFont="1" applyFill="1" applyBorder="1" applyAlignment="1">
      <alignment horizontal="right" vertical="center"/>
    </xf>
    <xf numFmtId="0" fontId="0" fillId="2" borderId="1" xfId="0" applyFill="1" applyBorder="1" applyAlignment="1">
      <alignment horizontal="center"/>
    </xf>
    <xf numFmtId="0" fontId="41" fillId="2" borderId="0" xfId="0" applyFont="1" applyFill="1"/>
    <xf numFmtId="0" fontId="43" fillId="13" borderId="0" xfId="9" applyFont="1" applyFill="1" applyAlignment="1">
      <alignment horizontal="left" vertical="center"/>
    </xf>
    <xf numFmtId="0" fontId="43" fillId="13" borderId="0" xfId="9" applyFont="1" applyFill="1" applyAlignment="1">
      <alignment horizontal="center" vertical="center"/>
    </xf>
    <xf numFmtId="0" fontId="6" fillId="2" borderId="0" xfId="9" applyAlignment="1">
      <alignment horizontal="left" vertical="center"/>
    </xf>
    <xf numFmtId="0" fontId="47" fillId="13" borderId="0" xfId="9" applyFont="1" applyFill="1">
      <alignment horizontal="left"/>
    </xf>
    <xf numFmtId="0" fontId="47" fillId="13" borderId="0" xfId="9" applyFont="1" applyFill="1" applyAlignment="1">
      <alignment horizontal="center"/>
    </xf>
    <xf numFmtId="0" fontId="47" fillId="13" borderId="0" xfId="9" applyFont="1" applyFill="1" applyAlignment="1">
      <alignment horizontal="center" vertical="center"/>
    </xf>
    <xf numFmtId="3" fontId="4" fillId="8" borderId="0" xfId="9" applyNumberFormat="1" applyFont="1" applyFill="1">
      <alignment horizontal="left"/>
    </xf>
    <xf numFmtId="3" fontId="4" fillId="8" borderId="0" xfId="9" applyNumberFormat="1" applyFont="1" applyFill="1" applyAlignment="1">
      <alignment horizontal="right"/>
    </xf>
    <xf numFmtId="178" fontId="4" fillId="8" borderId="0" xfId="4" applyNumberFormat="1" applyFont="1" applyFill="1" applyBorder="1" applyAlignment="1">
      <alignment horizontal="right"/>
    </xf>
    <xf numFmtId="178" fontId="4" fillId="8" borderId="11" xfId="4" applyNumberFormat="1" applyFont="1" applyFill="1" applyBorder="1" applyAlignment="1">
      <alignment horizontal="center"/>
    </xf>
    <xf numFmtId="166" fontId="4" fillId="8" borderId="0" xfId="1" applyNumberFormat="1" applyFont="1" applyFill="1" applyBorder="1" applyAlignment="1">
      <alignment horizontal="center"/>
    </xf>
    <xf numFmtId="43" fontId="6" fillId="2" borderId="0" xfId="19" applyFont="1" applyFill="1" applyAlignment="1">
      <alignment horizontal="left"/>
    </xf>
    <xf numFmtId="43" fontId="6" fillId="2" borderId="0" xfId="9" applyNumberFormat="1">
      <alignment horizontal="left"/>
    </xf>
    <xf numFmtId="3" fontId="4" fillId="2" borderId="0" xfId="9" applyNumberFormat="1" applyFont="1">
      <alignment horizontal="left"/>
    </xf>
    <xf numFmtId="3" fontId="4" fillId="2" borderId="0" xfId="9" applyNumberFormat="1" applyFont="1" applyAlignment="1">
      <alignment horizontal="right"/>
    </xf>
    <xf numFmtId="178" fontId="4" fillId="2" borderId="0" xfId="4" applyNumberFormat="1" applyFont="1" applyFill="1" applyBorder="1" applyAlignment="1">
      <alignment horizontal="right"/>
    </xf>
    <xf numFmtId="166" fontId="4" fillId="0" borderId="0" xfId="1" applyNumberFormat="1" applyFont="1" applyFill="1" applyBorder="1" applyAlignment="1">
      <alignment horizontal="center"/>
    </xf>
    <xf numFmtId="0" fontId="5" fillId="0" borderId="0" xfId="8"/>
    <xf numFmtId="178" fontId="4" fillId="0" borderId="0" xfId="4" applyNumberFormat="1" applyFont="1" applyFill="1" applyBorder="1" applyAlignment="1">
      <alignment horizontal="right"/>
    </xf>
    <xf numFmtId="0" fontId="6" fillId="0" borderId="0" xfId="9" applyFill="1">
      <alignment horizontal="left"/>
    </xf>
    <xf numFmtId="10" fontId="6" fillId="0" borderId="0" xfId="1" applyNumberFormat="1" applyFont="1" applyFill="1" applyBorder="1" applyAlignment="1">
      <alignment horizontal="center"/>
    </xf>
    <xf numFmtId="3" fontId="4" fillId="2" borderId="0" xfId="9" applyNumberFormat="1" applyFont="1" applyAlignment="1">
      <alignment horizontal="center"/>
    </xf>
    <xf numFmtId="0" fontId="4" fillId="2" borderId="0" xfId="9" applyFont="1" applyAlignment="1">
      <alignment horizontal="center"/>
    </xf>
    <xf numFmtId="166" fontId="4" fillId="2" borderId="0" xfId="1" applyNumberFormat="1" applyFont="1" applyFill="1" applyBorder="1" applyAlignment="1">
      <alignment horizontal="center"/>
    </xf>
    <xf numFmtId="166" fontId="4" fillId="2" borderId="0" xfId="1" applyNumberFormat="1" applyFont="1" applyFill="1" applyAlignment="1">
      <alignment horizontal="center"/>
    </xf>
    <xf numFmtId="3" fontId="20" fillId="2" borderId="1" xfId="9" applyNumberFormat="1" applyFont="1" applyBorder="1">
      <alignment horizontal="left"/>
    </xf>
    <xf numFmtId="3" fontId="20" fillId="2" borderId="1" xfId="9" applyNumberFormat="1" applyFont="1" applyBorder="1" applyAlignment="1">
      <alignment horizontal="right"/>
    </xf>
    <xf numFmtId="166" fontId="20" fillId="2" borderId="1" xfId="1" applyNumberFormat="1" applyFont="1" applyFill="1" applyBorder="1" applyAlignment="1">
      <alignment horizontal="center"/>
    </xf>
    <xf numFmtId="3" fontId="44" fillId="2" borderId="0" xfId="9" applyNumberFormat="1" applyFont="1">
      <alignment horizontal="left"/>
    </xf>
    <xf numFmtId="3" fontId="20" fillId="2" borderId="0" xfId="9" applyNumberFormat="1" applyFont="1" applyAlignment="1">
      <alignment horizontal="right"/>
    </xf>
    <xf numFmtId="3" fontId="20" fillId="2" borderId="0" xfId="9" applyNumberFormat="1" applyFont="1" applyAlignment="1">
      <alignment horizontal="center"/>
    </xf>
    <xf numFmtId="0" fontId="4" fillId="2" borderId="0" xfId="9" applyFont="1">
      <alignment horizontal="left"/>
    </xf>
    <xf numFmtId="166" fontId="6" fillId="2" borderId="0" xfId="9" applyNumberFormat="1">
      <alignment horizontal="left"/>
    </xf>
    <xf numFmtId="3" fontId="20" fillId="2" borderId="1" xfId="9" applyNumberFormat="1" applyFont="1" applyBorder="1" applyAlignment="1">
      <alignment horizontal="left" vertical="center" wrapText="1"/>
    </xf>
    <xf numFmtId="3" fontId="20" fillId="2" borderId="1" xfId="9" applyNumberFormat="1" applyFont="1" applyBorder="1" applyAlignment="1">
      <alignment horizontal="right" vertical="center"/>
    </xf>
    <xf numFmtId="0" fontId="4" fillId="2" borderId="1" xfId="9" applyFont="1" applyBorder="1">
      <alignment horizontal="left"/>
    </xf>
    <xf numFmtId="170" fontId="0" fillId="0" borderId="0" xfId="19" applyNumberFormat="1" applyFont="1" applyFill="1" applyBorder="1" applyAlignment="1">
      <alignment vertical="center"/>
    </xf>
    <xf numFmtId="170" fontId="0" fillId="0" borderId="0" xfId="19" applyNumberFormat="1" applyFont="1"/>
    <xf numFmtId="43" fontId="0" fillId="0" borderId="0" xfId="19" applyFont="1"/>
    <xf numFmtId="0" fontId="43" fillId="10" borderId="0" xfId="9" applyFont="1" applyFill="1" applyAlignment="1">
      <alignment horizontal="left" vertical="center"/>
    </xf>
    <xf numFmtId="17" fontId="43" fillId="10" borderId="0" xfId="9" applyNumberFormat="1" applyFont="1" applyFill="1" applyAlignment="1">
      <alignment horizontal="center" vertical="center"/>
    </xf>
    <xf numFmtId="0" fontId="43" fillId="10" borderId="0" xfId="9" applyFont="1" applyFill="1" applyAlignment="1">
      <alignment horizontal="center" vertical="center"/>
    </xf>
    <xf numFmtId="0" fontId="44" fillId="2" borderId="0" xfId="9" applyFont="1">
      <alignment horizontal="left"/>
    </xf>
    <xf numFmtId="0" fontId="43" fillId="2" borderId="0" xfId="9" applyFont="1" applyAlignment="1">
      <alignment horizontal="center"/>
    </xf>
    <xf numFmtId="0" fontId="20" fillId="2" borderId="0" xfId="9" applyFont="1">
      <alignment horizontal="left"/>
    </xf>
    <xf numFmtId="166" fontId="20" fillId="2" borderId="15" xfId="1" applyNumberFormat="1" applyFont="1" applyFill="1" applyBorder="1" applyAlignment="1">
      <alignment horizontal="center"/>
    </xf>
    <xf numFmtId="166" fontId="4" fillId="2" borderId="15" xfId="9" applyNumberFormat="1" applyFont="1" applyBorder="1" applyAlignment="1">
      <alignment horizontal="center"/>
    </xf>
    <xf numFmtId="178" fontId="4" fillId="2" borderId="16" xfId="4" applyNumberFormat="1" applyFont="1" applyFill="1" applyBorder="1" applyAlignment="1">
      <alignment horizontal="center"/>
    </xf>
    <xf numFmtId="166" fontId="4" fillId="2" borderId="17" xfId="1" applyNumberFormat="1" applyFont="1" applyFill="1" applyBorder="1" applyAlignment="1">
      <alignment horizontal="center"/>
    </xf>
    <xf numFmtId="178" fontId="4" fillId="2" borderId="18" xfId="4" applyNumberFormat="1" applyFont="1" applyFill="1" applyBorder="1" applyAlignment="1">
      <alignment horizontal="center"/>
    </xf>
    <xf numFmtId="3" fontId="20" fillId="2" borderId="0" xfId="9" applyNumberFormat="1" applyFont="1">
      <alignment horizontal="left"/>
    </xf>
    <xf numFmtId="3" fontId="41" fillId="0" borderId="20" xfId="9" applyNumberFormat="1" applyFont="1" applyFill="1" applyBorder="1" applyAlignment="1">
      <alignment horizontal="center"/>
    </xf>
    <xf numFmtId="166" fontId="20" fillId="2" borderId="20" xfId="1" applyNumberFormat="1" applyFont="1" applyFill="1" applyBorder="1" applyAlignment="1">
      <alignment horizontal="center"/>
    </xf>
    <xf numFmtId="3" fontId="20" fillId="2" borderId="1" xfId="9" applyNumberFormat="1" applyFont="1" applyBorder="1" applyAlignment="1">
      <alignment horizontal="center"/>
    </xf>
    <xf numFmtId="3" fontId="48" fillId="2" borderId="0" xfId="9" applyNumberFormat="1" applyFont="1">
      <alignment horizontal="left"/>
    </xf>
    <xf numFmtId="3" fontId="48" fillId="2" borderId="0" xfId="9" applyNumberFormat="1" applyFont="1" applyAlignment="1">
      <alignment horizontal="center"/>
    </xf>
    <xf numFmtId="43" fontId="48" fillId="2" borderId="0" xfId="19" applyFont="1" applyFill="1" applyBorder="1" applyAlignment="1">
      <alignment horizontal="center"/>
    </xf>
    <xf numFmtId="0" fontId="20" fillId="2" borderId="0" xfId="9" applyFont="1" applyAlignment="1">
      <alignment horizontal="center"/>
    </xf>
    <xf numFmtId="178" fontId="20" fillId="11" borderId="21" xfId="9" applyNumberFormat="1" applyFont="1" applyFill="1" applyBorder="1" applyAlignment="1">
      <alignment horizontal="center"/>
    </xf>
    <xf numFmtId="166" fontId="20" fillId="11" borderId="22" xfId="1" applyNumberFormat="1" applyFont="1" applyFill="1" applyBorder="1" applyAlignment="1">
      <alignment horizontal="center"/>
    </xf>
    <xf numFmtId="166" fontId="4" fillId="2" borderId="23" xfId="1" applyNumberFormat="1" applyFont="1" applyFill="1" applyBorder="1" applyAlignment="1">
      <alignment horizontal="center"/>
    </xf>
    <xf numFmtId="10" fontId="0" fillId="0" borderId="0" xfId="0" applyNumberFormat="1"/>
    <xf numFmtId="166" fontId="4" fillId="2" borderId="24" xfId="1" applyNumberFormat="1" applyFont="1" applyFill="1" applyBorder="1" applyAlignment="1">
      <alignment horizontal="center"/>
    </xf>
    <xf numFmtId="0" fontId="45" fillId="0" borderId="0" xfId="0" applyFont="1" applyAlignment="1">
      <alignment wrapText="1"/>
    </xf>
    <xf numFmtId="0" fontId="45" fillId="0" borderId="0" xfId="0" applyFont="1" applyAlignment="1">
      <alignment horizontal="left" wrapText="1"/>
    </xf>
    <xf numFmtId="0" fontId="4" fillId="2" borderId="0" xfId="0" applyFont="1" applyFill="1" applyAlignment="1">
      <alignment horizontal="center" vertical="center" wrapText="1"/>
    </xf>
    <xf numFmtId="166" fontId="20" fillId="8" borderId="31" xfId="1" applyNumberFormat="1" applyFont="1" applyFill="1" applyBorder="1" applyAlignment="1">
      <alignment horizontal="right" vertical="center"/>
    </xf>
    <xf numFmtId="175" fontId="4" fillId="2" borderId="16" xfId="4" applyNumberFormat="1" applyFont="1" applyFill="1" applyBorder="1" applyAlignment="1">
      <alignment horizontal="center" vertical="center"/>
    </xf>
    <xf numFmtId="175" fontId="4" fillId="2" borderId="0" xfId="4" applyNumberFormat="1" applyFont="1" applyFill="1" applyBorder="1" applyAlignment="1">
      <alignment horizontal="center" vertical="center"/>
    </xf>
    <xf numFmtId="166" fontId="4" fillId="2" borderId="23" xfId="1" applyNumberFormat="1" applyFont="1" applyFill="1" applyBorder="1" applyAlignment="1">
      <alignment horizontal="center" vertical="center"/>
    </xf>
    <xf numFmtId="166" fontId="4" fillId="2" borderId="23" xfId="1" applyNumberFormat="1" applyFont="1" applyFill="1" applyBorder="1" applyAlignment="1">
      <alignment horizontal="right" vertical="center"/>
    </xf>
    <xf numFmtId="175" fontId="3" fillId="2" borderId="16" xfId="4" applyNumberFormat="1" applyFont="1" applyFill="1" applyBorder="1" applyAlignment="1">
      <alignment horizontal="center" vertical="center"/>
    </xf>
    <xf numFmtId="0" fontId="16" fillId="10" borderId="0" xfId="0" applyFont="1" applyFill="1" applyAlignment="1">
      <alignment horizontal="center" vertical="center" wrapText="1"/>
    </xf>
    <xf numFmtId="0" fontId="34" fillId="10" borderId="0" xfId="0" applyFont="1" applyFill="1" applyAlignment="1">
      <alignment horizontal="center" vertical="center" wrapText="1"/>
    </xf>
    <xf numFmtId="175" fontId="49" fillId="2" borderId="0" xfId="4" applyNumberFormat="1" applyFont="1" applyFill="1"/>
    <xf numFmtId="0" fontId="20" fillId="8" borderId="0" xfId="0" applyFont="1" applyFill="1" applyAlignment="1">
      <alignment horizontal="left" vertical="center" wrapText="1"/>
    </xf>
    <xf numFmtId="3" fontId="20" fillId="8" borderId="0" xfId="0" applyNumberFormat="1" applyFont="1" applyFill="1" applyAlignment="1">
      <alignment vertical="center"/>
    </xf>
    <xf numFmtId="0" fontId="4" fillId="2" borderId="0" xfId="0" applyFont="1" applyFill="1" applyAlignment="1">
      <alignment vertical="center"/>
    </xf>
    <xf numFmtId="2" fontId="4" fillId="2" borderId="0" xfId="9" applyNumberFormat="1" applyFont="1" applyAlignment="1">
      <alignment horizontal="left" indent="1"/>
    </xf>
    <xf numFmtId="1" fontId="4" fillId="2" borderId="0" xfId="0" applyNumberFormat="1" applyFont="1" applyFill="1"/>
    <xf numFmtId="3" fontId="4" fillId="2" borderId="0" xfId="0" applyNumberFormat="1" applyFont="1" applyFill="1" applyAlignment="1">
      <alignment horizontal="right"/>
    </xf>
    <xf numFmtId="0" fontId="20" fillId="8" borderId="1" xfId="0" applyFont="1" applyFill="1" applyBorder="1" applyAlignment="1">
      <alignment horizontal="left"/>
    </xf>
    <xf numFmtId="166" fontId="20" fillId="8" borderId="1" xfId="0" applyNumberFormat="1" applyFont="1" applyFill="1" applyBorder="1"/>
    <xf numFmtId="3" fontId="3" fillId="2" borderId="0" xfId="9" applyNumberFormat="1" applyFont="1" applyAlignment="1">
      <alignment horizontal="right" vertical="center"/>
    </xf>
    <xf numFmtId="0" fontId="4" fillId="2" borderId="1" xfId="0" applyFont="1" applyFill="1" applyBorder="1"/>
    <xf numFmtId="0" fontId="41" fillId="2" borderId="0" xfId="0" applyFont="1" applyFill="1" applyAlignment="1">
      <alignment horizontal="left" vertical="center"/>
    </xf>
    <xf numFmtId="166" fontId="4" fillId="2" borderId="0" xfId="1" applyNumberFormat="1" applyFont="1" applyFill="1" applyAlignment="1">
      <alignment vertical="center"/>
    </xf>
    <xf numFmtId="0" fontId="46" fillId="2" borderId="0" xfId="0" applyFont="1" applyFill="1" applyAlignment="1">
      <alignment horizontal="left" vertical="center"/>
    </xf>
    <xf numFmtId="0" fontId="20" fillId="2" borderId="0" xfId="0" applyFont="1" applyFill="1" applyAlignment="1">
      <alignment horizontal="left" vertical="center"/>
    </xf>
    <xf numFmtId="0" fontId="20" fillId="2" borderId="0" xfId="0" applyFont="1" applyFill="1" applyAlignment="1">
      <alignment vertical="center"/>
    </xf>
    <xf numFmtId="0" fontId="4" fillId="0" borderId="0" xfId="9" applyFont="1" applyFill="1" applyAlignment="1">
      <alignment horizontal="left" vertical="center"/>
    </xf>
    <xf numFmtId="0" fontId="4" fillId="0" borderId="0" xfId="0" applyFont="1" applyAlignment="1">
      <alignment vertical="center"/>
    </xf>
    <xf numFmtId="0" fontId="43" fillId="10" borderId="21" xfId="9" applyFont="1" applyFill="1" applyBorder="1" applyAlignment="1">
      <alignment horizontal="left" vertical="center"/>
    </xf>
    <xf numFmtId="0" fontId="43" fillId="10" borderId="21" xfId="4" applyNumberFormat="1" applyFont="1" applyFill="1" applyBorder="1" applyAlignment="1">
      <alignment horizontal="center" vertical="center"/>
    </xf>
    <xf numFmtId="0" fontId="43" fillId="10" borderId="29" xfId="4" applyNumberFormat="1" applyFont="1" applyFill="1" applyBorder="1" applyAlignment="1">
      <alignment horizontal="center" vertical="center"/>
    </xf>
    <xf numFmtId="166" fontId="43" fillId="10" borderId="29" xfId="1" applyNumberFormat="1" applyFont="1" applyFill="1" applyBorder="1" applyAlignment="1">
      <alignment horizontal="center" vertical="center"/>
    </xf>
    <xf numFmtId="175" fontId="3" fillId="2" borderId="0" xfId="4" applyNumberFormat="1" applyFont="1" applyFill="1" applyBorder="1" applyAlignment="1">
      <alignment horizontal="center" vertical="center"/>
    </xf>
    <xf numFmtId="166" fontId="3" fillId="2" borderId="0" xfId="1" applyNumberFormat="1" applyFont="1" applyFill="1" applyBorder="1" applyAlignment="1">
      <alignment horizontal="center" vertical="center"/>
    </xf>
    <xf numFmtId="166" fontId="3" fillId="2" borderId="17" xfId="1" applyNumberFormat="1" applyFont="1" applyFill="1" applyBorder="1" applyAlignment="1">
      <alignment horizontal="right" vertical="center"/>
    </xf>
    <xf numFmtId="175" fontId="4" fillId="2" borderId="0" xfId="4" applyNumberFormat="1" applyFont="1" applyFill="1" applyAlignment="1">
      <alignment vertical="center"/>
    </xf>
    <xf numFmtId="0" fontId="4" fillId="2" borderId="0" xfId="0" applyFont="1" applyFill="1" applyAlignment="1">
      <alignment horizontal="left" vertical="center"/>
    </xf>
    <xf numFmtId="170" fontId="4" fillId="2" borderId="16" xfId="19" applyNumberFormat="1" applyFont="1" applyFill="1" applyBorder="1" applyAlignment="1">
      <alignment horizontal="center" vertical="center"/>
    </xf>
    <xf numFmtId="0" fontId="4" fillId="0" borderId="0" xfId="0" applyFont="1" applyAlignment="1">
      <alignment horizontal="left" vertical="center"/>
    </xf>
    <xf numFmtId="0" fontId="41" fillId="12" borderId="28" xfId="0" applyFont="1" applyFill="1" applyBorder="1" applyAlignment="1">
      <alignment vertical="center" wrapText="1"/>
    </xf>
    <xf numFmtId="175" fontId="4" fillId="2" borderId="0" xfId="4" applyNumberFormat="1" applyFont="1" applyFill="1"/>
    <xf numFmtId="166" fontId="43" fillId="10" borderId="22" xfId="1" applyNumberFormat="1" applyFont="1" applyFill="1" applyBorder="1" applyAlignment="1">
      <alignment horizontal="center" vertical="center"/>
    </xf>
    <xf numFmtId="175" fontId="20" fillId="8" borderId="30" xfId="4" applyNumberFormat="1" applyFont="1" applyFill="1" applyBorder="1" applyAlignment="1">
      <alignment horizontal="right"/>
    </xf>
    <xf numFmtId="175" fontId="4" fillId="2" borderId="16" xfId="4" applyNumberFormat="1" applyFont="1" applyFill="1" applyBorder="1" applyAlignment="1">
      <alignment horizontal="right"/>
    </xf>
    <xf numFmtId="175" fontId="4" fillId="2" borderId="0" xfId="4" applyNumberFormat="1" applyFont="1" applyFill="1" applyBorder="1" applyAlignment="1">
      <alignment horizontal="right"/>
    </xf>
    <xf numFmtId="175" fontId="20" fillId="8" borderId="1" xfId="4" applyNumberFormat="1" applyFont="1" applyFill="1" applyBorder="1" applyAlignment="1">
      <alignment horizontal="right"/>
    </xf>
    <xf numFmtId="166" fontId="20" fillId="8" borderId="33" xfId="1" applyNumberFormat="1" applyFont="1" applyFill="1" applyBorder="1" applyAlignment="1">
      <alignment horizontal="right" vertical="center"/>
    </xf>
    <xf numFmtId="0" fontId="3" fillId="2" borderId="0" xfId="0" applyFont="1" applyFill="1" applyAlignment="1">
      <alignment horizontal="right"/>
    </xf>
    <xf numFmtId="0" fontId="42" fillId="2" borderId="0" xfId="0" applyFont="1" applyFill="1"/>
    <xf numFmtId="0" fontId="43" fillId="10" borderId="0" xfId="0" applyFont="1" applyFill="1" applyAlignment="1">
      <alignment horizontal="right"/>
    </xf>
    <xf numFmtId="0" fontId="41" fillId="8" borderId="21" xfId="0" applyFont="1" applyFill="1" applyBorder="1" applyAlignment="1">
      <alignment horizontal="left"/>
    </xf>
    <xf numFmtId="0" fontId="41" fillId="8" borderId="29" xfId="0" applyFont="1" applyFill="1" applyBorder="1" applyAlignment="1">
      <alignment horizontal="right"/>
    </xf>
    <xf numFmtId="0" fontId="41" fillId="8" borderId="22" xfId="0" applyFont="1" applyFill="1" applyBorder="1" applyAlignment="1">
      <alignment horizontal="right"/>
    </xf>
    <xf numFmtId="0" fontId="3" fillId="2" borderId="0" xfId="0" applyFont="1" applyFill="1" applyAlignment="1">
      <alignment horizontal="left"/>
    </xf>
    <xf numFmtId="175" fontId="3" fillId="2" borderId="0" xfId="18" applyNumberFormat="1" applyFont="1" applyFill="1" applyAlignment="1">
      <alignment horizontal="right"/>
    </xf>
    <xf numFmtId="0" fontId="41" fillId="8" borderId="21" xfId="0" applyFont="1" applyFill="1" applyBorder="1"/>
    <xf numFmtId="0" fontId="3" fillId="8" borderId="29" xfId="0" applyFont="1" applyFill="1" applyBorder="1" applyAlignment="1">
      <alignment horizontal="right"/>
    </xf>
    <xf numFmtId="0" fontId="3" fillId="8" borderId="22" xfId="0" applyFont="1" applyFill="1" applyBorder="1" applyAlignment="1">
      <alignment horizontal="right"/>
    </xf>
    <xf numFmtId="178" fontId="3" fillId="2" borderId="0" xfId="18" applyNumberFormat="1" applyFont="1" applyFill="1" applyAlignment="1">
      <alignment horizontal="right"/>
    </xf>
    <xf numFmtId="178" fontId="3" fillId="0" borderId="0" xfId="18" applyNumberFormat="1" applyFont="1" applyFill="1" applyAlignment="1">
      <alignment horizontal="right"/>
    </xf>
    <xf numFmtId="175" fontId="3" fillId="0" borderId="0" xfId="18" applyNumberFormat="1" applyFont="1" applyFill="1" applyAlignment="1">
      <alignment horizontal="right"/>
    </xf>
    <xf numFmtId="0" fontId="3" fillId="2" borderId="5" xfId="0" applyFont="1" applyFill="1" applyBorder="1" applyAlignment="1">
      <alignment horizontal="right"/>
    </xf>
    <xf numFmtId="0" fontId="52" fillId="2" borderId="2" xfId="0" applyFont="1" applyFill="1" applyBorder="1"/>
    <xf numFmtId="0" fontId="3" fillId="2" borderId="2" xfId="0" applyFont="1" applyFill="1" applyBorder="1" applyAlignment="1">
      <alignment horizontal="right"/>
    </xf>
    <xf numFmtId="0" fontId="38" fillId="4" borderId="0" xfId="17" applyFont="1" applyFill="1"/>
    <xf numFmtId="0" fontId="18" fillId="4" borderId="0" xfId="17" applyFont="1" applyFill="1" applyAlignment="1">
      <alignment horizontal="left"/>
    </xf>
    <xf numFmtId="0" fontId="17" fillId="4" borderId="0" xfId="17" applyFont="1" applyFill="1" applyAlignment="1">
      <alignment horizontal="left"/>
    </xf>
    <xf numFmtId="0" fontId="53" fillId="14" borderId="35" xfId="0" applyFont="1" applyFill="1" applyBorder="1" applyAlignment="1">
      <alignment horizontal="center" vertical="center"/>
    </xf>
    <xf numFmtId="179" fontId="53" fillId="14" borderId="6" xfId="0" applyNumberFormat="1" applyFont="1" applyFill="1" applyBorder="1" applyAlignment="1">
      <alignment horizontal="center" vertical="center" wrapText="1"/>
    </xf>
    <xf numFmtId="0" fontId="53" fillId="0" borderId="36" xfId="0" applyFont="1" applyBorder="1" applyAlignment="1">
      <alignment horizontal="center" vertical="center"/>
    </xf>
    <xf numFmtId="0" fontId="38" fillId="15" borderId="36" xfId="0" applyFont="1" applyFill="1" applyBorder="1" applyAlignment="1">
      <alignment horizontal="left" vertical="center"/>
    </xf>
    <xf numFmtId="179" fontId="38" fillId="8" borderId="6" xfId="4" applyNumberFormat="1" applyFont="1" applyFill="1" applyBorder="1" applyAlignment="1">
      <alignment horizontal="center" vertical="center"/>
    </xf>
    <xf numFmtId="1" fontId="22" fillId="0" borderId="0" xfId="1" applyNumberFormat="1" applyFont="1"/>
    <xf numFmtId="3" fontId="22" fillId="0" borderId="0" xfId="0" applyNumberFormat="1" applyFont="1"/>
    <xf numFmtId="0" fontId="53" fillId="0" borderId="6" xfId="0" applyFont="1" applyBorder="1" applyAlignment="1">
      <alignment horizontal="center" vertical="center"/>
    </xf>
    <xf numFmtId="0" fontId="38" fillId="15" borderId="13" xfId="0" applyFont="1" applyFill="1" applyBorder="1" applyAlignment="1">
      <alignment horizontal="left" vertical="center"/>
    </xf>
    <xf numFmtId="0" fontId="38" fillId="15" borderId="5" xfId="0" applyFont="1" applyFill="1" applyBorder="1" applyAlignment="1">
      <alignment horizontal="left" vertical="center"/>
    </xf>
    <xf numFmtId="0" fontId="53" fillId="15" borderId="5" xfId="0" applyFont="1" applyFill="1" applyBorder="1" applyAlignment="1">
      <alignment horizontal="left" vertical="center"/>
    </xf>
    <xf numFmtId="0" fontId="38" fillId="15" borderId="5" xfId="0" applyFont="1" applyFill="1" applyBorder="1" applyAlignment="1">
      <alignment horizontal="left" vertical="center" wrapText="1"/>
    </xf>
    <xf numFmtId="3" fontId="54" fillId="0" borderId="0" xfId="0" applyNumberFormat="1" applyFont="1" applyAlignment="1">
      <alignment horizontal="center"/>
    </xf>
    <xf numFmtId="3" fontId="38" fillId="15" borderId="6" xfId="4" applyNumberFormat="1" applyFont="1" applyFill="1" applyBorder="1" applyAlignment="1">
      <alignment horizontal="center" vertical="center"/>
    </xf>
    <xf numFmtId="175" fontId="38" fillId="15" borderId="6" xfId="4" applyNumberFormat="1" applyFont="1" applyFill="1" applyBorder="1" applyAlignment="1">
      <alignment horizontal="center" vertical="center"/>
    </xf>
    <xf numFmtId="171" fontId="38" fillId="8" borderId="6" xfId="4" applyNumberFormat="1" applyFont="1" applyFill="1" applyBorder="1" applyAlignment="1">
      <alignment horizontal="center" vertical="center"/>
    </xf>
    <xf numFmtId="3" fontId="39" fillId="0" borderId="0" xfId="0" applyNumberFormat="1" applyFont="1" applyAlignment="1">
      <alignment horizontal="center"/>
    </xf>
    <xf numFmtId="0" fontId="22" fillId="0" borderId="0" xfId="0" applyFont="1" applyAlignment="1">
      <alignment vertical="center"/>
    </xf>
    <xf numFmtId="0" fontId="41" fillId="2" borderId="0" xfId="0" applyFont="1" applyFill="1" applyAlignment="1">
      <alignment vertical="center" wrapText="1"/>
    </xf>
    <xf numFmtId="0" fontId="41" fillId="2" borderId="0" xfId="0" applyFont="1" applyFill="1" applyAlignment="1">
      <alignment vertical="center"/>
    </xf>
    <xf numFmtId="0" fontId="50" fillId="2" borderId="0" xfId="0" applyFont="1" applyFill="1"/>
    <xf numFmtId="0" fontId="20" fillId="2" borderId="0" xfId="0" applyFont="1" applyFill="1" applyAlignment="1">
      <alignment horizontal="left" vertical="center" wrapText="1"/>
    </xf>
    <xf numFmtId="175" fontId="4" fillId="2" borderId="0" xfId="4" applyNumberFormat="1" applyFont="1" applyFill="1" applyBorder="1"/>
    <xf numFmtId="0" fontId="43" fillId="10" borderId="0" xfId="0" applyFont="1" applyFill="1" applyAlignment="1">
      <alignment horizontal="center" vertical="center" wrapText="1"/>
    </xf>
    <xf numFmtId="170" fontId="0" fillId="0" borderId="0" xfId="0" applyNumberFormat="1"/>
    <xf numFmtId="166" fontId="4" fillId="2" borderId="0" xfId="1" applyNumberFormat="1" applyFont="1" applyFill="1" applyBorder="1" applyAlignment="1">
      <alignment horizontal="right"/>
    </xf>
    <xf numFmtId="0" fontId="4" fillId="0" borderId="0" xfId="0" applyFont="1" applyAlignment="1">
      <alignment horizontal="left"/>
    </xf>
    <xf numFmtId="166" fontId="0" fillId="2" borderId="0" xfId="1" applyNumberFormat="1" applyFont="1" applyFill="1" applyBorder="1"/>
    <xf numFmtId="0" fontId="4" fillId="2" borderId="0" xfId="0" applyFont="1" applyFill="1" applyAlignment="1">
      <alignment horizontal="left" vertical="center" indent="1"/>
    </xf>
    <xf numFmtId="3" fontId="4" fillId="2" borderId="0" xfId="0" applyNumberFormat="1" applyFont="1" applyFill="1" applyAlignment="1">
      <alignment vertical="center" wrapText="1"/>
    </xf>
    <xf numFmtId="170" fontId="0" fillId="2" borderId="0" xfId="19" applyNumberFormat="1" applyFont="1" applyFill="1" applyBorder="1"/>
    <xf numFmtId="10" fontId="4" fillId="2" borderId="0" xfId="1" applyNumberFormat="1" applyFont="1" applyFill="1" applyBorder="1" applyAlignment="1">
      <alignment horizontal="right"/>
    </xf>
    <xf numFmtId="176" fontId="4" fillId="2" borderId="0" xfId="1" applyNumberFormat="1" applyFont="1" applyFill="1" applyBorder="1" applyAlignment="1">
      <alignment horizontal="right"/>
    </xf>
    <xf numFmtId="17" fontId="4" fillId="2" borderId="0" xfId="0" applyNumberFormat="1" applyFont="1" applyFill="1" applyAlignment="1">
      <alignment horizontal="left" vertical="center"/>
    </xf>
    <xf numFmtId="0" fontId="20" fillId="2" borderId="1" xfId="0" applyFont="1" applyFill="1" applyBorder="1" applyAlignment="1">
      <alignment horizontal="left" vertical="center"/>
    </xf>
    <xf numFmtId="3" fontId="20" fillId="2" borderId="1" xfId="0" applyNumberFormat="1" applyFont="1" applyFill="1" applyBorder="1"/>
    <xf numFmtId="180" fontId="20" fillId="2" borderId="1" xfId="0" applyNumberFormat="1" applyFont="1" applyFill="1" applyBorder="1"/>
    <xf numFmtId="166" fontId="20" fillId="2" borderId="1" xfId="1" applyNumberFormat="1" applyFont="1" applyFill="1" applyBorder="1" applyAlignment="1">
      <alignment horizontal="right"/>
    </xf>
    <xf numFmtId="10" fontId="4" fillId="2" borderId="0" xfId="1" applyNumberFormat="1" applyFont="1" applyFill="1" applyBorder="1"/>
    <xf numFmtId="170" fontId="43" fillId="10" borderId="0" xfId="19" applyNumberFormat="1" applyFont="1" applyFill="1" applyAlignment="1">
      <alignment horizontal="center" vertical="center" wrapText="1"/>
    </xf>
    <xf numFmtId="0" fontId="41" fillId="2" borderId="0" xfId="0" applyFont="1" applyFill="1" applyAlignment="1">
      <alignment horizontal="center" vertical="top" wrapText="1"/>
    </xf>
    <xf numFmtId="1" fontId="3" fillId="2" borderId="0" xfId="19" applyNumberFormat="1" applyFont="1" applyFill="1" applyAlignment="1">
      <alignment horizontal="center" vertical="center" wrapText="1"/>
    </xf>
    <xf numFmtId="1" fontId="4" fillId="2" borderId="0" xfId="19" applyNumberFormat="1" applyFont="1" applyFill="1" applyAlignment="1">
      <alignment horizontal="center" vertical="center"/>
    </xf>
    <xf numFmtId="1" fontId="20" fillId="2" borderId="0" xfId="19" applyNumberFormat="1" applyFont="1" applyFill="1" applyAlignment="1">
      <alignment horizontal="center" vertical="center"/>
    </xf>
    <xf numFmtId="181" fontId="4" fillId="2" borderId="0" xfId="0" applyNumberFormat="1" applyFont="1" applyFill="1"/>
    <xf numFmtId="0" fontId="41" fillId="2" borderId="1" xfId="0" applyFont="1" applyFill="1" applyBorder="1" applyAlignment="1">
      <alignment horizontal="center" vertical="top" wrapText="1"/>
    </xf>
    <xf numFmtId="1" fontId="41" fillId="2" borderId="1" xfId="19" applyNumberFormat="1" applyFont="1" applyFill="1" applyBorder="1" applyAlignment="1">
      <alignment horizontal="center" vertical="center" wrapText="1"/>
    </xf>
    <xf numFmtId="0" fontId="43" fillId="10" borderId="0" xfId="0" applyFont="1" applyFill="1" applyAlignment="1">
      <alignment horizontal="left" vertical="center" wrapText="1"/>
    </xf>
    <xf numFmtId="17" fontId="40" fillId="16" borderId="0" xfId="2" applyNumberFormat="1" applyFont="1" applyFill="1" applyAlignment="1">
      <alignment horizontal="center"/>
    </xf>
    <xf numFmtId="3" fontId="20" fillId="0" borderId="0" xfId="0" applyNumberFormat="1" applyFont="1" applyAlignment="1">
      <alignment horizontal="left" vertical="center" indent="1"/>
    </xf>
    <xf numFmtId="3" fontId="4" fillId="0" borderId="0" xfId="0" applyNumberFormat="1" applyFont="1" applyAlignment="1">
      <alignment horizontal="center" vertical="center"/>
    </xf>
    <xf numFmtId="0" fontId="17" fillId="4" borderId="0" xfId="2" applyFont="1" applyFill="1" applyAlignment="1">
      <alignment horizontal="left" indent="1"/>
    </xf>
    <xf numFmtId="0" fontId="17" fillId="4" borderId="3" xfId="2" applyFont="1" applyFill="1" applyBorder="1"/>
    <xf numFmtId="3" fontId="20" fillId="0" borderId="1" xfId="0" applyNumberFormat="1" applyFont="1" applyBorder="1" applyAlignment="1">
      <alignment horizontal="center" vertical="center"/>
    </xf>
    <xf numFmtId="3" fontId="17" fillId="4" borderId="0" xfId="2" applyNumberFormat="1" applyFont="1" applyFill="1" applyAlignment="1">
      <alignment horizontal="center"/>
    </xf>
    <xf numFmtId="0" fontId="21" fillId="4" borderId="0" xfId="2" applyFont="1" applyFill="1" applyAlignment="1">
      <alignment horizontal="left" indent="3"/>
    </xf>
    <xf numFmtId="3" fontId="21" fillId="4" borderId="0" xfId="2" applyNumberFormat="1" applyFont="1" applyFill="1" applyAlignment="1">
      <alignment horizontal="center"/>
    </xf>
    <xf numFmtId="0" fontId="21" fillId="0" borderId="0" xfId="2" applyFont="1" applyAlignment="1">
      <alignment horizontal="left" indent="3"/>
    </xf>
    <xf numFmtId="3" fontId="21" fillId="0" borderId="0" xfId="2" applyNumberFormat="1" applyFont="1" applyAlignment="1">
      <alignment horizontal="center"/>
    </xf>
    <xf numFmtId="0" fontId="17" fillId="0" borderId="0" xfId="2" applyFont="1" applyAlignment="1">
      <alignment horizontal="left" indent="1"/>
    </xf>
    <xf numFmtId="3" fontId="17" fillId="0" borderId="0" xfId="2" applyNumberFormat="1" applyFont="1" applyAlignment="1">
      <alignment horizontal="center"/>
    </xf>
    <xf numFmtId="3" fontId="17" fillId="4" borderId="3" xfId="2" applyNumberFormat="1" applyFont="1" applyFill="1" applyBorder="1" applyAlignment="1">
      <alignment horizontal="center"/>
    </xf>
    <xf numFmtId="0" fontId="40" fillId="7" borderId="6" xfId="5" applyFont="1" applyFill="1" applyBorder="1" applyAlignment="1">
      <alignment vertical="center"/>
    </xf>
    <xf numFmtId="0" fontId="34" fillId="7" borderId="12" xfId="5" applyFont="1" applyFill="1" applyBorder="1" applyAlignment="1">
      <alignment horizontal="center" vertical="center" wrapText="1"/>
    </xf>
    <xf numFmtId="0" fontId="34" fillId="7" borderId="13" xfId="5" applyFont="1" applyFill="1" applyBorder="1" applyAlignment="1">
      <alignment horizontal="center" vertical="center" wrapText="1"/>
    </xf>
    <xf numFmtId="0" fontId="34" fillId="7" borderId="12" xfId="5" applyFont="1" applyFill="1" applyBorder="1" applyAlignment="1">
      <alignment horizontal="center" vertical="center"/>
    </xf>
    <xf numFmtId="0" fontId="34" fillId="7" borderId="1" xfId="5" applyFont="1" applyFill="1" applyBorder="1" applyAlignment="1">
      <alignment horizontal="center" vertical="center" wrapText="1"/>
    </xf>
    <xf numFmtId="0" fontId="21" fillId="0" borderId="38" xfId="5" applyFont="1" applyBorder="1" applyAlignment="1">
      <alignment horizontal="left"/>
    </xf>
    <xf numFmtId="171" fontId="21" fillId="0" borderId="7" xfId="5" applyNumberFormat="1" applyFont="1" applyBorder="1" applyAlignment="1">
      <alignment horizontal="right"/>
    </xf>
    <xf numFmtId="171" fontId="21" fillId="0" borderId="8" xfId="5" applyNumberFormat="1" applyFont="1" applyBorder="1" applyAlignment="1">
      <alignment horizontal="right"/>
    </xf>
    <xf numFmtId="171" fontId="21" fillId="0" borderId="7" xfId="5" applyNumberFormat="1" applyFont="1" applyBorder="1" applyAlignment="1">
      <alignment horizontal="center"/>
    </xf>
    <xf numFmtId="171" fontId="21" fillId="0" borderId="8" xfId="5" applyNumberFormat="1" applyFont="1" applyBorder="1" applyAlignment="1">
      <alignment horizontal="center"/>
    </xf>
    <xf numFmtId="0" fontId="21" fillId="4" borderId="38" xfId="5" applyFont="1" applyFill="1" applyBorder="1" applyAlignment="1">
      <alignment horizontal="left"/>
    </xf>
    <xf numFmtId="171" fontId="21" fillId="4" borderId="7" xfId="5" applyNumberFormat="1" applyFont="1" applyFill="1" applyBorder="1" applyAlignment="1">
      <alignment horizontal="right"/>
    </xf>
    <xf numFmtId="171" fontId="21" fillId="4" borderId="8" xfId="5" applyNumberFormat="1" applyFont="1" applyFill="1" applyBorder="1" applyAlignment="1">
      <alignment horizontal="right"/>
    </xf>
    <xf numFmtId="171" fontId="21" fillId="4" borderId="7" xfId="5" applyNumberFormat="1" applyFont="1" applyFill="1" applyBorder="1" applyAlignment="1">
      <alignment horizontal="center"/>
    </xf>
    <xf numFmtId="171" fontId="21" fillId="4" borderId="8" xfId="5" applyNumberFormat="1" applyFont="1" applyFill="1" applyBorder="1" applyAlignment="1">
      <alignment horizontal="center"/>
    </xf>
    <xf numFmtId="171" fontId="21" fillId="4" borderId="7" xfId="5" applyNumberFormat="1" applyFont="1" applyFill="1" applyBorder="1" applyAlignment="1">
      <alignment horizontal="center" vertical="center"/>
    </xf>
    <xf numFmtId="171" fontId="21" fillId="4" borderId="8" xfId="5" applyNumberFormat="1" applyFont="1" applyFill="1" applyBorder="1" applyAlignment="1">
      <alignment horizontal="center" vertical="center"/>
    </xf>
    <xf numFmtId="171" fontId="21" fillId="4" borderId="7" xfId="19" applyNumberFormat="1" applyFont="1" applyFill="1" applyBorder="1" applyAlignment="1">
      <alignment horizontal="right"/>
    </xf>
    <xf numFmtId="171" fontId="21" fillId="4" borderId="8" xfId="19" applyNumberFormat="1" applyFont="1" applyFill="1" applyBorder="1" applyAlignment="1">
      <alignment horizontal="right"/>
    </xf>
    <xf numFmtId="171" fontId="21" fillId="4" borderId="38" xfId="5" applyNumberFormat="1" applyFont="1" applyFill="1" applyBorder="1" applyAlignment="1">
      <alignment horizontal="center" vertical="center"/>
    </xf>
    <xf numFmtId="166" fontId="20" fillId="2" borderId="5" xfId="1" applyNumberFormat="1" applyFont="1" applyFill="1" applyBorder="1" applyAlignment="1">
      <alignment horizontal="center" vertical="center"/>
    </xf>
    <xf numFmtId="0" fontId="43" fillId="10" borderId="0" xfId="0" applyFont="1" applyFill="1" applyAlignment="1">
      <alignment horizontal="center" vertical="center"/>
    </xf>
    <xf numFmtId="0" fontId="40" fillId="7" borderId="41" xfId="5" applyFont="1" applyFill="1" applyBorder="1" applyAlignment="1">
      <alignment horizontal="center" vertical="center"/>
    </xf>
    <xf numFmtId="0" fontId="3" fillId="0" borderId="16" xfId="9" applyFont="1" applyFill="1" applyBorder="1" applyAlignment="1">
      <alignment horizontal="left" indent="1"/>
    </xf>
    <xf numFmtId="172" fontId="21" fillId="4" borderId="0" xfId="19" applyNumberFormat="1" applyFont="1" applyFill="1" applyBorder="1" applyAlignment="1">
      <alignment horizontal="right" vertical="center"/>
    </xf>
    <xf numFmtId="174" fontId="21" fillId="4" borderId="0" xfId="5" applyNumberFormat="1" applyFont="1" applyFill="1" applyAlignment="1">
      <alignment vertical="center"/>
    </xf>
    <xf numFmtId="166" fontId="20" fillId="8" borderId="1" xfId="0" applyNumberFormat="1" applyFont="1" applyFill="1" applyBorder="1" applyAlignment="1">
      <alignment horizontal="right"/>
    </xf>
    <xf numFmtId="0" fontId="20" fillId="11" borderId="1" xfId="0" applyFont="1" applyFill="1" applyBorder="1"/>
    <xf numFmtId="166" fontId="20" fillId="8" borderId="1" xfId="0" applyNumberFormat="1" applyFont="1" applyFill="1" applyBorder="1" applyAlignment="1">
      <alignment horizontal="right" vertical="center"/>
    </xf>
    <xf numFmtId="0" fontId="50" fillId="2" borderId="0" xfId="0" applyFont="1" applyFill="1" applyAlignment="1">
      <alignment horizontal="left"/>
    </xf>
    <xf numFmtId="3" fontId="50" fillId="2" borderId="0" xfId="0" applyNumberFormat="1" applyFont="1" applyFill="1" applyAlignment="1">
      <alignment horizontal="center"/>
    </xf>
    <xf numFmtId="10" fontId="50" fillId="2" borderId="0" xfId="0" applyNumberFormat="1" applyFont="1" applyFill="1" applyAlignment="1">
      <alignment horizontal="center"/>
    </xf>
    <xf numFmtId="3" fontId="50" fillId="2" borderId="0" xfId="1" applyNumberFormat="1" applyFont="1" applyFill="1" applyAlignment="1">
      <alignment horizontal="center"/>
    </xf>
    <xf numFmtId="168" fontId="4" fillId="2" borderId="0" xfId="9" applyNumberFormat="1" applyFont="1" applyAlignment="1">
      <alignment horizontal="center"/>
    </xf>
    <xf numFmtId="0" fontId="20" fillId="11" borderId="1" xfId="9" applyFont="1" applyFill="1" applyBorder="1">
      <alignment horizontal="left"/>
    </xf>
    <xf numFmtId="168" fontId="20" fillId="11" borderId="1" xfId="9" applyNumberFormat="1" applyFont="1" applyFill="1" applyBorder="1" applyAlignment="1">
      <alignment horizontal="center"/>
    </xf>
    <xf numFmtId="0" fontId="38" fillId="4" borderId="0" xfId="2" applyFont="1" applyFill="1"/>
    <xf numFmtId="0" fontId="39" fillId="4" borderId="0" xfId="2" applyFont="1" applyFill="1" applyAlignment="1">
      <alignment horizontal="right"/>
    </xf>
    <xf numFmtId="0" fontId="21" fillId="9" borderId="0" xfId="2" applyFont="1" applyFill="1"/>
    <xf numFmtId="0" fontId="2" fillId="2" borderId="0" xfId="2" applyFill="1"/>
    <xf numFmtId="0" fontId="18" fillId="4" borderId="0" xfId="2" applyFont="1" applyFill="1" applyAlignment="1">
      <alignment horizontal="left"/>
    </xf>
    <xf numFmtId="0" fontId="56" fillId="4" borderId="0" xfId="2" applyFont="1" applyFill="1"/>
    <xf numFmtId="3" fontId="21" fillId="4" borderId="0" xfId="2" applyNumberFormat="1" applyFont="1" applyFill="1"/>
    <xf numFmtId="0" fontId="40" fillId="7" borderId="0" xfId="2" applyFont="1" applyFill="1" applyAlignment="1">
      <alignment horizontal="center" wrapText="1"/>
    </xf>
    <xf numFmtId="3" fontId="40" fillId="7" borderId="0" xfId="2" applyNumberFormat="1" applyFont="1" applyFill="1" applyAlignment="1">
      <alignment horizontal="center" wrapText="1"/>
    </xf>
    <xf numFmtId="0" fontId="17" fillId="19" borderId="0" xfId="2" applyFont="1" applyFill="1" applyAlignment="1">
      <alignment horizontal="center" wrapText="1"/>
    </xf>
    <xf numFmtId="3" fontId="17" fillId="19" borderId="0" xfId="2" applyNumberFormat="1" applyFont="1" applyFill="1" applyAlignment="1">
      <alignment horizontal="center" wrapText="1"/>
    </xf>
    <xf numFmtId="10" fontId="17" fillId="19" borderId="0" xfId="2" applyNumberFormat="1" applyFont="1" applyFill="1" applyAlignment="1">
      <alignment horizontal="center" wrapText="1"/>
    </xf>
    <xf numFmtId="3" fontId="2" fillId="2" borderId="0" xfId="2" applyNumberFormat="1" applyFill="1" applyAlignment="1">
      <alignment horizontal="left"/>
    </xf>
    <xf numFmtId="10" fontId="2" fillId="2" borderId="0" xfId="1" applyNumberFormat="1" applyFont="1" applyFill="1" applyAlignment="1">
      <alignment horizontal="left"/>
    </xf>
    <xf numFmtId="3" fontId="21" fillId="2" borderId="0" xfId="2" applyNumberFormat="1" applyFont="1" applyFill="1" applyAlignment="1">
      <alignment horizontal="center" wrapText="1"/>
    </xf>
    <xf numFmtId="0" fontId="9" fillId="0" borderId="0" xfId="22"/>
    <xf numFmtId="0" fontId="21" fillId="2" borderId="0" xfId="2" applyFont="1" applyFill="1" applyAlignment="1">
      <alignment horizontal="center" wrapText="1"/>
    </xf>
    <xf numFmtId="10" fontId="21" fillId="2" borderId="0" xfId="2" applyNumberFormat="1" applyFont="1" applyFill="1" applyAlignment="1">
      <alignment horizontal="center" wrapText="1"/>
    </xf>
    <xf numFmtId="3" fontId="17" fillId="4" borderId="3" xfId="2" applyNumberFormat="1" applyFont="1" applyFill="1" applyBorder="1" applyAlignment="1">
      <alignment horizontal="center" vertical="center" wrapText="1"/>
    </xf>
    <xf numFmtId="0" fontId="17" fillId="4" borderId="3" xfId="2" applyFont="1" applyFill="1" applyBorder="1" applyAlignment="1">
      <alignment horizontal="center" vertical="center" wrapText="1"/>
    </xf>
    <xf numFmtId="10" fontId="17" fillId="4" borderId="3" xfId="2" applyNumberFormat="1" applyFont="1" applyFill="1" applyBorder="1" applyAlignment="1">
      <alignment horizontal="center" vertical="center" wrapText="1"/>
    </xf>
    <xf numFmtId="0" fontId="21" fillId="4" borderId="0" xfId="2" applyFont="1" applyFill="1" applyAlignment="1">
      <alignment horizontal="center"/>
    </xf>
    <xf numFmtId="0" fontId="21" fillId="4" borderId="0" xfId="2" applyFont="1" applyFill="1"/>
    <xf numFmtId="170" fontId="58" fillId="4" borderId="0" xfId="19" applyNumberFormat="1" applyFont="1" applyFill="1" applyAlignment="1">
      <alignment horizontal="center" vertical="center"/>
    </xf>
    <xf numFmtId="0" fontId="17" fillId="4" borderId="0" xfId="2" applyFont="1" applyFill="1" applyAlignment="1">
      <alignment horizontal="center"/>
    </xf>
    <xf numFmtId="3" fontId="17" fillId="4" borderId="0" xfId="2" applyNumberFormat="1" applyFont="1" applyFill="1"/>
    <xf numFmtId="0" fontId="35" fillId="0" borderId="0" xfId="2" applyFont="1" applyAlignment="1">
      <alignment horizontal="left"/>
    </xf>
    <xf numFmtId="0" fontId="2" fillId="0" borderId="0" xfId="2"/>
    <xf numFmtId="0" fontId="23" fillId="0" borderId="0" xfId="0" applyFont="1"/>
    <xf numFmtId="0" fontId="59" fillId="6" borderId="0" xfId="0" applyFont="1" applyFill="1" applyAlignment="1">
      <alignment horizontal="center" vertical="center" wrapText="1"/>
    </xf>
    <xf numFmtId="0" fontId="59" fillId="6" borderId="0" xfId="0" applyFont="1" applyFill="1" applyAlignment="1">
      <alignment vertical="center" wrapText="1"/>
    </xf>
    <xf numFmtId="0" fontId="60" fillId="18" borderId="43" xfId="0" applyFont="1" applyFill="1" applyBorder="1" applyAlignment="1">
      <alignment horizontal="center" vertical="center"/>
    </xf>
    <xf numFmtId="0" fontId="61" fillId="18" borderId="43" xfId="0" applyFont="1" applyFill="1" applyBorder="1" applyAlignment="1">
      <alignment vertical="center"/>
    </xf>
    <xf numFmtId="0" fontId="60" fillId="18" borderId="43" xfId="0" applyFont="1" applyFill="1" applyBorder="1" applyAlignment="1">
      <alignment vertical="center"/>
    </xf>
    <xf numFmtId="0" fontId="62" fillId="0" borderId="0" xfId="0" applyFont="1" applyAlignment="1">
      <alignment horizontal="center" vertical="center"/>
    </xf>
    <xf numFmtId="0" fontId="63" fillId="0" borderId="0" xfId="0" applyFont="1" applyAlignment="1">
      <alignment vertical="center"/>
    </xf>
    <xf numFmtId="0" fontId="62" fillId="0" borderId="0" xfId="0" applyFont="1" applyAlignment="1">
      <alignment vertical="center"/>
    </xf>
    <xf numFmtId="0" fontId="62" fillId="0" borderId="1" xfId="0" applyFont="1" applyBorder="1" applyAlignment="1">
      <alignment horizontal="center" vertical="center"/>
    </xf>
    <xf numFmtId="0" fontId="63" fillId="0" borderId="1" xfId="0" applyFont="1" applyBorder="1" applyAlignment="1">
      <alignment vertical="center"/>
    </xf>
    <xf numFmtId="0" fontId="62" fillId="0" borderId="1" xfId="0" applyFont="1" applyBorder="1" applyAlignment="1">
      <alignment vertical="center"/>
    </xf>
    <xf numFmtId="0" fontId="62" fillId="0" borderId="42" xfId="0" applyFont="1" applyBorder="1" applyAlignment="1">
      <alignment horizontal="center" vertical="center" wrapText="1"/>
    </xf>
    <xf numFmtId="0" fontId="63" fillId="0" borderId="42" xfId="0" applyFont="1" applyBorder="1" applyAlignment="1">
      <alignment vertical="center"/>
    </xf>
    <xf numFmtId="0" fontId="62" fillId="0" borderId="42" xfId="0" applyFont="1" applyBorder="1" applyAlignment="1">
      <alignment vertical="center"/>
    </xf>
    <xf numFmtId="0" fontId="62" fillId="0" borderId="42" xfId="0" applyFont="1" applyBorder="1" applyAlignment="1">
      <alignment horizontal="center" vertical="center"/>
    </xf>
    <xf numFmtId="0" fontId="62" fillId="0" borderId="1" xfId="0" applyFont="1" applyBorder="1" applyAlignment="1">
      <alignment horizontal="center" vertical="center" wrapText="1"/>
    </xf>
    <xf numFmtId="0" fontId="62" fillId="0" borderId="2" xfId="0" applyFont="1" applyBorder="1" applyAlignment="1">
      <alignment horizontal="center" vertical="center" wrapText="1"/>
    </xf>
    <xf numFmtId="0" fontId="63" fillId="0" borderId="2" xfId="0" applyFont="1" applyBorder="1" applyAlignment="1">
      <alignment vertical="center"/>
    </xf>
    <xf numFmtId="0" fontId="62" fillId="0" borderId="2" xfId="0" applyFont="1" applyBorder="1" applyAlignment="1">
      <alignment vertical="center"/>
    </xf>
    <xf numFmtId="0" fontId="62" fillId="0" borderId="2" xfId="0" applyFont="1" applyBorder="1" applyAlignment="1">
      <alignment horizontal="center" vertical="center"/>
    </xf>
    <xf numFmtId="0" fontId="62" fillId="0" borderId="0" xfId="0" applyFont="1" applyAlignment="1">
      <alignment horizontal="center" vertical="center" wrapText="1"/>
    </xf>
    <xf numFmtId="0" fontId="62" fillId="0" borderId="48" xfId="0" applyFont="1" applyBorder="1" applyAlignment="1">
      <alignment horizontal="center" vertical="center" wrapText="1"/>
    </xf>
    <xf numFmtId="0" fontId="62" fillId="0" borderId="48" xfId="0" applyFont="1" applyBorder="1" applyAlignment="1">
      <alignment horizontal="center" vertical="center"/>
    </xf>
    <xf numFmtId="0" fontId="63" fillId="0" borderId="48" xfId="0" applyFont="1" applyBorder="1" applyAlignment="1">
      <alignment vertical="center"/>
    </xf>
    <xf numFmtId="0" fontId="62" fillId="0" borderId="48" xfId="0" applyFont="1" applyBorder="1" applyAlignment="1">
      <alignment vertical="center"/>
    </xf>
    <xf numFmtId="0" fontId="60" fillId="18" borderId="0" xfId="0" applyFont="1" applyFill="1" applyAlignment="1">
      <alignment vertical="center"/>
    </xf>
    <xf numFmtId="0" fontId="61" fillId="18" borderId="45" xfId="0" applyFont="1" applyFill="1" applyBorder="1" applyAlignment="1">
      <alignment vertical="center"/>
    </xf>
    <xf numFmtId="0" fontId="61" fillId="18" borderId="45" xfId="0" applyFont="1" applyFill="1" applyBorder="1" applyAlignment="1">
      <alignment horizontal="center" vertical="center"/>
    </xf>
    <xf numFmtId="10" fontId="3" fillId="2" borderId="23" xfId="1" applyNumberFormat="1" applyFont="1" applyFill="1" applyBorder="1" applyAlignment="1">
      <alignment horizontal="right" vertical="center"/>
    </xf>
    <xf numFmtId="175" fontId="4" fillId="0" borderId="0" xfId="0" applyNumberFormat="1" applyFont="1"/>
    <xf numFmtId="10" fontId="3" fillId="2" borderId="17" xfId="1" applyNumberFormat="1" applyFont="1" applyFill="1" applyBorder="1" applyAlignment="1">
      <alignment horizontal="right" vertical="center"/>
    </xf>
    <xf numFmtId="172" fontId="21" fillId="4" borderId="0" xfId="19" applyNumberFormat="1" applyFont="1" applyFill="1" applyBorder="1" applyAlignment="1">
      <alignment vertical="center"/>
    </xf>
    <xf numFmtId="0" fontId="65" fillId="5" borderId="0" xfId="26" applyFont="1" applyFill="1" applyAlignment="1">
      <alignment horizontal="center" vertical="center" wrapText="1"/>
    </xf>
    <xf numFmtId="0" fontId="27" fillId="2" borderId="52" xfId="26" applyFont="1" applyFill="1" applyBorder="1" applyAlignment="1">
      <alignment horizontal="center" vertical="center"/>
    </xf>
    <xf numFmtId="14" fontId="27" fillId="2" borderId="52" xfId="26" applyNumberFormat="1" applyFont="1" applyFill="1" applyBorder="1" applyAlignment="1">
      <alignment horizontal="center" vertical="center"/>
    </xf>
    <xf numFmtId="168" fontId="27" fillId="2" borderId="52" xfId="26" applyNumberFormat="1" applyFont="1" applyFill="1" applyBorder="1" applyAlignment="1">
      <alignment horizontal="center" vertical="center"/>
    </xf>
    <xf numFmtId="3" fontId="25" fillId="2" borderId="52" xfId="26" applyNumberFormat="1" applyFont="1" applyFill="1" applyBorder="1" applyAlignment="1">
      <alignment horizontal="center" vertical="center"/>
    </xf>
    <xf numFmtId="0" fontId="25" fillId="2" borderId="52" xfId="26" applyFont="1" applyFill="1" applyBorder="1" applyAlignment="1">
      <alignment horizontal="center" vertical="center"/>
    </xf>
    <xf numFmtId="14" fontId="25" fillId="2" borderId="52" xfId="26" applyNumberFormat="1" applyFont="1" applyFill="1" applyBorder="1" applyAlignment="1">
      <alignment horizontal="center" vertical="center"/>
    </xf>
    <xf numFmtId="168" fontId="25" fillId="2" borderId="52" xfId="26" applyNumberFormat="1" applyFont="1" applyFill="1" applyBorder="1" applyAlignment="1">
      <alignment horizontal="center" vertical="center"/>
    </xf>
    <xf numFmtId="3" fontId="25" fillId="2" borderId="53" xfId="26" applyNumberFormat="1" applyFont="1" applyFill="1" applyBorder="1" applyAlignment="1">
      <alignment horizontal="center" vertical="center"/>
    </xf>
    <xf numFmtId="0" fontId="25" fillId="2" borderId="53" xfId="26" applyFont="1" applyFill="1" applyBorder="1" applyAlignment="1">
      <alignment horizontal="center" vertical="center"/>
    </xf>
    <xf numFmtId="14" fontId="25" fillId="2" borderId="53" xfId="26" applyNumberFormat="1" applyFont="1" applyFill="1" applyBorder="1" applyAlignment="1">
      <alignment horizontal="center" vertical="center"/>
    </xf>
    <xf numFmtId="168" fontId="25" fillId="2" borderId="53" xfId="26" applyNumberFormat="1" applyFont="1" applyFill="1" applyBorder="1" applyAlignment="1">
      <alignment horizontal="center" vertical="center"/>
    </xf>
    <xf numFmtId="168" fontId="31" fillId="2" borderId="54" xfId="26" applyNumberFormat="1" applyFont="1" applyFill="1" applyBorder="1" applyAlignment="1">
      <alignment horizontal="center" vertical="center"/>
    </xf>
    <xf numFmtId="0" fontId="66" fillId="0" borderId="0" xfId="26" applyFont="1" applyAlignment="1">
      <alignment vertical="center"/>
    </xf>
    <xf numFmtId="14" fontId="66" fillId="0" borderId="0" xfId="26" applyNumberFormat="1" applyFont="1" applyAlignment="1">
      <alignment vertical="center"/>
    </xf>
    <xf numFmtId="0" fontId="67" fillId="0" borderId="0" xfId="26" applyFont="1" applyAlignment="1">
      <alignment vertical="center"/>
    </xf>
    <xf numFmtId="168" fontId="23" fillId="0" borderId="0" xfId="26" applyNumberFormat="1" applyFont="1" applyAlignment="1">
      <alignment vertical="center"/>
    </xf>
    <xf numFmtId="0" fontId="68" fillId="2" borderId="0" xfId="24" quotePrefix="1" applyFont="1" applyFill="1"/>
    <xf numFmtId="0" fontId="69" fillId="2" borderId="0" xfId="0" applyFont="1" applyFill="1"/>
    <xf numFmtId="0" fontId="4" fillId="2" borderId="0" xfId="9" applyFont="1" applyAlignment="1">
      <alignment horizontal="right"/>
    </xf>
    <xf numFmtId="0" fontId="43" fillId="10" borderId="0" xfId="9" applyFont="1" applyFill="1" applyAlignment="1"/>
    <xf numFmtId="0" fontId="43" fillId="10" borderId="0" xfId="9" applyFont="1" applyFill="1" applyAlignment="1">
      <alignment horizontal="right"/>
    </xf>
    <xf numFmtId="0" fontId="43" fillId="10" borderId="0" xfId="9" applyFont="1" applyFill="1" applyAlignment="1">
      <alignment horizontal="right" wrapText="1"/>
    </xf>
    <xf numFmtId="0" fontId="4" fillId="0" borderId="0" xfId="9" applyFont="1" applyFill="1" applyAlignment="1"/>
    <xf numFmtId="3" fontId="4" fillId="0" borderId="0" xfId="9" applyNumberFormat="1" applyFont="1" applyFill="1" applyAlignment="1">
      <alignment horizontal="right"/>
    </xf>
    <xf numFmtId="166" fontId="4" fillId="0" borderId="0" xfId="1" applyNumberFormat="1" applyFont="1" applyFill="1" applyAlignment="1">
      <alignment horizontal="right"/>
    </xf>
    <xf numFmtId="3" fontId="6" fillId="2" borderId="0" xfId="9" applyNumberFormat="1">
      <alignment horizontal="left"/>
    </xf>
    <xf numFmtId="0" fontId="4" fillId="2" borderId="2" xfId="9" applyFont="1" applyBorder="1">
      <alignment horizontal="left"/>
    </xf>
    <xf numFmtId="0" fontId="20" fillId="0" borderId="0" xfId="9" applyFont="1" applyFill="1" applyAlignment="1"/>
    <xf numFmtId="0" fontId="4" fillId="2" borderId="12" xfId="9" applyFont="1" applyBorder="1">
      <alignment horizontal="left"/>
    </xf>
    <xf numFmtId="1" fontId="4" fillId="2" borderId="1" xfId="9" applyNumberFormat="1" applyFont="1" applyBorder="1">
      <alignment horizontal="left"/>
    </xf>
    <xf numFmtId="0" fontId="6" fillId="2" borderId="1" xfId="9" applyBorder="1">
      <alignment horizontal="left"/>
    </xf>
    <xf numFmtId="0" fontId="4" fillId="2" borderId="0" xfId="9" applyFont="1" applyAlignment="1"/>
    <xf numFmtId="9" fontId="6" fillId="2" borderId="0" xfId="1" applyFont="1" applyFill="1" applyAlignment="1">
      <alignment horizontal="left"/>
    </xf>
    <xf numFmtId="0" fontId="46" fillId="2" borderId="0" xfId="0" applyFont="1" applyFill="1" applyAlignment="1">
      <alignment horizontal="left" wrapText="1"/>
    </xf>
    <xf numFmtId="175" fontId="6" fillId="2" borderId="0" xfId="4" applyNumberFormat="1" applyFont="1" applyFill="1" applyAlignment="1">
      <alignment horizontal="left"/>
    </xf>
    <xf numFmtId="0" fontId="70" fillId="2" borderId="0" xfId="9" applyFont="1">
      <alignment horizontal="left"/>
    </xf>
    <xf numFmtId="0" fontId="20" fillId="8" borderId="21" xfId="9" applyFont="1" applyFill="1" applyBorder="1" applyAlignment="1"/>
    <xf numFmtId="3" fontId="20" fillId="8" borderId="29" xfId="9" applyNumberFormat="1" applyFont="1" applyFill="1" applyBorder="1" applyAlignment="1">
      <alignment horizontal="right"/>
    </xf>
    <xf numFmtId="3" fontId="3" fillId="0" borderId="0" xfId="9" applyNumberFormat="1" applyFont="1" applyFill="1" applyAlignment="1">
      <alignment horizontal="right"/>
    </xf>
    <xf numFmtId="0" fontId="20" fillId="8" borderId="21" xfId="9" applyFont="1" applyFill="1" applyBorder="1">
      <alignment horizontal="left"/>
    </xf>
    <xf numFmtId="3" fontId="20" fillId="8" borderId="29" xfId="9" applyNumberFormat="1" applyFont="1" applyFill="1" applyBorder="1" applyAlignment="1">
      <alignment horizontal="right" vertical="center"/>
    </xf>
    <xf numFmtId="3" fontId="4" fillId="0" borderId="0" xfId="4" applyNumberFormat="1" applyFont="1" applyFill="1" applyAlignment="1">
      <alignment horizontal="right"/>
    </xf>
    <xf numFmtId="4" fontId="71" fillId="0" borderId="0" xfId="0" applyNumberFormat="1" applyFont="1" applyAlignment="1">
      <alignment horizontal="left"/>
    </xf>
    <xf numFmtId="4" fontId="0" fillId="0" borderId="0" xfId="0" applyNumberFormat="1" applyAlignment="1">
      <alignment horizontal="left"/>
    </xf>
    <xf numFmtId="3" fontId="4" fillId="0" borderId="0" xfId="4" applyNumberFormat="1" applyFont="1" applyFill="1" applyBorder="1" applyAlignment="1">
      <alignment horizontal="right"/>
    </xf>
    <xf numFmtId="3" fontId="4" fillId="2" borderId="0" xfId="4" applyNumberFormat="1" applyFont="1" applyFill="1" applyAlignment="1">
      <alignment horizontal="right"/>
    </xf>
    <xf numFmtId="0" fontId="20" fillId="8" borderId="21" xfId="9" applyFont="1" applyFill="1" applyBorder="1" applyAlignment="1">
      <alignment horizontal="left" wrapText="1"/>
    </xf>
    <xf numFmtId="43" fontId="71" fillId="0" borderId="0" xfId="19" applyFont="1"/>
    <xf numFmtId="0" fontId="45" fillId="2" borderId="0" xfId="9" applyFont="1" applyAlignment="1">
      <alignment vertical="top"/>
    </xf>
    <xf numFmtId="0" fontId="45" fillId="2" borderId="2" xfId="9" applyFont="1" applyBorder="1" applyAlignment="1">
      <alignment horizontal="left" vertical="top"/>
    </xf>
    <xf numFmtId="3" fontId="4" fillId="2" borderId="2" xfId="9" applyNumberFormat="1" applyFont="1" applyBorder="1" applyAlignment="1">
      <alignment horizontal="right"/>
    </xf>
    <xf numFmtId="9" fontId="6" fillId="2" borderId="2" xfId="1" applyFont="1" applyFill="1" applyBorder="1" applyAlignment="1">
      <alignment horizontal="left"/>
    </xf>
    <xf numFmtId="0" fontId="6" fillId="2" borderId="2" xfId="9" applyBorder="1">
      <alignment horizontal="left"/>
    </xf>
    <xf numFmtId="3" fontId="6" fillId="2" borderId="0" xfId="9" applyNumberFormat="1" applyAlignment="1">
      <alignment horizontal="right"/>
    </xf>
    <xf numFmtId="0" fontId="72" fillId="2" borderId="0" xfId="24" quotePrefix="1" applyFont="1" applyFill="1"/>
    <xf numFmtId="3" fontId="41" fillId="2" borderId="14" xfId="9" applyNumberFormat="1" applyFont="1" applyBorder="1" applyAlignment="1">
      <alignment horizontal="center"/>
    </xf>
    <xf numFmtId="0" fontId="4" fillId="2" borderId="14" xfId="9" applyFont="1" applyBorder="1" applyAlignment="1">
      <alignment horizontal="center"/>
    </xf>
    <xf numFmtId="3" fontId="0" fillId="0" borderId="0" xfId="0" applyNumberFormat="1"/>
    <xf numFmtId="3" fontId="4" fillId="2" borderId="0" xfId="4" applyNumberFormat="1" applyFont="1" applyFill="1" applyBorder="1" applyAlignment="1">
      <alignment horizontal="right"/>
    </xf>
    <xf numFmtId="0" fontId="3" fillId="0" borderId="16" xfId="4" applyNumberFormat="1" applyFont="1" applyFill="1" applyBorder="1" applyAlignment="1">
      <alignment horizontal="left" vertical="center"/>
    </xf>
    <xf numFmtId="0" fontId="3" fillId="0" borderId="16" xfId="9" applyFont="1" applyFill="1" applyBorder="1" applyAlignment="1">
      <alignment horizontal="left" vertical="center"/>
    </xf>
    <xf numFmtId="0" fontId="4" fillId="0" borderId="16" xfId="9" applyFont="1" applyFill="1" applyBorder="1" applyAlignment="1">
      <alignment horizontal="left" vertical="center"/>
    </xf>
    <xf numFmtId="175" fontId="4" fillId="0" borderId="0" xfId="4" applyNumberFormat="1" applyFont="1" applyFill="1" applyBorder="1" applyAlignment="1">
      <alignment horizontal="right"/>
    </xf>
    <xf numFmtId="175" fontId="4" fillId="0" borderId="16" xfId="4" applyNumberFormat="1" applyFont="1" applyFill="1" applyBorder="1" applyAlignment="1">
      <alignment horizontal="right"/>
    </xf>
    <xf numFmtId="0" fontId="43" fillId="10" borderId="0" xfId="10" applyNumberFormat="1" applyFont="1" applyFill="1" applyBorder="1" applyAlignment="1">
      <alignment horizontal="center" vertical="center"/>
    </xf>
    <xf numFmtId="175" fontId="3" fillId="0" borderId="0" xfId="10" applyNumberFormat="1" applyFont="1" applyFill="1" applyBorder="1" applyAlignment="1">
      <alignment horizontal="center" vertical="center"/>
    </xf>
    <xf numFmtId="175" fontId="41" fillId="8" borderId="0" xfId="10" applyNumberFormat="1" applyFont="1" applyFill="1" applyBorder="1" applyAlignment="1">
      <alignment horizontal="center" vertical="center"/>
    </xf>
    <xf numFmtId="0" fontId="3" fillId="0" borderId="2" xfId="9" applyFont="1" applyFill="1" applyBorder="1" applyAlignment="1">
      <alignment horizontal="left" vertical="center" wrapText="1"/>
    </xf>
    <xf numFmtId="0" fontId="41" fillId="2" borderId="0" xfId="12" applyFont="1" applyFill="1"/>
    <xf numFmtId="0" fontId="4" fillId="0" borderId="0" xfId="12" applyFont="1"/>
    <xf numFmtId="0" fontId="42" fillId="2" borderId="0" xfId="12" applyFont="1" applyFill="1" applyAlignment="1">
      <alignment horizontal="left"/>
    </xf>
    <xf numFmtId="0" fontId="4" fillId="0" borderId="0" xfId="12" applyFont="1" applyAlignment="1">
      <alignment horizontal="center"/>
    </xf>
    <xf numFmtId="0" fontId="43" fillId="20" borderId="0" xfId="12" applyFont="1" applyFill="1" applyAlignment="1">
      <alignment horizontal="left"/>
    </xf>
    <xf numFmtId="0" fontId="43" fillId="20" borderId="0" xfId="12" applyFont="1" applyFill="1" applyAlignment="1">
      <alignment horizontal="center" vertical="center" wrapText="1"/>
    </xf>
    <xf numFmtId="0" fontId="43" fillId="20" borderId="8" xfId="12" applyFont="1" applyFill="1" applyBorder="1" applyAlignment="1">
      <alignment horizontal="center" vertical="center" wrapText="1"/>
    </xf>
    <xf numFmtId="0" fontId="20" fillId="12" borderId="0" xfId="12" applyFont="1" applyFill="1" applyAlignment="1">
      <alignment horizontal="left"/>
    </xf>
    <xf numFmtId="175" fontId="20" fillId="12" borderId="7" xfId="12" applyNumberFormat="1" applyFont="1" applyFill="1" applyBorder="1" applyAlignment="1">
      <alignment horizontal="center" vertical="center" wrapText="1"/>
    </xf>
    <xf numFmtId="175" fontId="20" fillId="12" borderId="0" xfId="12" applyNumberFormat="1" applyFont="1" applyFill="1" applyAlignment="1">
      <alignment horizontal="center" vertical="center" wrapText="1"/>
    </xf>
    <xf numFmtId="166" fontId="20" fillId="12" borderId="8" xfId="11" applyNumberFormat="1" applyFont="1" applyFill="1" applyBorder="1" applyAlignment="1">
      <alignment horizontal="center" vertical="center" wrapText="1"/>
    </xf>
    <xf numFmtId="166" fontId="20" fillId="12" borderId="0" xfId="11" applyNumberFormat="1" applyFont="1" applyFill="1" applyAlignment="1">
      <alignment horizontal="center" vertical="center" wrapText="1"/>
    </xf>
    <xf numFmtId="175" fontId="4" fillId="0" borderId="7" xfId="12" applyNumberFormat="1" applyFont="1" applyBorder="1" applyAlignment="1">
      <alignment horizontal="center" vertical="center" wrapText="1"/>
    </xf>
    <xf numFmtId="175" fontId="4" fillId="0" borderId="0" xfId="12" applyNumberFormat="1" applyFont="1" applyAlignment="1">
      <alignment horizontal="center" vertical="center" wrapText="1"/>
    </xf>
    <xf numFmtId="170" fontId="3" fillId="0" borderId="7" xfId="0" applyNumberFormat="1" applyFont="1" applyBorder="1"/>
    <xf numFmtId="166" fontId="4" fillId="0" borderId="0" xfId="11" applyNumberFormat="1" applyFont="1" applyFill="1" applyAlignment="1">
      <alignment horizontal="center" vertical="center" wrapText="1"/>
    </xf>
    <xf numFmtId="0" fontId="4" fillId="0" borderId="8" xfId="12" applyFont="1" applyBorder="1"/>
    <xf numFmtId="0" fontId="3" fillId="0" borderId="0" xfId="12" applyFont="1"/>
    <xf numFmtId="175" fontId="3" fillId="0" borderId="7" xfId="12" applyNumberFormat="1" applyFont="1" applyBorder="1" applyAlignment="1">
      <alignment horizontal="center" vertical="center" wrapText="1"/>
    </xf>
    <xf numFmtId="175" fontId="3" fillId="0" borderId="0" xfId="12" applyNumberFormat="1" applyFont="1" applyAlignment="1">
      <alignment horizontal="center" vertical="center" wrapText="1"/>
    </xf>
    <xf numFmtId="166" fontId="3" fillId="0" borderId="8" xfId="11" applyNumberFormat="1" applyFont="1" applyBorder="1" applyAlignment="1">
      <alignment horizontal="center" vertical="center" wrapText="1"/>
    </xf>
    <xf numFmtId="0" fontId="3" fillId="0" borderId="0" xfId="12" applyFont="1" applyAlignment="1">
      <alignment vertical="center"/>
    </xf>
    <xf numFmtId="170" fontId="4" fillId="0" borderId="0" xfId="19" applyNumberFormat="1" applyFont="1"/>
    <xf numFmtId="0" fontId="43" fillId="10" borderId="0" xfId="12" applyFont="1" applyFill="1" applyAlignment="1">
      <alignment horizontal="left" vertical="center" wrapText="1"/>
    </xf>
    <xf numFmtId="0" fontId="43" fillId="10" borderId="0" xfId="12" applyFont="1" applyFill="1" applyAlignment="1">
      <alignment horizontal="center" vertical="center" wrapText="1"/>
    </xf>
    <xf numFmtId="0" fontId="43" fillId="10" borderId="8" xfId="12" applyFont="1" applyFill="1" applyBorder="1" applyAlignment="1">
      <alignment horizontal="center" vertical="center" wrapText="1"/>
    </xf>
    <xf numFmtId="0" fontId="2" fillId="0" borderId="0" xfId="12"/>
    <xf numFmtId="0" fontId="41" fillId="12" borderId="0" xfId="12" applyFont="1" applyFill="1" applyAlignment="1">
      <alignment horizontal="left" vertical="center" wrapText="1"/>
    </xf>
    <xf numFmtId="175" fontId="41" fillId="12" borderId="7" xfId="13" applyNumberFormat="1" applyFont="1" applyFill="1" applyBorder="1" applyAlignment="1">
      <alignment horizontal="center" vertical="center" wrapText="1"/>
    </xf>
    <xf numFmtId="175" fontId="41" fillId="12" borderId="0" xfId="13" applyNumberFormat="1" applyFont="1" applyFill="1" applyBorder="1" applyAlignment="1">
      <alignment horizontal="center" vertical="center" wrapText="1"/>
    </xf>
    <xf numFmtId="166" fontId="41" fillId="12" borderId="8" xfId="11" applyNumberFormat="1" applyFont="1" applyFill="1" applyBorder="1" applyAlignment="1">
      <alignment horizontal="center" vertical="center" wrapText="1"/>
    </xf>
    <xf numFmtId="166" fontId="41" fillId="12" borderId="0" xfId="11" applyNumberFormat="1" applyFont="1" applyFill="1" applyBorder="1" applyAlignment="1">
      <alignment horizontal="center" vertical="center" wrapText="1"/>
    </xf>
    <xf numFmtId="0" fontId="4" fillId="0" borderId="0" xfId="12" applyFont="1" applyAlignment="1">
      <alignment horizontal="left" vertical="center" wrapText="1"/>
    </xf>
    <xf numFmtId="175" fontId="3" fillId="0" borderId="7" xfId="13" applyNumberFormat="1" applyFont="1" applyBorder="1" applyAlignment="1">
      <alignment horizontal="center" vertical="center" wrapText="1"/>
    </xf>
    <xf numFmtId="175" fontId="3" fillId="0" borderId="0" xfId="13" applyNumberFormat="1" applyFont="1" applyBorder="1" applyAlignment="1">
      <alignment horizontal="center" vertical="center" wrapText="1"/>
    </xf>
    <xf numFmtId="166" fontId="3" fillId="0" borderId="0" xfId="11" applyNumberFormat="1" applyFont="1" applyBorder="1" applyAlignment="1">
      <alignment horizontal="center" vertical="center" wrapText="1"/>
    </xf>
    <xf numFmtId="0" fontId="3" fillId="0" borderId="0" xfId="12" applyFont="1" applyAlignment="1">
      <alignment horizontal="left" vertical="center" wrapText="1"/>
    </xf>
    <xf numFmtId="0" fontId="20" fillId="12" borderId="0" xfId="12" applyFont="1" applyFill="1" applyAlignment="1">
      <alignment horizontal="left" vertical="center" wrapText="1"/>
    </xf>
    <xf numFmtId="175" fontId="20" fillId="12" borderId="7" xfId="13" applyNumberFormat="1" applyFont="1" applyFill="1" applyBorder="1" applyAlignment="1">
      <alignment horizontal="center" vertical="center" wrapText="1"/>
    </xf>
    <xf numFmtId="175" fontId="20" fillId="12" borderId="0" xfId="13" applyNumberFormat="1" applyFont="1" applyFill="1" applyBorder="1" applyAlignment="1">
      <alignment horizontal="center" vertical="center" wrapText="1"/>
    </xf>
    <xf numFmtId="166" fontId="20" fillId="12" borderId="0" xfId="11" applyNumberFormat="1" applyFont="1" applyFill="1" applyBorder="1" applyAlignment="1">
      <alignment horizontal="center" vertical="center" wrapText="1"/>
    </xf>
    <xf numFmtId="175" fontId="4" fillId="0" borderId="9" xfId="13" applyNumberFormat="1" applyFont="1" applyBorder="1" applyAlignment="1">
      <alignment horizontal="center" vertical="center" wrapText="1"/>
    </xf>
    <xf numFmtId="175" fontId="4" fillId="0" borderId="2" xfId="13" applyNumberFormat="1" applyFont="1" applyBorder="1" applyAlignment="1">
      <alignment horizontal="center" vertical="center" wrapText="1"/>
    </xf>
    <xf numFmtId="166" fontId="4" fillId="0" borderId="2" xfId="11" applyNumberFormat="1" applyFont="1" applyBorder="1" applyAlignment="1">
      <alignment horizontal="center" vertical="center" wrapText="1"/>
    </xf>
    <xf numFmtId="166" fontId="4" fillId="0" borderId="10" xfId="11" applyNumberFormat="1" applyFont="1" applyBorder="1" applyAlignment="1">
      <alignment horizontal="center" vertical="center" wrapText="1"/>
    </xf>
    <xf numFmtId="0" fontId="2" fillId="0" borderId="0" xfId="12" applyAlignment="1">
      <alignment vertical="center"/>
    </xf>
    <xf numFmtId="0" fontId="3" fillId="2" borderId="2" xfId="9" applyFont="1" applyBorder="1" applyAlignment="1">
      <alignment horizontal="left" vertical="top"/>
    </xf>
    <xf numFmtId="3" fontId="3" fillId="2" borderId="2" xfId="9" applyNumberFormat="1" applyFont="1" applyBorder="1" applyAlignment="1">
      <alignment horizontal="left" vertical="top"/>
    </xf>
    <xf numFmtId="0" fontId="2" fillId="0" borderId="2" xfId="12" applyBorder="1"/>
    <xf numFmtId="3" fontId="4" fillId="2" borderId="0" xfId="4" applyNumberFormat="1" applyFont="1" applyFill="1" applyBorder="1" applyAlignment="1">
      <alignment horizontal="center" vertical="center" wrapText="1"/>
    </xf>
    <xf numFmtId="3" fontId="4" fillId="2" borderId="0" xfId="19" applyNumberFormat="1" applyFont="1" applyFill="1" applyBorder="1" applyAlignment="1">
      <alignment horizontal="center" vertical="center" wrapText="1"/>
    </xf>
    <xf numFmtId="3" fontId="20" fillId="8" borderId="1" xfId="0" applyNumberFormat="1" applyFont="1" applyFill="1" applyBorder="1" applyAlignment="1">
      <alignment horizontal="center" vertical="center" wrapText="1"/>
    </xf>
    <xf numFmtId="3" fontId="20" fillId="8" borderId="1" xfId="19" applyNumberFormat="1" applyFont="1" applyFill="1" applyBorder="1" applyAlignment="1">
      <alignment horizontal="center" vertical="center" wrapText="1"/>
    </xf>
    <xf numFmtId="175" fontId="0" fillId="0" borderId="0" xfId="19" applyNumberFormat="1" applyFont="1"/>
    <xf numFmtId="0" fontId="0" fillId="0" borderId="0" xfId="0" applyAlignment="1">
      <alignment horizontal="left"/>
    </xf>
    <xf numFmtId="166" fontId="20" fillId="12" borderId="8" xfId="1" applyNumberFormat="1" applyFont="1" applyFill="1" applyBorder="1" applyAlignment="1">
      <alignment horizontal="center" vertical="center" wrapText="1"/>
    </xf>
    <xf numFmtId="166" fontId="4" fillId="0" borderId="8" xfId="1" applyNumberFormat="1" applyFont="1" applyBorder="1" applyAlignment="1">
      <alignment horizontal="center" vertical="center" wrapText="1"/>
    </xf>
    <xf numFmtId="166" fontId="3" fillId="0" borderId="8" xfId="1" applyNumberFormat="1" applyFont="1" applyBorder="1" applyAlignment="1">
      <alignment horizontal="center" vertical="center" wrapText="1"/>
    </xf>
    <xf numFmtId="166" fontId="4" fillId="0" borderId="0" xfId="11" applyNumberFormat="1" applyFont="1" applyFill="1" applyBorder="1" applyAlignment="1">
      <alignment horizontal="center" vertical="center" wrapText="1"/>
    </xf>
    <xf numFmtId="166" fontId="4" fillId="0" borderId="8" xfId="1" applyNumberFormat="1" applyFont="1" applyFill="1" applyBorder="1" applyAlignment="1">
      <alignment horizontal="center" vertical="center" wrapText="1"/>
    </xf>
    <xf numFmtId="166" fontId="3" fillId="0" borderId="8" xfId="1" applyNumberFormat="1" applyFont="1" applyFill="1" applyBorder="1" applyAlignment="1">
      <alignment horizontal="center" vertical="center" wrapText="1"/>
    </xf>
    <xf numFmtId="166" fontId="20" fillId="2" borderId="1" xfId="0" applyNumberFormat="1" applyFont="1" applyFill="1" applyBorder="1" applyAlignment="1">
      <alignment horizontal="center" vertical="center" wrapText="1"/>
    </xf>
    <xf numFmtId="166" fontId="20" fillId="0" borderId="1" xfId="0" applyNumberFormat="1" applyFont="1" applyBorder="1" applyAlignment="1">
      <alignment horizontal="center" vertical="center" wrapText="1"/>
    </xf>
    <xf numFmtId="166" fontId="0" fillId="0" borderId="0" xfId="1" applyNumberFormat="1" applyFont="1"/>
    <xf numFmtId="3" fontId="6" fillId="0" borderId="0" xfId="9" applyNumberFormat="1" applyFill="1">
      <alignment horizontal="left"/>
    </xf>
    <xf numFmtId="0" fontId="4" fillId="0" borderId="0" xfId="9" applyFont="1" applyFill="1">
      <alignment horizontal="left"/>
    </xf>
    <xf numFmtId="43" fontId="71" fillId="0" borderId="0" xfId="19" applyFont="1" applyFill="1"/>
    <xf numFmtId="0" fontId="70" fillId="0" borderId="0" xfId="9" applyFont="1" applyFill="1">
      <alignment horizontal="left"/>
    </xf>
    <xf numFmtId="0" fontId="3" fillId="0" borderId="8" xfId="12" applyFont="1" applyBorder="1"/>
    <xf numFmtId="3" fontId="41" fillId="15" borderId="36" xfId="31" applyNumberFormat="1" applyFont="1" applyFill="1" applyBorder="1" applyAlignment="1">
      <alignment horizontal="center" vertical="center"/>
    </xf>
    <xf numFmtId="3" fontId="41" fillId="15" borderId="36" xfId="31" applyNumberFormat="1" applyFont="1" applyFill="1" applyBorder="1" applyAlignment="1">
      <alignment horizontal="right" vertical="center"/>
    </xf>
    <xf numFmtId="3" fontId="20" fillId="2" borderId="36" xfId="31" applyNumberFormat="1" applyFont="1" applyFill="1" applyBorder="1" applyAlignment="1">
      <alignment horizontal="center" vertical="center"/>
    </xf>
    <xf numFmtId="3" fontId="20" fillId="15" borderId="36" xfId="31" applyNumberFormat="1" applyFont="1" applyFill="1" applyBorder="1" applyAlignment="1">
      <alignment horizontal="right" vertical="center"/>
    </xf>
    <xf numFmtId="3" fontId="41" fillId="15" borderId="6" xfId="31" applyNumberFormat="1" applyFont="1" applyFill="1" applyBorder="1" applyAlignment="1">
      <alignment horizontal="right" vertical="center"/>
    </xf>
    <xf numFmtId="3" fontId="20" fillId="15" borderId="36" xfId="31" applyNumberFormat="1" applyFont="1" applyFill="1" applyBorder="1" applyAlignment="1">
      <alignment horizontal="center" vertical="center"/>
    </xf>
    <xf numFmtId="3" fontId="41" fillId="2" borderId="36" xfId="31" applyNumberFormat="1" applyFont="1" applyFill="1" applyBorder="1" applyAlignment="1">
      <alignment horizontal="right" vertical="center"/>
    </xf>
    <xf numFmtId="3" fontId="41" fillId="15" borderId="6" xfId="31" applyNumberFormat="1" applyFont="1" applyFill="1" applyBorder="1" applyAlignment="1">
      <alignment horizontal="center" vertical="center"/>
    </xf>
    <xf numFmtId="0" fontId="42" fillId="2" borderId="0" xfId="0" applyFont="1" applyFill="1" applyAlignment="1">
      <alignment vertical="center"/>
    </xf>
    <xf numFmtId="0" fontId="21" fillId="0" borderId="0" xfId="2" applyFont="1" applyAlignment="1">
      <alignment horizontal="center" wrapText="1"/>
    </xf>
    <xf numFmtId="3" fontId="21" fillId="0" borderId="0" xfId="2" applyNumberFormat="1" applyFont="1" applyAlignment="1">
      <alignment horizontal="center" wrapText="1"/>
    </xf>
    <xf numFmtId="10" fontId="21" fillId="0" borderId="0" xfId="2" applyNumberFormat="1" applyFont="1" applyAlignment="1">
      <alignment horizontal="center" wrapText="1"/>
    </xf>
    <xf numFmtId="170" fontId="4" fillId="0" borderId="0" xfId="0" applyNumberFormat="1" applyFont="1"/>
    <xf numFmtId="0" fontId="41" fillId="2" borderId="5" xfId="0" applyFont="1" applyFill="1" applyBorder="1" applyAlignment="1">
      <alignment horizontal="center" vertical="top" wrapText="1"/>
    </xf>
    <xf numFmtId="1" fontId="41" fillId="2" borderId="5" xfId="19" applyNumberFormat="1" applyFont="1" applyFill="1" applyBorder="1" applyAlignment="1">
      <alignment horizontal="center" vertical="center" wrapText="1"/>
    </xf>
    <xf numFmtId="166" fontId="0" fillId="2" borderId="0" xfId="1" applyNumberFormat="1" applyFont="1" applyFill="1"/>
    <xf numFmtId="0" fontId="70" fillId="2" borderId="2" xfId="9" applyFont="1" applyBorder="1">
      <alignment horizontal="left"/>
    </xf>
    <xf numFmtId="0" fontId="52" fillId="0" borderId="0" xfId="0" applyFont="1" applyAlignment="1">
      <alignment horizontal="left" vertical="top" wrapText="1"/>
    </xf>
    <xf numFmtId="170" fontId="3" fillId="2" borderId="0" xfId="19" applyNumberFormat="1" applyFont="1" applyFill="1" applyAlignment="1">
      <alignment horizontal="right"/>
    </xf>
    <xf numFmtId="170" fontId="3" fillId="0" borderId="0" xfId="19" applyNumberFormat="1" applyFont="1" applyFill="1" applyAlignment="1">
      <alignment horizontal="right"/>
    </xf>
    <xf numFmtId="0" fontId="20" fillId="8" borderId="35" xfId="0" applyFont="1" applyFill="1" applyBorder="1" applyAlignment="1">
      <alignment horizontal="left" vertical="center" wrapText="1"/>
    </xf>
    <xf numFmtId="171" fontId="17" fillId="22" borderId="12" xfId="19" applyNumberFormat="1" applyFont="1" applyFill="1" applyBorder="1" applyAlignment="1">
      <alignment horizontal="right" vertical="center"/>
    </xf>
    <xf numFmtId="171" fontId="17" fillId="22" borderId="13" xfId="19" applyNumberFormat="1" applyFont="1" applyFill="1" applyBorder="1" applyAlignment="1">
      <alignment horizontal="right" vertical="center"/>
    </xf>
    <xf numFmtId="171" fontId="17" fillId="22" borderId="12" xfId="5" applyNumberFormat="1" applyFont="1" applyFill="1" applyBorder="1" applyAlignment="1">
      <alignment horizontal="center" vertical="center"/>
    </xf>
    <xf numFmtId="171" fontId="17" fillId="22" borderId="6" xfId="5" applyNumberFormat="1" applyFont="1" applyFill="1" applyBorder="1" applyAlignment="1">
      <alignment horizontal="center" vertical="center"/>
    </xf>
    <xf numFmtId="173" fontId="36" fillId="2" borderId="0" xfId="20" applyNumberFormat="1" applyFont="1" applyFill="1" applyAlignment="1">
      <alignment horizontal="right" vertical="center"/>
    </xf>
    <xf numFmtId="0" fontId="2" fillId="0" borderId="0" xfId="5" applyAlignment="1">
      <alignment vertical="center"/>
    </xf>
    <xf numFmtId="0" fontId="43" fillId="10" borderId="22" xfId="9" applyFont="1" applyFill="1" applyBorder="1" applyAlignment="1">
      <alignment horizontal="left" vertical="center"/>
    </xf>
    <xf numFmtId="170" fontId="4" fillId="2" borderId="0" xfId="19" applyNumberFormat="1" applyFont="1" applyFill="1" applyAlignment="1">
      <alignment horizontal="right" vertical="center"/>
    </xf>
    <xf numFmtId="0" fontId="4" fillId="2" borderId="2" xfId="0" applyFont="1" applyFill="1" applyBorder="1" applyAlignment="1">
      <alignment vertical="center" wrapText="1"/>
    </xf>
    <xf numFmtId="166" fontId="20" fillId="12" borderId="28" xfId="1" applyNumberFormat="1" applyFont="1" applyFill="1" applyBorder="1" applyAlignment="1">
      <alignment horizontal="center" vertical="center"/>
    </xf>
    <xf numFmtId="0" fontId="0" fillId="2" borderId="0" xfId="0" applyFill="1" applyAlignment="1">
      <alignment horizontal="right"/>
    </xf>
    <xf numFmtId="167" fontId="0" fillId="2" borderId="0" xfId="0" applyNumberFormat="1" applyFill="1" applyAlignment="1">
      <alignment horizontal="right"/>
    </xf>
    <xf numFmtId="166" fontId="0" fillId="2" borderId="0" xfId="1" applyNumberFormat="1" applyFont="1" applyFill="1" applyAlignment="1">
      <alignment horizontal="right"/>
    </xf>
    <xf numFmtId="175" fontId="0" fillId="2" borderId="0" xfId="0" applyNumberFormat="1" applyFill="1" applyAlignment="1">
      <alignment horizontal="right"/>
    </xf>
    <xf numFmtId="0" fontId="43" fillId="10" borderId="40" xfId="9" applyFont="1" applyFill="1" applyBorder="1">
      <alignment horizontal="left"/>
    </xf>
    <xf numFmtId="175" fontId="20" fillId="8" borderId="39" xfId="4" applyNumberFormat="1" applyFont="1" applyFill="1" applyBorder="1" applyAlignment="1">
      <alignment horizontal="left"/>
    </xf>
    <xf numFmtId="0" fontId="4" fillId="2" borderId="16" xfId="9" applyFont="1" applyBorder="1" applyAlignment="1">
      <alignment horizontal="left" indent="1"/>
    </xf>
    <xf numFmtId="175" fontId="20" fillId="8" borderId="30" xfId="4" applyNumberFormat="1" applyFont="1" applyFill="1" applyBorder="1" applyAlignment="1">
      <alignment horizontal="left"/>
    </xf>
    <xf numFmtId="0" fontId="4" fillId="0" borderId="16" xfId="9" applyFont="1" applyFill="1" applyBorder="1" applyAlignment="1">
      <alignment horizontal="left" indent="1"/>
    </xf>
    <xf numFmtId="175" fontId="20" fillId="8" borderId="27" xfId="4" applyNumberFormat="1" applyFont="1" applyFill="1" applyBorder="1" applyAlignment="1">
      <alignment horizontal="left"/>
    </xf>
    <xf numFmtId="175" fontId="20" fillId="8" borderId="27" xfId="4" applyNumberFormat="1" applyFont="1" applyFill="1" applyBorder="1" applyAlignment="1">
      <alignment horizontal="right"/>
    </xf>
    <xf numFmtId="175" fontId="20" fillId="8" borderId="28" xfId="4" applyNumberFormat="1" applyFont="1" applyFill="1" applyBorder="1" applyAlignment="1">
      <alignment horizontal="right"/>
    </xf>
    <xf numFmtId="175" fontId="0" fillId="2" borderId="0" xfId="0" applyNumberFormat="1" applyFill="1"/>
    <xf numFmtId="10" fontId="4" fillId="0" borderId="0" xfId="1" applyNumberFormat="1" applyFont="1" applyFill="1" applyAlignment="1">
      <alignment horizontal="center" vertical="center"/>
    </xf>
    <xf numFmtId="4" fontId="4" fillId="0" borderId="0" xfId="0" applyNumberFormat="1" applyFont="1" applyAlignment="1">
      <alignment horizontal="center" vertical="center"/>
    </xf>
    <xf numFmtId="0" fontId="0" fillId="2" borderId="1" xfId="0" applyFill="1" applyBorder="1"/>
    <xf numFmtId="171" fontId="17" fillId="22" borderId="13" xfId="5" applyNumberFormat="1" applyFont="1" applyFill="1" applyBorder="1" applyAlignment="1">
      <alignment horizontal="center" vertical="center"/>
    </xf>
    <xf numFmtId="172" fontId="21" fillId="4" borderId="0" xfId="32" applyNumberFormat="1" applyFont="1" applyFill="1" applyBorder="1" applyAlignment="1">
      <alignment horizontal="right" vertical="center"/>
    </xf>
    <xf numFmtId="170" fontId="2" fillId="9" borderId="0" xfId="32" applyNumberFormat="1" applyFont="1" applyFill="1"/>
    <xf numFmtId="165" fontId="21" fillId="9" borderId="0" xfId="5" applyNumberFormat="1" applyFont="1" applyFill="1" applyAlignment="1">
      <alignment horizontal="center" vertical="center"/>
    </xf>
    <xf numFmtId="183" fontId="2" fillId="4" borderId="0" xfId="5" applyNumberFormat="1" applyFill="1"/>
    <xf numFmtId="166" fontId="2" fillId="4" borderId="0" xfId="1" applyNumberFormat="1" applyFont="1" applyFill="1"/>
    <xf numFmtId="0" fontId="78" fillId="2" borderId="52" xfId="26" applyFont="1" applyFill="1" applyBorder="1" applyAlignment="1">
      <alignment horizontal="center" vertical="center"/>
    </xf>
    <xf numFmtId="0" fontId="78" fillId="2" borderId="53" xfId="26" applyFont="1" applyFill="1" applyBorder="1" applyAlignment="1">
      <alignment horizontal="center" vertical="center"/>
    </xf>
    <xf numFmtId="166" fontId="20" fillId="2" borderId="0" xfId="0" applyNumberFormat="1" applyFont="1" applyFill="1"/>
    <xf numFmtId="166" fontId="43" fillId="23" borderId="20" xfId="1" applyNumberFormat="1" applyFont="1" applyFill="1" applyBorder="1" applyAlignment="1">
      <alignment horizontal="center" vertical="center"/>
    </xf>
    <xf numFmtId="177" fontId="3" fillId="2" borderId="17" xfId="1" applyNumberFormat="1" applyFont="1" applyFill="1" applyBorder="1" applyAlignment="1">
      <alignment horizontal="right" vertical="center"/>
    </xf>
    <xf numFmtId="0" fontId="20" fillId="12" borderId="27" xfId="4" applyNumberFormat="1" applyFont="1" applyFill="1" applyBorder="1" applyAlignment="1">
      <alignment vertical="center"/>
    </xf>
    <xf numFmtId="175" fontId="20" fillId="12" borderId="27" xfId="4" applyNumberFormat="1" applyFont="1" applyFill="1" applyBorder="1" applyAlignment="1">
      <alignment horizontal="center" vertical="center"/>
    </xf>
    <xf numFmtId="175" fontId="20" fillId="12" borderId="28" xfId="4" applyNumberFormat="1" applyFont="1" applyFill="1" applyBorder="1" applyAlignment="1">
      <alignment horizontal="center" vertical="center"/>
    </xf>
    <xf numFmtId="166" fontId="20" fillId="12" borderId="27" xfId="1" applyNumberFormat="1" applyFont="1" applyFill="1" applyBorder="1" applyAlignment="1">
      <alignment horizontal="right" vertical="center"/>
    </xf>
    <xf numFmtId="0" fontId="4" fillId="0" borderId="16" xfId="0" applyFont="1" applyBorder="1" applyAlignment="1">
      <alignment vertical="center"/>
    </xf>
    <xf numFmtId="3" fontId="43" fillId="13" borderId="26" xfId="9" applyNumberFormat="1" applyFont="1" applyFill="1" applyBorder="1" applyAlignment="1">
      <alignment horizontal="center" vertical="center"/>
    </xf>
    <xf numFmtId="0" fontId="64" fillId="0" borderId="0" xfId="0" quotePrefix="1" applyFont="1" applyAlignment="1">
      <alignment horizontal="left" wrapText="1"/>
    </xf>
    <xf numFmtId="0" fontId="64" fillId="0" borderId="0" xfId="0" applyFont="1" applyAlignment="1">
      <alignment horizontal="left"/>
    </xf>
    <xf numFmtId="0" fontId="62" fillId="0" borderId="60" xfId="0" applyFont="1" applyBorder="1" applyAlignment="1">
      <alignment horizontal="center" vertical="center"/>
    </xf>
    <xf numFmtId="0" fontId="63" fillId="0" borderId="60" xfId="0" applyFont="1" applyBorder="1" applyAlignment="1">
      <alignment vertical="center"/>
    </xf>
    <xf numFmtId="0" fontId="62" fillId="0" borderId="60" xfId="0" applyFont="1" applyBorder="1" applyAlignment="1">
      <alignment vertical="center"/>
    </xf>
    <xf numFmtId="1" fontId="60" fillId="18" borderId="43" xfId="19" applyNumberFormat="1" applyFont="1" applyFill="1" applyBorder="1" applyAlignment="1">
      <alignment horizontal="center" vertical="center"/>
    </xf>
    <xf numFmtId="1" fontId="62" fillId="0" borderId="60" xfId="19" applyNumberFormat="1" applyFont="1" applyBorder="1" applyAlignment="1">
      <alignment horizontal="center" vertical="center"/>
    </xf>
    <xf numFmtId="1" fontId="62" fillId="0" borderId="42" xfId="19" applyNumberFormat="1" applyFont="1" applyBorder="1" applyAlignment="1">
      <alignment horizontal="center" vertical="center"/>
    </xf>
    <xf numFmtId="1" fontId="62" fillId="0" borderId="1" xfId="19" applyNumberFormat="1" applyFont="1" applyBorder="1" applyAlignment="1">
      <alignment horizontal="center" vertical="center"/>
    </xf>
    <xf numFmtId="1" fontId="62" fillId="0" borderId="0" xfId="19" applyNumberFormat="1" applyFont="1" applyAlignment="1">
      <alignment horizontal="center" vertical="center"/>
    </xf>
    <xf numFmtId="1" fontId="62" fillId="0" borderId="2" xfId="19" applyNumberFormat="1" applyFont="1" applyBorder="1" applyAlignment="1">
      <alignment horizontal="center" vertical="center"/>
    </xf>
    <xf numFmtId="1" fontId="62" fillId="0" borderId="48" xfId="19" applyNumberFormat="1" applyFont="1" applyBorder="1" applyAlignment="1">
      <alignment horizontal="center" vertical="center"/>
    </xf>
    <xf numFmtId="0" fontId="62" fillId="0" borderId="60" xfId="0" applyFont="1" applyBorder="1" applyAlignment="1">
      <alignment horizontal="center" vertical="center" wrapText="1"/>
    </xf>
    <xf numFmtId="1" fontId="61" fillId="18" borderId="45" xfId="0" applyNumberFormat="1" applyFont="1" applyFill="1" applyBorder="1" applyAlignment="1">
      <alignment horizontal="center" vertical="center"/>
    </xf>
    <xf numFmtId="0" fontId="64" fillId="0" borderId="0" xfId="0" quotePrefix="1" applyFont="1" applyAlignment="1">
      <alignment horizontal="center" vertical="center" wrapText="1"/>
    </xf>
    <xf numFmtId="0" fontId="64" fillId="0" borderId="0" xfId="0" quotePrefix="1" applyFont="1" applyAlignment="1">
      <alignment horizontal="left" vertical="center"/>
    </xf>
    <xf numFmtId="0" fontId="64" fillId="0" borderId="0" xfId="0" quotePrefix="1" applyFont="1" applyAlignment="1">
      <alignment horizontal="center" vertical="center"/>
    </xf>
    <xf numFmtId="0" fontId="64" fillId="0" borderId="0" xfId="0" applyFont="1" applyAlignment="1">
      <alignment horizontal="center" vertical="center"/>
    </xf>
    <xf numFmtId="170" fontId="2" fillId="0" borderId="0" xfId="12" applyNumberFormat="1"/>
    <xf numFmtId="43" fontId="4" fillId="0" borderId="0" xfId="19" applyFont="1" applyFill="1" applyAlignment="1">
      <alignment horizontal="center"/>
    </xf>
    <xf numFmtId="166" fontId="20" fillId="2" borderId="0" xfId="0" applyNumberFormat="1" applyFont="1" applyFill="1" applyAlignment="1">
      <alignment horizontal="right" vertical="center"/>
    </xf>
    <xf numFmtId="0" fontId="43" fillId="10" borderId="0" xfId="0" applyFont="1" applyFill="1" applyAlignment="1">
      <alignment horizontal="right" vertical="center" indent="1"/>
    </xf>
    <xf numFmtId="172" fontId="21" fillId="4" borderId="0" xfId="19" applyNumberFormat="1" applyFont="1" applyFill="1" applyAlignment="1">
      <alignment vertical="center"/>
    </xf>
    <xf numFmtId="0" fontId="17" fillId="4" borderId="0" xfId="7" applyFont="1" applyFill="1"/>
    <xf numFmtId="0" fontId="21" fillId="4" borderId="0" xfId="7" applyFont="1" applyFill="1" applyAlignment="1">
      <alignment horizontal="center"/>
    </xf>
    <xf numFmtId="0" fontId="21" fillId="0" borderId="0" xfId="7" applyFont="1" applyAlignment="1">
      <alignment horizontal="center"/>
    </xf>
    <xf numFmtId="0" fontId="79" fillId="0" borderId="0" xfId="7" applyFont="1" applyAlignment="1">
      <alignment horizontal="center"/>
    </xf>
    <xf numFmtId="0" fontId="16" fillId="2" borderId="0" xfId="0" applyFont="1" applyFill="1"/>
    <xf numFmtId="0" fontId="18" fillId="4" borderId="0" xfId="7" applyFont="1" applyFill="1" applyAlignment="1">
      <alignment horizontal="left" wrapText="1"/>
    </xf>
    <xf numFmtId="0" fontId="40" fillId="7" borderId="14" xfId="7" applyFont="1" applyFill="1" applyBorder="1" applyAlignment="1">
      <alignment horizontal="center"/>
    </xf>
    <xf numFmtId="0" fontId="40" fillId="7" borderId="25" xfId="7" applyFont="1" applyFill="1" applyBorder="1" applyAlignment="1">
      <alignment horizontal="center"/>
    </xf>
    <xf numFmtId="0" fontId="40" fillId="7" borderId="26" xfId="7" applyFont="1" applyFill="1" applyBorder="1" applyAlignment="1">
      <alignment horizontal="center"/>
    </xf>
    <xf numFmtId="0" fontId="21" fillId="4" borderId="18" xfId="7" applyFont="1" applyFill="1" applyBorder="1" applyAlignment="1">
      <alignment horizontal="center"/>
    </xf>
    <xf numFmtId="0" fontId="21" fillId="4" borderId="4" xfId="7" applyFont="1" applyFill="1" applyBorder="1" applyAlignment="1">
      <alignment horizontal="center"/>
    </xf>
    <xf numFmtId="0" fontId="21" fillId="4" borderId="24" xfId="7" applyFont="1" applyFill="1" applyBorder="1" applyAlignment="1">
      <alignment horizontal="center"/>
    </xf>
    <xf numFmtId="0" fontId="21" fillId="4" borderId="14" xfId="7" applyFont="1" applyFill="1" applyBorder="1" applyAlignment="1">
      <alignment horizontal="left"/>
    </xf>
    <xf numFmtId="3" fontId="21" fillId="4" borderId="25" xfId="7" applyNumberFormat="1" applyFont="1" applyFill="1" applyBorder="1" applyAlignment="1">
      <alignment horizontal="center" vertical="center"/>
    </xf>
    <xf numFmtId="3" fontId="21" fillId="4" borderId="0" xfId="7" applyNumberFormat="1" applyFont="1" applyFill="1" applyAlignment="1">
      <alignment horizontal="center" vertical="center"/>
    </xf>
    <xf numFmtId="3" fontId="21" fillId="0" borderId="23" xfId="7" applyNumberFormat="1" applyFont="1" applyBorder="1" applyAlignment="1">
      <alignment horizontal="center" vertical="center"/>
    </xf>
    <xf numFmtId="0" fontId="21" fillId="4" borderId="16" xfId="7" applyFont="1" applyFill="1" applyBorder="1" applyAlignment="1">
      <alignment horizontal="left"/>
    </xf>
    <xf numFmtId="3" fontId="80" fillId="0" borderId="0" xfId="7" applyNumberFormat="1" applyFont="1" applyAlignment="1">
      <alignment horizontal="center" vertical="center"/>
    </xf>
    <xf numFmtId="43" fontId="4" fillId="2" borderId="0" xfId="19" applyFont="1" applyFill="1"/>
    <xf numFmtId="3" fontId="21" fillId="0" borderId="0" xfId="7" applyNumberFormat="1" applyFont="1" applyAlignment="1">
      <alignment horizontal="center" vertical="center"/>
    </xf>
    <xf numFmtId="0" fontId="17" fillId="24" borderId="30" xfId="7" applyFont="1" applyFill="1" applyBorder="1" applyAlignment="1">
      <alignment horizontal="left" wrapText="1"/>
    </xf>
    <xf numFmtId="3" fontId="17" fillId="24" borderId="1" xfId="7" applyNumberFormat="1" applyFont="1" applyFill="1" applyBorder="1" applyAlignment="1">
      <alignment horizontal="center" vertical="center"/>
    </xf>
    <xf numFmtId="3" fontId="4" fillId="2" borderId="0" xfId="0" applyNumberFormat="1" applyFont="1" applyFill="1" applyAlignment="1">
      <alignment vertical="center"/>
    </xf>
    <xf numFmtId="2" fontId="21" fillId="4" borderId="16" xfId="7" applyNumberFormat="1" applyFont="1" applyFill="1" applyBorder="1" applyAlignment="1">
      <alignment horizontal="left"/>
    </xf>
    <xf numFmtId="3" fontId="80" fillId="4" borderId="0" xfId="7" applyNumberFormat="1" applyFont="1" applyFill="1" applyAlignment="1">
      <alignment horizontal="center" vertical="center"/>
    </xf>
    <xf numFmtId="170" fontId="4" fillId="2" borderId="0" xfId="19" applyNumberFormat="1" applyFont="1" applyFill="1" applyAlignment="1">
      <alignment vertical="center"/>
    </xf>
    <xf numFmtId="168" fontId="21" fillId="4" borderId="0" xfId="7" applyNumberFormat="1" applyFont="1" applyFill="1" applyAlignment="1">
      <alignment horizontal="center" vertical="center"/>
    </xf>
    <xf numFmtId="0" fontId="17" fillId="25" borderId="30" xfId="7" applyFont="1" applyFill="1" applyBorder="1" applyAlignment="1">
      <alignment horizontal="left"/>
    </xf>
    <xf numFmtId="0" fontId="21" fillId="25" borderId="1" xfId="7" applyFont="1" applyFill="1" applyBorder="1" applyAlignment="1">
      <alignment horizontal="center"/>
    </xf>
    <xf numFmtId="3" fontId="21" fillId="25" borderId="1" xfId="7" applyNumberFormat="1" applyFont="1" applyFill="1" applyBorder="1" applyAlignment="1">
      <alignment horizontal="center"/>
    </xf>
    <xf numFmtId="43" fontId="4" fillId="2" borderId="0" xfId="19" applyFont="1" applyFill="1" applyAlignment="1">
      <alignment vertical="center"/>
    </xf>
    <xf numFmtId="0" fontId="17" fillId="26" borderId="30" xfId="7" applyFont="1" applyFill="1" applyBorder="1" applyAlignment="1">
      <alignment horizontal="left" vertical="center"/>
    </xf>
    <xf numFmtId="166" fontId="17" fillId="26" borderId="1" xfId="7" applyNumberFormat="1" applyFont="1" applyFill="1" applyBorder="1" applyAlignment="1">
      <alignment horizontal="center" vertical="center"/>
    </xf>
    <xf numFmtId="166" fontId="38" fillId="26" borderId="1" xfId="7" applyNumberFormat="1" applyFont="1" applyFill="1" applyBorder="1" applyAlignment="1">
      <alignment horizontal="center" vertical="center"/>
    </xf>
    <xf numFmtId="166" fontId="17" fillId="27" borderId="1" xfId="7" applyNumberFormat="1" applyFont="1" applyFill="1" applyBorder="1" applyAlignment="1">
      <alignment horizontal="center" vertical="center"/>
    </xf>
    <xf numFmtId="3" fontId="3" fillId="2" borderId="0" xfId="9" applyNumberFormat="1" applyFont="1" applyAlignment="1">
      <alignment horizontal="center" vertical="center"/>
    </xf>
    <xf numFmtId="0" fontId="17" fillId="27" borderId="30" xfId="7" applyFont="1" applyFill="1" applyBorder="1" applyAlignment="1">
      <alignment horizontal="left" vertical="center"/>
    </xf>
    <xf numFmtId="0" fontId="17" fillId="4" borderId="16" xfId="7" applyFont="1" applyFill="1" applyBorder="1" applyAlignment="1">
      <alignment horizontal="left" vertical="center"/>
    </xf>
    <xf numFmtId="10" fontId="17" fillId="4" borderId="0" xfId="7" applyNumberFormat="1" applyFont="1" applyFill="1" applyAlignment="1">
      <alignment horizontal="center" vertical="center"/>
    </xf>
    <xf numFmtId="0" fontId="21" fillId="0" borderId="0" xfId="7" applyFont="1" applyAlignment="1">
      <alignment horizontal="left" vertical="top" wrapText="1"/>
    </xf>
    <xf numFmtId="0" fontId="49" fillId="0" borderId="0" xfId="0" applyFont="1"/>
    <xf numFmtId="0" fontId="0" fillId="0" borderId="2" xfId="0" applyBorder="1"/>
    <xf numFmtId="0" fontId="4" fillId="2" borderId="2" xfId="0" applyFont="1" applyFill="1" applyBorder="1"/>
    <xf numFmtId="0" fontId="4" fillId="2" borderId="2" xfId="0" applyFont="1" applyFill="1" applyBorder="1" applyAlignment="1">
      <alignment horizontal="left" vertical="center" wrapText="1"/>
    </xf>
    <xf numFmtId="175" fontId="4" fillId="2" borderId="0" xfId="4" applyNumberFormat="1" applyFont="1" applyFill="1" applyAlignment="1">
      <alignment horizontal="center" vertical="center"/>
    </xf>
    <xf numFmtId="0" fontId="4" fillId="2" borderId="0" xfId="9" applyFont="1" applyAlignment="1">
      <alignment horizontal="left" vertical="center"/>
    </xf>
    <xf numFmtId="0" fontId="43" fillId="10" borderId="15" xfId="9" applyFont="1" applyFill="1" applyBorder="1" applyAlignment="1">
      <alignment horizontal="left" vertical="center"/>
    </xf>
    <xf numFmtId="0" fontId="43" fillId="10" borderId="25" xfId="4" applyNumberFormat="1" applyFont="1" applyFill="1" applyBorder="1" applyAlignment="1">
      <alignment horizontal="center" vertical="center"/>
    </xf>
    <xf numFmtId="0" fontId="43" fillId="10" borderId="14" xfId="4" applyNumberFormat="1" applyFont="1" applyFill="1" applyBorder="1" applyAlignment="1">
      <alignment horizontal="center" vertical="center"/>
    </xf>
    <xf numFmtId="10" fontId="43" fillId="10" borderId="26" xfId="1" applyNumberFormat="1" applyFont="1" applyFill="1" applyBorder="1" applyAlignment="1">
      <alignment horizontal="center" vertical="center"/>
    </xf>
    <xf numFmtId="175" fontId="20" fillId="8" borderId="34" xfId="4" applyNumberFormat="1" applyFont="1" applyFill="1" applyBorder="1" applyAlignment="1">
      <alignment horizontal="left" vertical="center"/>
    </xf>
    <xf numFmtId="175" fontId="20" fillId="8" borderId="1" xfId="4" applyNumberFormat="1" applyFont="1" applyFill="1" applyBorder="1" applyAlignment="1">
      <alignment horizontal="center" vertical="center"/>
    </xf>
    <xf numFmtId="175" fontId="20" fillId="8" borderId="30" xfId="4" applyNumberFormat="1" applyFont="1" applyFill="1" applyBorder="1" applyAlignment="1">
      <alignment horizontal="center" vertical="center"/>
    </xf>
    <xf numFmtId="166" fontId="20" fillId="8" borderId="31" xfId="1" applyNumberFormat="1" applyFont="1" applyFill="1" applyBorder="1" applyAlignment="1">
      <alignment horizontal="center" vertical="center"/>
    </xf>
    <xf numFmtId="0" fontId="4" fillId="0" borderId="17" xfId="9" applyFont="1" applyFill="1" applyBorder="1" applyAlignment="1">
      <alignment horizontal="left" vertical="center" indent="1"/>
    </xf>
    <xf numFmtId="175" fontId="4" fillId="0" borderId="0" xfId="4" applyNumberFormat="1" applyFont="1" applyFill="1" applyBorder="1" applyAlignment="1">
      <alignment horizontal="center" vertical="center"/>
    </xf>
    <xf numFmtId="0" fontId="3" fillId="0" borderId="17" xfId="9" applyFont="1" applyFill="1" applyBorder="1" applyAlignment="1">
      <alignment horizontal="left" indent="1"/>
    </xf>
    <xf numFmtId="175" fontId="4" fillId="2" borderId="39" xfId="4" applyNumberFormat="1" applyFont="1" applyFill="1" applyBorder="1" applyAlignment="1">
      <alignment horizontal="center" vertical="center"/>
    </xf>
    <xf numFmtId="10" fontId="4" fillId="2" borderId="23" xfId="1" applyNumberFormat="1" applyFont="1" applyFill="1" applyBorder="1" applyAlignment="1">
      <alignment horizontal="right" vertical="center"/>
    </xf>
    <xf numFmtId="175" fontId="4" fillId="0" borderId="39" xfId="4" applyNumberFormat="1" applyFont="1" applyFill="1" applyBorder="1" applyAlignment="1">
      <alignment horizontal="center" vertical="center"/>
    </xf>
    <xf numFmtId="166" fontId="4" fillId="0" borderId="23" xfId="1" applyNumberFormat="1" applyFont="1" applyFill="1" applyBorder="1" applyAlignment="1">
      <alignment horizontal="center" vertical="center"/>
    </xf>
    <xf numFmtId="175" fontId="4" fillId="0" borderId="16" xfId="4" applyNumberFormat="1" applyFont="1" applyFill="1" applyBorder="1" applyAlignment="1">
      <alignment horizontal="center" vertical="center"/>
    </xf>
    <xf numFmtId="166" fontId="4" fillId="0" borderId="23" xfId="1" applyNumberFormat="1" applyFont="1" applyFill="1" applyBorder="1" applyAlignment="1">
      <alignment horizontal="right" vertical="center"/>
    </xf>
    <xf numFmtId="0" fontId="20" fillId="8" borderId="34" xfId="9" applyFont="1" applyFill="1" applyBorder="1" applyAlignment="1">
      <alignment horizontal="left" vertical="center"/>
    </xf>
    <xf numFmtId="175" fontId="4" fillId="0" borderId="16" xfId="4" applyNumberFormat="1" applyFont="1" applyBorder="1" applyAlignment="1">
      <alignment horizontal="center" vertical="center"/>
    </xf>
    <xf numFmtId="175" fontId="4" fillId="0" borderId="0" xfId="4" applyNumberFormat="1" applyFont="1" applyBorder="1" applyAlignment="1">
      <alignment horizontal="center" vertical="center"/>
    </xf>
    <xf numFmtId="175" fontId="4" fillId="2" borderId="62" xfId="4" applyNumberFormat="1" applyFont="1" applyFill="1" applyBorder="1" applyAlignment="1">
      <alignment horizontal="center" vertical="center"/>
    </xf>
    <xf numFmtId="171" fontId="4" fillId="2" borderId="0" xfId="4" applyNumberFormat="1" applyFont="1" applyFill="1" applyBorder="1" applyAlignment="1">
      <alignment horizontal="center" vertical="center"/>
    </xf>
    <xf numFmtId="171" fontId="4" fillId="2" borderId="16" xfId="4" applyNumberFormat="1" applyFont="1" applyFill="1" applyBorder="1" applyAlignment="1">
      <alignment horizontal="center" vertical="center"/>
    </xf>
    <xf numFmtId="175" fontId="20" fillId="8" borderId="5" xfId="4" applyNumberFormat="1" applyFont="1" applyFill="1" applyBorder="1" applyAlignment="1">
      <alignment horizontal="center" vertical="center"/>
    </xf>
    <xf numFmtId="166" fontId="20" fillId="8" borderId="63" xfId="1" applyNumberFormat="1" applyFont="1" applyFill="1" applyBorder="1" applyAlignment="1">
      <alignment horizontal="right" vertical="center"/>
    </xf>
    <xf numFmtId="166" fontId="4" fillId="2" borderId="4" xfId="1" applyNumberFormat="1" applyFont="1" applyFill="1" applyBorder="1" applyAlignment="1">
      <alignment horizontal="center" vertical="center"/>
    </xf>
    <xf numFmtId="175" fontId="3" fillId="2" borderId="0" xfId="4" applyNumberFormat="1" applyFont="1" applyFill="1" applyAlignment="1">
      <alignment horizontal="center" vertical="center"/>
    </xf>
    <xf numFmtId="0" fontId="43" fillId="10" borderId="14" xfId="9" applyFont="1" applyFill="1" applyBorder="1">
      <alignment horizontal="left"/>
    </xf>
    <xf numFmtId="0" fontId="41" fillId="8" borderId="40" xfId="9" applyFont="1" applyFill="1" applyBorder="1" applyAlignment="1">
      <alignment horizontal="left" vertical="center"/>
    </xf>
    <xf numFmtId="175" fontId="41" fillId="8" borderId="40" xfId="4" applyNumberFormat="1" applyFont="1" applyFill="1" applyBorder="1" applyAlignment="1">
      <alignment horizontal="center" vertical="center"/>
    </xf>
    <xf numFmtId="175" fontId="41" fillId="8" borderId="32" xfId="4" applyNumberFormat="1" applyFont="1" applyFill="1" applyBorder="1" applyAlignment="1">
      <alignment horizontal="center" vertical="center"/>
    </xf>
    <xf numFmtId="166" fontId="41" fillId="8" borderId="65" xfId="1" applyNumberFormat="1" applyFont="1" applyFill="1" applyBorder="1" applyAlignment="1">
      <alignment horizontal="center" vertical="center"/>
    </xf>
    <xf numFmtId="166" fontId="41" fillId="8" borderId="66" xfId="1" applyNumberFormat="1" applyFont="1" applyFill="1" applyBorder="1" applyAlignment="1">
      <alignment horizontal="right" vertical="center"/>
    </xf>
    <xf numFmtId="0" fontId="3" fillId="2" borderId="16" xfId="9" applyFont="1" applyBorder="1" applyAlignment="1">
      <alignment horizontal="left" indent="1"/>
    </xf>
    <xf numFmtId="166" fontId="3" fillId="2" borderId="23" xfId="1" applyNumberFormat="1" applyFont="1" applyFill="1" applyBorder="1" applyAlignment="1">
      <alignment horizontal="center" vertical="center"/>
    </xf>
    <xf numFmtId="166" fontId="3" fillId="2" borderId="67" xfId="1" applyNumberFormat="1" applyFont="1" applyFill="1" applyBorder="1" applyAlignment="1">
      <alignment horizontal="right" vertical="center"/>
    </xf>
    <xf numFmtId="0" fontId="3" fillId="0" borderId="16" xfId="4" applyNumberFormat="1" applyFont="1" applyFill="1" applyBorder="1" applyAlignment="1">
      <alignment horizontal="left" indent="1"/>
    </xf>
    <xf numFmtId="175" fontId="3" fillId="0" borderId="0" xfId="4" applyNumberFormat="1" applyFont="1" applyFill="1" applyAlignment="1">
      <alignment horizontal="left" vertical="center"/>
    </xf>
    <xf numFmtId="175" fontId="3" fillId="2" borderId="0" xfId="4" applyNumberFormat="1" applyFont="1" applyFill="1" applyAlignment="1">
      <alignment horizontal="left" vertical="center"/>
    </xf>
    <xf numFmtId="10" fontId="3" fillId="2" borderId="67" xfId="1" applyNumberFormat="1" applyFont="1" applyFill="1" applyBorder="1" applyAlignment="1">
      <alignment horizontal="right" vertical="center"/>
    </xf>
    <xf numFmtId="175" fontId="41" fillId="8" borderId="40" xfId="4" applyNumberFormat="1" applyFont="1" applyFill="1" applyBorder="1" applyAlignment="1">
      <alignment horizontal="left" vertical="center"/>
    </xf>
    <xf numFmtId="175" fontId="41" fillId="8" borderId="32" xfId="4" applyNumberFormat="1" applyFont="1" applyFill="1" applyBorder="1" applyAlignment="1">
      <alignment horizontal="left" vertical="center"/>
    </xf>
    <xf numFmtId="175" fontId="3" fillId="2" borderId="16" xfId="4" applyNumberFormat="1" applyFont="1" applyFill="1" applyBorder="1" applyAlignment="1">
      <alignment horizontal="left" vertical="center"/>
    </xf>
    <xf numFmtId="166" fontId="3" fillId="2" borderId="23" xfId="1" applyNumberFormat="1" applyFont="1" applyFill="1" applyBorder="1" applyAlignment="1">
      <alignment horizontal="right" vertical="center"/>
    </xf>
    <xf numFmtId="175" fontId="3" fillId="2" borderId="0" xfId="4" applyNumberFormat="1" applyFont="1" applyFill="1" applyAlignment="1">
      <alignment horizontal="right" vertical="center"/>
    </xf>
    <xf numFmtId="0" fontId="4" fillId="0" borderId="16" xfId="9" applyFont="1" applyFill="1" applyBorder="1" applyAlignment="1">
      <alignment horizontal="left" vertical="center" indent="1"/>
    </xf>
    <xf numFmtId="175" fontId="4" fillId="0" borderId="62" xfId="4" applyNumberFormat="1" applyFont="1" applyFill="1" applyBorder="1" applyAlignment="1">
      <alignment horizontal="center" vertical="center"/>
    </xf>
    <xf numFmtId="0" fontId="21" fillId="25" borderId="13" xfId="7" applyFont="1" applyFill="1" applyBorder="1" applyAlignment="1">
      <alignment horizontal="center"/>
    </xf>
    <xf numFmtId="166" fontId="17" fillId="26" borderId="13" xfId="7" applyNumberFormat="1" applyFont="1" applyFill="1" applyBorder="1" applyAlignment="1">
      <alignment horizontal="center" vertical="center"/>
    </xf>
    <xf numFmtId="166" fontId="17" fillId="27" borderId="13" xfId="7" applyNumberFormat="1" applyFont="1" applyFill="1" applyBorder="1" applyAlignment="1">
      <alignment horizontal="center" vertical="center"/>
    </xf>
    <xf numFmtId="0" fontId="43" fillId="10" borderId="0" xfId="0" applyFont="1" applyFill="1" applyAlignment="1">
      <alignment horizontal="left" wrapText="1" indent="1"/>
    </xf>
    <xf numFmtId="3" fontId="39" fillId="0" borderId="2" xfId="7" applyNumberFormat="1" applyFont="1" applyBorder="1" applyAlignment="1">
      <alignment horizontal="center" vertical="center"/>
    </xf>
    <xf numFmtId="3" fontId="39" fillId="0" borderId="61" xfId="7" applyNumberFormat="1" applyFont="1" applyBorder="1" applyAlignment="1">
      <alignment horizontal="center" vertical="center"/>
    </xf>
    <xf numFmtId="0" fontId="21" fillId="0" borderId="16" xfId="7" applyFont="1" applyBorder="1" applyAlignment="1">
      <alignment horizontal="left" vertical="center"/>
    </xf>
    <xf numFmtId="3" fontId="39" fillId="0" borderId="0" xfId="7" applyNumberFormat="1" applyFont="1" applyAlignment="1">
      <alignment horizontal="center" vertical="center"/>
    </xf>
    <xf numFmtId="0" fontId="16" fillId="0" borderId="0" xfId="0" applyFont="1"/>
    <xf numFmtId="0" fontId="21" fillId="0" borderId="39" xfId="7" applyFont="1" applyBorder="1" applyAlignment="1">
      <alignment horizontal="left" vertical="center"/>
    </xf>
    <xf numFmtId="3" fontId="21" fillId="0" borderId="2" xfId="7" applyNumberFormat="1" applyFont="1" applyBorder="1" applyAlignment="1">
      <alignment horizontal="center" vertical="center"/>
    </xf>
    <xf numFmtId="3" fontId="16" fillId="0" borderId="0" xfId="0" applyNumberFormat="1" applyFont="1"/>
    <xf numFmtId="3" fontId="21" fillId="0" borderId="16" xfId="7" applyNumberFormat="1" applyFont="1" applyBorder="1" applyAlignment="1">
      <alignment horizontal="left"/>
    </xf>
    <xf numFmtId="3" fontId="3" fillId="0" borderId="0" xfId="9" applyNumberFormat="1" applyFont="1" applyFill="1" applyAlignment="1">
      <alignment horizontal="center" vertical="center"/>
    </xf>
    <xf numFmtId="3" fontId="21" fillId="0" borderId="39" xfId="7" applyNumberFormat="1" applyFont="1" applyBorder="1" applyAlignment="1">
      <alignment horizontal="left"/>
    </xf>
    <xf numFmtId="14" fontId="29" fillId="2" borderId="51" xfId="26" applyNumberFormat="1" applyFont="1" applyFill="1" applyBorder="1" applyAlignment="1">
      <alignment horizontal="center" vertical="center"/>
    </xf>
    <xf numFmtId="168" fontId="29" fillId="2" borderId="51" xfId="26" applyNumberFormat="1" applyFont="1" applyFill="1" applyBorder="1" applyAlignment="1">
      <alignment horizontal="center" vertical="center"/>
    </xf>
    <xf numFmtId="14" fontId="29" fillId="2" borderId="55" xfId="26" applyNumberFormat="1" applyFont="1" applyFill="1" applyBorder="1" applyAlignment="1">
      <alignment horizontal="center" vertical="center"/>
    </xf>
    <xf numFmtId="168" fontId="29" fillId="2" borderId="55" xfId="26" applyNumberFormat="1" applyFont="1" applyFill="1" applyBorder="1" applyAlignment="1">
      <alignment horizontal="center" vertical="center"/>
    </xf>
    <xf numFmtId="184" fontId="29" fillId="2" borderId="55" xfId="26" applyNumberFormat="1" applyFont="1" applyFill="1" applyBorder="1" applyAlignment="1">
      <alignment horizontal="center" vertical="center"/>
    </xf>
    <xf numFmtId="14" fontId="29" fillId="2" borderId="56" xfId="26" applyNumberFormat="1" applyFont="1" applyFill="1" applyBorder="1" applyAlignment="1">
      <alignment horizontal="center" vertical="center"/>
    </xf>
    <xf numFmtId="168" fontId="29" fillId="2" borderId="56" xfId="26" applyNumberFormat="1" applyFont="1" applyFill="1" applyBorder="1" applyAlignment="1">
      <alignment horizontal="center" vertical="center"/>
    </xf>
    <xf numFmtId="14" fontId="29" fillId="2" borderId="52" xfId="26" applyNumberFormat="1" applyFont="1" applyFill="1" applyBorder="1" applyAlignment="1">
      <alignment horizontal="center" vertical="center"/>
    </xf>
    <xf numFmtId="168" fontId="29" fillId="2" borderId="52" xfId="26" applyNumberFormat="1" applyFont="1" applyFill="1" applyBorder="1" applyAlignment="1">
      <alignment horizontal="center" vertical="center"/>
    </xf>
    <xf numFmtId="14" fontId="29" fillId="2" borderId="57" xfId="26" applyNumberFormat="1" applyFont="1" applyFill="1" applyBorder="1" applyAlignment="1">
      <alignment horizontal="center" vertical="center"/>
    </xf>
    <xf numFmtId="14" fontId="29" fillId="2" borderId="0" xfId="26" applyNumberFormat="1" applyFont="1" applyFill="1" applyAlignment="1">
      <alignment horizontal="center" vertical="center"/>
    </xf>
    <xf numFmtId="168" fontId="29" fillId="2" borderId="0" xfId="26" applyNumberFormat="1" applyFont="1" applyFill="1" applyAlignment="1">
      <alignment horizontal="center" vertical="center"/>
    </xf>
    <xf numFmtId="0" fontId="26" fillId="2" borderId="51" xfId="26" applyFont="1" applyFill="1" applyBorder="1" applyAlignment="1">
      <alignment horizontal="center" vertical="center"/>
    </xf>
    <xf numFmtId="0" fontId="27" fillId="2" borderId="51" xfId="26" applyFont="1" applyFill="1" applyBorder="1" applyAlignment="1">
      <alignment horizontal="center" vertical="center"/>
    </xf>
    <xf numFmtId="3" fontId="27" fillId="2" borderId="51" xfId="26" applyNumberFormat="1" applyFont="1" applyFill="1" applyBorder="1" applyAlignment="1">
      <alignment horizontal="center" vertical="center"/>
    </xf>
    <xf numFmtId="14" fontId="27" fillId="2" borderId="51" xfId="26" applyNumberFormat="1" applyFont="1" applyFill="1" applyBorder="1" applyAlignment="1">
      <alignment horizontal="center" vertical="center"/>
    </xf>
    <xf numFmtId="168" fontId="27" fillId="2" borderId="51" xfId="26" applyNumberFormat="1" applyFont="1" applyFill="1" applyBorder="1" applyAlignment="1">
      <alignment horizontal="center" vertical="center"/>
    </xf>
    <xf numFmtId="168" fontId="27" fillId="2" borderId="58" xfId="26" applyNumberFormat="1" applyFont="1" applyFill="1" applyBorder="1" applyAlignment="1">
      <alignment horizontal="center" vertical="center"/>
    </xf>
    <xf numFmtId="168" fontId="27" fillId="2" borderId="0" xfId="26" applyNumberFormat="1" applyFont="1" applyFill="1" applyAlignment="1">
      <alignment horizontal="center" vertical="center"/>
    </xf>
    <xf numFmtId="0" fontId="77" fillId="2" borderId="52" xfId="26" applyFont="1" applyFill="1" applyBorder="1" applyAlignment="1">
      <alignment horizontal="center" vertical="center"/>
    </xf>
    <xf numFmtId="168" fontId="25" fillId="2" borderId="68" xfId="26" applyNumberFormat="1" applyFont="1" applyFill="1" applyBorder="1" applyAlignment="1">
      <alignment horizontal="center" vertical="center"/>
    </xf>
    <xf numFmtId="3" fontId="4" fillId="0" borderId="0" xfId="0" applyNumberFormat="1" applyFont="1" applyAlignment="1">
      <alignment vertical="center"/>
    </xf>
    <xf numFmtId="43" fontId="4" fillId="0" borderId="0" xfId="19" applyFont="1" applyFill="1" applyAlignment="1">
      <alignment vertical="center"/>
    </xf>
    <xf numFmtId="175" fontId="4" fillId="2" borderId="4" xfId="4" applyNumberFormat="1" applyFont="1" applyFill="1" applyBorder="1" applyAlignment="1">
      <alignment horizontal="center" vertical="center"/>
    </xf>
    <xf numFmtId="0" fontId="4" fillId="0" borderId="18" xfId="9" applyFont="1" applyFill="1" applyBorder="1" applyAlignment="1">
      <alignment horizontal="left" vertical="center" indent="1"/>
    </xf>
    <xf numFmtId="166" fontId="4" fillId="2" borderId="24" xfId="1" applyNumberFormat="1" applyFont="1" applyFill="1" applyBorder="1" applyAlignment="1">
      <alignment horizontal="right" vertical="center"/>
    </xf>
    <xf numFmtId="175" fontId="20" fillId="8" borderId="62" xfId="4" applyNumberFormat="1" applyFont="1" applyFill="1" applyBorder="1" applyAlignment="1">
      <alignment horizontal="center" vertical="center"/>
    </xf>
    <xf numFmtId="0" fontId="4" fillId="0" borderId="49" xfId="9" applyFont="1" applyFill="1" applyBorder="1" applyAlignment="1">
      <alignment horizontal="left" vertical="center" indent="1"/>
    </xf>
    <xf numFmtId="175" fontId="4" fillId="2" borderId="27" xfId="4" applyNumberFormat="1" applyFont="1" applyFill="1" applyBorder="1" applyAlignment="1">
      <alignment horizontal="center" vertical="center"/>
    </xf>
    <xf numFmtId="176" fontId="3" fillId="2" borderId="17" xfId="1" applyNumberFormat="1" applyFont="1" applyFill="1" applyBorder="1" applyAlignment="1">
      <alignment horizontal="right" vertical="center"/>
    </xf>
    <xf numFmtId="1" fontId="81" fillId="0" borderId="42" xfId="19" applyNumberFormat="1" applyFont="1" applyFill="1" applyBorder="1" applyAlignment="1">
      <alignment horizontal="center" vertical="center"/>
    </xf>
    <xf numFmtId="1" fontId="81" fillId="0" borderId="1" xfId="19" applyNumberFormat="1" applyFont="1" applyFill="1" applyBorder="1" applyAlignment="1">
      <alignment horizontal="center" vertical="center"/>
    </xf>
    <xf numFmtId="1" fontId="81" fillId="0" borderId="0" xfId="19" applyNumberFormat="1" applyFont="1" applyFill="1" applyAlignment="1">
      <alignment horizontal="center" vertical="center"/>
    </xf>
    <xf numFmtId="10" fontId="3" fillId="0" borderId="23" xfId="1" applyNumberFormat="1" applyFont="1" applyFill="1" applyBorder="1" applyAlignment="1">
      <alignment horizontal="right" vertical="center"/>
    </xf>
    <xf numFmtId="166" fontId="3" fillId="0" borderId="23" xfId="1" applyNumberFormat="1" applyFont="1" applyFill="1" applyBorder="1" applyAlignment="1">
      <alignment horizontal="right" vertical="center"/>
    </xf>
    <xf numFmtId="2" fontId="21" fillId="4" borderId="39" xfId="7" applyNumberFormat="1" applyFont="1" applyFill="1" applyBorder="1" applyAlignment="1">
      <alignment horizontal="left"/>
    </xf>
    <xf numFmtId="170" fontId="3" fillId="2" borderId="16" xfId="19" applyNumberFormat="1" applyFont="1" applyFill="1" applyBorder="1" applyAlignment="1">
      <alignment horizontal="left" vertical="center"/>
    </xf>
    <xf numFmtId="3" fontId="39" fillId="0" borderId="37" xfId="7" applyNumberFormat="1" applyFont="1" applyBorder="1" applyAlignment="1">
      <alignment horizontal="center" vertical="center"/>
    </xf>
    <xf numFmtId="3" fontId="21" fillId="0" borderId="10" xfId="7" applyNumberFormat="1" applyFont="1" applyBorder="1" applyAlignment="1">
      <alignment horizontal="center" vertical="center"/>
    </xf>
    <xf numFmtId="175" fontId="4" fillId="0" borderId="28" xfId="4" applyNumberFormat="1" applyFont="1" applyFill="1" applyBorder="1" applyAlignment="1">
      <alignment horizontal="center" vertical="center"/>
    </xf>
    <xf numFmtId="0" fontId="42" fillId="0" borderId="0" xfId="0" applyFont="1" applyAlignment="1">
      <alignment horizontal="left"/>
    </xf>
    <xf numFmtId="0" fontId="45" fillId="0" borderId="0" xfId="0" applyFont="1" applyAlignment="1">
      <alignment horizontal="left" indent="1"/>
    </xf>
    <xf numFmtId="170" fontId="4" fillId="2" borderId="0" xfId="19" applyNumberFormat="1" applyFont="1" applyFill="1" applyAlignment="1">
      <alignment horizontal="left"/>
    </xf>
    <xf numFmtId="170" fontId="4" fillId="2" borderId="0" xfId="19" applyNumberFormat="1" applyFont="1" applyFill="1" applyAlignment="1">
      <alignment horizontal="left" vertical="center"/>
    </xf>
    <xf numFmtId="170" fontId="5" fillId="0" borderId="0" xfId="19" applyNumberFormat="1" applyFont="1"/>
    <xf numFmtId="0" fontId="4" fillId="2" borderId="16" xfId="0" applyFont="1" applyFill="1" applyBorder="1"/>
    <xf numFmtId="0" fontId="21" fillId="0" borderId="16" xfId="7" applyFont="1" applyBorder="1" applyAlignment="1">
      <alignment horizontal="left"/>
    </xf>
    <xf numFmtId="3" fontId="39" fillId="0" borderId="23" xfId="7" applyNumberFormat="1" applyFont="1" applyBorder="1" applyAlignment="1">
      <alignment horizontal="center" vertical="center"/>
    </xf>
    <xf numFmtId="3" fontId="17" fillId="24" borderId="31" xfId="7" applyNumberFormat="1" applyFont="1" applyFill="1" applyBorder="1" applyAlignment="1">
      <alignment horizontal="center" vertical="center"/>
    </xf>
    <xf numFmtId="3" fontId="22" fillId="4" borderId="0" xfId="7" applyNumberFormat="1" applyFont="1" applyFill="1" applyAlignment="1">
      <alignment horizontal="center" vertical="center"/>
    </xf>
    <xf numFmtId="170" fontId="3" fillId="2" borderId="16" xfId="19" applyNumberFormat="1" applyFont="1" applyFill="1" applyBorder="1" applyAlignment="1">
      <alignment horizontal="right" vertical="center"/>
    </xf>
    <xf numFmtId="0" fontId="4" fillId="21" borderId="0" xfId="12" applyFont="1" applyFill="1"/>
    <xf numFmtId="177" fontId="4" fillId="0" borderId="8" xfId="1" applyNumberFormat="1" applyFont="1" applyBorder="1" applyAlignment="1">
      <alignment horizontal="center" vertical="center" wrapText="1"/>
    </xf>
    <xf numFmtId="3" fontId="21" fillId="0" borderId="5" xfId="7" applyNumberFormat="1" applyFont="1" applyBorder="1" applyAlignment="1">
      <alignment horizontal="center" vertical="center"/>
    </xf>
    <xf numFmtId="168" fontId="21" fillId="0" borderId="5" xfId="7" applyNumberFormat="1" applyFont="1" applyBorder="1" applyAlignment="1">
      <alignment horizontal="center" vertical="center"/>
    </xf>
    <xf numFmtId="4" fontId="21" fillId="0" borderId="63" xfId="7" applyNumberFormat="1" applyFont="1" applyBorder="1" applyAlignment="1">
      <alignment horizontal="center" vertical="center"/>
    </xf>
    <xf numFmtId="3" fontId="21" fillId="0" borderId="4" xfId="7" applyNumberFormat="1" applyFont="1" applyBorder="1" applyAlignment="1">
      <alignment horizontal="center" vertical="center"/>
    </xf>
    <xf numFmtId="168" fontId="21" fillId="0" borderId="4" xfId="7" applyNumberFormat="1" applyFont="1" applyBorder="1" applyAlignment="1">
      <alignment horizontal="center" vertical="center"/>
    </xf>
    <xf numFmtId="4" fontId="21" fillId="0" borderId="24" xfId="7" applyNumberFormat="1" applyFont="1" applyBorder="1" applyAlignment="1">
      <alignment horizontal="center" vertical="center"/>
    </xf>
    <xf numFmtId="0" fontId="4" fillId="2" borderId="16" xfId="9" applyFont="1" applyBorder="1">
      <alignment horizontal="left"/>
    </xf>
    <xf numFmtId="3" fontId="39" fillId="0" borderId="8" xfId="7" applyNumberFormat="1" applyFont="1" applyBorder="1" applyAlignment="1">
      <alignment horizontal="center" vertical="center"/>
    </xf>
    <xf numFmtId="0" fontId="41" fillId="8" borderId="30" xfId="9" applyFont="1" applyFill="1" applyBorder="1" applyAlignment="1"/>
    <xf numFmtId="166" fontId="38" fillId="27" borderId="1" xfId="7" applyNumberFormat="1" applyFont="1" applyFill="1" applyBorder="1" applyAlignment="1">
      <alignment horizontal="center" vertical="center"/>
    </xf>
    <xf numFmtId="175" fontId="44" fillId="2" borderId="0" xfId="4" applyNumberFormat="1" applyFont="1" applyFill="1" applyAlignment="1">
      <alignment horizontal="center" vertical="center"/>
    </xf>
    <xf numFmtId="10" fontId="44" fillId="2" borderId="0" xfId="1" applyNumberFormat="1" applyFont="1" applyFill="1" applyAlignment="1">
      <alignment horizontal="center" vertical="center"/>
    </xf>
    <xf numFmtId="166" fontId="43" fillId="10" borderId="26" xfId="1" applyNumberFormat="1" applyFont="1" applyFill="1" applyBorder="1" applyAlignment="1">
      <alignment horizontal="center" vertical="center"/>
    </xf>
    <xf numFmtId="166" fontId="20" fillId="8" borderId="1" xfId="1" applyNumberFormat="1" applyFont="1" applyFill="1" applyBorder="1" applyAlignment="1">
      <alignment horizontal="center" vertical="center"/>
    </xf>
    <xf numFmtId="166" fontId="4" fillId="2" borderId="0" xfId="1" applyNumberFormat="1" applyFont="1" applyFill="1" applyBorder="1" applyAlignment="1">
      <alignment horizontal="center" vertical="center"/>
    </xf>
    <xf numFmtId="175" fontId="4" fillId="0" borderId="2" xfId="4" applyNumberFormat="1" applyFont="1" applyFill="1" applyBorder="1" applyAlignment="1">
      <alignment horizontal="center" vertical="center"/>
    </xf>
    <xf numFmtId="166" fontId="4" fillId="0" borderId="0" xfId="1" applyNumberFormat="1" applyFont="1" applyFill="1" applyBorder="1" applyAlignment="1">
      <alignment horizontal="center" vertical="center"/>
    </xf>
    <xf numFmtId="170" fontId="4" fillId="2" borderId="0" xfId="19" applyNumberFormat="1" applyFont="1" applyFill="1" applyBorder="1" applyAlignment="1">
      <alignment horizontal="center" vertical="center"/>
    </xf>
    <xf numFmtId="175" fontId="3" fillId="0" borderId="0" xfId="4" applyNumberFormat="1" applyFont="1" applyFill="1" applyBorder="1" applyAlignment="1">
      <alignment horizontal="center" vertical="center"/>
    </xf>
    <xf numFmtId="175" fontId="4" fillId="0" borderId="5" xfId="4" applyNumberFormat="1" applyFont="1" applyFill="1" applyBorder="1" applyAlignment="1">
      <alignment horizontal="center" vertical="center"/>
    </xf>
    <xf numFmtId="171" fontId="4" fillId="0" borderId="0" xfId="4" applyNumberFormat="1" applyFont="1" applyFill="1" applyBorder="1" applyAlignment="1">
      <alignment horizontal="center" vertical="center"/>
    </xf>
    <xf numFmtId="171" fontId="4" fillId="0" borderId="0" xfId="19" applyNumberFormat="1" applyFont="1" applyFill="1" applyBorder="1" applyAlignment="1">
      <alignment horizontal="center" vertical="center"/>
    </xf>
    <xf numFmtId="165" fontId="4" fillId="0" borderId="0" xfId="19" applyNumberFormat="1" applyFont="1" applyFill="1" applyBorder="1" applyAlignment="1">
      <alignment horizontal="center" vertical="center"/>
    </xf>
    <xf numFmtId="170" fontId="4" fillId="0" borderId="0" xfId="19" applyNumberFormat="1" applyFont="1" applyFill="1" applyBorder="1" applyAlignment="1">
      <alignment horizontal="center" vertical="center"/>
    </xf>
    <xf numFmtId="166" fontId="4" fillId="2" borderId="28" xfId="1" applyNumberFormat="1" applyFont="1" applyFill="1" applyBorder="1" applyAlignment="1">
      <alignment horizontal="center" vertical="center"/>
    </xf>
    <xf numFmtId="175" fontId="4" fillId="2" borderId="28" xfId="4" applyNumberFormat="1" applyFont="1" applyFill="1" applyBorder="1" applyAlignment="1">
      <alignment horizontal="center" vertical="center"/>
    </xf>
    <xf numFmtId="166" fontId="4" fillId="2" borderId="33" xfId="1" applyNumberFormat="1" applyFont="1" applyFill="1" applyBorder="1" applyAlignment="1">
      <alignment horizontal="center" vertical="center"/>
    </xf>
    <xf numFmtId="166" fontId="4" fillId="2" borderId="49" xfId="1" applyNumberFormat="1" applyFont="1" applyFill="1" applyBorder="1" applyAlignment="1">
      <alignment horizontal="right" vertical="center"/>
    </xf>
    <xf numFmtId="171" fontId="4" fillId="0" borderId="4" xfId="4" applyNumberFormat="1" applyFont="1" applyFill="1" applyBorder="1" applyAlignment="1">
      <alignment horizontal="center" vertical="center"/>
    </xf>
    <xf numFmtId="10" fontId="0" fillId="0" borderId="0" xfId="0" applyNumberFormat="1" applyAlignment="1">
      <alignment horizontal="center" vertical="center"/>
    </xf>
    <xf numFmtId="166" fontId="3" fillId="2" borderId="0" xfId="1" applyNumberFormat="1" applyFont="1" applyFill="1" applyAlignment="1">
      <alignment horizontal="center" vertical="center"/>
    </xf>
    <xf numFmtId="175" fontId="3" fillId="0" borderId="16" xfId="4" applyNumberFormat="1" applyFont="1" applyFill="1" applyBorder="1" applyAlignment="1">
      <alignment horizontal="center" vertical="center"/>
    </xf>
    <xf numFmtId="175" fontId="3" fillId="0" borderId="0" xfId="4" applyNumberFormat="1" applyFont="1" applyFill="1" applyAlignment="1">
      <alignment horizontal="center" vertical="center"/>
    </xf>
    <xf numFmtId="170" fontId="3" fillId="0" borderId="0" xfId="19" applyNumberFormat="1" applyFont="1" applyFill="1" applyAlignment="1">
      <alignment horizontal="left" vertical="center"/>
    </xf>
    <xf numFmtId="175" fontId="3" fillId="0" borderId="16" xfId="4" applyNumberFormat="1" applyFont="1" applyFill="1" applyBorder="1" applyAlignment="1">
      <alignment horizontal="left" vertical="center"/>
    </xf>
    <xf numFmtId="170" fontId="3" fillId="0" borderId="16" xfId="19" applyNumberFormat="1" applyFont="1" applyFill="1" applyBorder="1" applyAlignment="1">
      <alignment horizontal="left" vertical="center"/>
    </xf>
    <xf numFmtId="170" fontId="3" fillId="0" borderId="16" xfId="19" applyNumberFormat="1" applyFont="1" applyFill="1" applyBorder="1" applyAlignment="1">
      <alignment horizontal="right" vertical="center"/>
    </xf>
    <xf numFmtId="176" fontId="3" fillId="2" borderId="23" xfId="1" applyNumberFormat="1" applyFont="1" applyFill="1" applyBorder="1" applyAlignment="1">
      <alignment horizontal="right" vertical="center"/>
    </xf>
    <xf numFmtId="170" fontId="3" fillId="0" borderId="16" xfId="19" applyNumberFormat="1" applyFont="1" applyFill="1" applyBorder="1" applyAlignment="1">
      <alignment horizontal="center" vertical="center"/>
    </xf>
    <xf numFmtId="171" fontId="4" fillId="0" borderId="16" xfId="4" applyNumberFormat="1" applyFont="1" applyFill="1" applyBorder="1" applyAlignment="1">
      <alignment horizontal="center" vertical="center"/>
    </xf>
    <xf numFmtId="165" fontId="4" fillId="0" borderId="0" xfId="4" applyFont="1" applyFill="1" applyBorder="1" applyAlignment="1">
      <alignment horizontal="center" vertical="center"/>
    </xf>
    <xf numFmtId="166" fontId="0" fillId="0" borderId="0" xfId="0" applyNumberFormat="1" applyAlignment="1">
      <alignment horizontal="center" vertical="center"/>
    </xf>
    <xf numFmtId="0" fontId="41" fillId="2" borderId="0" xfId="8" applyFont="1" applyFill="1"/>
    <xf numFmtId="0" fontId="41" fillId="2" borderId="0" xfId="8" applyFont="1" applyFill="1" applyAlignment="1">
      <alignment horizontal="right"/>
    </xf>
    <xf numFmtId="0" fontId="41" fillId="2" borderId="0" xfId="8" applyFont="1" applyFill="1" applyAlignment="1">
      <alignment horizontal="center" vertical="center"/>
    </xf>
    <xf numFmtId="0" fontId="41" fillId="2" borderId="0" xfId="8" applyFont="1" applyFill="1" applyAlignment="1">
      <alignment horizontal="center"/>
    </xf>
    <xf numFmtId="3" fontId="3" fillId="2" borderId="0" xfId="9" applyNumberFormat="1" applyFont="1" applyAlignment="1">
      <alignment horizontal="right"/>
    </xf>
    <xf numFmtId="3" fontId="3" fillId="2" borderId="0" xfId="9" applyNumberFormat="1" applyFont="1" applyAlignment="1">
      <alignment horizontal="center"/>
    </xf>
    <xf numFmtId="0" fontId="3" fillId="0" borderId="0" xfId="8" applyFont="1"/>
    <xf numFmtId="0" fontId="42" fillId="2" borderId="0" xfId="8" applyFont="1" applyFill="1" applyAlignment="1">
      <alignment horizontal="left"/>
    </xf>
    <xf numFmtId="170" fontId="3" fillId="0" borderId="0" xfId="19" applyNumberFormat="1" applyFont="1" applyAlignment="1">
      <alignment horizontal="center" vertical="center"/>
    </xf>
    <xf numFmtId="170" fontId="3" fillId="0" borderId="0" xfId="19" applyNumberFormat="1" applyFont="1"/>
    <xf numFmtId="0" fontId="3" fillId="2" borderId="0" xfId="9" applyFont="1" applyAlignment="1">
      <alignment horizontal="right"/>
    </xf>
    <xf numFmtId="0" fontId="3" fillId="2" borderId="0" xfId="9" applyFont="1" applyAlignment="1">
      <alignment horizontal="center" vertical="center"/>
    </xf>
    <xf numFmtId="0" fontId="3" fillId="2" borderId="0" xfId="9" applyFont="1" applyAlignment="1">
      <alignment horizontal="center"/>
    </xf>
    <xf numFmtId="3" fontId="41" fillId="0" borderId="0" xfId="9" applyNumberFormat="1" applyFont="1" applyFill="1" applyAlignment="1">
      <alignment horizontal="center" vertical="center"/>
    </xf>
    <xf numFmtId="0" fontId="43" fillId="10" borderId="0" xfId="9" applyFont="1" applyFill="1">
      <alignment horizontal="left"/>
    </xf>
    <xf numFmtId="0" fontId="43" fillId="10" borderId="7" xfId="10" applyNumberFormat="1" applyFont="1" applyFill="1" applyBorder="1" applyAlignment="1">
      <alignment horizontal="center"/>
    </xf>
    <xf numFmtId="10" fontId="43" fillId="10" borderId="8" xfId="11" applyNumberFormat="1" applyFont="1" applyFill="1" applyBorder="1" applyAlignment="1">
      <alignment horizontal="center"/>
    </xf>
    <xf numFmtId="10" fontId="43" fillId="10" borderId="0" xfId="11" applyNumberFormat="1" applyFont="1" applyFill="1" applyAlignment="1">
      <alignment horizontal="center"/>
    </xf>
    <xf numFmtId="10" fontId="43" fillId="10" borderId="0" xfId="11" applyNumberFormat="1" applyFont="1" applyFill="1" applyBorder="1" applyAlignment="1">
      <alignment horizontal="center"/>
    </xf>
    <xf numFmtId="0" fontId="41" fillId="8" borderId="0" xfId="10" applyNumberFormat="1" applyFont="1" applyFill="1"/>
    <xf numFmtId="175" fontId="41" fillId="8" borderId="7" xfId="10" applyNumberFormat="1" applyFont="1" applyFill="1" applyBorder="1" applyAlignment="1">
      <alignment horizontal="right"/>
    </xf>
    <xf numFmtId="175" fontId="41" fillId="8" borderId="0" xfId="10" applyNumberFormat="1" applyFont="1" applyFill="1" applyBorder="1" applyAlignment="1">
      <alignment horizontal="right"/>
    </xf>
    <xf numFmtId="166" fontId="41" fillId="8" borderId="8" xfId="11" applyNumberFormat="1" applyFont="1" applyFill="1" applyBorder="1" applyAlignment="1">
      <alignment horizontal="center"/>
    </xf>
    <xf numFmtId="10" fontId="41" fillId="8" borderId="0" xfId="11" applyNumberFormat="1" applyFont="1" applyFill="1" applyAlignment="1">
      <alignment horizontal="right"/>
    </xf>
    <xf numFmtId="166" fontId="41" fillId="8" borderId="0" xfId="11" applyNumberFormat="1" applyFont="1" applyFill="1" applyBorder="1" applyAlignment="1">
      <alignment horizontal="center"/>
    </xf>
    <xf numFmtId="0" fontId="3" fillId="0" borderId="0" xfId="9" applyFont="1" applyFill="1" applyAlignment="1">
      <alignment horizontal="left" indent="1"/>
    </xf>
    <xf numFmtId="175" fontId="3" fillId="0" borderId="7" xfId="10" applyNumberFormat="1" applyFont="1" applyFill="1" applyBorder="1" applyAlignment="1">
      <alignment horizontal="right"/>
    </xf>
    <xf numFmtId="166" fontId="3" fillId="0" borderId="8" xfId="11" applyNumberFormat="1" applyFont="1" applyFill="1" applyBorder="1" applyAlignment="1">
      <alignment horizontal="center"/>
    </xf>
    <xf numFmtId="10" fontId="3" fillId="0" borderId="0" xfId="11" applyNumberFormat="1" applyFont="1" applyFill="1" applyAlignment="1">
      <alignment horizontal="right"/>
    </xf>
    <xf numFmtId="175" fontId="3" fillId="0" borderId="0" xfId="10" applyNumberFormat="1" applyFont="1" applyFill="1" applyBorder="1" applyAlignment="1">
      <alignment horizontal="right"/>
    </xf>
    <xf numFmtId="166" fontId="3" fillId="0" borderId="0" xfId="11" applyNumberFormat="1" applyFont="1" applyFill="1" applyBorder="1" applyAlignment="1">
      <alignment horizontal="center"/>
    </xf>
    <xf numFmtId="175" fontId="3" fillId="0" borderId="0" xfId="8" applyNumberFormat="1" applyFont="1"/>
    <xf numFmtId="10" fontId="3" fillId="0" borderId="8" xfId="11" applyNumberFormat="1" applyFont="1" applyFill="1" applyBorder="1" applyAlignment="1">
      <alignment horizontal="center"/>
    </xf>
    <xf numFmtId="177" fontId="3" fillId="0" borderId="8" xfId="11" applyNumberFormat="1" applyFont="1" applyFill="1" applyBorder="1" applyAlignment="1">
      <alignment horizontal="center"/>
    </xf>
    <xf numFmtId="176" fontId="3" fillId="0" borderId="8" xfId="11" applyNumberFormat="1" applyFont="1" applyFill="1" applyBorder="1" applyAlignment="1">
      <alignment horizontal="center"/>
    </xf>
    <xf numFmtId="177" fontId="3" fillId="0" borderId="8" xfId="1" applyNumberFormat="1" applyFont="1" applyFill="1" applyBorder="1" applyAlignment="1">
      <alignment horizontal="center"/>
    </xf>
    <xf numFmtId="182" fontId="3" fillId="0" borderId="8" xfId="11" applyNumberFormat="1" applyFont="1" applyFill="1" applyBorder="1" applyAlignment="1">
      <alignment horizontal="center"/>
    </xf>
    <xf numFmtId="175" fontId="41" fillId="8" borderId="7" xfId="10" applyNumberFormat="1" applyFont="1" applyFill="1" applyBorder="1" applyAlignment="1">
      <alignment horizontal="center"/>
    </xf>
    <xf numFmtId="10" fontId="41" fillId="8" borderId="0" xfId="11" applyNumberFormat="1" applyFont="1" applyFill="1" applyAlignment="1">
      <alignment horizontal="center"/>
    </xf>
    <xf numFmtId="175" fontId="41" fillId="8" borderId="0" xfId="10" applyNumberFormat="1" applyFont="1" applyFill="1" applyBorder="1" applyAlignment="1">
      <alignment horizontal="center"/>
    </xf>
    <xf numFmtId="0" fontId="3" fillId="0" borderId="0" xfId="10" applyNumberFormat="1" applyFont="1" applyFill="1" applyAlignment="1">
      <alignment horizontal="left" indent="1"/>
    </xf>
    <xf numFmtId="175" fontId="3" fillId="0" borderId="7" xfId="10" applyNumberFormat="1" applyFont="1" applyFill="1" applyBorder="1" applyAlignment="1">
      <alignment horizontal="center"/>
    </xf>
    <xf numFmtId="170" fontId="4" fillId="0" borderId="0" xfId="0" applyNumberFormat="1" applyFont="1" applyAlignment="1">
      <alignment horizontal="center" vertical="center"/>
    </xf>
    <xf numFmtId="10" fontId="3" fillId="0" borderId="0" xfId="11" applyNumberFormat="1" applyFont="1" applyFill="1" applyAlignment="1">
      <alignment horizontal="center"/>
    </xf>
    <xf numFmtId="175" fontId="3" fillId="0" borderId="0" xfId="10" applyNumberFormat="1" applyFont="1" applyFill="1" applyBorder="1" applyAlignment="1">
      <alignment horizontal="center"/>
    </xf>
    <xf numFmtId="175" fontId="3" fillId="0" borderId="9" xfId="10" applyNumberFormat="1" applyFont="1" applyFill="1" applyBorder="1" applyAlignment="1">
      <alignment horizontal="center"/>
    </xf>
    <xf numFmtId="170" fontId="4" fillId="0" borderId="2" xfId="0" applyNumberFormat="1" applyFont="1" applyBorder="1" applyAlignment="1">
      <alignment horizontal="center" vertical="center"/>
    </xf>
    <xf numFmtId="166" fontId="3" fillId="0" borderId="10" xfId="11" applyNumberFormat="1" applyFont="1" applyFill="1" applyBorder="1" applyAlignment="1">
      <alignment horizontal="center"/>
    </xf>
    <xf numFmtId="175" fontId="3" fillId="0" borderId="2" xfId="10" applyNumberFormat="1" applyFont="1" applyFill="1" applyBorder="1" applyAlignment="1">
      <alignment horizontal="center"/>
    </xf>
    <xf numFmtId="166" fontId="3" fillId="0" borderId="2" xfId="11" applyNumberFormat="1" applyFont="1" applyFill="1" applyBorder="1" applyAlignment="1">
      <alignment horizontal="center"/>
    </xf>
    <xf numFmtId="3" fontId="3" fillId="2" borderId="5" xfId="9" applyNumberFormat="1" applyFont="1" applyBorder="1" applyAlignment="1">
      <alignment horizontal="right"/>
    </xf>
    <xf numFmtId="3" fontId="3" fillId="2" borderId="5" xfId="9" applyNumberFormat="1" applyFont="1" applyBorder="1" applyAlignment="1">
      <alignment horizontal="center"/>
    </xf>
    <xf numFmtId="0" fontId="3" fillId="0" borderId="2" xfId="9" applyFont="1" applyFill="1" applyBorder="1" applyAlignment="1">
      <alignment horizontal="right"/>
    </xf>
    <xf numFmtId="0" fontId="3" fillId="0" borderId="2" xfId="9" applyFont="1" applyFill="1" applyBorder="1" applyAlignment="1">
      <alignment horizontal="center" vertical="center"/>
    </xf>
    <xf numFmtId="0" fontId="3" fillId="0" borderId="2" xfId="9" applyFont="1" applyFill="1" applyBorder="1" applyAlignment="1">
      <alignment horizontal="center"/>
    </xf>
    <xf numFmtId="3" fontId="3" fillId="0" borderId="2" xfId="9" applyNumberFormat="1" applyFont="1" applyFill="1" applyBorder="1" applyAlignment="1">
      <alignment horizontal="right"/>
    </xf>
    <xf numFmtId="3" fontId="3" fillId="2" borderId="2" xfId="9" applyNumberFormat="1" applyFont="1" applyBorder="1" applyAlignment="1">
      <alignment horizontal="right"/>
    </xf>
    <xf numFmtId="3" fontId="3" fillId="2" borderId="2" xfId="9" applyNumberFormat="1" applyFont="1" applyBorder="1" applyAlignment="1">
      <alignment horizontal="center"/>
    </xf>
    <xf numFmtId="0" fontId="3" fillId="0" borderId="0" xfId="8" applyFont="1" applyAlignment="1">
      <alignment horizontal="center" vertical="center"/>
    </xf>
    <xf numFmtId="0" fontId="41" fillId="0" borderId="0" xfId="12" applyFont="1" applyAlignment="1">
      <alignment horizontal="center"/>
    </xf>
    <xf numFmtId="10" fontId="20" fillId="12" borderId="0" xfId="11" applyNumberFormat="1" applyFont="1" applyFill="1" applyAlignment="1">
      <alignment horizontal="center" vertical="center" wrapText="1"/>
    </xf>
    <xf numFmtId="166" fontId="4" fillId="0" borderId="8" xfId="11" applyNumberFormat="1" applyFont="1" applyBorder="1" applyAlignment="1">
      <alignment horizontal="center" vertical="center" wrapText="1"/>
    </xf>
    <xf numFmtId="175" fontId="4" fillId="0" borderId="0" xfId="11" applyNumberFormat="1" applyFont="1" applyAlignment="1">
      <alignment horizontal="center" vertical="center" wrapText="1"/>
    </xf>
    <xf numFmtId="175" fontId="4" fillId="0" borderId="7" xfId="12" applyNumberFormat="1" applyFont="1" applyBorder="1" applyAlignment="1">
      <alignment vertical="center" wrapText="1"/>
    </xf>
    <xf numFmtId="175" fontId="4" fillId="0" borderId="0" xfId="12" applyNumberFormat="1" applyFont="1" applyAlignment="1">
      <alignment vertical="center" wrapText="1"/>
    </xf>
    <xf numFmtId="10" fontId="4" fillId="0" borderId="8" xfId="1" applyNumberFormat="1" applyFont="1" applyBorder="1" applyAlignment="1">
      <alignment horizontal="center" vertical="center" wrapText="1"/>
    </xf>
    <xf numFmtId="10" fontId="3" fillId="0" borderId="0" xfId="11" applyNumberFormat="1" applyFont="1" applyAlignment="1">
      <alignment horizontal="center" vertical="center" wrapText="1"/>
    </xf>
    <xf numFmtId="175" fontId="3" fillId="0" borderId="7" xfId="12" applyNumberFormat="1" applyFont="1" applyBorder="1" applyAlignment="1">
      <alignment horizontal="right" vertical="center" wrapText="1"/>
    </xf>
    <xf numFmtId="175" fontId="3" fillId="0" borderId="0" xfId="12" applyNumberFormat="1" applyFont="1" applyAlignment="1">
      <alignment horizontal="right" vertical="center" wrapText="1"/>
    </xf>
    <xf numFmtId="10" fontId="3" fillId="0" borderId="8" xfId="1" applyNumberFormat="1" applyFont="1" applyBorder="1" applyAlignment="1">
      <alignment horizontal="center" vertical="center" wrapText="1"/>
    </xf>
    <xf numFmtId="10" fontId="4" fillId="0" borderId="0" xfId="11" applyNumberFormat="1" applyFont="1" applyAlignment="1">
      <alignment horizontal="center" vertical="center" wrapText="1"/>
    </xf>
    <xf numFmtId="166" fontId="4" fillId="0" borderId="8" xfId="11" applyNumberFormat="1" applyFont="1" applyFill="1" applyBorder="1" applyAlignment="1">
      <alignment horizontal="center" vertical="center" wrapText="1"/>
    </xf>
    <xf numFmtId="10" fontId="3" fillId="0" borderId="0" xfId="11" applyNumberFormat="1" applyFont="1" applyFill="1" applyAlignment="1">
      <alignment horizontal="center" vertical="center" wrapText="1"/>
    </xf>
    <xf numFmtId="10" fontId="4" fillId="0" borderId="0" xfId="11" applyNumberFormat="1" applyFont="1" applyFill="1" applyAlignment="1">
      <alignment horizontal="center" vertical="center" wrapText="1"/>
    </xf>
    <xf numFmtId="10" fontId="4" fillId="0" borderId="0" xfId="11" applyNumberFormat="1" applyFont="1" applyFill="1" applyBorder="1" applyAlignment="1">
      <alignment horizontal="center" vertical="center" wrapText="1"/>
    </xf>
    <xf numFmtId="0" fontId="4" fillId="0" borderId="69" xfId="12" applyFont="1" applyBorder="1"/>
    <xf numFmtId="175" fontId="4" fillId="0" borderId="7" xfId="0" applyNumberFormat="1" applyFont="1" applyBorder="1"/>
    <xf numFmtId="0" fontId="43" fillId="10" borderId="7" xfId="12" applyFont="1" applyFill="1" applyBorder="1" applyAlignment="1">
      <alignment horizontal="center" vertical="center" wrapText="1"/>
    </xf>
    <xf numFmtId="10" fontId="41" fillId="12" borderId="0" xfId="11" applyNumberFormat="1" applyFont="1" applyFill="1" applyAlignment="1">
      <alignment horizontal="center" vertical="center" wrapText="1"/>
    </xf>
    <xf numFmtId="10" fontId="41" fillId="0" borderId="0" xfId="11" applyNumberFormat="1" applyFont="1" applyAlignment="1">
      <alignment horizontal="center" vertical="center" wrapText="1"/>
    </xf>
    <xf numFmtId="166" fontId="3" fillId="0" borderId="10" xfId="11" applyNumberFormat="1" applyFont="1" applyBorder="1" applyAlignment="1">
      <alignment horizontal="center" vertical="center" wrapText="1"/>
    </xf>
    <xf numFmtId="0" fontId="21" fillId="29" borderId="0" xfId="0" applyFont="1" applyFill="1" applyAlignment="1">
      <alignment horizontal="left"/>
    </xf>
    <xf numFmtId="3" fontId="21" fillId="29" borderId="0" xfId="0" applyNumberFormat="1" applyFont="1" applyFill="1" applyAlignment="1">
      <alignment horizontal="right"/>
    </xf>
    <xf numFmtId="0" fontId="17" fillId="30" borderId="1" xfId="0" applyFont="1" applyFill="1" applyBorder="1" applyAlignment="1">
      <alignment horizontal="left"/>
    </xf>
    <xf numFmtId="166" fontId="17" fillId="30" borderId="1" xfId="0" applyNumberFormat="1" applyFont="1" applyFill="1" applyBorder="1"/>
    <xf numFmtId="170" fontId="20" fillId="12" borderId="27" xfId="19" applyNumberFormat="1" applyFont="1" applyFill="1" applyBorder="1" applyAlignment="1">
      <alignment horizontal="center" vertical="center"/>
    </xf>
    <xf numFmtId="170" fontId="20" fillId="12" borderId="28" xfId="19" applyNumberFormat="1" applyFont="1" applyFill="1" applyBorder="1" applyAlignment="1">
      <alignment horizontal="center" vertical="center"/>
    </xf>
    <xf numFmtId="170" fontId="4" fillId="2" borderId="0" xfId="19" applyNumberFormat="1" applyFont="1" applyFill="1" applyBorder="1" applyAlignment="1">
      <alignment horizontal="right" vertical="center"/>
    </xf>
    <xf numFmtId="166" fontId="20" fillId="12" borderId="33" xfId="1" applyNumberFormat="1" applyFont="1" applyFill="1" applyBorder="1" applyAlignment="1">
      <alignment horizontal="center" vertical="center"/>
    </xf>
    <xf numFmtId="166" fontId="20" fillId="12" borderId="70" xfId="1" applyNumberFormat="1" applyFont="1" applyFill="1" applyBorder="1" applyAlignment="1">
      <alignment horizontal="right" vertical="center"/>
    </xf>
    <xf numFmtId="175" fontId="20" fillId="8" borderId="32" xfId="4" applyNumberFormat="1" applyFont="1" applyFill="1" applyBorder="1" applyAlignment="1">
      <alignment horizontal="right"/>
    </xf>
    <xf numFmtId="9" fontId="20" fillId="8" borderId="71" xfId="1" applyFont="1" applyFill="1" applyBorder="1" applyAlignment="1">
      <alignment horizontal="right" vertical="center"/>
    </xf>
    <xf numFmtId="166" fontId="4" fillId="2" borderId="17" xfId="1" applyNumberFormat="1" applyFont="1" applyFill="1" applyBorder="1" applyAlignment="1">
      <alignment horizontal="right" vertical="center"/>
    </xf>
    <xf numFmtId="10" fontId="4" fillId="2" borderId="17" xfId="1" applyNumberFormat="1" applyFont="1" applyFill="1" applyBorder="1" applyAlignment="1">
      <alignment horizontal="right" vertical="center"/>
    </xf>
    <xf numFmtId="175" fontId="4" fillId="2" borderId="2" xfId="4" applyNumberFormat="1" applyFont="1" applyFill="1" applyBorder="1" applyAlignment="1">
      <alignment horizontal="right"/>
    </xf>
    <xf numFmtId="9" fontId="20" fillId="8" borderId="34" xfId="1" applyFont="1" applyFill="1" applyBorder="1" applyAlignment="1">
      <alignment horizontal="right" vertical="center"/>
    </xf>
    <xf numFmtId="175" fontId="20" fillId="8" borderId="28" xfId="4" applyNumberFormat="1" applyFont="1" applyFill="1" applyBorder="1" applyAlignment="1">
      <alignment horizontal="right" vertical="center"/>
    </xf>
    <xf numFmtId="9" fontId="20" fillId="8" borderId="49" xfId="1" applyFont="1" applyFill="1" applyBorder="1" applyAlignment="1">
      <alignment horizontal="right" vertical="center"/>
    </xf>
    <xf numFmtId="0" fontId="0" fillId="2" borderId="25" xfId="0" applyFill="1" applyBorder="1" applyAlignment="1">
      <alignment horizontal="right"/>
    </xf>
    <xf numFmtId="182" fontId="21" fillId="2" borderId="0" xfId="2" applyNumberFormat="1" applyFont="1" applyFill="1" applyAlignment="1">
      <alignment horizontal="center" wrapText="1"/>
    </xf>
    <xf numFmtId="0" fontId="21" fillId="4" borderId="35" xfId="5" applyFont="1" applyFill="1" applyBorder="1" applyAlignment="1">
      <alignment horizontal="left" vertical="center"/>
    </xf>
    <xf numFmtId="172" fontId="21" fillId="4" borderId="36" xfId="19" applyNumberFormat="1" applyFont="1" applyFill="1" applyBorder="1" applyAlignment="1">
      <alignment horizontal="right" vertical="center"/>
    </xf>
    <xf numFmtId="172" fontId="21" fillId="4" borderId="37" xfId="19" applyNumberFormat="1" applyFont="1" applyFill="1" applyBorder="1" applyAlignment="1">
      <alignment horizontal="right" vertical="center"/>
    </xf>
    <xf numFmtId="171" fontId="21" fillId="4" borderId="36" xfId="5" applyNumberFormat="1" applyFont="1" applyFill="1" applyBorder="1" applyAlignment="1">
      <alignment vertical="center"/>
    </xf>
    <xf numFmtId="165" fontId="21" fillId="4" borderId="5" xfId="5" applyNumberFormat="1" applyFont="1" applyFill="1" applyBorder="1" applyAlignment="1">
      <alignment vertical="center"/>
    </xf>
    <xf numFmtId="174" fontId="21" fillId="4" borderId="37" xfId="5" applyNumberFormat="1" applyFont="1" applyFill="1" applyBorder="1" applyAlignment="1">
      <alignment vertical="center"/>
    </xf>
    <xf numFmtId="171" fontId="21" fillId="4" borderId="35" xfId="5" applyNumberFormat="1" applyFont="1" applyFill="1" applyBorder="1" applyAlignment="1">
      <alignment horizontal="center" vertical="center"/>
    </xf>
    <xf numFmtId="0" fontId="21" fillId="4" borderId="72" xfId="5" applyFont="1" applyFill="1" applyBorder="1" applyAlignment="1">
      <alignment horizontal="left" vertical="center"/>
    </xf>
    <xf numFmtId="172" fontId="21" fillId="4" borderId="9" xfId="19" applyNumberFormat="1" applyFont="1" applyFill="1" applyBorder="1" applyAlignment="1">
      <alignment horizontal="right" vertical="center"/>
    </xf>
    <xf numFmtId="172" fontId="21" fillId="4" borderId="10" xfId="19" applyNumberFormat="1" applyFont="1" applyFill="1" applyBorder="1" applyAlignment="1">
      <alignment horizontal="right" vertical="center"/>
    </xf>
    <xf numFmtId="171" fontId="21" fillId="4" borderId="9" xfId="5" applyNumberFormat="1" applyFont="1" applyFill="1" applyBorder="1" applyAlignment="1">
      <alignment vertical="center"/>
    </xf>
    <xf numFmtId="171" fontId="21" fillId="4" borderId="2" xfId="5" applyNumberFormat="1" applyFont="1" applyFill="1" applyBorder="1" applyAlignment="1">
      <alignment vertical="center"/>
    </xf>
    <xf numFmtId="171" fontId="21" fillId="4" borderId="10" xfId="5" applyNumberFormat="1" applyFont="1" applyFill="1" applyBorder="1" applyAlignment="1">
      <alignment vertical="center"/>
    </xf>
    <xf numFmtId="171" fontId="21" fillId="4" borderId="72" xfId="5" applyNumberFormat="1" applyFont="1" applyFill="1" applyBorder="1" applyAlignment="1">
      <alignment horizontal="center" vertical="center"/>
    </xf>
    <xf numFmtId="172" fontId="21" fillId="4" borderId="0" xfId="32" applyNumberFormat="1" applyFont="1" applyFill="1" applyBorder="1" applyAlignment="1">
      <alignment vertical="center"/>
    </xf>
    <xf numFmtId="166" fontId="82" fillId="0" borderId="0" xfId="1" applyNumberFormat="1" applyFont="1" applyFill="1" applyAlignment="1">
      <alignment horizontal="left"/>
    </xf>
    <xf numFmtId="166" fontId="6" fillId="0" borderId="0" xfId="1" applyNumberFormat="1" applyFont="1" applyFill="1" applyAlignment="1">
      <alignment horizontal="left"/>
    </xf>
    <xf numFmtId="4" fontId="8" fillId="0" borderId="0" xfId="0" applyNumberFormat="1" applyFont="1"/>
    <xf numFmtId="4" fontId="83" fillId="0" borderId="0" xfId="0" applyNumberFormat="1" applyFont="1"/>
    <xf numFmtId="4" fontId="36" fillId="0" borderId="73" xfId="0" applyNumberFormat="1" applyFont="1" applyBorder="1" applyAlignment="1">
      <alignment horizontal="right" vertical="center"/>
    </xf>
    <xf numFmtId="4" fontId="6" fillId="2" borderId="0" xfId="9" applyNumberFormat="1">
      <alignment horizontal="left"/>
    </xf>
    <xf numFmtId="3" fontId="4" fillId="0" borderId="0" xfId="0" applyNumberFormat="1" applyFont="1"/>
    <xf numFmtId="170" fontId="4" fillId="0" borderId="0" xfId="19" applyNumberFormat="1" applyFont="1" applyFill="1"/>
    <xf numFmtId="43" fontId="4" fillId="0" borderId="0" xfId="19" applyFont="1" applyFill="1"/>
    <xf numFmtId="2" fontId="21" fillId="0" borderId="62" xfId="7" applyNumberFormat="1" applyFont="1" applyBorder="1" applyAlignment="1">
      <alignment horizontal="left"/>
    </xf>
    <xf numFmtId="2" fontId="21" fillId="0" borderId="16" xfId="7" applyNumberFormat="1" applyFont="1" applyBorder="1" applyAlignment="1">
      <alignment horizontal="left"/>
    </xf>
    <xf numFmtId="168" fontId="21" fillId="0" borderId="0" xfId="7" applyNumberFormat="1" applyFont="1" applyAlignment="1">
      <alignment horizontal="center" vertical="center"/>
    </xf>
    <xf numFmtId="4" fontId="21" fillId="0" borderId="23" xfId="7" applyNumberFormat="1" applyFont="1" applyBorder="1" applyAlignment="1">
      <alignment horizontal="center" vertical="center"/>
    </xf>
    <xf numFmtId="2" fontId="21" fillId="0" borderId="18" xfId="7" applyNumberFormat="1" applyFont="1" applyBorder="1" applyAlignment="1">
      <alignment horizontal="left"/>
    </xf>
    <xf numFmtId="170" fontId="4" fillId="0" borderId="0" xfId="19" applyNumberFormat="1" applyFont="1" applyFill="1" applyAlignment="1">
      <alignment vertical="center"/>
    </xf>
    <xf numFmtId="3" fontId="3" fillId="0" borderId="37" xfId="9" applyNumberFormat="1" applyFont="1" applyFill="1" applyBorder="1" applyAlignment="1">
      <alignment horizontal="center" vertical="center"/>
    </xf>
    <xf numFmtId="3" fontId="3" fillId="0" borderId="10" xfId="9" applyNumberFormat="1" applyFont="1" applyFill="1" applyBorder="1" applyAlignment="1">
      <alignment horizontal="center" vertical="center"/>
    </xf>
    <xf numFmtId="10" fontId="43" fillId="10" borderId="64" xfId="1" applyNumberFormat="1" applyFont="1" applyFill="1" applyBorder="1" applyAlignment="1">
      <alignment horizontal="right" vertical="center"/>
    </xf>
    <xf numFmtId="10" fontId="4" fillId="0" borderId="23" xfId="1" applyNumberFormat="1" applyFont="1" applyFill="1" applyBorder="1" applyAlignment="1">
      <alignment horizontal="center" vertical="center"/>
    </xf>
    <xf numFmtId="9" fontId="4" fillId="2" borderId="23" xfId="1" applyFont="1" applyFill="1" applyBorder="1" applyAlignment="1">
      <alignment horizontal="right" vertical="center"/>
    </xf>
    <xf numFmtId="170" fontId="4" fillId="0" borderId="0" xfId="4" applyNumberFormat="1" applyFont="1" applyFill="1" applyBorder="1" applyAlignment="1">
      <alignment horizontal="center" vertical="center"/>
    </xf>
    <xf numFmtId="10" fontId="3" fillId="0" borderId="23" xfId="1" applyNumberFormat="1" applyFont="1" applyFill="1" applyBorder="1" applyAlignment="1">
      <alignment horizontal="center" vertical="center"/>
    </xf>
    <xf numFmtId="170" fontId="4" fillId="0" borderId="16" xfId="19" applyNumberFormat="1" applyFont="1" applyFill="1" applyBorder="1" applyAlignment="1">
      <alignment horizontal="center" vertical="center"/>
    </xf>
    <xf numFmtId="0" fontId="4" fillId="2" borderId="0" xfId="19" applyNumberFormat="1" applyFont="1" applyFill="1" applyAlignment="1">
      <alignment horizontal="left" vertical="center" indent="1"/>
    </xf>
    <xf numFmtId="43" fontId="20" fillId="0" borderId="0" xfId="19" applyFont="1" applyFill="1" applyAlignment="1">
      <alignment horizontal="center"/>
    </xf>
    <xf numFmtId="185" fontId="20" fillId="2" borderId="0" xfId="19" applyNumberFormat="1" applyFont="1" applyFill="1" applyAlignment="1">
      <alignment horizontal="center"/>
    </xf>
    <xf numFmtId="0" fontId="16" fillId="10" borderId="0" xfId="0" applyFont="1" applyFill="1" applyAlignment="1">
      <alignment horizontal="left" wrapText="1" indent="1"/>
    </xf>
    <xf numFmtId="172" fontId="4" fillId="2" borderId="0" xfId="19" applyNumberFormat="1" applyFont="1" applyFill="1" applyAlignment="1">
      <alignment horizontal="left" indent="1"/>
    </xf>
    <xf numFmtId="43" fontId="4" fillId="0" borderId="0" xfId="0" applyNumberFormat="1" applyFont="1" applyAlignment="1">
      <alignment horizontal="left" indent="1"/>
    </xf>
    <xf numFmtId="172" fontId="4" fillId="0" borderId="0" xfId="29" applyNumberFormat="1" applyFont="1" applyAlignment="1">
      <alignment horizontal="center" vertical="center" wrapText="1"/>
    </xf>
    <xf numFmtId="172" fontId="4" fillId="0" borderId="0" xfId="19" applyNumberFormat="1" applyFont="1" applyAlignment="1">
      <alignment horizontal="center" vertical="center" wrapText="1"/>
    </xf>
    <xf numFmtId="172" fontId="4" fillId="0" borderId="0" xfId="19" applyNumberFormat="1" applyFont="1" applyAlignment="1">
      <alignment horizontal="center"/>
    </xf>
    <xf numFmtId="172" fontId="0" fillId="2" borderId="0" xfId="19" applyNumberFormat="1" applyFont="1" applyFill="1" applyAlignment="1">
      <alignment horizontal="center"/>
    </xf>
    <xf numFmtId="172" fontId="0" fillId="2" borderId="0" xfId="19" applyNumberFormat="1" applyFont="1" applyFill="1"/>
    <xf numFmtId="10" fontId="20" fillId="0" borderId="0" xfId="0" applyNumberFormat="1" applyFont="1" applyAlignment="1">
      <alignment horizontal="center"/>
    </xf>
    <xf numFmtId="0" fontId="20" fillId="13" borderId="0" xfId="9" applyFont="1" applyFill="1" applyAlignment="1">
      <alignment horizontal="center" vertical="center"/>
    </xf>
    <xf numFmtId="3" fontId="20" fillId="8" borderId="0" xfId="9" applyNumberFormat="1" applyFont="1" applyFill="1">
      <alignment horizontal="left"/>
    </xf>
    <xf numFmtId="0" fontId="6" fillId="0" borderId="0" xfId="9" applyFill="1" applyAlignment="1">
      <alignment horizontal="center"/>
    </xf>
    <xf numFmtId="3" fontId="4" fillId="0" borderId="0" xfId="9" applyNumberFormat="1" applyFont="1" applyFill="1">
      <alignment horizontal="left"/>
    </xf>
    <xf numFmtId="170" fontId="4" fillId="0" borderId="0" xfId="19" applyNumberFormat="1" applyFont="1" applyFill="1" applyAlignment="1">
      <alignment horizontal="left"/>
    </xf>
    <xf numFmtId="0" fontId="6" fillId="31" borderId="0" xfId="9" applyFill="1">
      <alignment horizontal="left"/>
    </xf>
    <xf numFmtId="178" fontId="4" fillId="2" borderId="0" xfId="4" applyNumberFormat="1" applyFont="1" applyFill="1" applyAlignment="1">
      <alignment horizontal="center"/>
    </xf>
    <xf numFmtId="170" fontId="1" fillId="0" borderId="0" xfId="19" applyNumberFormat="1" applyFont="1"/>
    <xf numFmtId="0" fontId="84" fillId="0" borderId="0" xfId="8" applyFont="1"/>
    <xf numFmtId="0" fontId="1" fillId="0" borderId="0" xfId="0" applyFont="1"/>
    <xf numFmtId="43" fontId="1" fillId="0" borderId="0" xfId="19" applyFont="1"/>
    <xf numFmtId="170" fontId="1" fillId="0" borderId="0" xfId="19" applyNumberFormat="1" applyFont="1" applyFill="1" applyBorder="1" applyAlignment="1">
      <alignment vertical="center"/>
    </xf>
    <xf numFmtId="10" fontId="4" fillId="2" borderId="19" xfId="1" applyNumberFormat="1" applyFont="1" applyFill="1" applyBorder="1" applyAlignment="1">
      <alignment horizontal="center"/>
    </xf>
    <xf numFmtId="3" fontId="20" fillId="0" borderId="1" xfId="9" applyNumberFormat="1" applyFont="1" applyFill="1" applyBorder="1">
      <alignment horizontal="left"/>
    </xf>
    <xf numFmtId="10" fontId="4" fillId="2" borderId="23" xfId="1" applyNumberFormat="1" applyFont="1" applyFill="1" applyBorder="1" applyAlignment="1">
      <alignment horizontal="center"/>
    </xf>
    <xf numFmtId="177" fontId="4" fillId="2" borderId="0" xfId="1" applyNumberFormat="1" applyFont="1" applyFill="1" applyBorder="1" applyAlignment="1">
      <alignment horizontal="right"/>
    </xf>
    <xf numFmtId="0" fontId="43" fillId="10" borderId="4" xfId="9" applyFont="1" applyFill="1" applyBorder="1" applyAlignment="1">
      <alignment horizontal="right"/>
    </xf>
    <xf numFmtId="171" fontId="17" fillId="22" borderId="1" xfId="5" applyNumberFormat="1" applyFont="1" applyFill="1" applyBorder="1" applyAlignment="1">
      <alignment horizontal="center" vertical="center"/>
    </xf>
    <xf numFmtId="0" fontId="21" fillId="4" borderId="38" xfId="5" applyFont="1" applyFill="1" applyBorder="1" applyAlignment="1">
      <alignment horizontal="left" vertical="center"/>
    </xf>
    <xf numFmtId="172" fontId="21" fillId="4" borderId="7" xfId="19" applyNumberFormat="1" applyFont="1" applyFill="1" applyBorder="1" applyAlignment="1">
      <alignment horizontal="right" vertical="center"/>
    </xf>
    <xf numFmtId="172" fontId="21" fillId="4" borderId="8" xfId="19" applyNumberFormat="1" applyFont="1" applyFill="1" applyBorder="1" applyAlignment="1">
      <alignment horizontal="right" vertical="center"/>
    </xf>
    <xf numFmtId="171" fontId="21" fillId="4" borderId="7" xfId="5" applyNumberFormat="1" applyFont="1" applyFill="1" applyBorder="1" applyAlignment="1">
      <alignment vertical="center"/>
    </xf>
    <xf numFmtId="171" fontId="21" fillId="4" borderId="8" xfId="5" applyNumberFormat="1" applyFont="1" applyFill="1" applyBorder="1" applyAlignment="1">
      <alignment vertical="center"/>
    </xf>
    <xf numFmtId="171" fontId="21" fillId="4" borderId="0" xfId="19" applyNumberFormat="1" applyFont="1" applyFill="1" applyAlignment="1">
      <alignment vertical="center"/>
    </xf>
    <xf numFmtId="0" fontId="75" fillId="0" borderId="51" xfId="26" applyFont="1" applyBorder="1" applyAlignment="1">
      <alignment horizontal="center" vertical="center"/>
    </xf>
    <xf numFmtId="0" fontId="29" fillId="0" borderId="51" xfId="26" applyFont="1" applyBorder="1" applyAlignment="1">
      <alignment horizontal="center" vertical="center"/>
    </xf>
    <xf numFmtId="3" fontId="29" fillId="0" borderId="51" xfId="26" applyNumberFormat="1" applyFont="1" applyBorder="1" applyAlignment="1">
      <alignment horizontal="center" vertical="center"/>
    </xf>
    <xf numFmtId="14" fontId="29" fillId="0" borderId="51" xfId="26" applyNumberFormat="1" applyFont="1" applyBorder="1" applyAlignment="1">
      <alignment horizontal="center" vertical="center"/>
    </xf>
    <xf numFmtId="0" fontId="75" fillId="0" borderId="55" xfId="26" applyFont="1" applyBorder="1" applyAlignment="1">
      <alignment horizontal="center" vertical="center"/>
    </xf>
    <xf numFmtId="0" fontId="29" fillId="0" borderId="55" xfId="26" applyFont="1" applyBorder="1" applyAlignment="1">
      <alignment horizontal="center" vertical="center"/>
    </xf>
    <xf numFmtId="3" fontId="29" fillId="0" borderId="55" xfId="26" applyNumberFormat="1" applyFont="1" applyBorder="1" applyAlignment="1">
      <alignment horizontal="center" vertical="center"/>
    </xf>
    <xf numFmtId="14" fontId="29" fillId="0" borderId="55" xfId="26" applyNumberFormat="1" applyFont="1" applyBorder="1" applyAlignment="1">
      <alignment horizontal="center" vertical="center"/>
    </xf>
    <xf numFmtId="0" fontId="29" fillId="0" borderId="52" xfId="26" applyFont="1" applyBorder="1" applyAlignment="1">
      <alignment horizontal="center" vertical="center"/>
    </xf>
    <xf numFmtId="14" fontId="29" fillId="0" borderId="56" xfId="26" applyNumberFormat="1" applyFont="1" applyBorder="1" applyAlignment="1">
      <alignment horizontal="center" vertical="center"/>
    </xf>
    <xf numFmtId="0" fontId="75" fillId="0" borderId="56" xfId="26" applyFont="1" applyBorder="1" applyAlignment="1">
      <alignment horizontal="center" vertical="center"/>
    </xf>
    <xf numFmtId="0" fontId="29" fillId="0" borderId="56" xfId="26" applyFont="1" applyBorder="1" applyAlignment="1">
      <alignment horizontal="center" vertical="center"/>
    </xf>
    <xf numFmtId="3" fontId="29" fillId="0" borderId="56" xfId="26" applyNumberFormat="1" applyFont="1" applyBorder="1" applyAlignment="1">
      <alignment horizontal="center" vertical="center"/>
    </xf>
    <xf numFmtId="0" fontId="75" fillId="0" borderId="52" xfId="26" applyFont="1" applyBorder="1" applyAlignment="1">
      <alignment horizontal="center" vertical="center"/>
    </xf>
    <xf numFmtId="3" fontId="29" fillId="0" borderId="52" xfId="26" applyNumberFormat="1" applyFont="1" applyBorder="1" applyAlignment="1">
      <alignment horizontal="center" vertical="center"/>
    </xf>
    <xf numFmtId="14" fontId="29" fillId="0" borderId="57" xfId="26" applyNumberFormat="1" applyFont="1" applyBorder="1" applyAlignment="1">
      <alignment horizontal="center" vertical="center"/>
    </xf>
    <xf numFmtId="14" fontId="29" fillId="0" borderId="52" xfId="26" applyNumberFormat="1" applyFont="1" applyBorder="1" applyAlignment="1">
      <alignment horizontal="center" vertical="center"/>
    </xf>
    <xf numFmtId="0" fontId="75" fillId="0" borderId="0" xfId="26" applyFont="1" applyAlignment="1">
      <alignment horizontal="center" vertical="center"/>
    </xf>
    <xf numFmtId="0" fontId="29" fillId="0" borderId="0" xfId="26" applyFont="1" applyAlignment="1">
      <alignment horizontal="center" vertical="center"/>
    </xf>
    <xf numFmtId="14" fontId="29" fillId="0" borderId="0" xfId="26" applyNumberFormat="1" applyFont="1" applyAlignment="1">
      <alignment horizontal="center" vertical="center"/>
    </xf>
    <xf numFmtId="14" fontId="85" fillId="2" borderId="51" xfId="26" applyNumberFormat="1" applyFont="1" applyFill="1" applyBorder="1" applyAlignment="1">
      <alignment horizontal="center" vertical="center"/>
    </xf>
    <xf numFmtId="0" fontId="26" fillId="2" borderId="55" xfId="26" applyFont="1" applyFill="1" applyBorder="1" applyAlignment="1">
      <alignment horizontal="center" vertical="center"/>
    </xf>
    <xf numFmtId="0" fontId="27" fillId="2" borderId="55" xfId="26" applyFont="1" applyFill="1" applyBorder="1" applyAlignment="1">
      <alignment horizontal="center" vertical="center"/>
    </xf>
    <xf numFmtId="3" fontId="27" fillId="2" borderId="55" xfId="26" applyNumberFormat="1" applyFont="1" applyFill="1" applyBorder="1" applyAlignment="1">
      <alignment horizontal="center" vertical="center"/>
    </xf>
    <xf numFmtId="14" fontId="27" fillId="2" borderId="55" xfId="26" applyNumberFormat="1" applyFont="1" applyFill="1" applyBorder="1" applyAlignment="1">
      <alignment horizontal="center" vertical="center"/>
    </xf>
    <xf numFmtId="14" fontId="85" fillId="2" borderId="55" xfId="26" applyNumberFormat="1" applyFont="1" applyFill="1" applyBorder="1" applyAlignment="1">
      <alignment horizontal="center" vertical="center"/>
    </xf>
    <xf numFmtId="168" fontId="27" fillId="2" borderId="55" xfId="26" applyNumberFormat="1" applyFont="1" applyFill="1" applyBorder="1" applyAlignment="1">
      <alignment horizontal="center" vertical="center"/>
    </xf>
    <xf numFmtId="0" fontId="26" fillId="0" borderId="58" xfId="26" applyFont="1" applyBorder="1" applyAlignment="1">
      <alignment horizontal="center" vertical="center"/>
    </xf>
    <xf numFmtId="0" fontId="27" fillId="0" borderId="58" xfId="26" applyFont="1" applyBorder="1" applyAlignment="1">
      <alignment horizontal="center" vertical="center"/>
    </xf>
    <xf numFmtId="14" fontId="27" fillId="0" borderId="58" xfId="26" applyNumberFormat="1" applyFont="1" applyBorder="1" applyAlignment="1">
      <alignment horizontal="center" vertical="center"/>
    </xf>
    <xf numFmtId="14" fontId="85" fillId="2" borderId="58" xfId="26" applyNumberFormat="1" applyFont="1" applyFill="1" applyBorder="1" applyAlignment="1">
      <alignment horizontal="center" vertical="center"/>
    </xf>
    <xf numFmtId="0" fontId="26" fillId="0" borderId="52" xfId="26" applyFont="1" applyBorder="1" applyAlignment="1">
      <alignment horizontal="center" vertical="center"/>
    </xf>
    <xf numFmtId="0" fontId="27" fillId="0" borderId="52" xfId="26" applyFont="1" applyBorder="1" applyAlignment="1">
      <alignment horizontal="center" vertical="center"/>
    </xf>
    <xf numFmtId="14" fontId="27" fillId="0" borderId="52" xfId="26" applyNumberFormat="1" applyFont="1" applyBorder="1" applyAlignment="1">
      <alignment horizontal="center" vertical="center"/>
    </xf>
    <xf numFmtId="14" fontId="85" fillId="2" borderId="52" xfId="26" applyNumberFormat="1" applyFont="1" applyFill="1" applyBorder="1" applyAlignment="1">
      <alignment horizontal="center" vertical="center"/>
    </xf>
    <xf numFmtId="0" fontId="26" fillId="0" borderId="0" xfId="26" applyFont="1" applyAlignment="1">
      <alignment horizontal="center" vertical="center"/>
    </xf>
    <xf numFmtId="0" fontId="27" fillId="0" borderId="0" xfId="26" applyFont="1" applyAlignment="1">
      <alignment horizontal="center" vertical="center"/>
    </xf>
    <xf numFmtId="14" fontId="27" fillId="0" borderId="0" xfId="26" applyNumberFormat="1" applyFont="1" applyAlignment="1">
      <alignment horizontal="center" vertical="center"/>
    </xf>
    <xf numFmtId="14" fontId="85" fillId="2" borderId="0" xfId="26" applyNumberFormat="1" applyFont="1" applyFill="1" applyAlignment="1">
      <alignment horizontal="center" vertical="center"/>
    </xf>
    <xf numFmtId="0" fontId="86" fillId="0" borderId="56" xfId="26" applyFont="1" applyBorder="1" applyAlignment="1">
      <alignment horizontal="center" vertical="center"/>
    </xf>
    <xf numFmtId="0" fontId="87" fillId="0" borderId="56" xfId="26" applyFont="1" applyBorder="1" applyAlignment="1">
      <alignment horizontal="center" vertical="center"/>
    </xf>
    <xf numFmtId="14" fontId="87" fillId="0" borderId="52" xfId="26" applyNumberFormat="1" applyFont="1" applyBorder="1" applyAlignment="1">
      <alignment horizontal="center" vertical="center"/>
    </xf>
    <xf numFmtId="14" fontId="27" fillId="0" borderId="5" xfId="26" applyNumberFormat="1" applyFont="1" applyBorder="1" applyAlignment="1">
      <alignment horizontal="center" vertical="center"/>
    </xf>
    <xf numFmtId="14" fontId="85" fillId="0" borderId="52" xfId="26" applyNumberFormat="1" applyFont="1" applyBorder="1" applyAlignment="1">
      <alignment horizontal="center" vertical="center"/>
    </xf>
    <xf numFmtId="168" fontId="87" fillId="2" borderId="52" xfId="26" applyNumberFormat="1" applyFont="1" applyFill="1" applyBorder="1" applyAlignment="1">
      <alignment horizontal="center" vertical="center"/>
    </xf>
    <xf numFmtId="0" fontId="77" fillId="0" borderId="59" xfId="26" applyFont="1" applyBorder="1" applyAlignment="1">
      <alignment horizontal="center" vertical="center"/>
    </xf>
    <xf numFmtId="3" fontId="27" fillId="0" borderId="52" xfId="26" applyNumberFormat="1" applyFont="1" applyBorder="1" applyAlignment="1">
      <alignment horizontal="center" vertical="center"/>
    </xf>
    <xf numFmtId="0" fontId="78" fillId="0" borderId="2" xfId="26" applyFont="1" applyBorder="1" applyAlignment="1">
      <alignment horizontal="center" vertical="center"/>
    </xf>
    <xf numFmtId="0" fontId="25" fillId="0" borderId="68" xfId="26" applyFont="1" applyBorder="1" applyAlignment="1">
      <alignment horizontal="center" vertical="center"/>
    </xf>
    <xf numFmtId="3" fontId="25" fillId="0" borderId="68" xfId="26" applyNumberFormat="1" applyFont="1" applyBorder="1" applyAlignment="1">
      <alignment horizontal="center" vertical="center"/>
    </xf>
    <xf numFmtId="14" fontId="25" fillId="0" borderId="68" xfId="26" applyNumberFormat="1" applyFont="1" applyBorder="1" applyAlignment="1">
      <alignment horizontal="center" vertical="center"/>
    </xf>
    <xf numFmtId="0" fontId="78" fillId="0" borderId="52" xfId="26" applyFont="1" applyBorder="1" applyAlignment="1">
      <alignment horizontal="center" vertical="center"/>
    </xf>
    <xf numFmtId="0" fontId="14" fillId="2" borderId="0" xfId="0" applyFont="1" applyFill="1" applyAlignment="1">
      <alignment horizontal="left" vertical="top" wrapText="1"/>
    </xf>
    <xf numFmtId="49" fontId="11" fillId="2" borderId="0" xfId="23" applyNumberFormat="1" applyFont="1" applyFill="1" applyAlignment="1">
      <alignment horizontal="center" vertical="center" wrapText="1"/>
    </xf>
    <xf numFmtId="49" fontId="12" fillId="2" borderId="0" xfId="23" applyNumberFormat="1" applyFont="1" applyFill="1" applyAlignment="1">
      <alignment horizontal="center" vertical="center" wrapText="1"/>
    </xf>
    <xf numFmtId="0" fontId="18" fillId="4" borderId="0" xfId="7" applyFont="1" applyFill="1" applyAlignment="1">
      <alignment horizontal="left" wrapText="1"/>
    </xf>
    <xf numFmtId="0" fontId="21" fillId="0" borderId="16" xfId="7" applyFont="1" applyBorder="1" applyAlignment="1">
      <alignment horizontal="left" vertical="top" wrapText="1"/>
    </xf>
    <xf numFmtId="0" fontId="21" fillId="0" borderId="0" xfId="7" applyFont="1" applyAlignment="1">
      <alignment horizontal="left" vertical="top" wrapText="1"/>
    </xf>
    <xf numFmtId="0" fontId="33" fillId="0" borderId="5" xfId="0" applyFont="1" applyBorder="1" applyAlignment="1">
      <alignment horizontal="center" vertical="center" wrapText="1"/>
    </xf>
    <xf numFmtId="0" fontId="4" fillId="2" borderId="1" xfId="0" applyFont="1" applyFill="1" applyBorder="1" applyAlignment="1">
      <alignment horizontal="left" vertical="center" wrapText="1"/>
    </xf>
    <xf numFmtId="3" fontId="51" fillId="13" borderId="21" xfId="9" applyNumberFormat="1" applyFont="1" applyFill="1" applyBorder="1" applyAlignment="1">
      <alignment horizontal="center" vertical="center"/>
    </xf>
    <xf numFmtId="3" fontId="51" fillId="13" borderId="29" xfId="9" applyNumberFormat="1" applyFont="1" applyFill="1" applyBorder="1" applyAlignment="1">
      <alignment horizontal="center" vertical="center"/>
    </xf>
    <xf numFmtId="3" fontId="51" fillId="13" borderId="22" xfId="9" applyNumberFormat="1" applyFont="1" applyFill="1" applyBorder="1" applyAlignment="1">
      <alignment horizontal="center" vertical="center"/>
    </xf>
    <xf numFmtId="0" fontId="4" fillId="0" borderId="21" xfId="0" applyFont="1" applyBorder="1" applyAlignment="1">
      <alignment horizontal="left" vertical="center" wrapText="1"/>
    </xf>
    <xf numFmtId="0" fontId="4" fillId="0" borderId="29" xfId="0" applyFont="1" applyBorder="1" applyAlignment="1">
      <alignment horizontal="left" vertical="center" wrapText="1"/>
    </xf>
    <xf numFmtId="0" fontId="4" fillId="0" borderId="22" xfId="0" applyFont="1" applyBorder="1" applyAlignment="1">
      <alignment horizontal="left" vertical="center" wrapText="1"/>
    </xf>
    <xf numFmtId="3" fontId="51" fillId="10" borderId="21" xfId="9" applyNumberFormat="1" applyFont="1" applyFill="1" applyBorder="1" applyAlignment="1">
      <alignment horizontal="center" vertical="center"/>
    </xf>
    <xf numFmtId="3" fontId="51" fillId="10" borderId="29" xfId="9" applyNumberFormat="1" applyFont="1" applyFill="1" applyBorder="1" applyAlignment="1">
      <alignment horizontal="center" vertical="center"/>
    </xf>
    <xf numFmtId="3" fontId="51" fillId="10" borderId="22" xfId="9" applyNumberFormat="1" applyFont="1" applyFill="1" applyBorder="1" applyAlignment="1">
      <alignment horizontal="center" vertical="center"/>
    </xf>
    <xf numFmtId="3" fontId="41" fillId="0" borderId="6" xfId="9" applyNumberFormat="1" applyFont="1" applyFill="1" applyBorder="1" applyAlignment="1">
      <alignment horizontal="center" vertical="center"/>
    </xf>
    <xf numFmtId="0" fontId="3" fillId="0" borderId="5" xfId="8" applyFont="1" applyBorder="1" applyAlignment="1">
      <alignment horizontal="left" vertical="center" wrapText="1"/>
    </xf>
    <xf numFmtId="0" fontId="3" fillId="0" borderId="5" xfId="8" applyFont="1" applyBorder="1" applyAlignment="1">
      <alignment horizontal="left" vertical="center"/>
    </xf>
    <xf numFmtId="0" fontId="4" fillId="0" borderId="1" xfId="12" applyFont="1" applyBorder="1" applyAlignment="1">
      <alignment horizontal="left" vertical="center" wrapText="1"/>
    </xf>
    <xf numFmtId="0" fontId="3" fillId="0" borderId="5" xfId="12" applyFont="1" applyBorder="1" applyAlignment="1">
      <alignment horizontal="left" vertical="center" wrapText="1"/>
    </xf>
    <xf numFmtId="0" fontId="45" fillId="0" borderId="5" xfId="0" applyFont="1" applyBorder="1" applyAlignment="1">
      <alignment horizontal="left" vertical="center" wrapText="1"/>
    </xf>
    <xf numFmtId="0" fontId="37" fillId="2" borderId="0" xfId="0" applyFont="1" applyFill="1" applyAlignment="1">
      <alignment horizontal="center"/>
    </xf>
    <xf numFmtId="0" fontId="45" fillId="0" borderId="1" xfId="0" applyFont="1" applyBorder="1" applyAlignment="1">
      <alignment horizontal="left" vertical="center" wrapText="1"/>
    </xf>
    <xf numFmtId="0" fontId="43" fillId="13" borderId="0" xfId="9" applyFont="1" applyFill="1" applyAlignment="1">
      <alignment horizontal="center" vertical="center" wrapText="1"/>
    </xf>
    <xf numFmtId="0" fontId="43" fillId="13" borderId="74" xfId="9" applyFont="1" applyFill="1" applyBorder="1" applyAlignment="1">
      <alignment horizontal="center" vertical="center" wrapText="1"/>
    </xf>
    <xf numFmtId="0" fontId="43" fillId="13" borderId="11" xfId="9" applyFont="1" applyFill="1" applyBorder="1" applyAlignment="1">
      <alignment horizontal="center" vertical="center"/>
    </xf>
    <xf numFmtId="0" fontId="45" fillId="0" borderId="12" xfId="0" applyFont="1" applyBorder="1" applyAlignment="1">
      <alignment horizontal="left" vertical="top" wrapText="1"/>
    </xf>
    <xf numFmtId="0" fontId="45" fillId="0" borderId="1" xfId="0" applyFont="1" applyBorder="1" applyAlignment="1">
      <alignment horizontal="left" vertical="top" wrapText="1"/>
    </xf>
    <xf numFmtId="0" fontId="46" fillId="0" borderId="0" xfId="0" applyFont="1" applyAlignment="1">
      <alignment horizontal="left" vertical="center" wrapText="1"/>
    </xf>
    <xf numFmtId="0" fontId="37" fillId="0" borderId="0" xfId="0" applyFont="1" applyAlignment="1">
      <alignment horizontal="left" wrapText="1"/>
    </xf>
    <xf numFmtId="0" fontId="45" fillId="0" borderId="0" xfId="0" applyFont="1" applyAlignment="1">
      <alignment horizontal="left" wrapText="1"/>
    </xf>
    <xf numFmtId="0" fontId="20" fillId="11" borderId="1" xfId="0" applyFont="1" applyFill="1" applyBorder="1" applyAlignment="1">
      <alignment horizontal="left"/>
    </xf>
    <xf numFmtId="0" fontId="17" fillId="28" borderId="1" xfId="0" applyFont="1" applyFill="1" applyBorder="1" applyAlignment="1">
      <alignment horizontal="left"/>
    </xf>
    <xf numFmtId="0" fontId="33" fillId="0" borderId="0" xfId="0" applyFont="1" applyAlignment="1">
      <alignment horizontal="center" vertical="center" wrapText="1"/>
    </xf>
    <xf numFmtId="0" fontId="4" fillId="0" borderId="0" xfId="0" applyFont="1" applyAlignment="1">
      <alignment horizontal="center" vertical="center" wrapText="1"/>
    </xf>
    <xf numFmtId="3" fontId="51" fillId="13" borderId="14" xfId="9" applyNumberFormat="1" applyFont="1" applyFill="1" applyBorder="1" applyAlignment="1">
      <alignment horizontal="center" vertical="center"/>
    </xf>
    <xf numFmtId="3" fontId="51" fillId="13" borderId="25" xfId="9" applyNumberFormat="1" applyFont="1" applyFill="1" applyBorder="1" applyAlignment="1">
      <alignment horizontal="center" vertical="center"/>
    </xf>
    <xf numFmtId="3" fontId="51" fillId="13" borderId="21" xfId="9" applyNumberFormat="1" applyFont="1" applyFill="1" applyBorder="1" applyAlignment="1">
      <alignment horizontal="center" vertical="center" wrapText="1"/>
    </xf>
    <xf numFmtId="3" fontId="51" fillId="13" borderId="29" xfId="9" applyNumberFormat="1" applyFont="1" applyFill="1" applyBorder="1" applyAlignment="1">
      <alignment horizontal="center" vertical="center" wrapText="1"/>
    </xf>
    <xf numFmtId="3" fontId="51" fillId="13" borderId="22" xfId="9" applyNumberFormat="1" applyFont="1" applyFill="1" applyBorder="1" applyAlignment="1">
      <alignment horizontal="center" vertical="center" wrapText="1"/>
    </xf>
    <xf numFmtId="0" fontId="4" fillId="2" borderId="0" xfId="0" applyFont="1" applyFill="1" applyAlignment="1">
      <alignment horizontal="left" vertical="center" wrapText="1"/>
    </xf>
    <xf numFmtId="0" fontId="42" fillId="2" borderId="0" xfId="0" applyFont="1" applyFill="1" applyAlignment="1">
      <alignment horizontal="left" vertical="center" wrapText="1"/>
    </xf>
    <xf numFmtId="0" fontId="20" fillId="2" borderId="0" xfId="0" applyFont="1" applyFill="1" applyAlignment="1">
      <alignment horizontal="left" vertical="center" wrapText="1"/>
    </xf>
    <xf numFmtId="0" fontId="4" fillId="0" borderId="1" xfId="0" applyFont="1" applyBorder="1" applyAlignment="1">
      <alignment horizontal="left" vertical="center" wrapText="1"/>
    </xf>
    <xf numFmtId="0" fontId="20" fillId="2" borderId="0" xfId="0" applyFont="1" applyFill="1" applyAlignment="1">
      <alignment horizontal="left" vertical="top" wrapText="1"/>
    </xf>
    <xf numFmtId="0" fontId="3" fillId="2" borderId="0" xfId="0" applyFont="1" applyFill="1" applyAlignment="1">
      <alignment horizontal="center" wrapText="1"/>
    </xf>
    <xf numFmtId="0" fontId="4" fillId="0" borderId="36" xfId="0" applyFont="1" applyBorder="1" applyAlignment="1">
      <alignment horizontal="left" vertical="center" wrapText="1"/>
    </xf>
    <xf numFmtId="0" fontId="4" fillId="0" borderId="5" xfId="0" applyFont="1" applyBorder="1" applyAlignment="1">
      <alignment horizontal="left" vertical="center" wrapText="1"/>
    </xf>
    <xf numFmtId="0" fontId="46" fillId="2" borderId="0" xfId="0" applyFont="1" applyFill="1" applyAlignment="1">
      <alignment horizontal="left" vertical="center" wrapText="1"/>
    </xf>
    <xf numFmtId="0" fontId="52" fillId="0" borderId="1" xfId="0" applyFont="1" applyBorder="1" applyAlignment="1">
      <alignment horizontal="left" vertical="center" wrapText="1"/>
    </xf>
    <xf numFmtId="0" fontId="46" fillId="2" borderId="0" xfId="0" applyFont="1" applyFill="1" applyAlignment="1">
      <alignment horizontal="left" wrapText="1"/>
    </xf>
    <xf numFmtId="0" fontId="52" fillId="0" borderId="5" xfId="0" applyFont="1" applyBorder="1" applyAlignment="1">
      <alignment horizontal="left" vertical="top" wrapText="1"/>
    </xf>
    <xf numFmtId="0" fontId="52" fillId="0" borderId="0" xfId="0" applyFont="1" applyAlignment="1">
      <alignment horizontal="left" vertical="top" wrapText="1"/>
    </xf>
    <xf numFmtId="0" fontId="52" fillId="2" borderId="5" xfId="0" applyFont="1" applyFill="1" applyBorder="1" applyAlignment="1">
      <alignment horizontal="left"/>
    </xf>
    <xf numFmtId="0" fontId="57" fillId="4" borderId="46" xfId="2" applyFont="1" applyFill="1" applyBorder="1" applyAlignment="1">
      <alignment horizontal="left" vertical="center"/>
    </xf>
    <xf numFmtId="0" fontId="9" fillId="0" borderId="46" xfId="2" applyFont="1" applyBorder="1" applyAlignment="1">
      <alignment vertical="center"/>
    </xf>
    <xf numFmtId="0" fontId="57" fillId="4" borderId="47" xfId="2" applyFont="1" applyFill="1" applyBorder="1" applyAlignment="1">
      <alignment horizontal="left" vertical="center" wrapText="1"/>
    </xf>
    <xf numFmtId="0" fontId="9" fillId="0" borderId="47" xfId="2" applyFont="1" applyBorder="1" applyAlignment="1">
      <alignment vertical="center"/>
    </xf>
    <xf numFmtId="3" fontId="17" fillId="4" borderId="6" xfId="17" applyNumberFormat="1" applyFont="1" applyFill="1" applyBorder="1" applyAlignment="1">
      <alignment horizontal="right" vertical="center" wrapText="1"/>
    </xf>
    <xf numFmtId="3" fontId="39" fillId="0" borderId="0" xfId="0" applyNumberFormat="1" applyFont="1" applyAlignment="1">
      <alignment horizontal="center"/>
    </xf>
    <xf numFmtId="0" fontId="55" fillId="0" borderId="5" xfId="0" applyFont="1" applyBorder="1" applyAlignment="1">
      <alignment horizontal="left" vertical="center"/>
    </xf>
    <xf numFmtId="0" fontId="55" fillId="0" borderId="2" xfId="0" applyFont="1" applyBorder="1" applyAlignment="1">
      <alignment horizontal="left" vertical="center"/>
    </xf>
    <xf numFmtId="0" fontId="35" fillId="0" borderId="3" xfId="5" applyFont="1" applyBorder="1" applyAlignment="1">
      <alignment horizontal="left" vertical="center" wrapText="1"/>
    </xf>
    <xf numFmtId="0" fontId="53" fillId="17" borderId="36" xfId="5" applyFont="1" applyFill="1" applyBorder="1" applyAlignment="1">
      <alignment horizontal="center" vertical="center" wrapText="1"/>
    </xf>
    <xf numFmtId="0" fontId="53" fillId="17" borderId="37" xfId="5" applyFont="1" applyFill="1" applyBorder="1" applyAlignment="1">
      <alignment horizontal="center" vertical="center" wrapText="1"/>
    </xf>
    <xf numFmtId="0" fontId="53" fillId="17" borderId="5" xfId="5" applyFont="1" applyFill="1" applyBorder="1" applyAlignment="1">
      <alignment horizontal="center" vertical="center" wrapText="1"/>
    </xf>
    <xf numFmtId="0" fontId="32" fillId="0" borderId="0" xfId="0" applyFont="1" applyAlignment="1">
      <alignment horizontal="left" vertical="center"/>
    </xf>
    <xf numFmtId="0" fontId="62" fillId="0" borderId="44" xfId="0" applyFont="1" applyBorder="1" applyAlignment="1">
      <alignment horizontal="center" vertical="center" textRotation="90" wrapText="1"/>
    </xf>
    <xf numFmtId="0" fontId="62" fillId="0" borderId="0" xfId="0" applyFont="1" applyAlignment="1">
      <alignment horizontal="center" vertical="center" textRotation="90" wrapText="1"/>
    </xf>
    <xf numFmtId="0" fontId="62" fillId="0" borderId="42" xfId="0" applyFont="1" applyBorder="1" applyAlignment="1">
      <alignment horizontal="center" vertical="center" textRotation="90" wrapText="1"/>
    </xf>
    <xf numFmtId="0" fontId="64" fillId="0" borderId="0" xfId="0" applyFont="1" applyAlignment="1">
      <alignment horizontal="left" vertical="center" wrapText="1"/>
    </xf>
    <xf numFmtId="0" fontId="30" fillId="2" borderId="54" xfId="26" applyFont="1" applyFill="1" applyBorder="1" applyAlignment="1">
      <alignment horizontal="left" vertical="center"/>
    </xf>
    <xf numFmtId="0" fontId="28" fillId="0" borderId="50" xfId="26" applyFont="1" applyBorder="1" applyAlignment="1">
      <alignment horizontal="center" vertical="center" textRotation="90" wrapText="1"/>
    </xf>
    <xf numFmtId="0" fontId="28" fillId="0" borderId="0" xfId="26" applyFont="1" applyAlignment="1">
      <alignment horizontal="center" vertical="center" textRotation="90" wrapText="1"/>
    </xf>
    <xf numFmtId="0" fontId="28" fillId="0" borderId="53" xfId="26" applyFont="1" applyBorder="1" applyAlignment="1">
      <alignment horizontal="center" vertical="center" textRotation="90" wrapText="1"/>
    </xf>
    <xf numFmtId="0" fontId="76" fillId="0" borderId="50" xfId="26" applyFont="1" applyBorder="1" applyAlignment="1">
      <alignment horizontal="center" vertical="center" textRotation="90" wrapText="1"/>
    </xf>
    <xf numFmtId="0" fontId="76" fillId="0" borderId="0" xfId="26" applyFont="1" applyAlignment="1">
      <alignment horizontal="center" vertical="center" textRotation="90" wrapText="1"/>
    </xf>
    <xf numFmtId="0" fontId="76" fillId="0" borderId="53" xfId="26" applyFont="1" applyBorder="1" applyAlignment="1">
      <alignment horizontal="center" vertical="center" textRotation="90" wrapText="1"/>
    </xf>
    <xf numFmtId="0" fontId="24" fillId="0" borderId="50" xfId="27" applyFont="1" applyFill="1" applyBorder="1" applyAlignment="1">
      <alignment horizontal="center" vertical="center" textRotation="90" wrapText="1"/>
    </xf>
    <xf numFmtId="0" fontId="24" fillId="0" borderId="0" xfId="27" applyFont="1" applyFill="1" applyBorder="1" applyAlignment="1">
      <alignment horizontal="center" vertical="center" textRotation="90" wrapText="1"/>
    </xf>
    <xf numFmtId="0" fontId="24" fillId="0" borderId="53" xfId="27" applyFont="1" applyFill="1" applyBorder="1" applyAlignment="1">
      <alignment horizontal="center" vertical="center" textRotation="90" wrapText="1"/>
    </xf>
    <xf numFmtId="0" fontId="32" fillId="0" borderId="0" xfId="26" applyFont="1" applyAlignment="1">
      <alignment horizontal="left" vertical="center"/>
    </xf>
  </cellXfs>
  <cellStyles count="33">
    <cellStyle name="Hipervínculo" xfId="24" builtinId="8"/>
    <cellStyle name="Incorrecto 2" xfId="27" xr:uid="{00000000-0005-0000-0000-000001000000}"/>
    <cellStyle name="Millares" xfId="19" builtinId="3"/>
    <cellStyle name="Millares 2" xfId="20" xr:uid="{00000000-0005-0000-0000-000003000000}"/>
    <cellStyle name="Millares 2 2" xfId="13" xr:uid="{00000000-0005-0000-0000-000004000000}"/>
    <cellStyle name="Millares 2 3" xfId="4" xr:uid="{00000000-0005-0000-0000-000005000000}"/>
    <cellStyle name="Millares 2 3 2" xfId="16" xr:uid="{00000000-0005-0000-0000-000006000000}"/>
    <cellStyle name="Millares 2 4" xfId="28" xr:uid="{00000000-0005-0000-0000-000007000000}"/>
    <cellStyle name="Millares 2 4 2" xfId="29" xr:uid="{23749804-27B3-4828-A63A-B8A7DBE7A4CB}"/>
    <cellStyle name="Millares 5" xfId="32" xr:uid="{AE7382F7-AF86-4223-82F8-82E97027225B}"/>
    <cellStyle name="Millares 7" xfId="6" xr:uid="{00000000-0005-0000-0000-000008000000}"/>
    <cellStyle name="Millares 8" xfId="10" xr:uid="{00000000-0005-0000-0000-000009000000}"/>
    <cellStyle name="Millares 8 2" xfId="18" xr:uid="{00000000-0005-0000-0000-00000A000000}"/>
    <cellStyle name="Millares 8 3" xfId="3" xr:uid="{00000000-0005-0000-0000-00000B000000}"/>
    <cellStyle name="Normal" xfId="0" builtinId="0"/>
    <cellStyle name="Normal 10" xfId="15" xr:uid="{00000000-0005-0000-0000-00000D000000}"/>
    <cellStyle name="Normal 12 2" xfId="14" xr:uid="{00000000-0005-0000-0000-00000E000000}"/>
    <cellStyle name="Normal 2" xfId="25" xr:uid="{00000000-0005-0000-0000-00000F000000}"/>
    <cellStyle name="Normal 2 2" xfId="8" xr:uid="{00000000-0005-0000-0000-000010000000}"/>
    <cellStyle name="Normal 2 2 2" xfId="12" xr:uid="{00000000-0005-0000-0000-000011000000}"/>
    <cellStyle name="Normal 2 7 2" xfId="17" xr:uid="{00000000-0005-0000-0000-000012000000}"/>
    <cellStyle name="Normal 3" xfId="21" xr:uid="{00000000-0005-0000-0000-000013000000}"/>
    <cellStyle name="Normal 3 2" xfId="22" xr:uid="{00000000-0005-0000-0000-000014000000}"/>
    <cellStyle name="Normal 3 2 3" xfId="2" xr:uid="{00000000-0005-0000-0000-000015000000}"/>
    <cellStyle name="Normal 39" xfId="30" xr:uid="{15268BDD-5A79-467E-9F34-7AD10D978169}"/>
    <cellStyle name="Normal 39 2" xfId="31" xr:uid="{E27ADAA8-413C-4DDB-9FA2-345197C35B1D}"/>
    <cellStyle name="Normal 4" xfId="26" xr:uid="{00000000-0005-0000-0000-000016000000}"/>
    <cellStyle name="Normal 4 3" xfId="7" xr:uid="{00000000-0005-0000-0000-000017000000}"/>
    <cellStyle name="Normal 6" xfId="5" xr:uid="{00000000-0005-0000-0000-000018000000}"/>
    <cellStyle name="Normal 65 3 4" xfId="23" xr:uid="{00000000-0005-0000-0000-000019000000}"/>
    <cellStyle name="Porcentaje" xfId="1" builtinId="5"/>
    <cellStyle name="Porcentaje 2" xfId="11" xr:uid="{00000000-0005-0000-0000-00001B000000}"/>
    <cellStyle name="TEXTO NORMAL" xfId="9" xr:uid="{00000000-0005-0000-0000-00001C000000}"/>
  </cellStyles>
  <dxfs count="4">
    <dxf>
      <font>
        <condense val="0"/>
        <extend val="0"/>
        <color indexed="9"/>
      </font>
    </dxf>
    <dxf>
      <font>
        <condense val="0"/>
        <extend val="0"/>
        <color indexed="9"/>
      </font>
    </dxf>
    <dxf>
      <fill>
        <patternFill patternType="none"/>
      </fill>
    </dxf>
    <dxf>
      <fill>
        <patternFill patternType="none"/>
      </fill>
    </dxf>
  </dxfs>
  <tableStyles count="0" defaultTableStyle="TableStyleMedium2" defaultPivotStyle="PivotStyleLight16"/>
  <colors>
    <mruColors>
      <color rgb="FF93B7FF"/>
      <color rgb="FF002060"/>
      <color rgb="FFFF7575"/>
      <color rgb="FF002B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charts/_rels/chart5.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C00000">
                <a:alpha val="50196"/>
              </a:srgbClr>
            </a:solidFill>
          </c:spPr>
          <c:invertIfNegative val="0"/>
          <c:dPt>
            <c:idx val="6"/>
            <c:invertIfNegative val="0"/>
            <c:bubble3D val="0"/>
            <c:extLst>
              <c:ext xmlns:c16="http://schemas.microsoft.com/office/drawing/2014/chart" uri="{C3380CC4-5D6E-409C-BE32-E72D297353CC}">
                <c16:uniqueId val="{00000000-7670-4DD7-9BEB-9C285BE72A7E}"/>
              </c:ext>
            </c:extLst>
          </c:dPt>
          <c:dPt>
            <c:idx val="8"/>
            <c:invertIfNegative val="0"/>
            <c:bubble3D val="0"/>
            <c:extLst>
              <c:ext xmlns:c16="http://schemas.microsoft.com/office/drawing/2014/chart" uri="{C3380CC4-5D6E-409C-BE32-E72D297353CC}">
                <c16:uniqueId val="{00000001-7670-4DD7-9BEB-9C285BE72A7E}"/>
              </c:ext>
            </c:extLst>
          </c:dPt>
          <c:dPt>
            <c:idx val="9"/>
            <c:invertIfNegative val="0"/>
            <c:bubble3D val="0"/>
            <c:spPr>
              <a:solidFill>
                <a:srgbClr val="C00000"/>
              </a:solidFill>
            </c:spPr>
            <c:extLst>
              <c:ext xmlns:c16="http://schemas.microsoft.com/office/drawing/2014/chart" uri="{C3380CC4-5D6E-409C-BE32-E72D297353CC}">
                <c16:uniqueId val="{00000003-7670-4DD7-9BEB-9C285BE72A7E}"/>
              </c:ext>
            </c:extLst>
          </c:dPt>
          <c:dLbls>
            <c:spPr>
              <a:noFill/>
              <a:ln>
                <a:noFill/>
              </a:ln>
              <a:effectLst/>
            </c:spPr>
            <c:txPr>
              <a:bodyPr wrap="square" lIns="38100" tIns="19050" rIns="38100" bIns="19050" anchor="ctr">
                <a:spAutoFit/>
              </a:bodyPr>
              <a:lstStyle/>
              <a:p>
                <a:pPr>
                  <a:defRPr b="1"/>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 PRODUCCIÓN METÁLICA'!$A$23:$A$32</c:f>
              <c:strCache>
                <c:ptCount val="10"/>
                <c:pt idx="0">
                  <c:v>2017</c:v>
                </c:pt>
                <c:pt idx="1">
                  <c:v>2018</c:v>
                </c:pt>
                <c:pt idx="2">
                  <c:v>2019</c:v>
                </c:pt>
                <c:pt idx="3">
                  <c:v>2020</c:v>
                </c:pt>
                <c:pt idx="4">
                  <c:v>2021</c:v>
                </c:pt>
                <c:pt idx="5">
                  <c:v>2022</c:v>
                </c:pt>
                <c:pt idx="6">
                  <c:v>2023</c:v>
                </c:pt>
                <c:pt idx="7">
                  <c:v>2024</c:v>
                </c:pt>
                <c:pt idx="8">
                  <c:v>2025</c:v>
                </c:pt>
                <c:pt idx="9">
                  <c:v>2026
(ene-mar)</c:v>
                </c:pt>
              </c:strCache>
            </c:strRef>
          </c:cat>
          <c:val>
            <c:numRef>
              <c:f>'1. PRODUCCIÓN METÁLICA'!$O$23:$O$32</c:f>
              <c:numCache>
                <c:formatCode>#,##0</c:formatCode>
                <c:ptCount val="10"/>
                <c:pt idx="0">
                  <c:v>2440.1811105834286</c:v>
                </c:pt>
                <c:pt idx="1">
                  <c:v>2416.8811002070697</c:v>
                </c:pt>
                <c:pt idx="2">
                  <c:v>2437.9253739027731</c:v>
                </c:pt>
                <c:pt idx="3">
                  <c:v>2150.1259121219628</c:v>
                </c:pt>
                <c:pt idx="4">
                  <c:v>2326.0353089323735</c:v>
                </c:pt>
                <c:pt idx="5">
                  <c:v>2445.2708303173977</c:v>
                </c:pt>
                <c:pt idx="6">
                  <c:v>2755.2443167853276</c:v>
                </c:pt>
                <c:pt idx="7">
                  <c:v>2736.2371072517244</c:v>
                </c:pt>
                <c:pt idx="8">
                  <c:v>2769.8655786898944</c:v>
                </c:pt>
                <c:pt idx="9">
                  <c:v>688.21438633423634</c:v>
                </c:pt>
              </c:numCache>
            </c:numRef>
          </c:val>
          <c:extLst>
            <c:ext xmlns:c16="http://schemas.microsoft.com/office/drawing/2014/chart" uri="{C3380CC4-5D6E-409C-BE32-E72D297353CC}">
              <c16:uniqueId val="{00000004-7670-4DD7-9BEB-9C285BE72A7E}"/>
            </c:ext>
          </c:extLst>
        </c:ser>
        <c:dLbls>
          <c:dLblPos val="outEnd"/>
          <c:showLegendKey val="0"/>
          <c:showVal val="1"/>
          <c:showCatName val="0"/>
          <c:showSerName val="0"/>
          <c:showPercent val="0"/>
          <c:showBubbleSize val="0"/>
        </c:dLbls>
        <c:gapWidth val="150"/>
        <c:axId val="173291776"/>
        <c:axId val="173301760"/>
      </c:barChart>
      <c:catAx>
        <c:axId val="173291776"/>
        <c:scaling>
          <c:orientation val="minMax"/>
        </c:scaling>
        <c:delete val="0"/>
        <c:axPos val="b"/>
        <c:numFmt formatCode="General" sourceLinked="0"/>
        <c:majorTickMark val="out"/>
        <c:minorTickMark val="none"/>
        <c:tickLblPos val="nextTo"/>
        <c:txPr>
          <a:bodyPr/>
          <a:lstStyle/>
          <a:p>
            <a:pPr>
              <a:defRPr sz="900"/>
            </a:pPr>
            <a:endParaRPr lang="es-PE"/>
          </a:p>
        </c:txPr>
        <c:crossAx val="173301760"/>
        <c:crosses val="autoZero"/>
        <c:auto val="1"/>
        <c:lblAlgn val="ctr"/>
        <c:lblOffset val="100"/>
        <c:noMultiLvlLbl val="0"/>
      </c:catAx>
      <c:valAx>
        <c:axId val="173301760"/>
        <c:scaling>
          <c:orientation val="minMax"/>
        </c:scaling>
        <c:delete val="0"/>
        <c:axPos val="l"/>
        <c:numFmt formatCode="#,##0" sourceLinked="1"/>
        <c:majorTickMark val="out"/>
        <c:minorTickMark val="none"/>
        <c:tickLblPos val="nextTo"/>
        <c:crossAx val="173291776"/>
        <c:crosses val="autoZero"/>
        <c:crossBetween val="between"/>
        <c:majorUnit val="1000"/>
      </c:valAx>
    </c:plotArea>
    <c:plotVisOnly val="1"/>
    <c:dispBlanksAs val="gap"/>
    <c:showDLblsOverMax val="0"/>
  </c:chart>
  <c:spPr>
    <a:ln>
      <a:noFill/>
    </a:ln>
  </c:sp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002060"/>
            </a:solidFill>
          </c:spPr>
          <c:invertIfNegative val="0"/>
          <c:dLbls>
            <c:dLbl>
              <c:idx val="4"/>
              <c:layout>
                <c:manualLayout>
                  <c:x val="1.7890771066875985E-3"/>
                  <c:y val="1.395007557206294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30B-4484-B967-88125600086E}"/>
                </c:ext>
              </c:extLst>
            </c:dLbl>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'6. EXPORTACIONES'!$B$55:$I$55</c:f>
              <c:strCache>
                <c:ptCount val="8"/>
                <c:pt idx="0">
                  <c:v>COBRE</c:v>
                </c:pt>
                <c:pt idx="1">
                  <c:v>ORO</c:v>
                </c:pt>
                <c:pt idx="2">
                  <c:v>ZINC</c:v>
                </c:pt>
                <c:pt idx="3">
                  <c:v>PLATA</c:v>
                </c:pt>
                <c:pt idx="4">
                  <c:v>PLOMO</c:v>
                </c:pt>
                <c:pt idx="5">
                  <c:v>ESTAÑO</c:v>
                </c:pt>
                <c:pt idx="6">
                  <c:v>HIERRO</c:v>
                </c:pt>
                <c:pt idx="7">
                  <c:v>MOLIBDENO</c:v>
                </c:pt>
              </c:strCache>
            </c:strRef>
          </c:cat>
          <c:val>
            <c:numRef>
              <c:f>'6. EXPORTACIONES'!$B$74:$I$74</c:f>
              <c:numCache>
                <c:formatCode>0.0%</c:formatCode>
                <c:ptCount val="8"/>
                <c:pt idx="0">
                  <c:v>3.5982417437758096E-2</c:v>
                </c:pt>
                <c:pt idx="1">
                  <c:v>2.0591617825649555E-2</c:v>
                </c:pt>
                <c:pt idx="2">
                  <c:v>6.3127121781504814E-2</c:v>
                </c:pt>
                <c:pt idx="3">
                  <c:v>-0.25127418625791476</c:v>
                </c:pt>
                <c:pt idx="4">
                  <c:v>0.33539765319025028</c:v>
                </c:pt>
                <c:pt idx="5">
                  <c:v>-0.38518071198358894</c:v>
                </c:pt>
                <c:pt idx="6">
                  <c:v>0.77984871139444012</c:v>
                </c:pt>
                <c:pt idx="7">
                  <c:v>-5.5117957217683089E-2</c:v>
                </c:pt>
              </c:numCache>
            </c:numRef>
          </c:val>
          <c:extLst>
            <c:ext xmlns:c16="http://schemas.microsoft.com/office/drawing/2014/chart" uri="{C3380CC4-5D6E-409C-BE32-E72D297353CC}">
              <c16:uniqueId val="{00000001-830B-4484-B967-88125600086E}"/>
            </c:ext>
          </c:extLst>
        </c:ser>
        <c:dLbls>
          <c:showLegendKey val="0"/>
          <c:showVal val="0"/>
          <c:showCatName val="0"/>
          <c:showSerName val="0"/>
          <c:showPercent val="0"/>
          <c:showBubbleSize val="0"/>
        </c:dLbls>
        <c:gapWidth val="75"/>
        <c:axId val="417940080"/>
        <c:axId val="417940640"/>
      </c:barChart>
      <c:catAx>
        <c:axId val="417940080"/>
        <c:scaling>
          <c:orientation val="minMax"/>
        </c:scaling>
        <c:delete val="0"/>
        <c:axPos val="b"/>
        <c:numFmt formatCode="General" sourceLinked="1"/>
        <c:majorTickMark val="none"/>
        <c:minorTickMark val="out"/>
        <c:tickLblPos val="low"/>
        <c:txPr>
          <a:bodyPr rot="0" vert="horz"/>
          <a:lstStyle/>
          <a:p>
            <a:pPr>
              <a:defRPr sz="1000" b="0" i="0" u="none" strike="noStrike" baseline="0">
                <a:solidFill>
                  <a:srgbClr val="808080"/>
                </a:solidFill>
                <a:latin typeface="Calibri"/>
                <a:ea typeface="Calibri"/>
                <a:cs typeface="Calibri"/>
              </a:defRPr>
            </a:pPr>
            <a:endParaRPr lang="es-PE"/>
          </a:p>
        </c:txPr>
        <c:crossAx val="417940640"/>
        <c:crossesAt val="0"/>
        <c:auto val="1"/>
        <c:lblAlgn val="ctr"/>
        <c:lblOffset val="100"/>
        <c:noMultiLvlLbl val="0"/>
      </c:catAx>
      <c:valAx>
        <c:axId val="417940640"/>
        <c:scaling>
          <c:orientation val="minMax"/>
        </c:scaling>
        <c:delete val="0"/>
        <c:axPos val="l"/>
        <c:numFmt formatCode="0%" sourceLinked="0"/>
        <c:majorTickMark val="none"/>
        <c:minorTickMark val="none"/>
        <c:tickLblPos val="nextTo"/>
        <c:txPr>
          <a:bodyPr rot="0" vert="horz"/>
          <a:lstStyle/>
          <a:p>
            <a:pPr>
              <a:defRPr sz="1000" b="0" i="0" u="none" strike="noStrike" baseline="0">
                <a:solidFill>
                  <a:srgbClr val="808080"/>
                </a:solidFill>
                <a:latin typeface="Calibri"/>
                <a:ea typeface="Calibri"/>
                <a:cs typeface="Calibri"/>
              </a:defRPr>
            </a:pPr>
            <a:endParaRPr lang="es-PE"/>
          </a:p>
        </c:txPr>
        <c:crossAx val="417940080"/>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s-P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spPr>
            <a:solidFill>
              <a:srgbClr val="002060"/>
            </a:solidFill>
          </c:spPr>
          <c:invertIfNegative val="0"/>
          <c:dPt>
            <c:idx val="3"/>
            <c:invertIfNegative val="0"/>
            <c:bubble3D val="0"/>
            <c:extLst>
              <c:ext xmlns:c16="http://schemas.microsoft.com/office/drawing/2014/chart" uri="{C3380CC4-5D6E-409C-BE32-E72D297353CC}">
                <c16:uniqueId val="{00000000-D13C-45E0-AD55-73DB848DA98C}"/>
              </c:ext>
            </c:extLst>
          </c:dPt>
          <c:dPt>
            <c:idx val="4"/>
            <c:invertIfNegative val="0"/>
            <c:bubble3D val="0"/>
            <c:extLst>
              <c:ext xmlns:c16="http://schemas.microsoft.com/office/drawing/2014/chart" uri="{C3380CC4-5D6E-409C-BE32-E72D297353CC}">
                <c16:uniqueId val="{00000001-D13C-45E0-AD55-73DB848DA98C}"/>
              </c:ext>
            </c:extLst>
          </c:dPt>
          <c:dPt>
            <c:idx val="5"/>
            <c:invertIfNegative val="0"/>
            <c:bubble3D val="0"/>
            <c:extLst>
              <c:ext xmlns:c16="http://schemas.microsoft.com/office/drawing/2014/chart" uri="{C3380CC4-5D6E-409C-BE32-E72D297353CC}">
                <c16:uniqueId val="{00000002-D13C-45E0-AD55-73DB848DA98C}"/>
              </c:ext>
            </c:extLst>
          </c:dPt>
          <c:dPt>
            <c:idx val="10"/>
            <c:invertIfNegative val="0"/>
            <c:bubble3D val="0"/>
            <c:spPr>
              <a:solidFill>
                <a:schemeClr val="accent5">
                  <a:lumMod val="60000"/>
                  <a:lumOff val="40000"/>
                </a:schemeClr>
              </a:solidFill>
            </c:spPr>
            <c:extLst>
              <c:ext xmlns:c16="http://schemas.microsoft.com/office/drawing/2014/chart" uri="{C3380CC4-5D6E-409C-BE32-E72D297353CC}">
                <c16:uniqueId val="{00000004-D13C-45E0-AD55-73DB848DA98C}"/>
              </c:ext>
            </c:extLst>
          </c:dPt>
          <c:dLbls>
            <c:dLbl>
              <c:idx val="5"/>
              <c:numFmt formatCode="#,##0" sourceLinked="0"/>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PE"/>
                </a:p>
              </c:txPr>
              <c:showLegendKey val="0"/>
              <c:showVal val="1"/>
              <c:showCatName val="0"/>
              <c:showSerName val="0"/>
              <c:showPercent val="0"/>
              <c:showBubbleSize val="0"/>
              <c:extLst>
                <c:ext xmlns:c16="http://schemas.microsoft.com/office/drawing/2014/chart" uri="{C3380CC4-5D6E-409C-BE32-E72D297353CC}">
                  <c16:uniqueId val="{00000002-D13C-45E0-AD55-73DB848DA98C}"/>
                </c:ext>
              </c:extLst>
            </c:dLbl>
            <c:dLbl>
              <c:idx val="10"/>
              <c:numFmt formatCode="#,##0" sourceLinked="0"/>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PE"/>
                </a:p>
              </c:txPr>
              <c:showLegendKey val="0"/>
              <c:showVal val="1"/>
              <c:showCatName val="0"/>
              <c:showSerName val="0"/>
              <c:showPercent val="0"/>
              <c:showBubbleSize val="0"/>
              <c:extLst>
                <c:ext xmlns:c16="http://schemas.microsoft.com/office/drawing/2014/chart" uri="{C3380CC4-5D6E-409C-BE32-E72D297353CC}">
                  <c16:uniqueId val="{00000004-D13C-45E0-AD55-73DB848DA98C}"/>
                </c:ext>
              </c:extLst>
            </c:dLbl>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P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'6. EXPORTACIONES'!$A$6:$A$16</c:f>
              <c:strCache>
                <c:ptCount val="11"/>
                <c:pt idx="0">
                  <c:v>2016</c:v>
                </c:pt>
                <c:pt idx="1">
                  <c:v>2017</c:v>
                </c:pt>
                <c:pt idx="2">
                  <c:v>2018</c:v>
                </c:pt>
                <c:pt idx="3">
                  <c:v>2019</c:v>
                </c:pt>
                <c:pt idx="4">
                  <c:v>2020</c:v>
                </c:pt>
                <c:pt idx="5">
                  <c:v>2021</c:v>
                </c:pt>
                <c:pt idx="6">
                  <c:v>2022</c:v>
                </c:pt>
                <c:pt idx="7">
                  <c:v>2023</c:v>
                </c:pt>
                <c:pt idx="8">
                  <c:v>2024</c:v>
                </c:pt>
                <c:pt idx="9">
                  <c:v>2025</c:v>
                </c:pt>
                <c:pt idx="10">
                  <c:v>2026
(Ene - Feb)</c:v>
                </c:pt>
              </c:strCache>
            </c:strRef>
          </c:cat>
          <c:val>
            <c:numRef>
              <c:f>'6. EXPORTACIONES'!$K$6:$K$16</c:f>
              <c:numCache>
                <c:formatCode>_-* #,##0_-;\-* #,##0_-;_-* "-"??_-;_-@_-</c:formatCode>
                <c:ptCount val="11"/>
                <c:pt idx="0">
                  <c:v>21825.521895734943</c:v>
                </c:pt>
                <c:pt idx="1">
                  <c:v>27564.080812126464</c:v>
                </c:pt>
                <c:pt idx="2">
                  <c:v>28904.416009361157</c:v>
                </c:pt>
                <c:pt idx="3">
                  <c:v>28350.684823899443</c:v>
                </c:pt>
                <c:pt idx="4">
                  <c:v>26123.679105276184</c:v>
                </c:pt>
                <c:pt idx="5">
                  <c:v>39900.752947377376</c:v>
                </c:pt>
                <c:pt idx="6">
                  <c:v>38278.00956854003</c:v>
                </c:pt>
                <c:pt idx="7">
                  <c:v>42397.759463426621</c:v>
                </c:pt>
                <c:pt idx="8">
                  <c:v>48368.181899483701</c:v>
                </c:pt>
                <c:pt idx="9">
                  <c:v>61848.860002496061</c:v>
                </c:pt>
                <c:pt idx="10" formatCode="_-* #,##0.0_-;\-* #,##0.0_-;_-* &quot;-&quot;??_-;_-@_-">
                  <c:v>13831.343023944428</c:v>
                </c:pt>
              </c:numCache>
            </c:numRef>
          </c:val>
          <c:extLst>
            <c:ext xmlns:c16="http://schemas.microsoft.com/office/drawing/2014/chart" uri="{C3380CC4-5D6E-409C-BE32-E72D297353CC}">
              <c16:uniqueId val="{00000005-D13C-45E0-AD55-73DB848DA98C}"/>
            </c:ext>
          </c:extLst>
        </c:ser>
        <c:dLbls>
          <c:showLegendKey val="0"/>
          <c:showVal val="0"/>
          <c:showCatName val="0"/>
          <c:showSerName val="0"/>
          <c:showPercent val="0"/>
          <c:showBubbleSize val="0"/>
        </c:dLbls>
        <c:gapWidth val="150"/>
        <c:axId val="417942880"/>
        <c:axId val="417943440"/>
      </c:barChart>
      <c:catAx>
        <c:axId val="417942880"/>
        <c:scaling>
          <c:orientation val="minMax"/>
        </c:scaling>
        <c:delete val="0"/>
        <c:axPos val="b"/>
        <c:numFmt formatCode="General" sourceLinked="1"/>
        <c:majorTickMark val="out"/>
        <c:minorTickMark val="none"/>
        <c:tickLblPos val="nextTo"/>
        <c:spPr>
          <a:noFill/>
          <a:ln>
            <a:noFill/>
          </a:ln>
          <a:effectLst/>
        </c:spPr>
        <c:txPr>
          <a:bodyPr rot="0" vert="horz"/>
          <a:lstStyle/>
          <a:p>
            <a:pPr>
              <a:defRPr sz="1000" b="0" i="0" u="none" strike="noStrike" baseline="0">
                <a:ln>
                  <a:noFill/>
                </a:ln>
                <a:solidFill>
                  <a:sysClr val="windowText" lastClr="000000"/>
                </a:solidFill>
                <a:effectLst/>
                <a:latin typeface="Calibri"/>
                <a:ea typeface="Calibri"/>
                <a:cs typeface="Calibri"/>
              </a:defRPr>
            </a:pPr>
            <a:endParaRPr lang="es-PE"/>
          </a:p>
        </c:txPr>
        <c:crossAx val="417943440"/>
        <c:crosses val="autoZero"/>
        <c:auto val="1"/>
        <c:lblAlgn val="ctr"/>
        <c:lblOffset val="100"/>
        <c:tickMarkSkip val="1"/>
        <c:noMultiLvlLbl val="0"/>
      </c:catAx>
      <c:valAx>
        <c:axId val="417943440"/>
        <c:scaling>
          <c:orientation val="minMax"/>
        </c:scaling>
        <c:delete val="0"/>
        <c:axPos val="l"/>
        <c:numFmt formatCode="_-* #,##0_-;\-* #,##0_-;_-* &quot;-&quot;??_-;_-@_-" sourceLinked="1"/>
        <c:majorTickMark val="out"/>
        <c:minorTickMark val="none"/>
        <c:tickLblPos val="nextTo"/>
        <c:txPr>
          <a:bodyPr rot="0" vert="horz"/>
          <a:lstStyle/>
          <a:p>
            <a:pPr>
              <a:defRPr sz="1000" b="0" i="0" u="none" strike="noStrike" baseline="0">
                <a:solidFill>
                  <a:srgbClr val="808080"/>
                </a:solidFill>
                <a:latin typeface="Calibri"/>
                <a:ea typeface="Calibri"/>
                <a:cs typeface="Calibri"/>
              </a:defRPr>
            </a:pPr>
            <a:endParaRPr lang="es-PE"/>
          </a:p>
        </c:txPr>
        <c:crossAx val="417942880"/>
        <c:crosses val="autoZero"/>
        <c:crossBetween val="between"/>
        <c:majorUnit val="10000"/>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s-P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50000"/>
              </a:schemeClr>
            </a:solidFill>
          </c:spPr>
          <c:invertIfNegative val="0"/>
          <c:dPt>
            <c:idx val="7"/>
            <c:invertIfNegative val="0"/>
            <c:bubble3D val="0"/>
            <c:extLst>
              <c:ext xmlns:c16="http://schemas.microsoft.com/office/drawing/2014/chart" uri="{C3380CC4-5D6E-409C-BE32-E72D297353CC}">
                <c16:uniqueId val="{00000000-F88B-4DFF-9F7B-F7A1A5919C14}"/>
              </c:ext>
            </c:extLst>
          </c:dPt>
          <c:dPt>
            <c:idx val="9"/>
            <c:invertIfNegative val="0"/>
            <c:bubble3D val="0"/>
            <c:spPr>
              <a:solidFill>
                <a:srgbClr val="5B9BD5"/>
              </a:solidFill>
            </c:spPr>
            <c:extLst>
              <c:ext xmlns:c16="http://schemas.microsoft.com/office/drawing/2014/chart" uri="{C3380CC4-5D6E-409C-BE32-E72D297353CC}">
                <c16:uniqueId val="{00000002-F88B-4DFF-9F7B-F7A1A5919C14}"/>
              </c:ext>
            </c:extLst>
          </c:dPt>
          <c:dLbls>
            <c:spPr>
              <a:noFill/>
              <a:ln>
                <a:noFill/>
              </a:ln>
              <a:effectLst/>
            </c:spPr>
            <c:txPr>
              <a:bodyPr/>
              <a:lstStyle/>
              <a:p>
                <a:pPr>
                  <a:defRPr b="1"/>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'7. INVERSIONES'!$A$22:$A$31</c:f>
              <c:strCache>
                <c:ptCount val="10"/>
                <c:pt idx="0">
                  <c:v>2017</c:v>
                </c:pt>
                <c:pt idx="1">
                  <c:v>2018</c:v>
                </c:pt>
                <c:pt idx="2">
                  <c:v>2019</c:v>
                </c:pt>
                <c:pt idx="3">
                  <c:v>2020</c:v>
                </c:pt>
                <c:pt idx="4">
                  <c:v>2021</c:v>
                </c:pt>
                <c:pt idx="5">
                  <c:v>2022</c:v>
                </c:pt>
                <c:pt idx="6">
                  <c:v>2023</c:v>
                </c:pt>
                <c:pt idx="7">
                  <c:v>2024</c:v>
                </c:pt>
                <c:pt idx="8">
                  <c:v>2025</c:v>
                </c:pt>
                <c:pt idx="9">
                  <c:v>2026
(ene-mar)</c:v>
                </c:pt>
              </c:strCache>
            </c:strRef>
          </c:cat>
          <c:val>
            <c:numRef>
              <c:f>'7. INVERSIONES'!$I$22:$I$31</c:f>
              <c:numCache>
                <c:formatCode>_ * #,##0_ ;_ * \-#,##0_ ;_ * "-"??_ ;_ @_ </c:formatCode>
                <c:ptCount val="10"/>
                <c:pt idx="0">
                  <c:v>3974.7368350199986</c:v>
                </c:pt>
                <c:pt idx="1">
                  <c:v>4954.6334482999991</c:v>
                </c:pt>
                <c:pt idx="2">
                  <c:v>5902.6203698999998</c:v>
                </c:pt>
                <c:pt idx="3">
                  <c:v>4309.1731239999999</c:v>
                </c:pt>
                <c:pt idx="4">
                  <c:v>5155.3422629999995</c:v>
                </c:pt>
                <c:pt idx="5">
                  <c:v>5243.9973179999997</c:v>
                </c:pt>
                <c:pt idx="6">
                  <c:v>4936.0891089999996</c:v>
                </c:pt>
                <c:pt idx="7">
                  <c:v>5010.8194979999998</c:v>
                </c:pt>
                <c:pt idx="8">
                  <c:v>6248.1316939999997</c:v>
                </c:pt>
                <c:pt idx="9">
                  <c:v>1500.324597</c:v>
                </c:pt>
              </c:numCache>
            </c:numRef>
          </c:val>
          <c:extLst>
            <c:ext xmlns:c16="http://schemas.microsoft.com/office/drawing/2014/chart" uri="{C3380CC4-5D6E-409C-BE32-E72D297353CC}">
              <c16:uniqueId val="{00000003-F88B-4DFF-9F7B-F7A1A5919C14}"/>
            </c:ext>
          </c:extLst>
        </c:ser>
        <c:dLbls>
          <c:showLegendKey val="0"/>
          <c:showVal val="0"/>
          <c:showCatName val="0"/>
          <c:showSerName val="0"/>
          <c:showPercent val="0"/>
          <c:showBubbleSize val="0"/>
        </c:dLbls>
        <c:gapWidth val="150"/>
        <c:axId val="173291776"/>
        <c:axId val="173301760"/>
      </c:barChart>
      <c:catAx>
        <c:axId val="173291776"/>
        <c:scaling>
          <c:orientation val="minMax"/>
        </c:scaling>
        <c:delete val="0"/>
        <c:axPos val="b"/>
        <c:numFmt formatCode="General" sourceLinked="0"/>
        <c:majorTickMark val="out"/>
        <c:minorTickMark val="none"/>
        <c:tickLblPos val="nextTo"/>
        <c:crossAx val="173301760"/>
        <c:crosses val="autoZero"/>
        <c:auto val="1"/>
        <c:lblAlgn val="ctr"/>
        <c:lblOffset val="100"/>
        <c:noMultiLvlLbl val="0"/>
      </c:catAx>
      <c:valAx>
        <c:axId val="173301760"/>
        <c:scaling>
          <c:orientation val="minMax"/>
        </c:scaling>
        <c:delete val="0"/>
        <c:axPos val="l"/>
        <c:numFmt formatCode="_ * #,##0_ ;_ * \-#,##0_ ;_ * &quot;-&quot;??_ ;_ @_ " sourceLinked="1"/>
        <c:majorTickMark val="out"/>
        <c:minorTickMark val="none"/>
        <c:tickLblPos val="nextTo"/>
        <c:txPr>
          <a:bodyPr/>
          <a:lstStyle/>
          <a:p>
            <a:pPr>
              <a:defRPr sz="800"/>
            </a:pPr>
            <a:endParaRPr lang="es-PE"/>
          </a:p>
        </c:txPr>
        <c:crossAx val="173291776"/>
        <c:crosses val="autoZero"/>
        <c:crossBetween val="between"/>
      </c:valAx>
    </c:plotArea>
    <c:plotVisOnly val="1"/>
    <c:dispBlanksAs val="gap"/>
    <c:showDLblsOverMax val="0"/>
  </c:chart>
  <c:spPr>
    <a:ln>
      <a:noFill/>
    </a:ln>
  </c:sp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3906996957844416E-2"/>
          <c:y val="9.8845734179087513E-2"/>
          <c:w val="0.96175575836592786"/>
          <c:h val="0.70252708006868358"/>
        </c:manualLayout>
      </c:layout>
      <c:barChart>
        <c:barDir val="col"/>
        <c:grouping val="clustered"/>
        <c:varyColors val="0"/>
        <c:ser>
          <c:idx val="0"/>
          <c:order val="0"/>
          <c:spPr>
            <a:solidFill>
              <a:srgbClr val="93B7FF"/>
            </a:solidFill>
            <a:ln>
              <a:noFill/>
            </a:ln>
            <a:effectLst/>
          </c:spPr>
          <c:invertIfNegative val="0"/>
          <c:dPt>
            <c:idx val="7"/>
            <c:invertIfNegative val="0"/>
            <c:bubble3D val="0"/>
            <c:spPr>
              <a:solidFill>
                <a:srgbClr val="93B7FF"/>
              </a:solidFill>
              <a:ln>
                <a:noFill/>
              </a:ln>
              <a:effectLst/>
            </c:spPr>
            <c:extLst>
              <c:ext xmlns:c16="http://schemas.microsoft.com/office/drawing/2014/chart" uri="{C3380CC4-5D6E-409C-BE32-E72D297353CC}">
                <c16:uniqueId val="{00000001-5833-4325-BA54-1DCEB4AD3F2A}"/>
              </c:ext>
            </c:extLst>
          </c:dPt>
          <c:dPt>
            <c:idx val="9"/>
            <c:invertIfNegative val="0"/>
            <c:bubble3D val="0"/>
            <c:spPr>
              <a:solidFill>
                <a:srgbClr val="002060"/>
              </a:solidFill>
              <a:ln>
                <a:noFill/>
              </a:ln>
              <a:effectLst/>
            </c:spPr>
            <c:extLst>
              <c:ext xmlns:c16="http://schemas.microsoft.com/office/drawing/2014/chart" uri="{C3380CC4-5D6E-409C-BE32-E72D297353CC}">
                <c16:uniqueId val="{00000003-5833-4325-BA54-1DCEB4AD3F2A}"/>
              </c:ext>
            </c:extLst>
          </c:dPt>
          <c:dLbls>
            <c:dLbl>
              <c:idx val="3"/>
              <c:layout>
                <c:manualLayout>
                  <c:x val="-8.6918730986527588E-3"/>
                  <c:y val="-3.29218021653732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833-4325-BA54-1DCEB4AD3F2A}"/>
                </c:ext>
              </c:extLst>
            </c:dLbl>
            <c:dLbl>
              <c:idx val="7"/>
              <c:layout>
                <c:manualLayout>
                  <c:x val="4.5433501959589283E-4"/>
                  <c:y val="-3.24076555188033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833-4325-BA54-1DCEB4AD3F2A}"/>
                </c:ext>
              </c:extLst>
            </c:dLbl>
            <c:dLbl>
              <c:idx val="9"/>
              <c:numFmt formatCode="#,##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s-PE"/>
                </a:p>
              </c:txPr>
              <c:showLegendKey val="0"/>
              <c:showVal val="1"/>
              <c:showCatName val="0"/>
              <c:showSerName val="0"/>
              <c:showPercent val="0"/>
              <c:showBubbleSize val="0"/>
              <c:extLst>
                <c:ext xmlns:c16="http://schemas.microsoft.com/office/drawing/2014/chart" uri="{C3380CC4-5D6E-409C-BE32-E72D297353CC}">
                  <c16:uniqueId val="{00000003-5833-4325-BA54-1DCEB4AD3F2A}"/>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s-P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'15. RECAUDACIÓN'!$A$12:$A$21</c:f>
              <c:strCache>
                <c:ptCount val="10"/>
                <c:pt idx="0">
                  <c:v>2017</c:v>
                </c:pt>
                <c:pt idx="1">
                  <c:v>2018</c:v>
                </c:pt>
                <c:pt idx="2">
                  <c:v>2019</c:v>
                </c:pt>
                <c:pt idx="3">
                  <c:v>2020</c:v>
                </c:pt>
                <c:pt idx="4">
                  <c:v>2021</c:v>
                </c:pt>
                <c:pt idx="5">
                  <c:v>2022</c:v>
                </c:pt>
                <c:pt idx="6">
                  <c:v>2023</c:v>
                </c:pt>
                <c:pt idx="7">
                  <c:v>2024</c:v>
                </c:pt>
                <c:pt idx="8">
                  <c:v>2025</c:v>
                </c:pt>
                <c:pt idx="9">
                  <c:v>2026
(ene-mar)</c:v>
                </c:pt>
              </c:strCache>
            </c:strRef>
          </c:cat>
          <c:val>
            <c:numRef>
              <c:f>'15. RECAUDACIÓN'!$G$12:$G$21</c:f>
              <c:numCache>
                <c:formatCode>_ * #,##0.0_ ;_ * \-#,##0.0_ ;_ * "-"??_ ;_ @_ </c:formatCode>
                <c:ptCount val="10"/>
                <c:pt idx="0">
                  <c:v>9080.0895316599999</c:v>
                </c:pt>
                <c:pt idx="1">
                  <c:v>12248.277471096666</c:v>
                </c:pt>
                <c:pt idx="2">
                  <c:v>10513.433204446665</c:v>
                </c:pt>
                <c:pt idx="3">
                  <c:v>8016.9140878100006</c:v>
                </c:pt>
                <c:pt idx="4">
                  <c:v>24484.571917260004</c:v>
                </c:pt>
                <c:pt idx="5">
                  <c:v>23585.966682310001</c:v>
                </c:pt>
                <c:pt idx="6">
                  <c:v>16111.600872479999</c:v>
                </c:pt>
                <c:pt idx="7">
                  <c:v>18383.583112369997</c:v>
                </c:pt>
                <c:pt idx="8">
                  <c:v>26011.491608840002</c:v>
                </c:pt>
                <c:pt idx="9">
                  <c:v>8919.1437721999991</c:v>
                </c:pt>
              </c:numCache>
            </c:numRef>
          </c:val>
          <c:extLst>
            <c:ext xmlns:c16="http://schemas.microsoft.com/office/drawing/2014/chart" uri="{C3380CC4-5D6E-409C-BE32-E72D297353CC}">
              <c16:uniqueId val="{00000005-5833-4325-BA54-1DCEB4AD3F2A}"/>
            </c:ext>
          </c:extLst>
        </c:ser>
        <c:dLbls>
          <c:showLegendKey val="0"/>
          <c:showVal val="0"/>
          <c:showCatName val="0"/>
          <c:showSerName val="0"/>
          <c:showPercent val="0"/>
          <c:showBubbleSize val="0"/>
        </c:dLbls>
        <c:gapWidth val="150"/>
        <c:overlap val="-27"/>
        <c:axId val="313296399"/>
        <c:axId val="313285583"/>
      </c:barChart>
      <c:catAx>
        <c:axId val="313296399"/>
        <c:scaling>
          <c:orientation val="minMax"/>
        </c:scaling>
        <c:delete val="0"/>
        <c:axPos val="b"/>
        <c:numFmt formatCode="General" sourceLinked="1"/>
        <c:majorTickMark val="out"/>
        <c:minorTickMark val="none"/>
        <c:tickLblPos val="nextTo"/>
        <c:spPr>
          <a:noFill/>
          <a:ln w="9525" cap="flat" cmpd="sng" algn="ctr">
            <a:solidFill>
              <a:schemeClr val="tx1">
                <a:lumMod val="65000"/>
                <a:lumOff val="3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crossAx val="313285583"/>
        <c:crosses val="autoZero"/>
        <c:auto val="1"/>
        <c:lblAlgn val="ctr"/>
        <c:lblOffset val="100"/>
        <c:noMultiLvlLbl val="0"/>
      </c:catAx>
      <c:valAx>
        <c:axId val="313285583"/>
        <c:scaling>
          <c:orientation val="minMax"/>
          <c:max val="27000"/>
        </c:scaling>
        <c:delete val="0"/>
        <c:axPos val="l"/>
        <c:numFmt formatCode="#,##0" sourceLinked="0"/>
        <c:majorTickMark val="out"/>
        <c:minorTickMark val="none"/>
        <c:tickLblPos val="nextTo"/>
        <c:spPr>
          <a:noFill/>
          <a:ln>
            <a:solidFill>
              <a:schemeClr val="tx1">
                <a:lumMod val="65000"/>
                <a:lumOff val="3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crossAx val="313296399"/>
        <c:crosses val="autoZero"/>
        <c:crossBetween val="between"/>
        <c:majorUnit val="900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P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7.xml.rels><?xml version="1.0" encoding="UTF-8" standalone="yes"?>
<Relationships xmlns="http://schemas.openxmlformats.org/package/2006/relationships"><Relationship Id="rId1" Type="http://schemas.openxmlformats.org/officeDocument/2006/relationships/hyperlink" Target="#CONTENIDO!A1"/></Relationships>
</file>

<file path=xl/drawings/_rels/drawing8.xml.rels><?xml version="1.0" encoding="UTF-8" standalone="yes"?>
<Relationships xmlns="http://schemas.openxmlformats.org/package/2006/relationships"><Relationship Id="rId1" Type="http://schemas.openxmlformats.org/officeDocument/2006/relationships/hyperlink" Target="#CONTENIDO!A1"/></Relationships>
</file>

<file path=xl/drawings/_rels/drawing9.xml.rels><?xml version="1.0" encoding="UTF-8" standalone="yes"?>
<Relationships xmlns="http://schemas.openxmlformats.org/package/2006/relationships"><Relationship Id="rId3" Type="http://schemas.openxmlformats.org/officeDocument/2006/relationships/hyperlink" Target="#CONTENIDO!A1"/><Relationship Id="rId2" Type="http://schemas.openxmlformats.org/officeDocument/2006/relationships/chart" Target="../charts/chart3.xml"/><Relationship Id="rId1" Type="http://schemas.openxmlformats.org/officeDocument/2006/relationships/chart" Target="../charts/chart2.xml"/></Relationships>
</file>

<file path=xl/drawings/_rels/drawing10.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1.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4.xml"/></Relationships>
</file>

<file path=xl/drawings/_rels/drawing1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7.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8.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9.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0.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1.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5.xml"/></Relationships>
</file>

<file path=xl/drawings/_rels/drawing2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4.xml.rels><?xml version="1.0" encoding="UTF-8" standalone="yes"?>
<Relationships xmlns="http://schemas.openxmlformats.org/package/2006/relationships"><Relationship Id="rId1" Type="http://schemas.openxmlformats.org/officeDocument/2006/relationships/hyperlink" Target="#CONTENIDO!A1"/></Relationships>
</file>

<file path=xl/drawings/drawing1.xml><?xml version="1.0" encoding="utf-8"?>
<xdr:wsDr xmlns:xdr="http://schemas.openxmlformats.org/drawingml/2006/spreadsheetDrawing" xmlns:a="http://schemas.openxmlformats.org/drawingml/2006/main">
  <xdr:twoCellAnchor editAs="oneCell">
    <xdr:from>
      <xdr:col>2</xdr:col>
      <xdr:colOff>565785</xdr:colOff>
      <xdr:row>1</xdr:row>
      <xdr:rowOff>19050</xdr:rowOff>
    </xdr:from>
    <xdr:to>
      <xdr:col>9</xdr:col>
      <xdr:colOff>408829</xdr:colOff>
      <xdr:row>8</xdr:row>
      <xdr:rowOff>9348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35505" y="194310"/>
          <a:ext cx="6131449" cy="12171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63207</xdr:colOff>
      <xdr:row>55</xdr:row>
      <xdr:rowOff>19050</xdr:rowOff>
    </xdr:from>
    <xdr:to>
      <xdr:col>13</xdr:col>
      <xdr:colOff>542924</xdr:colOff>
      <xdr:row>62</xdr:row>
      <xdr:rowOff>1</xdr:rowOff>
    </xdr:to>
    <xdr:graphicFrame macro="">
      <xdr:nvGraphicFramePr>
        <xdr:cNvPr id="2" name="2 Gráfico">
          <a:extLst>
            <a:ext uri="{FF2B5EF4-FFF2-40B4-BE49-F238E27FC236}">
              <a16:creationId xmlns:a16="http://schemas.microsoft.com/office/drawing/2014/main" id="{4FF86959-4E67-427E-AE03-EFEDE86449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9524</xdr:colOff>
      <xdr:row>0</xdr:row>
      <xdr:rowOff>85725</xdr:rowOff>
    </xdr:from>
    <xdr:to>
      <xdr:col>13</xdr:col>
      <xdr:colOff>828562</xdr:colOff>
      <xdr:row>2</xdr:row>
      <xdr:rowOff>76327</xdr:rowOff>
    </xdr:to>
    <xdr:sp macro="" textlink="">
      <xdr:nvSpPr>
        <xdr:cNvPr id="3" name="Rectángulo: esquinas redondeadas 1">
          <a:hlinkClick xmlns:r="http://schemas.openxmlformats.org/officeDocument/2006/relationships" r:id="rId2"/>
          <a:extLst>
            <a:ext uri="{FF2B5EF4-FFF2-40B4-BE49-F238E27FC236}">
              <a16:creationId xmlns:a16="http://schemas.microsoft.com/office/drawing/2014/main" id="{404C8296-7EBD-4233-B347-9093D2EA4AFF}"/>
            </a:ext>
          </a:extLst>
        </xdr:cNvPr>
        <xdr:cNvSpPr/>
      </xdr:nvSpPr>
      <xdr:spPr>
        <a:xfrm>
          <a:off x="10115549" y="85725"/>
          <a:ext cx="1647713" cy="371602"/>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28575</xdr:colOff>
      <xdr:row>0</xdr:row>
      <xdr:rowOff>66675</xdr:rowOff>
    </xdr:from>
    <xdr:to>
      <xdr:col>7</xdr:col>
      <xdr:colOff>723900</xdr:colOff>
      <xdr:row>2</xdr:row>
      <xdr:rowOff>95377</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7E060FE2-7300-47F8-90C2-0857F6E338F5}"/>
            </a:ext>
          </a:extLst>
        </xdr:cNvPr>
        <xdr:cNvSpPr/>
      </xdr:nvSpPr>
      <xdr:spPr>
        <a:xfrm>
          <a:off x="8010525" y="66675"/>
          <a:ext cx="1333500" cy="419227"/>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733424</xdr:colOff>
      <xdr:row>0</xdr:row>
      <xdr:rowOff>85726</xdr:rowOff>
    </xdr:from>
    <xdr:to>
      <xdr:col>7</xdr:col>
      <xdr:colOff>609599</xdr:colOff>
      <xdr:row>2</xdr:row>
      <xdr:rowOff>78009</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49125EE5-FC14-44A1-8B3A-9A10B652EA8A}"/>
            </a:ext>
          </a:extLst>
        </xdr:cNvPr>
        <xdr:cNvSpPr/>
      </xdr:nvSpPr>
      <xdr:spPr>
        <a:xfrm>
          <a:off x="7372349" y="85726"/>
          <a:ext cx="1400175" cy="382808"/>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857250</xdr:colOff>
      <xdr:row>0</xdr:row>
      <xdr:rowOff>47626</xdr:rowOff>
    </xdr:from>
    <xdr:to>
      <xdr:col>8</xdr:col>
      <xdr:colOff>681429</xdr:colOff>
      <xdr:row>2</xdr:row>
      <xdr:rowOff>66676</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09509F0-6D71-4CB8-B6DD-85EFFF002F7E}"/>
            </a:ext>
          </a:extLst>
        </xdr:cNvPr>
        <xdr:cNvSpPr/>
      </xdr:nvSpPr>
      <xdr:spPr>
        <a:xfrm>
          <a:off x="7543800" y="47626"/>
          <a:ext cx="1567254" cy="381000"/>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419100</xdr:colOff>
      <xdr:row>0</xdr:row>
      <xdr:rowOff>66675</xdr:rowOff>
    </xdr:from>
    <xdr:to>
      <xdr:col>8</xdr:col>
      <xdr:colOff>490929</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E0BCA95E-C76F-4D93-9140-7DF14666C678}"/>
            </a:ext>
          </a:extLst>
        </xdr:cNvPr>
        <xdr:cNvSpPr/>
      </xdr:nvSpPr>
      <xdr:spPr>
        <a:xfrm>
          <a:off x="6200775" y="66675"/>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114300</xdr:colOff>
      <xdr:row>0</xdr:row>
      <xdr:rowOff>66675</xdr:rowOff>
    </xdr:from>
    <xdr:to>
      <xdr:col>8</xdr:col>
      <xdr:colOff>500454</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254E5202-F0C0-411E-9FFD-AE7E88A76D00}"/>
            </a:ext>
          </a:extLst>
        </xdr:cNvPr>
        <xdr:cNvSpPr/>
      </xdr:nvSpPr>
      <xdr:spPr>
        <a:xfrm>
          <a:off x="5276850" y="66675"/>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1295400</xdr:colOff>
      <xdr:row>0</xdr:row>
      <xdr:rowOff>57150</xdr:rowOff>
    </xdr:from>
    <xdr:to>
      <xdr:col>10</xdr:col>
      <xdr:colOff>90879</xdr:colOff>
      <xdr:row>2</xdr:row>
      <xdr:rowOff>118013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D16466D3-7289-4C0E-83B5-C78F4B88730B}"/>
            </a:ext>
          </a:extLst>
        </xdr:cNvPr>
        <xdr:cNvSpPr/>
      </xdr:nvSpPr>
      <xdr:spPr>
        <a:xfrm>
          <a:off x="9934575" y="57150"/>
          <a:ext cx="1491054" cy="40376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483268</xdr:colOff>
      <xdr:row>88</xdr:row>
      <xdr:rowOff>20554</xdr:rowOff>
    </xdr:from>
    <xdr:to>
      <xdr:col>8</xdr:col>
      <xdr:colOff>0</xdr:colOff>
      <xdr:row>102</xdr:row>
      <xdr:rowOff>84722</xdr:rowOff>
    </xdr:to>
    <xdr:graphicFrame macro="">
      <xdr:nvGraphicFramePr>
        <xdr:cNvPr id="2" name="3 Gráfico">
          <a:extLst>
            <a:ext uri="{FF2B5EF4-FFF2-40B4-BE49-F238E27FC236}">
              <a16:creationId xmlns:a16="http://schemas.microsoft.com/office/drawing/2014/main" id="{35C13BC3-C34A-490A-9E4E-02D142EA22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314324</xdr:colOff>
      <xdr:row>38</xdr:row>
      <xdr:rowOff>63567</xdr:rowOff>
    </xdr:from>
    <xdr:to>
      <xdr:col>9</xdr:col>
      <xdr:colOff>152399</xdr:colOff>
      <xdr:row>52</xdr:row>
      <xdr:rowOff>94553</xdr:rowOff>
    </xdr:to>
    <xdr:graphicFrame macro="">
      <xdr:nvGraphicFramePr>
        <xdr:cNvPr id="3" name="2 Gráfico">
          <a:extLst>
            <a:ext uri="{FF2B5EF4-FFF2-40B4-BE49-F238E27FC236}">
              <a16:creationId xmlns:a16="http://schemas.microsoft.com/office/drawing/2014/main" id="{E1A3F97E-6A52-4B25-B340-C0BB95A63E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962025</xdr:colOff>
      <xdr:row>0</xdr:row>
      <xdr:rowOff>114300</xdr:rowOff>
    </xdr:from>
    <xdr:to>
      <xdr:col>11</xdr:col>
      <xdr:colOff>3810</xdr:colOff>
      <xdr:row>2</xdr:row>
      <xdr:rowOff>95250</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66B67D09-95B5-471B-845E-41C26C2A5FD5}"/>
            </a:ext>
          </a:extLst>
        </xdr:cNvPr>
        <xdr:cNvSpPr/>
      </xdr:nvSpPr>
      <xdr:spPr>
        <a:xfrm>
          <a:off x="12639675" y="114300"/>
          <a:ext cx="1556385" cy="3714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12</xdr:col>
      <xdr:colOff>47624</xdr:colOff>
      <xdr:row>0</xdr:row>
      <xdr:rowOff>76201</xdr:rowOff>
    </xdr:from>
    <xdr:to>
      <xdr:col>14</xdr:col>
      <xdr:colOff>470535</xdr:colOff>
      <xdr:row>2</xdr:row>
      <xdr:rowOff>57151</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5FFE804C-43FB-42B2-A6B4-C3F4D401AC4E}"/>
            </a:ext>
          </a:extLst>
        </xdr:cNvPr>
        <xdr:cNvSpPr/>
      </xdr:nvSpPr>
      <xdr:spPr>
        <a:xfrm>
          <a:off x="7686674" y="76201"/>
          <a:ext cx="1527811" cy="342900"/>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1285875</xdr:colOff>
      <xdr:row>0</xdr:row>
      <xdr:rowOff>76200</xdr:rowOff>
    </xdr:from>
    <xdr:to>
      <xdr:col>2</xdr:col>
      <xdr:colOff>2756535</xdr:colOff>
      <xdr:row>2</xdr:row>
      <xdr:rowOff>38100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8E4148A-F1A1-4AD6-9F73-E45E0119BF7F}"/>
            </a:ext>
          </a:extLst>
        </xdr:cNvPr>
        <xdr:cNvSpPr/>
      </xdr:nvSpPr>
      <xdr:spPr>
        <a:xfrm>
          <a:off x="5667375" y="76200"/>
          <a:ext cx="1470660" cy="3714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95595</xdr:colOff>
      <xdr:row>50</xdr:row>
      <xdr:rowOff>76200</xdr:rowOff>
    </xdr:from>
    <xdr:to>
      <xdr:col>7</xdr:col>
      <xdr:colOff>866774</xdr:colOff>
      <xdr:row>56</xdr:row>
      <xdr:rowOff>152400</xdr:rowOff>
    </xdr:to>
    <xdr:graphicFrame macro="">
      <xdr:nvGraphicFramePr>
        <xdr:cNvPr id="2" name="2 Gráfico">
          <a:extLst>
            <a:ext uri="{FF2B5EF4-FFF2-40B4-BE49-F238E27FC236}">
              <a16:creationId xmlns:a16="http://schemas.microsoft.com/office/drawing/2014/main" id="{B73A3257-AAFA-41C0-B7D0-8F30D65356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352425</xdr:colOff>
      <xdr:row>0</xdr:row>
      <xdr:rowOff>57150</xdr:rowOff>
    </xdr:from>
    <xdr:to>
      <xdr:col>8</xdr:col>
      <xdr:colOff>3810</xdr:colOff>
      <xdr:row>2</xdr:row>
      <xdr:rowOff>66675</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020A0433-E2EC-42B1-96AE-29D8F0E291F6}"/>
            </a:ext>
          </a:extLst>
        </xdr:cNvPr>
        <xdr:cNvSpPr/>
      </xdr:nvSpPr>
      <xdr:spPr>
        <a:xfrm>
          <a:off x="5972175" y="57150"/>
          <a:ext cx="1470660" cy="3714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990599</xdr:colOff>
      <xdr:row>0</xdr:row>
      <xdr:rowOff>104775</xdr:rowOff>
    </xdr:from>
    <xdr:to>
      <xdr:col>7</xdr:col>
      <xdr:colOff>746759</xdr:colOff>
      <xdr:row>2</xdr:row>
      <xdr:rowOff>133350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AD85661-114A-43CF-B380-B616EE992A7E}"/>
            </a:ext>
          </a:extLst>
        </xdr:cNvPr>
        <xdr:cNvSpPr/>
      </xdr:nvSpPr>
      <xdr:spPr>
        <a:xfrm>
          <a:off x="8248649" y="104775"/>
          <a:ext cx="1575435" cy="39052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419100</xdr:colOff>
      <xdr:row>0</xdr:row>
      <xdr:rowOff>76200</xdr:rowOff>
    </xdr:from>
    <xdr:to>
      <xdr:col>7</xdr:col>
      <xdr:colOff>499110</xdr:colOff>
      <xdr:row>2</xdr:row>
      <xdr:rowOff>104775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559AFE26-2680-41F0-980F-47617436D66A}"/>
            </a:ext>
          </a:extLst>
        </xdr:cNvPr>
        <xdr:cNvSpPr/>
      </xdr:nvSpPr>
      <xdr:spPr>
        <a:xfrm>
          <a:off x="7572375" y="76200"/>
          <a:ext cx="1575435" cy="39052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12</xdr:col>
      <xdr:colOff>114300</xdr:colOff>
      <xdr:row>0</xdr:row>
      <xdr:rowOff>85725</xdr:rowOff>
    </xdr:from>
    <xdr:to>
      <xdr:col>13</xdr:col>
      <xdr:colOff>843354</xdr:colOff>
      <xdr:row>2</xdr:row>
      <xdr:rowOff>146588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EAECE1A8-5A88-468A-A888-57F54C0A192F}"/>
            </a:ext>
          </a:extLst>
        </xdr:cNvPr>
        <xdr:cNvSpPr/>
      </xdr:nvSpPr>
      <xdr:spPr>
        <a:xfrm>
          <a:off x="11010900" y="85725"/>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13</xdr:col>
      <xdr:colOff>333375</xdr:colOff>
      <xdr:row>0</xdr:row>
      <xdr:rowOff>76200</xdr:rowOff>
    </xdr:from>
    <xdr:to>
      <xdr:col>16</xdr:col>
      <xdr:colOff>0</xdr:colOff>
      <xdr:row>2</xdr:row>
      <xdr:rowOff>137063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AAE95CD5-B206-4F84-906B-F311F4960DAA}"/>
            </a:ext>
          </a:extLst>
        </xdr:cNvPr>
        <xdr:cNvSpPr/>
      </xdr:nvSpPr>
      <xdr:spPr>
        <a:xfrm>
          <a:off x="9439275" y="76200"/>
          <a:ext cx="1695450"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600075</xdr:colOff>
      <xdr:row>1</xdr:row>
      <xdr:rowOff>9525</xdr:rowOff>
    </xdr:from>
    <xdr:to>
      <xdr:col>10</xdr:col>
      <xdr:colOff>1014804</xdr:colOff>
      <xdr:row>1</xdr:row>
      <xdr:rowOff>432338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F5684921-F465-4AAD-9002-A73A6654DF86}"/>
            </a:ext>
          </a:extLst>
        </xdr:cNvPr>
        <xdr:cNvSpPr/>
      </xdr:nvSpPr>
      <xdr:spPr>
        <a:xfrm>
          <a:off x="10115550" y="171450"/>
          <a:ext cx="1462479"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583168</xdr:colOff>
      <xdr:row>1</xdr:row>
      <xdr:rowOff>9208</xdr:rowOff>
    </xdr:from>
    <xdr:to>
      <xdr:col>10</xdr:col>
      <xdr:colOff>1031856</xdr:colOff>
      <xdr:row>2</xdr:row>
      <xdr:rowOff>26928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28239D77-D24E-47F6-835B-AAFA0AC24EDB}"/>
            </a:ext>
          </a:extLst>
        </xdr:cNvPr>
        <xdr:cNvSpPr/>
      </xdr:nvSpPr>
      <xdr:spPr>
        <a:xfrm>
          <a:off x="10346293" y="171133"/>
          <a:ext cx="1496438" cy="417770"/>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11</xdr:col>
      <xdr:colOff>609600</xdr:colOff>
      <xdr:row>0</xdr:row>
      <xdr:rowOff>85725</xdr:rowOff>
    </xdr:from>
    <xdr:to>
      <xdr:col>13</xdr:col>
      <xdr:colOff>700479</xdr:colOff>
      <xdr:row>2</xdr:row>
      <xdr:rowOff>118013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7D537BD5-C3C5-4CC0-AE47-4C60EB5A75F5}"/>
            </a:ext>
          </a:extLst>
        </xdr:cNvPr>
        <xdr:cNvSpPr/>
      </xdr:nvSpPr>
      <xdr:spPr>
        <a:xfrm>
          <a:off x="8420100" y="85725"/>
          <a:ext cx="1500579"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3</xdr:col>
      <xdr:colOff>28575</xdr:colOff>
      <xdr:row>0</xdr:row>
      <xdr:rowOff>76200</xdr:rowOff>
    </xdr:from>
    <xdr:to>
      <xdr:col>3</xdr:col>
      <xdr:colOff>1691079</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3B8217F-E3AD-40A6-93B7-C4D724614719}"/>
            </a:ext>
          </a:extLst>
        </xdr:cNvPr>
        <xdr:cNvSpPr/>
      </xdr:nvSpPr>
      <xdr:spPr>
        <a:xfrm>
          <a:off x="5210175" y="76200"/>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3</xdr:col>
      <xdr:colOff>285750</xdr:colOff>
      <xdr:row>0</xdr:row>
      <xdr:rowOff>57150</xdr:rowOff>
    </xdr:from>
    <xdr:to>
      <xdr:col>5</xdr:col>
      <xdr:colOff>14679</xdr:colOff>
      <xdr:row>2</xdr:row>
      <xdr:rowOff>137063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C0642CCB-0A30-4FC1-8190-21F83C6D05F9}"/>
            </a:ext>
          </a:extLst>
        </xdr:cNvPr>
        <xdr:cNvSpPr/>
      </xdr:nvSpPr>
      <xdr:spPr>
        <a:xfrm>
          <a:off x="4781550" y="57150"/>
          <a:ext cx="1500579"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190501</xdr:colOff>
      <xdr:row>41</xdr:row>
      <xdr:rowOff>22860</xdr:rowOff>
    </xdr:from>
    <xdr:to>
      <xdr:col>6</xdr:col>
      <xdr:colOff>1152525</xdr:colOff>
      <xdr:row>56</xdr:row>
      <xdr:rowOff>114300</xdr:rowOff>
    </xdr:to>
    <xdr:graphicFrame macro="">
      <xdr:nvGraphicFramePr>
        <xdr:cNvPr id="2" name="Gráfico 1">
          <a:extLst>
            <a:ext uri="{FF2B5EF4-FFF2-40B4-BE49-F238E27FC236}">
              <a16:creationId xmlns:a16="http://schemas.microsoft.com/office/drawing/2014/main" id="{B74FB2AB-640D-4446-ADA9-A1467ACEF2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942975</xdr:colOff>
      <xdr:row>0</xdr:row>
      <xdr:rowOff>66675</xdr:rowOff>
    </xdr:from>
    <xdr:to>
      <xdr:col>7</xdr:col>
      <xdr:colOff>14679</xdr:colOff>
      <xdr:row>2</xdr:row>
      <xdr:rowOff>127538</xdr:rowOff>
    </xdr:to>
    <xdr:sp macro="" textlink="">
      <xdr:nvSpPr>
        <xdr:cNvPr id="3" name="Rectángulo: esquinas redondeadas 1">
          <a:hlinkClick xmlns:r="http://schemas.openxmlformats.org/officeDocument/2006/relationships" r:id="rId2"/>
          <a:extLst>
            <a:ext uri="{FF2B5EF4-FFF2-40B4-BE49-F238E27FC236}">
              <a16:creationId xmlns:a16="http://schemas.microsoft.com/office/drawing/2014/main" id="{A6C201D7-95D9-4034-AA12-18DCF6E52599}"/>
            </a:ext>
          </a:extLst>
        </xdr:cNvPr>
        <xdr:cNvSpPr/>
      </xdr:nvSpPr>
      <xdr:spPr>
        <a:xfrm>
          <a:off x="7153275" y="66675"/>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8</xdr:col>
      <xdr:colOff>219075</xdr:colOff>
      <xdr:row>0</xdr:row>
      <xdr:rowOff>171450</xdr:rowOff>
    </xdr:from>
    <xdr:to>
      <xdr:col>8</xdr:col>
      <xdr:colOff>1866900</xdr:colOff>
      <xdr:row>2</xdr:row>
      <xdr:rowOff>28575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4BECC65D-072B-4BF0-83A5-A06D53433002}"/>
            </a:ext>
          </a:extLst>
        </xdr:cNvPr>
        <xdr:cNvSpPr/>
      </xdr:nvSpPr>
      <xdr:spPr>
        <a:xfrm>
          <a:off x="12306300" y="171450"/>
          <a:ext cx="1647825" cy="4095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10</xdr:col>
      <xdr:colOff>2124075</xdr:colOff>
      <xdr:row>0</xdr:row>
      <xdr:rowOff>142875</xdr:rowOff>
    </xdr:from>
    <xdr:to>
      <xdr:col>12</xdr:col>
      <xdr:colOff>9525</xdr:colOff>
      <xdr:row>2</xdr:row>
      <xdr:rowOff>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4C2C53B-F86D-4437-B7BE-3F0CF9877F7C}"/>
            </a:ext>
          </a:extLst>
        </xdr:cNvPr>
        <xdr:cNvSpPr/>
      </xdr:nvSpPr>
      <xdr:spPr>
        <a:xfrm>
          <a:off x="15630525" y="142875"/>
          <a:ext cx="1647825" cy="4095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002060"/>
  </sheetPr>
  <dimension ref="B10:Q57"/>
  <sheetViews>
    <sheetView tabSelected="1" view="pageBreakPreview" zoomScaleNormal="100" zoomScaleSheetLayoutView="100" workbookViewId="0"/>
  </sheetViews>
  <sheetFormatPr baseColWidth="10" defaultColWidth="11.42578125" defaultRowHeight="16.5" x14ac:dyDescent="0.3"/>
  <cols>
    <col min="1" max="1" width="5.28515625" style="11" customWidth="1"/>
    <col min="2" max="8" width="11.42578125" style="11"/>
    <col min="9" max="9" width="23" style="11" customWidth="1"/>
    <col min="10" max="11" width="11.42578125" style="411"/>
    <col min="12" max="12" width="11.42578125" style="11"/>
    <col min="13" max="13" width="8.5703125" style="11" customWidth="1"/>
    <col min="14" max="16384" width="11.42578125" style="11"/>
  </cols>
  <sheetData>
    <row r="10" spans="2:17" ht="22.5" customHeight="1" x14ac:dyDescent="0.3">
      <c r="B10" s="1048" t="s">
        <v>49</v>
      </c>
      <c r="C10" s="1048"/>
      <c r="D10" s="1048"/>
      <c r="E10" s="1048"/>
      <c r="F10" s="1048"/>
      <c r="G10" s="1048"/>
      <c r="H10" s="1048"/>
      <c r="I10" s="1048"/>
      <c r="J10" s="1048"/>
      <c r="K10" s="1048"/>
      <c r="L10" s="1048"/>
      <c r="M10" s="13"/>
      <c r="N10" s="13"/>
      <c r="O10" s="13"/>
      <c r="P10" s="13"/>
      <c r="Q10" s="13"/>
    </row>
    <row r="11" spans="2:17" ht="18" customHeight="1" x14ac:dyDescent="0.3">
      <c r="B11" s="1049" t="s">
        <v>788</v>
      </c>
      <c r="C11" s="1049"/>
      <c r="D11" s="1049"/>
      <c r="E11" s="1049"/>
      <c r="F11" s="1049"/>
      <c r="G11" s="1049"/>
      <c r="H11" s="1049"/>
      <c r="I11" s="1049"/>
      <c r="J11" s="1049"/>
      <c r="K11" s="1049"/>
      <c r="L11" s="1049"/>
      <c r="M11" s="14"/>
      <c r="N11" s="14"/>
      <c r="O11" s="14"/>
      <c r="P11" s="14"/>
      <c r="Q11" s="14"/>
    </row>
    <row r="12" spans="2:17" ht="18" customHeight="1" x14ac:dyDescent="0.3">
      <c r="B12" s="1049" t="s">
        <v>789</v>
      </c>
      <c r="C12" s="1049"/>
      <c r="D12" s="1049"/>
      <c r="E12" s="1049"/>
      <c r="F12" s="1049"/>
      <c r="G12" s="1049"/>
      <c r="H12" s="1049"/>
      <c r="I12" s="1049"/>
      <c r="J12" s="1049"/>
      <c r="K12" s="1049"/>
      <c r="L12" s="1049"/>
      <c r="M12" s="14"/>
      <c r="N12" s="14"/>
      <c r="O12" s="14"/>
      <c r="P12" s="14"/>
      <c r="Q12" s="14"/>
    </row>
    <row r="14" spans="2:17" ht="18" x14ac:dyDescent="0.3">
      <c r="B14" s="12" t="s">
        <v>50</v>
      </c>
    </row>
    <row r="15" spans="2:17" x14ac:dyDescent="0.3">
      <c r="B15" s="11" t="s">
        <v>51</v>
      </c>
      <c r="J15" s="410" t="s">
        <v>52</v>
      </c>
    </row>
    <row r="16" spans="2:17" x14ac:dyDescent="0.3">
      <c r="B16" s="11" t="s">
        <v>53</v>
      </c>
      <c r="J16" s="410" t="s">
        <v>54</v>
      </c>
    </row>
    <row r="17" spans="2:10" x14ac:dyDescent="0.3">
      <c r="B17" s="11" t="s">
        <v>185</v>
      </c>
      <c r="I17" s="23"/>
      <c r="J17" s="448" t="s">
        <v>183</v>
      </c>
    </row>
    <row r="19" spans="2:10" ht="18" x14ac:dyDescent="0.3">
      <c r="B19" s="12" t="s">
        <v>365</v>
      </c>
    </row>
    <row r="20" spans="2:10" x14ac:dyDescent="0.3">
      <c r="B20" s="11" t="s">
        <v>355</v>
      </c>
      <c r="J20" s="410" t="s">
        <v>55</v>
      </c>
    </row>
    <row r="21" spans="2:10" x14ac:dyDescent="0.3">
      <c r="B21" s="11" t="s">
        <v>356</v>
      </c>
      <c r="I21" s="23"/>
      <c r="J21" s="410" t="s">
        <v>184</v>
      </c>
    </row>
    <row r="22" spans="2:10" x14ac:dyDescent="0.3">
      <c r="B22" s="11" t="s">
        <v>357</v>
      </c>
      <c r="J22" s="410" t="s">
        <v>56</v>
      </c>
    </row>
    <row r="24" spans="2:10" ht="18" x14ac:dyDescent="0.3">
      <c r="B24" s="12" t="s">
        <v>57</v>
      </c>
      <c r="J24" s="410" t="s">
        <v>58</v>
      </c>
    </row>
    <row r="26" spans="2:10" ht="18" x14ac:dyDescent="0.3">
      <c r="B26" s="12" t="s">
        <v>59</v>
      </c>
    </row>
    <row r="27" spans="2:10" x14ac:dyDescent="0.3">
      <c r="B27" s="11" t="s">
        <v>60</v>
      </c>
      <c r="J27" s="410" t="s">
        <v>63</v>
      </c>
    </row>
    <row r="28" spans="2:10" x14ac:dyDescent="0.3">
      <c r="B28" s="11" t="s">
        <v>61</v>
      </c>
      <c r="J28" s="410" t="s">
        <v>64</v>
      </c>
    </row>
    <row r="29" spans="2:10" x14ac:dyDescent="0.3">
      <c r="B29" s="11" t="s">
        <v>62</v>
      </c>
      <c r="J29" s="410" t="s">
        <v>65</v>
      </c>
    </row>
    <row r="31" spans="2:10" ht="18" x14ac:dyDescent="0.3">
      <c r="B31" s="12" t="s">
        <v>66</v>
      </c>
    </row>
    <row r="32" spans="2:10" x14ac:dyDescent="0.3">
      <c r="B32" s="11" t="s">
        <v>68</v>
      </c>
      <c r="J32" s="410" t="s">
        <v>70</v>
      </c>
    </row>
    <row r="33" spans="2:10" x14ac:dyDescent="0.3">
      <c r="B33" s="11" t="s">
        <v>186</v>
      </c>
      <c r="J33" s="410" t="s">
        <v>71</v>
      </c>
    </row>
    <row r="34" spans="2:10" x14ac:dyDescent="0.3">
      <c r="B34" s="11" t="s">
        <v>67</v>
      </c>
      <c r="J34" s="410" t="s">
        <v>71</v>
      </c>
    </row>
    <row r="35" spans="2:10" x14ac:dyDescent="0.3">
      <c r="B35" s="11" t="s">
        <v>69</v>
      </c>
      <c r="J35" s="410" t="s">
        <v>72</v>
      </c>
    </row>
    <row r="37" spans="2:10" ht="18" x14ac:dyDescent="0.3">
      <c r="B37" s="12" t="s">
        <v>73</v>
      </c>
    </row>
    <row r="38" spans="2:10" x14ac:dyDescent="0.3">
      <c r="B38" s="11" t="s">
        <v>74</v>
      </c>
      <c r="J38" s="410" t="s">
        <v>75</v>
      </c>
    </row>
    <row r="39" spans="2:10" x14ac:dyDescent="0.3">
      <c r="B39" s="11" t="s">
        <v>187</v>
      </c>
      <c r="J39" s="410" t="s">
        <v>75</v>
      </c>
    </row>
    <row r="40" spans="2:10" x14ac:dyDescent="0.3">
      <c r="B40" s="11" t="s">
        <v>159</v>
      </c>
      <c r="J40" s="410" t="s">
        <v>160</v>
      </c>
    </row>
    <row r="42" spans="2:10" ht="18" x14ac:dyDescent="0.3">
      <c r="B42" s="12" t="s">
        <v>76</v>
      </c>
    </row>
    <row r="43" spans="2:10" x14ac:dyDescent="0.3">
      <c r="B43" s="11" t="s">
        <v>188</v>
      </c>
      <c r="J43" s="410" t="s">
        <v>161</v>
      </c>
    </row>
    <row r="44" spans="2:10" ht="36" customHeight="1" x14ac:dyDescent="0.3">
      <c r="B44" s="1047" t="s">
        <v>77</v>
      </c>
      <c r="C44" s="1047"/>
      <c r="D44" s="1047"/>
      <c r="E44" s="1047"/>
      <c r="F44" s="1047"/>
      <c r="G44" s="1047"/>
      <c r="H44" s="1047"/>
      <c r="J44" s="410" t="s">
        <v>162</v>
      </c>
    </row>
    <row r="46" spans="2:10" ht="18" x14ac:dyDescent="0.3">
      <c r="B46" s="12" t="s">
        <v>78</v>
      </c>
    </row>
    <row r="47" spans="2:10" x14ac:dyDescent="0.3">
      <c r="B47" s="11" t="s">
        <v>79</v>
      </c>
      <c r="J47" s="410" t="s">
        <v>163</v>
      </c>
    </row>
    <row r="49" spans="2:10" ht="18" x14ac:dyDescent="0.3">
      <c r="B49" s="12" t="s">
        <v>80</v>
      </c>
      <c r="J49" s="410" t="s">
        <v>164</v>
      </c>
    </row>
    <row r="51" spans="2:10" ht="18" x14ac:dyDescent="0.3">
      <c r="B51" s="12" t="s">
        <v>81</v>
      </c>
      <c r="J51" s="410" t="s">
        <v>165</v>
      </c>
    </row>
    <row r="53" spans="2:10" ht="18" x14ac:dyDescent="0.3">
      <c r="B53" s="12" t="s">
        <v>82</v>
      </c>
      <c r="J53" s="410" t="s">
        <v>166</v>
      </c>
    </row>
    <row r="55" spans="2:10" ht="18" x14ac:dyDescent="0.3">
      <c r="B55" s="12" t="s">
        <v>761</v>
      </c>
      <c r="J55" s="410" t="s">
        <v>762</v>
      </c>
    </row>
    <row r="56" spans="2:10" x14ac:dyDescent="0.3">
      <c r="J56" s="410"/>
    </row>
    <row r="57" spans="2:10" ht="18" x14ac:dyDescent="0.3">
      <c r="B57" s="12" t="s">
        <v>888</v>
      </c>
      <c r="J57" s="410" t="s">
        <v>887</v>
      </c>
    </row>
  </sheetData>
  <mergeCells count="4">
    <mergeCell ref="B44:H44"/>
    <mergeCell ref="B10:L10"/>
    <mergeCell ref="B11:L11"/>
    <mergeCell ref="B12:L12"/>
  </mergeCells>
  <hyperlinks>
    <hyperlink ref="J15" location="'1. PRODUCCIÓN METÁLICA'!A1" display="'1. PRODUCCIÓN METÁLICA'!A1" xr:uid="{00000000-0004-0000-0000-000000000000}"/>
    <hyperlink ref="J16" location="'2. PRODUCCIÓN EMPRESAS'!A1" display="'2. PRODUCCIÓN EMPRESAS'!A1" xr:uid="{00000000-0004-0000-0000-000001000000}"/>
    <hyperlink ref="J20" location="'4. NO METÁLICA'!A1" display="'4. NO METÁLICA'!A1" xr:uid="{00000000-0004-0000-0000-000002000000}"/>
    <hyperlink ref="J22" location="'4.2. CARBONÍFERA'!A1" display="'4.2. CARBONÍFERA'!A1" xr:uid="{00000000-0004-0000-0000-000003000000}"/>
    <hyperlink ref="J27" location="'6. EXPORTACIONES'!A1" display="'6. EXPORTACIONES'!A1" xr:uid="{00000000-0004-0000-0000-000004000000}"/>
    <hyperlink ref="J28" location="'6.1 EXPORTACIONES PART'!A1" display="'6.1 EXPORTACIONES PART'!A1" xr:uid="{00000000-0004-0000-0000-000005000000}"/>
    <hyperlink ref="J29" location="'6.2 EXPORT PRODUCTOS'!A1" display="'6.2 EXPORT PRODUCTOS'!A1" xr:uid="{00000000-0004-0000-0000-000006000000}"/>
    <hyperlink ref="J32" location="'7. INVERSIONES'!A1" display="'7. INVERSIONES'!A1" xr:uid="{00000000-0004-0000-0000-000007000000}"/>
    <hyperlink ref="J33" location="'8. INVERSIONES TIPO'!A1" display="'8. INVERSIONES TIPO'!A1" xr:uid="{00000000-0004-0000-0000-000008000000}"/>
    <hyperlink ref="J34" location="'8. INVERSIONES TIPO'!A1" display="'8. INVERSIONES TIPO'!A1" xr:uid="{00000000-0004-0000-0000-000009000000}"/>
    <hyperlink ref="J35" location="'9. INVERSIONES RUBRO'!A1" display="'9. INVERSIONES RUBRO'!A1" xr:uid="{00000000-0004-0000-0000-00000A000000}"/>
    <hyperlink ref="J38" location="'10. EMPLEO'!A1" display="'10. EMPLEO'!A1" xr:uid="{00000000-0004-0000-0000-00000B000000}"/>
    <hyperlink ref="J39" location="'10. EMPLEO'!A1" display="'10. EMPLEO'!A1" xr:uid="{00000000-0004-0000-0000-00000C000000}"/>
    <hyperlink ref="J24" location="'5. MACROECONÓMICAS'!A1" display="'5. MACROECONÓMICAS'!A1" xr:uid="{00000000-0004-0000-0000-00000D000000}"/>
    <hyperlink ref="J40" location="'11. EMPLEO-GÉNERO'!A1" display="'11. EMPLEO-GÉNERO'!A1" xr:uid="{00000000-0004-0000-0000-00000E000000}"/>
    <hyperlink ref="J44" location="'13. TRANSFERENCIAS 2'!A1" display="'13. TRANSFERENCIAS 2'!A1" xr:uid="{00000000-0004-0000-0000-000010000000}"/>
    <hyperlink ref="J47" location="'14. CATASTRO ACTIVIDAD'!A1" display="'14. CATASTRO ACTIVIDAD'!A1" xr:uid="{00000000-0004-0000-0000-000011000000}"/>
    <hyperlink ref="J49" location="'14.1 ACTIVIDAD MINERA'!A1" display="'14.1 ACTIVIDAD MINERA'!A1" xr:uid="{00000000-0004-0000-0000-000012000000}"/>
    <hyperlink ref="J51" location="'14.2 ÁREAS RESTRINGIDAS'!A1" display="'14.2 ÁREAS RESTRINGIDAS'!A1" xr:uid="{00000000-0004-0000-0000-000013000000}"/>
    <hyperlink ref="J53" location="'15. RECAUDACIÓN'!A1" display="'15. RECAUDACIÓN'!A1" xr:uid="{00000000-0004-0000-0000-000014000000}"/>
    <hyperlink ref="J55" location="'CPIM, OCT 2025'!Área_de_impresión" display="CPIM, OCT 2025'!A1" xr:uid="{00000000-0004-0000-0000-000015000000}"/>
    <hyperlink ref="J21" location="'4.1. NO METÁLICA DEPARTAMENTOS'!A1" display="'4.1. NO METÁLICA DEPARTAMENTOS'!A1" xr:uid="{00000000-0004-0000-0000-000017000000}"/>
    <hyperlink ref="J17" location="'3. PRODUCCIÓN DEPARTAMENTOS '!A1" display="3. PRODUCCIÓN DEPARTAMENTOS'!A1" xr:uid="{00000000-0004-0000-0000-000018000000}"/>
    <hyperlink ref="J43" location="'12. TRANSFERENCIAS'!A1" display="'12. TRANSFERENCIAS'!A1" xr:uid="{BDEA50F2-3C4C-42AC-ACCE-83210D3AD50A}"/>
    <hyperlink ref="J57" location="'CPEM 2026'!Área_de_impresión" display="CPEM 2026" xr:uid="{242FEC00-29EF-48E6-9A9A-B86D7D4FA31C}"/>
  </hyperlinks>
  <pageMargins left="0.7" right="0.7" top="0.75" bottom="0.75" header="0.3" footer="0.3"/>
  <pageSetup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96279-BB26-4A53-99E0-DBE47D86B773}">
  <sheetPr codeName="Hoja2">
    <tabColor rgb="FF002060"/>
  </sheetPr>
  <dimension ref="A1:AH64"/>
  <sheetViews>
    <sheetView showGridLines="0" view="pageBreakPreview" zoomScaleNormal="100" zoomScaleSheetLayoutView="100" workbookViewId="0">
      <pane ySplit="4" topLeftCell="A5" activePane="bottomLeft" state="frozen"/>
      <selection pane="bottomLeft"/>
    </sheetView>
  </sheetViews>
  <sheetFormatPr baseColWidth="10" defaultColWidth="11.42578125" defaultRowHeight="12.75" x14ac:dyDescent="0.2"/>
  <cols>
    <col min="1" max="1" width="12.85546875" style="7" customWidth="1"/>
    <col min="2" max="2" width="12.42578125" style="6" customWidth="1"/>
    <col min="3" max="3" width="14.42578125" style="6" bestFit="1" customWidth="1"/>
    <col min="4" max="14" width="12.42578125" style="6" customWidth="1"/>
    <col min="15" max="15" width="3.42578125" style="622" customWidth="1"/>
    <col min="16" max="16" width="11.42578125" style="6"/>
    <col min="17" max="17" width="12.42578125" style="6" bestFit="1" customWidth="1"/>
    <col min="18" max="18" width="14.42578125" style="6" bestFit="1" customWidth="1"/>
    <col min="19" max="20" width="12.42578125" style="6" bestFit="1" customWidth="1"/>
    <col min="21" max="21" width="11.5703125" style="6" bestFit="1" customWidth="1"/>
    <col min="22" max="22" width="13.42578125" style="6" bestFit="1" customWidth="1"/>
    <col min="23" max="24" width="11.5703125" style="6" bestFit="1" customWidth="1"/>
    <col min="25" max="25" width="11.42578125" style="6"/>
    <col min="26" max="26" width="11.5703125" style="6" bestFit="1" customWidth="1"/>
    <col min="27" max="27" width="13.42578125" style="6" bestFit="1" customWidth="1"/>
    <col min="28" max="30" width="11.5703125" style="6" bestFit="1" customWidth="1"/>
    <col min="31" max="31" width="12.42578125" style="6" bestFit="1" customWidth="1"/>
    <col min="32" max="33" width="11.5703125" style="6" bestFit="1" customWidth="1"/>
    <col min="34" max="16384" width="11.42578125" style="6"/>
  </cols>
  <sheetData>
    <row r="1" spans="1:15" ht="15.75" customHeight="1" x14ac:dyDescent="0.35">
      <c r="A1" s="618" t="s">
        <v>703</v>
      </c>
      <c r="B1" s="619"/>
      <c r="C1" s="619"/>
      <c r="D1" s="619"/>
      <c r="E1" s="619"/>
      <c r="F1" s="620"/>
      <c r="G1" s="621"/>
      <c r="H1" s="620"/>
      <c r="I1" s="619"/>
      <c r="J1" s="619"/>
      <c r="K1" s="619"/>
      <c r="L1" s="619"/>
      <c r="M1" s="619"/>
      <c r="N1" s="619"/>
    </row>
    <row r="2" spans="1:15" ht="14.45" customHeight="1" x14ac:dyDescent="0.25">
      <c r="A2" s="1050" t="s">
        <v>704</v>
      </c>
      <c r="B2" s="1050"/>
      <c r="C2" s="1050"/>
      <c r="D2" s="1050"/>
      <c r="E2" s="1050"/>
      <c r="F2" s="1050"/>
      <c r="G2" s="1050"/>
      <c r="H2" s="1050"/>
      <c r="I2" s="1050"/>
      <c r="J2" s="623"/>
      <c r="K2" s="623"/>
      <c r="L2" s="623"/>
      <c r="M2" s="623"/>
      <c r="N2" s="623"/>
    </row>
    <row r="3" spans="1:15" ht="13.5" thickBot="1" x14ac:dyDescent="0.25">
      <c r="A3" s="619"/>
      <c r="B3" s="619"/>
      <c r="C3" s="619"/>
      <c r="D3" s="619"/>
      <c r="E3" s="619"/>
      <c r="F3" s="619"/>
      <c r="G3" s="619"/>
      <c r="H3" s="619"/>
      <c r="I3" s="619"/>
      <c r="J3" s="619"/>
      <c r="K3" s="619"/>
      <c r="L3" s="619"/>
      <c r="M3" s="619"/>
      <c r="N3" s="619"/>
    </row>
    <row r="4" spans="1:15" s="168" customFormat="1" x14ac:dyDescent="0.2">
      <c r="A4" s="624" t="s">
        <v>180</v>
      </c>
      <c r="B4" s="625" t="s">
        <v>600</v>
      </c>
      <c r="C4" s="625" t="s">
        <v>705</v>
      </c>
      <c r="D4" s="625" t="s">
        <v>602</v>
      </c>
      <c r="E4" s="625" t="s">
        <v>603</v>
      </c>
      <c r="F4" s="625" t="s">
        <v>604</v>
      </c>
      <c r="G4" s="625" t="s">
        <v>239</v>
      </c>
      <c r="H4" s="625" t="s">
        <v>605</v>
      </c>
      <c r="I4" s="625" t="s">
        <v>606</v>
      </c>
      <c r="J4" s="625" t="s">
        <v>706</v>
      </c>
      <c r="K4" s="625" t="s">
        <v>707</v>
      </c>
      <c r="L4" s="625" t="s">
        <v>708</v>
      </c>
      <c r="M4" s="625" t="s">
        <v>709</v>
      </c>
      <c r="N4" s="626" t="s">
        <v>710</v>
      </c>
    </row>
    <row r="5" spans="1:15" ht="13.5" thickBot="1" x14ac:dyDescent="0.25">
      <c r="A5" s="627"/>
      <c r="B5" s="628" t="s">
        <v>711</v>
      </c>
      <c r="C5" s="628" t="s">
        <v>712</v>
      </c>
      <c r="D5" s="628" t="s">
        <v>711</v>
      </c>
      <c r="E5" s="628" t="s">
        <v>713</v>
      </c>
      <c r="F5" s="628" t="s">
        <v>711</v>
      </c>
      <c r="G5" s="628" t="s">
        <v>711</v>
      </c>
      <c r="H5" s="628" t="s">
        <v>711</v>
      </c>
      <c r="I5" s="628" t="s">
        <v>711</v>
      </c>
      <c r="J5" s="628" t="s">
        <v>711</v>
      </c>
      <c r="K5" s="628" t="s">
        <v>711</v>
      </c>
      <c r="L5" s="628" t="s">
        <v>711</v>
      </c>
      <c r="M5" s="628" t="s">
        <v>711</v>
      </c>
      <c r="N5" s="629" t="s">
        <v>711</v>
      </c>
      <c r="O5" s="771"/>
    </row>
    <row r="6" spans="1:15" x14ac:dyDescent="0.2">
      <c r="A6" s="630">
        <v>2000</v>
      </c>
      <c r="B6" s="631">
        <v>553924</v>
      </c>
      <c r="C6" s="631">
        <v>132585078.00000001</v>
      </c>
      <c r="D6" s="631">
        <v>910303</v>
      </c>
      <c r="E6" s="631">
        <v>2437706</v>
      </c>
      <c r="F6" s="631">
        <v>270576</v>
      </c>
      <c r="G6" s="631">
        <v>2812784.7804642497</v>
      </c>
      <c r="H6" s="631">
        <v>37410</v>
      </c>
      <c r="I6" s="631">
        <v>7193</v>
      </c>
      <c r="J6" s="632" t="s">
        <v>714</v>
      </c>
      <c r="K6" s="632" t="s">
        <v>714</v>
      </c>
      <c r="L6" s="632" t="s">
        <v>714</v>
      </c>
      <c r="M6" s="632" t="s">
        <v>714</v>
      </c>
      <c r="N6" s="633" t="s">
        <v>714</v>
      </c>
      <c r="O6" s="6"/>
    </row>
    <row r="7" spans="1:15" x14ac:dyDescent="0.2">
      <c r="A7" s="634">
        <v>2001</v>
      </c>
      <c r="B7" s="632">
        <v>722355.34555900015</v>
      </c>
      <c r="C7" s="632">
        <v>138522109.261338</v>
      </c>
      <c r="D7" s="632">
        <v>1056629.375614</v>
      </c>
      <c r="E7" s="632">
        <v>2571113.7884550001</v>
      </c>
      <c r="F7" s="632">
        <v>289546.06610700005</v>
      </c>
      <c r="G7" s="632">
        <v>3038401.494655</v>
      </c>
      <c r="H7" s="632">
        <v>38182.076774000001</v>
      </c>
      <c r="I7" s="632">
        <v>9499.2289039999996</v>
      </c>
      <c r="J7" s="632" t="s">
        <v>714</v>
      </c>
      <c r="K7" s="632" t="s">
        <v>714</v>
      </c>
      <c r="L7" s="632" t="s">
        <v>714</v>
      </c>
      <c r="M7" s="632" t="s">
        <v>714</v>
      </c>
      <c r="N7" s="633" t="s">
        <v>714</v>
      </c>
      <c r="O7" s="6"/>
    </row>
    <row r="8" spans="1:15" x14ac:dyDescent="0.2">
      <c r="A8" s="634">
        <v>2002</v>
      </c>
      <c r="B8" s="632">
        <v>844552.87496099994</v>
      </c>
      <c r="C8" s="632">
        <v>157529918.53579301</v>
      </c>
      <c r="D8" s="632">
        <v>1232996.9204689998</v>
      </c>
      <c r="E8" s="632">
        <v>2869638.9847490001</v>
      </c>
      <c r="F8" s="632">
        <v>305650.71951300005</v>
      </c>
      <c r="G8" s="632">
        <v>3056055.2522</v>
      </c>
      <c r="H8" s="632">
        <v>38815.044966000001</v>
      </c>
      <c r="I8" s="632">
        <v>8612.8507310000005</v>
      </c>
      <c r="J8" s="632" t="s">
        <v>714</v>
      </c>
      <c r="K8" s="632" t="s">
        <v>714</v>
      </c>
      <c r="L8" s="632" t="s">
        <v>714</v>
      </c>
      <c r="M8" s="632" t="s">
        <v>714</v>
      </c>
      <c r="N8" s="633" t="s">
        <v>714</v>
      </c>
      <c r="O8" s="6"/>
    </row>
    <row r="9" spans="1:15" x14ac:dyDescent="0.2">
      <c r="A9" s="634">
        <v>2003</v>
      </c>
      <c r="B9" s="632">
        <v>842605.07863000024</v>
      </c>
      <c r="C9" s="632">
        <v>172624629.84419996</v>
      </c>
      <c r="D9" s="632">
        <v>1373792.267121</v>
      </c>
      <c r="E9" s="632">
        <v>2923686.4022500003</v>
      </c>
      <c r="F9" s="632">
        <v>309163.88219000009</v>
      </c>
      <c r="G9" s="632">
        <v>3484900.3702520002</v>
      </c>
      <c r="H9" s="632">
        <v>40202.178839999993</v>
      </c>
      <c r="I9" s="632">
        <v>9589.5781260000003</v>
      </c>
      <c r="J9" s="632" t="s">
        <v>714</v>
      </c>
      <c r="K9" s="632" t="s">
        <v>714</v>
      </c>
      <c r="L9" s="632" t="s">
        <v>714</v>
      </c>
      <c r="M9" s="632" t="s">
        <v>714</v>
      </c>
      <c r="N9" s="633" t="s">
        <v>714</v>
      </c>
      <c r="O9" s="6"/>
    </row>
    <row r="10" spans="1:15" x14ac:dyDescent="0.2">
      <c r="A10" s="634">
        <v>2004</v>
      </c>
      <c r="B10" s="632">
        <v>1035574.04973</v>
      </c>
      <c r="C10" s="632">
        <v>173223817.38585296</v>
      </c>
      <c r="D10" s="632">
        <v>1209005.7091610003</v>
      </c>
      <c r="E10" s="632">
        <v>3059961.8968920005</v>
      </c>
      <c r="F10" s="632">
        <v>306210.77793799998</v>
      </c>
      <c r="G10" s="632">
        <v>4247173.7726000007</v>
      </c>
      <c r="H10" s="632">
        <v>41613.363517999998</v>
      </c>
      <c r="I10" s="632">
        <v>14246.326868</v>
      </c>
      <c r="J10" s="632" t="s">
        <v>714</v>
      </c>
      <c r="K10" s="632" t="s">
        <v>714</v>
      </c>
      <c r="L10" s="632" t="s">
        <v>714</v>
      </c>
      <c r="M10" s="632" t="s">
        <v>714</v>
      </c>
      <c r="N10" s="633" t="s">
        <v>714</v>
      </c>
      <c r="O10" s="6"/>
    </row>
    <row r="11" spans="1:15" x14ac:dyDescent="0.2">
      <c r="A11" s="634">
        <v>2005</v>
      </c>
      <c r="B11" s="632">
        <v>1009897.918423</v>
      </c>
      <c r="C11" s="632">
        <v>208001717.81876829</v>
      </c>
      <c r="D11" s="632">
        <v>1201670.9143999997</v>
      </c>
      <c r="E11" s="632">
        <v>3193145.5305729993</v>
      </c>
      <c r="F11" s="632">
        <v>319344.80289899989</v>
      </c>
      <c r="G11" s="632">
        <v>4564989.1370999999</v>
      </c>
      <c r="H11" s="632">
        <v>42144.586211000002</v>
      </c>
      <c r="I11" s="632">
        <v>17325.373315000004</v>
      </c>
      <c r="J11" s="632" t="s">
        <v>714</v>
      </c>
      <c r="K11" s="632" t="s">
        <v>714</v>
      </c>
      <c r="L11" s="632" t="s">
        <v>714</v>
      </c>
      <c r="M11" s="632" t="s">
        <v>714</v>
      </c>
      <c r="N11" s="633" t="s">
        <v>714</v>
      </c>
      <c r="O11" s="6"/>
    </row>
    <row r="12" spans="1:15" x14ac:dyDescent="0.2">
      <c r="A12" s="634">
        <v>2006</v>
      </c>
      <c r="B12" s="632">
        <v>1048472.4635900002</v>
      </c>
      <c r="C12" s="632">
        <v>202825998.65453294</v>
      </c>
      <c r="D12" s="632">
        <v>1203364.0679980002</v>
      </c>
      <c r="E12" s="632">
        <v>3470661.2430209992</v>
      </c>
      <c r="F12" s="632">
        <v>313332.28608800005</v>
      </c>
      <c r="G12" s="632">
        <v>4784600.5820000004</v>
      </c>
      <c r="H12" s="632">
        <v>38469.547186000011</v>
      </c>
      <c r="I12" s="632">
        <v>17209.346067999999</v>
      </c>
      <c r="J12" s="632" t="s">
        <v>714</v>
      </c>
      <c r="K12" s="632" t="s">
        <v>714</v>
      </c>
      <c r="L12" s="632" t="s">
        <v>714</v>
      </c>
      <c r="M12" s="632" t="s">
        <v>714</v>
      </c>
      <c r="N12" s="633" t="s">
        <v>714</v>
      </c>
      <c r="O12" s="6"/>
    </row>
    <row r="13" spans="1:15" x14ac:dyDescent="0.2">
      <c r="A13" s="634">
        <v>2007</v>
      </c>
      <c r="B13" s="632">
        <v>1190273.6039159999</v>
      </c>
      <c r="C13" s="632">
        <v>170127538.95581597</v>
      </c>
      <c r="D13" s="632">
        <v>1444361.4378260002</v>
      </c>
      <c r="E13" s="632">
        <v>3501461.9256330007</v>
      </c>
      <c r="F13" s="632">
        <v>329164.77903499996</v>
      </c>
      <c r="G13" s="632">
        <v>5103597.2635999992</v>
      </c>
      <c r="H13" s="632">
        <v>39018.915689000001</v>
      </c>
      <c r="I13" s="632">
        <v>16786.886077000003</v>
      </c>
      <c r="J13" s="632" t="s">
        <v>714</v>
      </c>
      <c r="K13" s="632" t="s">
        <v>714</v>
      </c>
      <c r="L13" s="632" t="s">
        <v>714</v>
      </c>
      <c r="M13" s="632" t="s">
        <v>714</v>
      </c>
      <c r="N13" s="633" t="s">
        <v>714</v>
      </c>
      <c r="O13" s="6"/>
    </row>
    <row r="14" spans="1:15" x14ac:dyDescent="0.2">
      <c r="A14" s="634">
        <v>2008</v>
      </c>
      <c r="B14" s="632">
        <v>1267866.5800789997</v>
      </c>
      <c r="C14" s="632">
        <v>179870472.99560794</v>
      </c>
      <c r="D14" s="632">
        <v>1602597.0080210003</v>
      </c>
      <c r="E14" s="632">
        <v>3685931.0012759985</v>
      </c>
      <c r="F14" s="632">
        <v>345109.27027199999</v>
      </c>
      <c r="G14" s="632">
        <v>5160707.0164000001</v>
      </c>
      <c r="H14" s="632">
        <v>39037.065935000006</v>
      </c>
      <c r="I14" s="632">
        <v>16720.528117000002</v>
      </c>
      <c r="J14" s="632" t="s">
        <v>714</v>
      </c>
      <c r="K14" s="632" t="s">
        <v>714</v>
      </c>
      <c r="L14" s="632" t="s">
        <v>714</v>
      </c>
      <c r="M14" s="632" t="s">
        <v>714</v>
      </c>
      <c r="N14" s="633" t="s">
        <v>714</v>
      </c>
      <c r="O14" s="6"/>
    </row>
    <row r="15" spans="1:15" x14ac:dyDescent="0.2">
      <c r="A15" s="634">
        <v>2009</v>
      </c>
      <c r="B15" s="632">
        <v>1276249.2028349997</v>
      </c>
      <c r="C15" s="632">
        <v>183994691.50778204</v>
      </c>
      <c r="D15" s="632">
        <v>1512931.0674320005</v>
      </c>
      <c r="E15" s="632">
        <v>3922708.3963299985</v>
      </c>
      <c r="F15" s="632">
        <v>302459.11290999997</v>
      </c>
      <c r="G15" s="632">
        <v>4418768.325600001</v>
      </c>
      <c r="H15" s="632">
        <v>37502.627191</v>
      </c>
      <c r="I15" s="632">
        <v>12297.103142</v>
      </c>
      <c r="J15" s="632" t="s">
        <v>714</v>
      </c>
      <c r="K15" s="632" t="s">
        <v>714</v>
      </c>
      <c r="L15" s="632" t="s">
        <v>714</v>
      </c>
      <c r="M15" s="632" t="s">
        <v>714</v>
      </c>
      <c r="N15" s="633" t="s">
        <v>714</v>
      </c>
    </row>
    <row r="16" spans="1:15" x14ac:dyDescent="0.2">
      <c r="A16" s="634">
        <v>2010</v>
      </c>
      <c r="B16" s="632">
        <v>1247184.0293920001</v>
      </c>
      <c r="C16" s="632">
        <v>164084388.90122896</v>
      </c>
      <c r="D16" s="632">
        <v>1470449.7064990005</v>
      </c>
      <c r="E16" s="632">
        <v>3640465.4641499999</v>
      </c>
      <c r="F16" s="632">
        <v>261989.60579399997</v>
      </c>
      <c r="G16" s="632">
        <v>6042644.2223000005</v>
      </c>
      <c r="H16" s="632">
        <v>33847.813441999999</v>
      </c>
      <c r="I16" s="632">
        <v>16963.268973000002</v>
      </c>
      <c r="J16" s="632" t="s">
        <v>714</v>
      </c>
      <c r="K16" s="632" t="s">
        <v>714</v>
      </c>
      <c r="L16" s="632" t="s">
        <v>714</v>
      </c>
      <c r="M16" s="632" t="s">
        <v>714</v>
      </c>
      <c r="N16" s="633" t="s">
        <v>714</v>
      </c>
    </row>
    <row r="17" spans="1:34" x14ac:dyDescent="0.2">
      <c r="A17" s="634">
        <v>2011</v>
      </c>
      <c r="B17" s="632">
        <v>1235345.068018001</v>
      </c>
      <c r="C17" s="632">
        <v>166186716.98165271</v>
      </c>
      <c r="D17" s="632">
        <v>1256382.6002109998</v>
      </c>
      <c r="E17" s="632">
        <v>3418862.1174220056</v>
      </c>
      <c r="F17" s="632">
        <v>230199.08238500016</v>
      </c>
      <c r="G17" s="632">
        <v>7010937.8915999997</v>
      </c>
      <c r="H17" s="632">
        <v>28881.790965999993</v>
      </c>
      <c r="I17" s="632">
        <v>19141.078052000001</v>
      </c>
      <c r="J17" s="632" t="s">
        <v>714</v>
      </c>
      <c r="K17" s="632" t="s">
        <v>714</v>
      </c>
      <c r="L17" s="632" t="s">
        <v>714</v>
      </c>
      <c r="M17" s="632" t="s">
        <v>714</v>
      </c>
      <c r="N17" s="633" t="s">
        <v>714</v>
      </c>
      <c r="O17" s="635">
        <f t="shared" ref="O17:O32" si="0">B17/1000</f>
        <v>1235.345068018001</v>
      </c>
      <c r="Q17" s="17"/>
      <c r="R17" s="17"/>
      <c r="Z17" s="636"/>
      <c r="AA17" s="636"/>
      <c r="AB17" s="636"/>
      <c r="AC17" s="636"/>
      <c r="AD17" s="636"/>
      <c r="AE17" s="636"/>
      <c r="AF17" s="636"/>
      <c r="AG17" s="636"/>
      <c r="AH17" s="68"/>
    </row>
    <row r="18" spans="1:34" x14ac:dyDescent="0.2">
      <c r="A18" s="634">
        <v>2012</v>
      </c>
      <c r="B18" s="632">
        <v>1289916.9346156276</v>
      </c>
      <c r="C18" s="632">
        <v>153780960.26084191</v>
      </c>
      <c r="D18" s="632">
        <v>1281282.431485241</v>
      </c>
      <c r="E18" s="632">
        <v>3452004.3609873233</v>
      </c>
      <c r="F18" s="632">
        <v>249236.15747171015</v>
      </c>
      <c r="G18" s="632">
        <v>6684539.3918000003</v>
      </c>
      <c r="H18" s="632">
        <v>26104.854505400006</v>
      </c>
      <c r="I18" s="632">
        <v>16790.374244900002</v>
      </c>
      <c r="J18" s="632" t="s">
        <v>714</v>
      </c>
      <c r="K18" s="632" t="s">
        <v>714</v>
      </c>
      <c r="L18" s="632" t="s">
        <v>714</v>
      </c>
      <c r="M18" s="632" t="s">
        <v>714</v>
      </c>
      <c r="N18" s="633" t="s">
        <v>714</v>
      </c>
      <c r="O18" s="635">
        <f t="shared" si="0"/>
        <v>1289.9169346156277</v>
      </c>
      <c r="P18" s="68"/>
      <c r="Q18" s="17"/>
      <c r="R18" s="17"/>
      <c r="Z18" s="636"/>
      <c r="AA18" s="636"/>
      <c r="AB18" s="636"/>
      <c r="AC18" s="636"/>
      <c r="AD18" s="636"/>
      <c r="AE18" s="636"/>
      <c r="AF18" s="636"/>
      <c r="AG18" s="636"/>
    </row>
    <row r="19" spans="1:34" x14ac:dyDescent="0.2">
      <c r="A19" s="634">
        <v>2013</v>
      </c>
      <c r="B19" s="632">
        <v>1363452.9126998207</v>
      </c>
      <c r="C19" s="632">
        <v>143716837.41998193</v>
      </c>
      <c r="D19" s="632">
        <v>1351048.7423302194</v>
      </c>
      <c r="E19" s="632">
        <v>3648503.3400407191</v>
      </c>
      <c r="F19" s="632">
        <v>266312.71547875</v>
      </c>
      <c r="G19" s="632">
        <v>6680658.79</v>
      </c>
      <c r="H19" s="632">
        <v>23667.787451500008</v>
      </c>
      <c r="I19" s="632">
        <v>18139.597244000001</v>
      </c>
      <c r="J19" s="632" t="s">
        <v>714</v>
      </c>
      <c r="K19" s="632" t="s">
        <v>714</v>
      </c>
      <c r="L19" s="632" t="s">
        <v>714</v>
      </c>
      <c r="M19" s="632" t="s">
        <v>714</v>
      </c>
      <c r="N19" s="633" t="s">
        <v>714</v>
      </c>
      <c r="O19" s="635">
        <f t="shared" si="0"/>
        <v>1363.4529126998207</v>
      </c>
      <c r="P19" s="68"/>
      <c r="Q19" s="17"/>
      <c r="R19" s="17"/>
      <c r="Z19" s="636"/>
      <c r="AA19" s="636"/>
      <c r="AB19" s="636"/>
      <c r="AC19" s="636"/>
      <c r="AD19" s="636"/>
      <c r="AE19" s="636"/>
      <c r="AF19" s="636"/>
      <c r="AG19" s="636"/>
    </row>
    <row r="20" spans="1:34" x14ac:dyDescent="0.2">
      <c r="A20" s="634">
        <v>2014</v>
      </c>
      <c r="B20" s="632">
        <v>1377373.7760182077</v>
      </c>
      <c r="C20" s="632">
        <v>129946243.44281495</v>
      </c>
      <c r="D20" s="632">
        <v>1315221.0230463955</v>
      </c>
      <c r="E20" s="632">
        <v>3738279.9180184668</v>
      </c>
      <c r="F20" s="632">
        <v>277116.52714844397</v>
      </c>
      <c r="G20" s="632">
        <v>7192591.9308000002</v>
      </c>
      <c r="H20" s="632">
        <v>23105.261867800007</v>
      </c>
      <c r="I20" s="632">
        <v>17017.692464999996</v>
      </c>
      <c r="J20" s="632" t="s">
        <v>714</v>
      </c>
      <c r="K20" s="632" t="s">
        <v>714</v>
      </c>
      <c r="L20" s="632" t="s">
        <v>714</v>
      </c>
      <c r="M20" s="632" t="s">
        <v>714</v>
      </c>
      <c r="N20" s="633" t="s">
        <v>714</v>
      </c>
      <c r="O20" s="635">
        <f t="shared" si="0"/>
        <v>1377.3737760182078</v>
      </c>
      <c r="P20" s="68"/>
      <c r="Q20" s="17"/>
      <c r="R20" s="17"/>
      <c r="Z20" s="636"/>
      <c r="AA20" s="636"/>
      <c r="AB20" s="636"/>
      <c r="AC20" s="636"/>
      <c r="AD20" s="636"/>
      <c r="AE20" s="636"/>
      <c r="AF20" s="636"/>
      <c r="AG20" s="636"/>
    </row>
    <row r="21" spans="1:34" x14ac:dyDescent="0.2">
      <c r="A21" s="634">
        <v>2015</v>
      </c>
      <c r="B21" s="632">
        <v>1699939.7432781935</v>
      </c>
      <c r="C21" s="632">
        <v>137378305.7952458</v>
      </c>
      <c r="D21" s="632">
        <v>1415823.5863843861</v>
      </c>
      <c r="E21" s="632">
        <v>4071094.9244271382</v>
      </c>
      <c r="F21" s="632">
        <v>314011.10750861233</v>
      </c>
      <c r="G21" s="632">
        <v>7320806.8477000007</v>
      </c>
      <c r="H21" s="632">
        <v>19510.729779199999</v>
      </c>
      <c r="I21" s="632">
        <v>20153.237616000009</v>
      </c>
      <c r="J21" s="632" t="s">
        <v>714</v>
      </c>
      <c r="K21" s="632" t="s">
        <v>714</v>
      </c>
      <c r="L21" s="632" t="s">
        <v>714</v>
      </c>
      <c r="M21" s="632" t="s">
        <v>714</v>
      </c>
      <c r="N21" s="633" t="s">
        <v>714</v>
      </c>
      <c r="O21" s="635">
        <f t="shared" si="0"/>
        <v>1699.9397432781934</v>
      </c>
      <c r="P21" s="68"/>
      <c r="Q21" s="17"/>
      <c r="R21" s="17"/>
      <c r="Z21" s="636"/>
      <c r="AA21" s="636"/>
      <c r="AB21" s="636"/>
      <c r="AC21" s="636"/>
      <c r="AD21" s="636"/>
      <c r="AE21" s="636"/>
      <c r="AF21" s="636"/>
      <c r="AG21" s="636"/>
    </row>
    <row r="22" spans="1:34" x14ac:dyDescent="0.2">
      <c r="A22" s="634">
        <v>2016</v>
      </c>
      <c r="B22" s="632">
        <v>2352959.5047380654</v>
      </c>
      <c r="C22" s="632">
        <v>142230636.69316867</v>
      </c>
      <c r="D22" s="632">
        <v>1329178.0227656392</v>
      </c>
      <c r="E22" s="632">
        <v>4329179.7629066529</v>
      </c>
      <c r="F22" s="632">
        <v>312806.40109176951</v>
      </c>
      <c r="G22" s="632">
        <v>7663123.9877000004</v>
      </c>
      <c r="H22" s="632">
        <v>18789.0047614</v>
      </c>
      <c r="I22" s="632">
        <v>25756.505005499999</v>
      </c>
      <c r="J22" s="632">
        <v>23251.82108854</v>
      </c>
      <c r="K22" s="632">
        <v>187.59719447999996</v>
      </c>
      <c r="L22" s="632" t="s">
        <v>714</v>
      </c>
      <c r="M22" s="632">
        <v>1194.0643193499998</v>
      </c>
      <c r="N22" s="633" t="s">
        <v>714</v>
      </c>
      <c r="O22" s="635">
        <f t="shared" si="0"/>
        <v>2352.9595047380653</v>
      </c>
      <c r="P22" s="68"/>
      <c r="Q22" s="17"/>
      <c r="R22" s="17"/>
      <c r="Z22" s="636"/>
      <c r="AA22" s="636"/>
      <c r="AB22" s="636"/>
      <c r="AC22" s="636"/>
      <c r="AD22" s="636"/>
      <c r="AE22" s="636"/>
      <c r="AF22" s="636"/>
      <c r="AG22" s="636"/>
    </row>
    <row r="23" spans="1:34" x14ac:dyDescent="0.2">
      <c r="A23" s="634">
        <v>2017</v>
      </c>
      <c r="B23" s="632">
        <v>2440181.1105834288</v>
      </c>
      <c r="C23" s="632">
        <v>138425832.76156646</v>
      </c>
      <c r="D23" s="632">
        <v>1466521.468671351</v>
      </c>
      <c r="E23" s="632">
        <v>4318324.2784375055</v>
      </c>
      <c r="F23" s="632">
        <v>305279.59941443987</v>
      </c>
      <c r="G23" s="632">
        <v>8668091.618999999</v>
      </c>
      <c r="H23" s="632">
        <v>17790.363566100001</v>
      </c>
      <c r="I23" s="632">
        <v>28141.125214199987</v>
      </c>
      <c r="J23" s="632">
        <v>22403.407244680002</v>
      </c>
      <c r="K23" s="632">
        <v>123.17674860000001</v>
      </c>
      <c r="L23" s="632" t="s">
        <v>714</v>
      </c>
      <c r="M23" s="632">
        <v>1133.2781170000001</v>
      </c>
      <c r="N23" s="633" t="s">
        <v>714</v>
      </c>
      <c r="O23" s="635">
        <f t="shared" si="0"/>
        <v>2440.1811105834286</v>
      </c>
      <c r="P23" s="68"/>
      <c r="Q23" s="17"/>
      <c r="R23" s="17"/>
      <c r="Z23" s="636"/>
      <c r="AA23" s="636"/>
      <c r="AB23" s="636"/>
      <c r="AC23" s="636"/>
      <c r="AD23" s="636"/>
      <c r="AE23" s="636"/>
      <c r="AF23" s="636"/>
      <c r="AG23" s="636"/>
    </row>
    <row r="24" spans="1:34" ht="12" customHeight="1" x14ac:dyDescent="0.2">
      <c r="A24" s="634">
        <v>2018</v>
      </c>
      <c r="B24" s="632">
        <v>2416881.1002070699</v>
      </c>
      <c r="C24" s="632">
        <v>125933914.4370804</v>
      </c>
      <c r="D24" s="632">
        <v>1471845.936649523</v>
      </c>
      <c r="E24" s="632">
        <v>3999990.1319625694</v>
      </c>
      <c r="F24" s="632">
        <v>288796.22529555805</v>
      </c>
      <c r="G24" s="632">
        <v>9096993.8719999995</v>
      </c>
      <c r="H24" s="632">
        <v>18601.344508400005</v>
      </c>
      <c r="I24" s="632">
        <v>27604.218841510006</v>
      </c>
      <c r="J24" s="632">
        <v>20407.598393799999</v>
      </c>
      <c r="K24" s="632">
        <v>145.236144</v>
      </c>
      <c r="L24" s="632" t="s">
        <v>714</v>
      </c>
      <c r="M24" s="632">
        <v>20879.636489500001</v>
      </c>
      <c r="N24" s="633" t="s">
        <v>714</v>
      </c>
      <c r="O24" s="635">
        <f t="shared" si="0"/>
        <v>2416.8811002070697</v>
      </c>
      <c r="P24" s="68"/>
      <c r="Q24" s="17"/>
      <c r="R24" s="17"/>
      <c r="Z24" s="636"/>
      <c r="AA24" s="636"/>
      <c r="AB24" s="636"/>
      <c r="AC24" s="636"/>
      <c r="AD24" s="636"/>
      <c r="AE24" s="636"/>
      <c r="AF24" s="636"/>
      <c r="AG24" s="636"/>
    </row>
    <row r="25" spans="1:34" x14ac:dyDescent="0.2">
      <c r="A25" s="634">
        <v>2019</v>
      </c>
      <c r="B25" s="632">
        <v>2437925.373902773</v>
      </c>
      <c r="C25" s="632">
        <v>113586028.97131993</v>
      </c>
      <c r="D25" s="632">
        <v>1382753.4838439696</v>
      </c>
      <c r="E25" s="632">
        <v>3706760.2491151234</v>
      </c>
      <c r="F25" s="632">
        <v>307020.88310454384</v>
      </c>
      <c r="G25" s="632">
        <v>9666411.8718999997</v>
      </c>
      <c r="H25" s="632">
        <v>19853.168399999995</v>
      </c>
      <c r="I25" s="632">
        <v>30441.359039579998</v>
      </c>
      <c r="J25" s="632">
        <v>24914.734069159997</v>
      </c>
      <c r="K25" s="632">
        <v>72.514848099999995</v>
      </c>
      <c r="L25" s="632" t="s">
        <v>714</v>
      </c>
      <c r="M25" s="632">
        <v>18814.2028421</v>
      </c>
      <c r="N25" s="633" t="s">
        <v>714</v>
      </c>
      <c r="O25" s="635">
        <f t="shared" si="0"/>
        <v>2437.9253739027731</v>
      </c>
      <c r="P25" s="68"/>
      <c r="Q25" s="17"/>
      <c r="R25" s="17"/>
      <c r="Z25" s="636"/>
      <c r="AA25" s="636"/>
      <c r="AB25" s="636"/>
      <c r="AC25" s="636"/>
      <c r="AD25" s="636"/>
      <c r="AE25" s="636"/>
      <c r="AF25" s="636"/>
      <c r="AG25" s="636"/>
    </row>
    <row r="26" spans="1:34" x14ac:dyDescent="0.2">
      <c r="A26" s="634">
        <v>2020</v>
      </c>
      <c r="B26" s="632">
        <v>2150125.9121219628</v>
      </c>
      <c r="C26" s="632">
        <v>85368457.367976174</v>
      </c>
      <c r="D26" s="632">
        <v>1334570.4777680759</v>
      </c>
      <c r="E26" s="632">
        <v>2721461.1368655483</v>
      </c>
      <c r="F26" s="632">
        <v>241547.91303967001</v>
      </c>
      <c r="G26" s="632">
        <v>8893971.5276180003</v>
      </c>
      <c r="H26" s="632">
        <v>20646.581029499997</v>
      </c>
      <c r="I26" s="632">
        <v>32184.625879069805</v>
      </c>
      <c r="J26" s="632">
        <v>19013.894022044497</v>
      </c>
      <c r="K26" s="632">
        <v>73.906293489500015</v>
      </c>
      <c r="L26" s="632">
        <v>235.52044689999997</v>
      </c>
      <c r="M26" s="632">
        <v>10119.873510295998</v>
      </c>
      <c r="N26" s="633" t="s">
        <v>714</v>
      </c>
      <c r="O26" s="635">
        <f t="shared" si="0"/>
        <v>2150.1259121219628</v>
      </c>
      <c r="P26" s="68"/>
      <c r="Q26" s="17"/>
      <c r="R26" s="17"/>
      <c r="Z26" s="636"/>
      <c r="AA26" s="636"/>
      <c r="AB26" s="636"/>
      <c r="AC26" s="636"/>
      <c r="AD26" s="636"/>
      <c r="AE26" s="636"/>
      <c r="AF26" s="636"/>
      <c r="AG26" s="636"/>
    </row>
    <row r="27" spans="1:34" x14ac:dyDescent="0.2">
      <c r="A27" s="634">
        <v>2021</v>
      </c>
      <c r="B27" s="632">
        <v>2326035.3089323733</v>
      </c>
      <c r="C27" s="632">
        <v>97492951.121057257</v>
      </c>
      <c r="D27" s="632">
        <v>1533134.9989912319</v>
      </c>
      <c r="E27" s="632">
        <v>3333632.4494976597</v>
      </c>
      <c r="F27" s="632">
        <v>264426.50705023162</v>
      </c>
      <c r="G27" s="632">
        <v>12149273.526027001</v>
      </c>
      <c r="H27" s="632">
        <v>26995.267701000004</v>
      </c>
      <c r="I27" s="632">
        <v>34148.029036760017</v>
      </c>
      <c r="J27" s="632">
        <v>21876.501141209999</v>
      </c>
      <c r="K27" s="632">
        <v>247.486251065</v>
      </c>
      <c r="L27" s="632">
        <v>278.81457949999998</v>
      </c>
      <c r="M27" s="632">
        <v>11390.682832689996</v>
      </c>
      <c r="N27" s="633" t="s">
        <v>714</v>
      </c>
      <c r="O27" s="635">
        <f t="shared" si="0"/>
        <v>2326.0353089323735</v>
      </c>
      <c r="P27" s="68"/>
      <c r="Q27" s="17"/>
      <c r="R27" s="17"/>
      <c r="Z27" s="636"/>
      <c r="AA27" s="636"/>
      <c r="AB27" s="636"/>
      <c r="AC27" s="636"/>
      <c r="AD27" s="636"/>
      <c r="AE27" s="636"/>
      <c r="AF27" s="636"/>
      <c r="AG27" s="636"/>
    </row>
    <row r="28" spans="1:34" x14ac:dyDescent="0.2">
      <c r="A28" s="634">
        <v>2022</v>
      </c>
      <c r="B28" s="637">
        <v>2445270.8303173976</v>
      </c>
      <c r="C28" s="637">
        <v>96965977.163885579</v>
      </c>
      <c r="D28" s="637">
        <v>1369649.1117797941</v>
      </c>
      <c r="E28" s="637">
        <v>3084038.7076613051</v>
      </c>
      <c r="F28" s="637">
        <v>255442.99715858512</v>
      </c>
      <c r="G28" s="637">
        <v>12936826.381839</v>
      </c>
      <c r="H28" s="637">
        <v>28231.359913</v>
      </c>
      <c r="I28" s="637">
        <v>31587.568951759989</v>
      </c>
      <c r="J28" s="637">
        <v>25378.500620530005</v>
      </c>
      <c r="K28" s="637">
        <v>251.24793746000006</v>
      </c>
      <c r="L28" s="637">
        <v>263.99886950000001</v>
      </c>
      <c r="M28" s="637">
        <v>1169.1241914</v>
      </c>
      <c r="N28" s="633" t="s">
        <v>714</v>
      </c>
      <c r="O28" s="635">
        <f t="shared" si="0"/>
        <v>2445.2708303173977</v>
      </c>
      <c r="P28" s="68"/>
      <c r="Q28" s="17"/>
      <c r="R28" s="17"/>
      <c r="Z28" s="636"/>
      <c r="AA28" s="636"/>
      <c r="AB28" s="636"/>
      <c r="AC28" s="636"/>
      <c r="AD28" s="636"/>
      <c r="AE28" s="636"/>
      <c r="AF28" s="636"/>
      <c r="AG28" s="636"/>
    </row>
    <row r="29" spans="1:34" x14ac:dyDescent="0.2">
      <c r="A29" s="634">
        <v>2023</v>
      </c>
      <c r="B29" s="637">
        <v>2755244.3167853276</v>
      </c>
      <c r="C29" s="637">
        <v>100985631.43873213</v>
      </c>
      <c r="D29" s="637">
        <v>1469127.1631768667</v>
      </c>
      <c r="E29" s="637">
        <v>3041393.6459926581</v>
      </c>
      <c r="F29" s="637">
        <v>273335.49825696991</v>
      </c>
      <c r="G29" s="637">
        <v>12986023.244491</v>
      </c>
      <c r="H29" s="637">
        <v>26230.046980000003</v>
      </c>
      <c r="I29" s="637">
        <v>33475.6190292315</v>
      </c>
      <c r="J29" s="637">
        <v>31161.763995300007</v>
      </c>
      <c r="K29" s="637">
        <v>303.74941249999995</v>
      </c>
      <c r="L29" s="637">
        <v>331.35815600000001</v>
      </c>
      <c r="M29" s="637">
        <v>1326.7171017999999</v>
      </c>
      <c r="N29" s="633">
        <v>22.705695600000002</v>
      </c>
      <c r="O29" s="635">
        <f t="shared" si="0"/>
        <v>2755.2443167853276</v>
      </c>
      <c r="P29" s="68"/>
      <c r="Q29" s="17"/>
      <c r="R29" s="17"/>
      <c r="Z29" s="636"/>
      <c r="AA29" s="636"/>
      <c r="AB29" s="636"/>
      <c r="AC29" s="636"/>
      <c r="AD29" s="636"/>
      <c r="AE29" s="636"/>
      <c r="AF29" s="636"/>
      <c r="AG29" s="636"/>
    </row>
    <row r="30" spans="1:34" x14ac:dyDescent="0.2">
      <c r="A30" s="772">
        <v>2024</v>
      </c>
      <c r="B30" s="718">
        <v>2736237.1072517242</v>
      </c>
      <c r="C30" s="718">
        <v>109624691.96159829</v>
      </c>
      <c r="D30" s="718">
        <v>1270646.954794979</v>
      </c>
      <c r="E30" s="718">
        <v>3512301.3933015401</v>
      </c>
      <c r="F30" s="718">
        <v>291319.62661629292</v>
      </c>
      <c r="G30" s="718">
        <v>13309265.480335999</v>
      </c>
      <c r="H30" s="718">
        <v>32317.234399999998</v>
      </c>
      <c r="I30" s="718">
        <v>41941.797900007798</v>
      </c>
      <c r="J30" s="718">
        <v>32027.784417279996</v>
      </c>
      <c r="K30" s="718">
        <v>265.34277630000003</v>
      </c>
      <c r="L30" s="718">
        <v>317.31784800000003</v>
      </c>
      <c r="M30" s="718">
        <v>24159.249493900003</v>
      </c>
      <c r="N30" s="773">
        <v>40.573911600000002</v>
      </c>
      <c r="O30" s="635">
        <f t="shared" si="0"/>
        <v>2736.2371072517244</v>
      </c>
      <c r="P30" s="68"/>
      <c r="Q30" s="17"/>
      <c r="R30" s="17"/>
      <c r="Z30" s="636"/>
      <c r="AA30" s="636"/>
      <c r="AB30" s="636"/>
      <c r="AC30" s="636"/>
      <c r="AD30" s="636"/>
      <c r="AE30" s="636"/>
      <c r="AF30" s="636"/>
      <c r="AG30" s="636"/>
    </row>
    <row r="31" spans="1:34" s="9" customFormat="1" x14ac:dyDescent="0.2">
      <c r="A31" s="260">
        <v>2025</v>
      </c>
      <c r="B31" s="718">
        <v>2769865.5786898942</v>
      </c>
      <c r="C31" s="718">
        <v>109675602.05294405</v>
      </c>
      <c r="D31" s="718">
        <v>1510087.4171173284</v>
      </c>
      <c r="E31" s="718">
        <v>3761821.382447273</v>
      </c>
      <c r="F31" s="718">
        <v>316288.88028115389</v>
      </c>
      <c r="G31" s="718">
        <v>11892474.643507</v>
      </c>
      <c r="H31" s="718">
        <v>33816.185040000004</v>
      </c>
      <c r="I31" s="718">
        <v>38009.426725496101</v>
      </c>
      <c r="J31" s="718">
        <v>28040.647535969998</v>
      </c>
      <c r="K31" s="718">
        <v>283.76478187999999</v>
      </c>
      <c r="L31" s="718">
        <v>311.762111</v>
      </c>
      <c r="M31" s="718">
        <v>39204.828694800002</v>
      </c>
      <c r="N31" s="716">
        <v>35.532075999999996</v>
      </c>
      <c r="O31" s="635">
        <f>B31/1000</f>
        <v>2769.8655786898944</v>
      </c>
      <c r="P31" s="942"/>
      <c r="Q31" s="943"/>
      <c r="R31" s="943"/>
      <c r="Z31" s="944"/>
      <c r="AA31" s="944"/>
      <c r="AB31" s="944"/>
      <c r="AC31" s="944"/>
      <c r="AD31" s="944"/>
      <c r="AE31" s="944"/>
      <c r="AF31" s="944"/>
      <c r="AG31" s="944"/>
    </row>
    <row r="32" spans="1:34" ht="28.15" customHeight="1" x14ac:dyDescent="0.2">
      <c r="A32" s="638" t="s">
        <v>790</v>
      </c>
      <c r="B32" s="639">
        <f>SUM(B33:B35)</f>
        <v>688214.38633423636</v>
      </c>
      <c r="C32" s="639">
        <f t="shared" ref="C32:N32" si="1">SUM(C33:C35)</f>
        <v>24752697.695550196</v>
      </c>
      <c r="D32" s="639">
        <f t="shared" si="1"/>
        <v>327847.10057500191</v>
      </c>
      <c r="E32" s="639">
        <f t="shared" si="1"/>
        <v>879623.82122444338</v>
      </c>
      <c r="F32" s="639">
        <f t="shared" si="1"/>
        <v>67925.082693916003</v>
      </c>
      <c r="G32" s="639">
        <f t="shared" si="1"/>
        <v>3568874.68879</v>
      </c>
      <c r="H32" s="639">
        <f t="shared" si="1"/>
        <v>7992.7976840000001</v>
      </c>
      <c r="I32" s="639">
        <f t="shared" si="1"/>
        <v>9723.4797195119991</v>
      </c>
      <c r="J32" s="639">
        <f t="shared" si="1"/>
        <v>5699.8944035999994</v>
      </c>
      <c r="K32" s="639">
        <f t="shared" si="1"/>
        <v>60.780188599999995</v>
      </c>
      <c r="L32" s="639">
        <f t="shared" si="1"/>
        <v>71.499302</v>
      </c>
      <c r="M32" s="639">
        <f t="shared" si="1"/>
        <v>9988.0191307000005</v>
      </c>
      <c r="N32" s="774">
        <f t="shared" si="1"/>
        <v>13.545000000000002</v>
      </c>
      <c r="O32" s="635">
        <f t="shared" si="0"/>
        <v>688.21438633423634</v>
      </c>
      <c r="P32" s="640"/>
      <c r="Q32" s="17"/>
      <c r="R32" s="17"/>
      <c r="Z32" s="636"/>
      <c r="AA32" s="636"/>
      <c r="AB32" s="636"/>
      <c r="AC32" s="636"/>
      <c r="AD32" s="636"/>
      <c r="AE32" s="636"/>
      <c r="AF32" s="636"/>
      <c r="AG32" s="636"/>
    </row>
    <row r="33" spans="1:33" s="9" customFormat="1" ht="12.75" customHeight="1" x14ac:dyDescent="0.2">
      <c r="A33" s="945" t="s">
        <v>243</v>
      </c>
      <c r="B33" s="779">
        <v>226465.13532835097</v>
      </c>
      <c r="C33" s="779">
        <v>8831175.3873815574</v>
      </c>
      <c r="D33" s="779">
        <v>107008.63932558298</v>
      </c>
      <c r="E33" s="779">
        <v>288278.05314713245</v>
      </c>
      <c r="F33" s="779">
        <v>22782.986056036996</v>
      </c>
      <c r="G33" s="779">
        <v>1175604.6615900001</v>
      </c>
      <c r="H33" s="779">
        <v>2638.101392</v>
      </c>
      <c r="I33" s="779">
        <v>3100.2304261199997</v>
      </c>
      <c r="J33" s="779">
        <v>1688.6074727999996</v>
      </c>
      <c r="K33" s="780">
        <v>17.800156399999999</v>
      </c>
      <c r="L33" s="779">
        <v>26.551486000000001</v>
      </c>
      <c r="M33" s="779">
        <v>3476.3602592999996</v>
      </c>
      <c r="N33" s="781">
        <v>3.9908700000000001</v>
      </c>
      <c r="O33" s="635"/>
      <c r="P33" s="747"/>
      <c r="Q33" s="943"/>
      <c r="R33" s="943"/>
      <c r="Z33" s="944"/>
      <c r="AA33" s="944"/>
      <c r="AB33" s="944"/>
      <c r="AC33" s="944"/>
      <c r="AD33" s="944"/>
      <c r="AE33" s="944"/>
      <c r="AF33" s="944"/>
      <c r="AG33" s="944"/>
    </row>
    <row r="34" spans="1:33" s="9" customFormat="1" ht="12.75" customHeight="1" x14ac:dyDescent="0.2">
      <c r="A34" s="946" t="s">
        <v>778</v>
      </c>
      <c r="B34" s="637">
        <v>223285.27726754191</v>
      </c>
      <c r="C34" s="637">
        <v>7422557.0840030387</v>
      </c>
      <c r="D34" s="637">
        <v>108417.09502581699</v>
      </c>
      <c r="E34" s="637">
        <v>289673.50099068927</v>
      </c>
      <c r="F34" s="637">
        <v>21536.775960890009</v>
      </c>
      <c r="G34" s="637">
        <v>1138826.6746080001</v>
      </c>
      <c r="H34" s="637">
        <v>2611.0019500000003</v>
      </c>
      <c r="I34" s="637">
        <v>3116.1079425219996</v>
      </c>
      <c r="J34" s="637">
        <v>2087.2887541999999</v>
      </c>
      <c r="K34" s="947">
        <v>18.494443</v>
      </c>
      <c r="L34" s="637">
        <v>22.429242000000002</v>
      </c>
      <c r="M34" s="637">
        <v>3321.9614590000001</v>
      </c>
      <c r="N34" s="948">
        <v>4.047072</v>
      </c>
      <c r="O34" s="635"/>
      <c r="P34" s="747"/>
      <c r="Q34" s="943"/>
      <c r="R34" s="943"/>
      <c r="Z34" s="944"/>
      <c r="AA34" s="944"/>
      <c r="AB34" s="944"/>
      <c r="AC34" s="944"/>
      <c r="AD34" s="944"/>
      <c r="AE34" s="944"/>
      <c r="AF34" s="944"/>
      <c r="AG34" s="944"/>
    </row>
    <row r="35" spans="1:33" s="9" customFormat="1" ht="13.5" thickBot="1" x14ac:dyDescent="0.25">
      <c r="A35" s="949" t="s">
        <v>791</v>
      </c>
      <c r="B35" s="782">
        <v>238463.97373834343</v>
      </c>
      <c r="C35" s="782">
        <v>8498965.2241655998</v>
      </c>
      <c r="D35" s="782">
        <v>112421.36622360196</v>
      </c>
      <c r="E35" s="782">
        <v>301672.26708662166</v>
      </c>
      <c r="F35" s="782">
        <v>23605.320676988995</v>
      </c>
      <c r="G35" s="782">
        <v>1254443.352592</v>
      </c>
      <c r="H35" s="782">
        <v>2743.6943419999998</v>
      </c>
      <c r="I35" s="782">
        <v>3507.1413508700002</v>
      </c>
      <c r="J35" s="782">
        <v>1923.9981766000001</v>
      </c>
      <c r="K35" s="783">
        <v>24.4855892</v>
      </c>
      <c r="L35" s="782">
        <v>22.518574000000001</v>
      </c>
      <c r="M35" s="782">
        <v>3189.6974124000003</v>
      </c>
      <c r="N35" s="784">
        <v>5.5070579999999998</v>
      </c>
      <c r="O35" s="635">
        <v>11138766.849174995</v>
      </c>
      <c r="Q35" s="943"/>
      <c r="R35" s="943"/>
      <c r="S35" s="950"/>
      <c r="T35" s="950"/>
      <c r="U35" s="950"/>
      <c r="V35" s="950"/>
      <c r="W35" s="950"/>
      <c r="X35" s="950"/>
      <c r="Y35" s="943"/>
      <c r="Z35" s="944"/>
      <c r="AA35" s="944"/>
      <c r="AB35" s="944"/>
      <c r="AC35" s="944"/>
      <c r="AD35" s="944"/>
      <c r="AE35" s="944"/>
      <c r="AF35" s="944"/>
      <c r="AG35" s="944"/>
    </row>
    <row r="36" spans="1:33" x14ac:dyDescent="0.2">
      <c r="A36" s="761"/>
      <c r="B36" s="632"/>
      <c r="C36" s="632"/>
      <c r="D36" s="632"/>
      <c r="E36" s="632"/>
      <c r="F36" s="632"/>
      <c r="G36" s="632"/>
      <c r="H36" s="632"/>
      <c r="I36" s="632"/>
      <c r="J36" s="632"/>
      <c r="K36" s="632"/>
      <c r="L36" s="632"/>
      <c r="M36" s="632"/>
      <c r="N36" s="644"/>
      <c r="O36" s="642"/>
      <c r="R36" s="643"/>
      <c r="S36" s="643"/>
      <c r="T36" s="643"/>
      <c r="U36" s="643"/>
      <c r="V36" s="643"/>
      <c r="W36" s="643"/>
      <c r="X36" s="643"/>
      <c r="Y36" s="17"/>
      <c r="Z36" s="636"/>
      <c r="AA36" s="636"/>
      <c r="AB36" s="636"/>
      <c r="AC36" s="636"/>
      <c r="AD36" s="636"/>
      <c r="AE36" s="636"/>
      <c r="AF36" s="636"/>
      <c r="AG36" s="636"/>
    </row>
    <row r="37" spans="1:33" x14ac:dyDescent="0.2">
      <c r="A37" s="645" t="s">
        <v>792</v>
      </c>
      <c r="B37" s="646"/>
      <c r="C37" s="646"/>
      <c r="D37" s="647"/>
      <c r="E37" s="646"/>
      <c r="F37" s="646"/>
      <c r="G37" s="646"/>
      <c r="H37" s="646"/>
      <c r="I37" s="646"/>
      <c r="J37" s="646"/>
      <c r="K37" s="646"/>
      <c r="L37" s="646"/>
      <c r="M37" s="646"/>
      <c r="N37" s="711"/>
      <c r="P37" s="640"/>
      <c r="Q37" s="7"/>
    </row>
    <row r="38" spans="1:33" s="9" customFormat="1" x14ac:dyDescent="0.2">
      <c r="A38" s="717" t="s">
        <v>793</v>
      </c>
      <c r="B38" s="718">
        <v>229827.04957684444</v>
      </c>
      <c r="C38" s="718">
        <v>8959432.3840897381</v>
      </c>
      <c r="D38" s="718">
        <v>119527.14450190001</v>
      </c>
      <c r="E38" s="718">
        <v>288638.678638304</v>
      </c>
      <c r="F38" s="718">
        <v>25325.633509676998</v>
      </c>
      <c r="G38" s="718">
        <v>1218023.8837799998</v>
      </c>
      <c r="H38" s="718">
        <v>2922.6831999999999</v>
      </c>
      <c r="I38" s="718">
        <v>4034.7399693068</v>
      </c>
      <c r="J38" s="718">
        <v>1854.5507202000001</v>
      </c>
      <c r="K38" s="718">
        <v>25.131314</v>
      </c>
      <c r="L38" s="718">
        <v>28.990872000000003</v>
      </c>
      <c r="M38" s="718">
        <v>2962.1689506000002</v>
      </c>
      <c r="N38" s="763">
        <v>2.6791360000000002</v>
      </c>
      <c r="O38" s="719"/>
      <c r="P38" s="747"/>
      <c r="Q38" s="260"/>
    </row>
    <row r="39" spans="1:33" s="9" customFormat="1" x14ac:dyDescent="0.2">
      <c r="A39" s="720" t="s">
        <v>794</v>
      </c>
      <c r="B39" s="715">
        <v>238463.97373834343</v>
      </c>
      <c r="C39" s="715">
        <v>8498965.2241655998</v>
      </c>
      <c r="D39" s="715">
        <v>112421.36622360196</v>
      </c>
      <c r="E39" s="715">
        <v>301672.26708662166</v>
      </c>
      <c r="F39" s="715">
        <v>23605.320676988995</v>
      </c>
      <c r="G39" s="715">
        <v>1254443.352592</v>
      </c>
      <c r="H39" s="715">
        <v>2743.6943419999998</v>
      </c>
      <c r="I39" s="715">
        <v>3507.1413508700002</v>
      </c>
      <c r="J39" s="721">
        <v>1923.9981766000001</v>
      </c>
      <c r="K39" s="721">
        <v>24.4855892</v>
      </c>
      <c r="L39" s="721">
        <v>22.518574000000001</v>
      </c>
      <c r="M39" s="721">
        <v>3189.6974124000003</v>
      </c>
      <c r="N39" s="764">
        <v>5.5070579999999998</v>
      </c>
      <c r="O39" s="722"/>
      <c r="P39" s="747"/>
      <c r="Q39" s="748"/>
      <c r="R39" s="748"/>
      <c r="S39" s="748"/>
      <c r="T39" s="748"/>
      <c r="U39" s="748"/>
      <c r="V39" s="748"/>
      <c r="W39" s="748"/>
      <c r="X39" s="748"/>
    </row>
    <row r="40" spans="1:33" x14ac:dyDescent="0.2">
      <c r="A40" s="649" t="s">
        <v>244</v>
      </c>
      <c r="B40" s="650">
        <f t="shared" ref="B40:N40" si="2">+B39/B38-1</f>
        <v>3.7580102852998509E-2</v>
      </c>
      <c r="C40" s="650">
        <f>+C39/C38-1</f>
        <v>-5.1394679951136335E-2</v>
      </c>
      <c r="D40" s="651">
        <f>+D39/D38-1</f>
        <v>-5.9449075838878596E-2</v>
      </c>
      <c r="E40" s="651">
        <f>+E39/E38-1</f>
        <v>4.5155377338219393E-2</v>
      </c>
      <c r="F40" s="651">
        <f t="shared" si="2"/>
        <v>-6.7927731483228948E-2</v>
      </c>
      <c r="G40" s="650">
        <f t="shared" si="2"/>
        <v>2.9900455399098247E-2</v>
      </c>
      <c r="H40" s="650">
        <f t="shared" si="2"/>
        <v>-6.1241279246413094E-2</v>
      </c>
      <c r="I40" s="650">
        <f t="shared" si="2"/>
        <v>-0.13076397052855071</v>
      </c>
      <c r="J40" s="650">
        <f t="shared" si="2"/>
        <v>3.7447051538450626E-2</v>
      </c>
      <c r="K40" s="650">
        <f t="shared" si="2"/>
        <v>-2.5694032552376678E-2</v>
      </c>
      <c r="L40" s="650">
        <f t="shared" si="2"/>
        <v>-0.22325296044906828</v>
      </c>
      <c r="M40" s="650">
        <f t="shared" si="2"/>
        <v>7.6811439723555752E-2</v>
      </c>
      <c r="N40" s="712">
        <f t="shared" si="2"/>
        <v>1.0555350680219293</v>
      </c>
      <c r="P40" s="640"/>
      <c r="Q40" s="648"/>
      <c r="R40" s="648"/>
      <c r="S40" s="648"/>
      <c r="T40" s="648"/>
      <c r="U40" s="648"/>
      <c r="V40" s="648"/>
      <c r="W40" s="648"/>
      <c r="X40" s="648"/>
    </row>
    <row r="41" spans="1:33" x14ac:dyDescent="0.2">
      <c r="A41" s="641"/>
      <c r="B41" s="632"/>
      <c r="C41" s="632"/>
      <c r="D41" s="632"/>
      <c r="E41" s="632"/>
      <c r="F41" s="632"/>
      <c r="G41" s="632"/>
      <c r="H41" s="632"/>
      <c r="I41" s="632"/>
      <c r="J41" s="632"/>
      <c r="K41" s="632"/>
      <c r="L41" s="632"/>
      <c r="M41" s="632"/>
      <c r="N41" s="644"/>
      <c r="O41" s="775"/>
      <c r="R41" s="643"/>
      <c r="S41" s="643"/>
      <c r="T41" s="643"/>
      <c r="U41" s="643"/>
      <c r="V41" s="643"/>
      <c r="W41" s="643"/>
      <c r="X41" s="643"/>
      <c r="Y41" s="17"/>
      <c r="Z41" s="636"/>
      <c r="AA41" s="636"/>
      <c r="AB41" s="636"/>
      <c r="AC41" s="636"/>
      <c r="AD41" s="636"/>
      <c r="AE41" s="636"/>
      <c r="AF41" s="636"/>
      <c r="AG41" s="636"/>
    </row>
    <row r="42" spans="1:33" x14ac:dyDescent="0.2">
      <c r="A42" s="645" t="s">
        <v>795</v>
      </c>
      <c r="B42" s="646"/>
      <c r="C42" s="646"/>
      <c r="D42" s="647"/>
      <c r="E42" s="646"/>
      <c r="F42" s="646"/>
      <c r="G42" s="646"/>
      <c r="H42" s="646"/>
      <c r="I42" s="646"/>
      <c r="J42" s="646"/>
      <c r="K42" s="646"/>
      <c r="L42" s="646"/>
      <c r="M42" s="646"/>
      <c r="N42" s="711"/>
      <c r="O42" s="775"/>
      <c r="R42" s="643"/>
      <c r="S42" s="643"/>
      <c r="T42" s="643"/>
      <c r="U42" s="643"/>
      <c r="V42" s="643"/>
      <c r="W42" s="643"/>
      <c r="X42" s="643"/>
      <c r="Y42" s="17"/>
      <c r="Z42" s="636"/>
      <c r="AA42" s="636"/>
      <c r="AB42" s="636"/>
      <c r="AC42" s="636"/>
      <c r="AD42" s="636"/>
      <c r="AE42" s="636"/>
      <c r="AF42" s="636"/>
      <c r="AG42" s="636"/>
    </row>
    <row r="43" spans="1:33" x14ac:dyDescent="0.2">
      <c r="A43" s="785" t="s">
        <v>796</v>
      </c>
      <c r="B43" s="718">
        <v>666500.69666921091</v>
      </c>
      <c r="C43" s="718">
        <v>25614670.48064772</v>
      </c>
      <c r="D43" s="718">
        <v>321345.97605724598</v>
      </c>
      <c r="E43" s="718">
        <v>859836.57190291781</v>
      </c>
      <c r="F43" s="718">
        <v>70730.021700089885</v>
      </c>
      <c r="G43" s="718">
        <v>3501572.6128359996</v>
      </c>
      <c r="H43" s="718">
        <v>8057.7072399999997</v>
      </c>
      <c r="I43" s="718">
        <v>10714.430473104101</v>
      </c>
      <c r="J43" s="718">
        <v>6488.7815325000001</v>
      </c>
      <c r="K43" s="718">
        <v>61.6969998</v>
      </c>
      <c r="L43" s="718">
        <v>85.650774000000013</v>
      </c>
      <c r="M43" s="718">
        <v>9121.8663664000014</v>
      </c>
      <c r="N43" s="786">
        <v>7.7765240000000002</v>
      </c>
      <c r="O43" s="775"/>
      <c r="R43" s="643"/>
      <c r="S43" s="643"/>
      <c r="T43" s="643"/>
      <c r="U43" s="643"/>
      <c r="V43" s="643"/>
      <c r="W43" s="643"/>
      <c r="X43" s="643"/>
      <c r="Y43" s="17"/>
      <c r="Z43" s="636"/>
      <c r="AA43" s="636"/>
      <c r="AB43" s="636"/>
      <c r="AC43" s="636"/>
      <c r="AD43" s="636"/>
      <c r="AE43" s="636"/>
      <c r="AF43" s="636"/>
      <c r="AG43" s="636"/>
    </row>
    <row r="44" spans="1:33" x14ac:dyDescent="0.2">
      <c r="A44" s="785" t="s">
        <v>797</v>
      </c>
      <c r="B44" s="718">
        <v>688214.38633423636</v>
      </c>
      <c r="C44" s="718">
        <v>24752697.695550196</v>
      </c>
      <c r="D44" s="718">
        <v>327847.10057500191</v>
      </c>
      <c r="E44" s="718">
        <v>879623.82122444338</v>
      </c>
      <c r="F44" s="718">
        <v>67925.082693916003</v>
      </c>
      <c r="G44" s="718">
        <v>3568874.68879</v>
      </c>
      <c r="H44" s="718">
        <v>7992.7976840000001</v>
      </c>
      <c r="I44" s="718">
        <v>9723.4797195119991</v>
      </c>
      <c r="J44" s="718">
        <v>5699.8944035999994</v>
      </c>
      <c r="K44" s="718">
        <v>60.780188599999995</v>
      </c>
      <c r="L44" s="718">
        <v>71.499302</v>
      </c>
      <c r="M44" s="718">
        <v>9988.0191307000005</v>
      </c>
      <c r="N44" s="786">
        <v>13.545000000000002</v>
      </c>
      <c r="O44" s="775"/>
      <c r="R44" s="643"/>
      <c r="S44" s="643"/>
      <c r="T44" s="643"/>
      <c r="U44" s="643"/>
      <c r="V44" s="643"/>
      <c r="W44" s="643"/>
      <c r="X44" s="643"/>
      <c r="Y44" s="17"/>
      <c r="Z44" s="636"/>
      <c r="AA44" s="636"/>
      <c r="AB44" s="636"/>
      <c r="AC44" s="636"/>
      <c r="AD44" s="636"/>
      <c r="AE44" s="636"/>
      <c r="AF44" s="636"/>
      <c r="AG44" s="636"/>
    </row>
    <row r="45" spans="1:33" x14ac:dyDescent="0.2">
      <c r="A45" s="787" t="s">
        <v>244</v>
      </c>
      <c r="B45" s="788">
        <f t="shared" ref="B45:N45" si="3">+B44/B43-1</f>
        <v>3.2578645114008209E-2</v>
      </c>
      <c r="C45" s="652">
        <f t="shared" si="3"/>
        <v>-3.3651527383448454E-2</v>
      </c>
      <c r="D45" s="788">
        <f t="shared" si="3"/>
        <v>2.0230919327266728E-2</v>
      </c>
      <c r="E45" s="788">
        <f t="shared" si="3"/>
        <v>2.3012802627985662E-2</v>
      </c>
      <c r="F45" s="788">
        <f t="shared" si="3"/>
        <v>-3.9656979296110118E-2</v>
      </c>
      <c r="G45" s="652">
        <f t="shared" si="3"/>
        <v>1.9220528429793493E-2</v>
      </c>
      <c r="H45" s="652">
        <f t="shared" si="3"/>
        <v>-8.055586293552075E-3</v>
      </c>
      <c r="I45" s="788">
        <f t="shared" si="3"/>
        <v>-9.2487487419852688E-2</v>
      </c>
      <c r="J45" s="652">
        <f t="shared" si="3"/>
        <v>-0.12157708268474532</v>
      </c>
      <c r="K45" s="652">
        <f>+K44/K43-1</f>
        <v>-1.485989923289599E-2</v>
      </c>
      <c r="L45" s="788">
        <f>+L44/L43-1</f>
        <v>-0.16522293190251858</v>
      </c>
      <c r="M45" s="788">
        <f>+M44/M43-1</f>
        <v>9.4953459030098886E-2</v>
      </c>
      <c r="N45" s="713">
        <f t="shared" si="3"/>
        <v>0.74178077506093998</v>
      </c>
      <c r="O45" s="775"/>
      <c r="R45" s="643"/>
      <c r="S45" s="643"/>
      <c r="T45" s="643"/>
      <c r="U45" s="643"/>
      <c r="V45" s="643"/>
      <c r="W45" s="643"/>
      <c r="X45" s="643"/>
      <c r="Y45" s="17"/>
      <c r="Z45" s="636"/>
      <c r="AA45" s="636"/>
      <c r="AB45" s="636"/>
      <c r="AC45" s="636"/>
      <c r="AD45" s="636"/>
      <c r="AE45" s="636"/>
      <c r="AF45" s="636"/>
      <c r="AG45" s="636"/>
    </row>
    <row r="46" spans="1:33" x14ac:dyDescent="0.2">
      <c r="A46" s="641"/>
      <c r="B46" s="632"/>
      <c r="C46" s="632"/>
      <c r="D46" s="632"/>
      <c r="E46" s="632"/>
      <c r="F46" s="632"/>
      <c r="G46" s="632"/>
      <c r="H46" s="632"/>
      <c r="I46" s="632"/>
      <c r="J46" s="632"/>
      <c r="K46" s="632"/>
      <c r="L46" s="632"/>
      <c r="M46" s="632"/>
      <c r="N46" s="644"/>
      <c r="O46" s="775"/>
      <c r="R46" s="643"/>
      <c r="S46" s="643"/>
      <c r="T46" s="643"/>
      <c r="U46" s="643"/>
      <c r="V46" s="643"/>
      <c r="W46" s="643"/>
      <c r="X46" s="643"/>
      <c r="Y46" s="17"/>
      <c r="Z46" s="636"/>
      <c r="AA46" s="636"/>
      <c r="AB46" s="636"/>
      <c r="AC46" s="636"/>
      <c r="AD46" s="636"/>
      <c r="AE46" s="636"/>
      <c r="AF46" s="636"/>
      <c r="AG46" s="636"/>
    </row>
    <row r="47" spans="1:33" ht="15" customHeight="1" x14ac:dyDescent="0.2">
      <c r="A47" s="645" t="s">
        <v>245</v>
      </c>
      <c r="B47" s="646"/>
      <c r="C47" s="646"/>
      <c r="D47" s="647"/>
      <c r="E47" s="646"/>
      <c r="F47" s="646"/>
      <c r="G47" s="646"/>
      <c r="H47" s="646"/>
      <c r="I47" s="646"/>
      <c r="J47" s="646"/>
      <c r="K47" s="646"/>
      <c r="L47" s="646"/>
      <c r="M47" s="646"/>
      <c r="N47" s="711"/>
      <c r="O47" s="775"/>
      <c r="R47" s="643"/>
      <c r="S47" s="643"/>
      <c r="T47" s="643"/>
      <c r="U47" s="643"/>
      <c r="V47" s="643"/>
      <c r="W47" s="643"/>
      <c r="X47" s="643"/>
      <c r="Y47" s="17"/>
      <c r="Z47" s="636"/>
      <c r="AA47" s="636"/>
      <c r="AB47" s="636"/>
      <c r="AC47" s="636"/>
      <c r="AD47" s="636"/>
      <c r="AE47" s="636"/>
      <c r="AF47" s="636"/>
      <c r="AG47" s="636"/>
    </row>
    <row r="48" spans="1:33" x14ac:dyDescent="0.2">
      <c r="A48" s="723" t="s">
        <v>780</v>
      </c>
      <c r="B48" s="724">
        <v>223285.27726754191</v>
      </c>
      <c r="C48" s="724">
        <v>7422557.0840030387</v>
      </c>
      <c r="D48" s="724">
        <v>108417.09502581699</v>
      </c>
      <c r="E48" s="724">
        <v>289673.50099068927</v>
      </c>
      <c r="F48" s="724">
        <v>21536.775960890009</v>
      </c>
      <c r="G48" s="724">
        <v>1138826.6746080001</v>
      </c>
      <c r="H48" s="724">
        <v>2611.0019500000003</v>
      </c>
      <c r="I48" s="724">
        <v>3116.1079425219996</v>
      </c>
      <c r="J48" s="724">
        <v>2087.2887541999999</v>
      </c>
      <c r="K48" s="724">
        <v>18.494443</v>
      </c>
      <c r="L48" s="724">
        <v>22.429242000000002</v>
      </c>
      <c r="M48" s="724">
        <v>3321.9614590000001</v>
      </c>
      <c r="N48" s="951">
        <v>4.047072</v>
      </c>
      <c r="O48" s="775"/>
      <c r="R48" s="643"/>
      <c r="S48" s="643"/>
      <c r="T48" s="643"/>
      <c r="U48" s="643"/>
      <c r="V48" s="643"/>
      <c r="W48" s="643"/>
      <c r="X48" s="643"/>
      <c r="Y48" s="17"/>
      <c r="Z48" s="636"/>
      <c r="AA48" s="636"/>
      <c r="AB48" s="636"/>
      <c r="AC48" s="636"/>
      <c r="AD48" s="636"/>
      <c r="AE48" s="636"/>
      <c r="AF48" s="636"/>
      <c r="AG48" s="636"/>
    </row>
    <row r="49" spans="1:34" ht="12" customHeight="1" x14ac:dyDescent="0.2">
      <c r="A49" s="725" t="s">
        <v>794</v>
      </c>
      <c r="B49" s="721">
        <v>238463.97373834343</v>
      </c>
      <c r="C49" s="721">
        <v>8498965.2241655998</v>
      </c>
      <c r="D49" s="721">
        <v>112421.36622360196</v>
      </c>
      <c r="E49" s="721">
        <v>301672.26708662166</v>
      </c>
      <c r="F49" s="721">
        <v>23605.320676988995</v>
      </c>
      <c r="G49" s="721">
        <v>1254443.352592</v>
      </c>
      <c r="H49" s="721">
        <v>2743.6943419999998</v>
      </c>
      <c r="I49" s="721">
        <v>3507.1413508700002</v>
      </c>
      <c r="J49" s="721">
        <v>1923.9981766000001</v>
      </c>
      <c r="K49" s="721">
        <v>24.4855892</v>
      </c>
      <c r="L49" s="721">
        <v>22.518574000000001</v>
      </c>
      <c r="M49" s="721">
        <v>3189.6974124000003</v>
      </c>
      <c r="N49" s="952">
        <v>5.5070579999999998</v>
      </c>
      <c r="O49" s="775"/>
      <c r="R49" s="643"/>
      <c r="S49" s="643"/>
      <c r="T49" s="643"/>
      <c r="U49" s="643"/>
      <c r="V49" s="643"/>
      <c r="W49" s="643"/>
      <c r="X49" s="643"/>
      <c r="Y49" s="17"/>
      <c r="Z49" s="636"/>
      <c r="AA49" s="636"/>
      <c r="AB49" s="636"/>
      <c r="AC49" s="636"/>
      <c r="AD49" s="636"/>
      <c r="AE49" s="636"/>
      <c r="AF49" s="636"/>
      <c r="AG49" s="636"/>
    </row>
    <row r="50" spans="1:34" x14ac:dyDescent="0.2">
      <c r="A50" s="654" t="s">
        <v>244</v>
      </c>
      <c r="B50" s="652">
        <f t="shared" ref="B50:N50" si="4">+B49/B48-1</f>
        <v>6.7978940020368306E-2</v>
      </c>
      <c r="C50" s="652">
        <f t="shared" si="4"/>
        <v>0.1450185061536835</v>
      </c>
      <c r="D50" s="652">
        <f t="shared" si="4"/>
        <v>3.693394659607363E-2</v>
      </c>
      <c r="E50" s="652">
        <f t="shared" si="4"/>
        <v>4.1421690471846295E-2</v>
      </c>
      <c r="F50" s="652">
        <f t="shared" si="4"/>
        <v>9.6047092650050736E-2</v>
      </c>
      <c r="G50" s="652">
        <f t="shared" si="4"/>
        <v>0.10152262900216735</v>
      </c>
      <c r="H50" s="652">
        <f t="shared" si="4"/>
        <v>5.0820487514380952E-2</v>
      </c>
      <c r="I50" s="652">
        <f t="shared" si="4"/>
        <v>0.12548776087375213</v>
      </c>
      <c r="J50" s="652">
        <f t="shared" si="4"/>
        <v>-7.8230947812768958E-2</v>
      </c>
      <c r="K50" s="652">
        <f t="shared" si="4"/>
        <v>0.3239430460273931</v>
      </c>
      <c r="L50" s="652">
        <f t="shared" si="4"/>
        <v>3.982836334816886E-3</v>
      </c>
      <c r="M50" s="652">
        <f t="shared" si="4"/>
        <v>-3.9815045488160172E-2</v>
      </c>
      <c r="N50" s="713">
        <f t="shared" si="4"/>
        <v>0.36075118011243679</v>
      </c>
      <c r="O50" s="775"/>
      <c r="R50" s="643"/>
      <c r="S50" s="643"/>
      <c r="T50" s="643"/>
      <c r="U50" s="643"/>
      <c r="V50" s="643"/>
      <c r="W50" s="643"/>
      <c r="X50" s="643"/>
      <c r="Y50" s="17"/>
      <c r="Z50" s="636"/>
      <c r="AA50" s="636"/>
      <c r="AB50" s="636"/>
      <c r="AC50" s="636"/>
      <c r="AD50" s="636"/>
      <c r="AE50" s="636"/>
      <c r="AF50" s="636"/>
      <c r="AG50" s="636"/>
    </row>
    <row r="51" spans="1:34" x14ac:dyDescent="0.2">
      <c r="A51" s="655"/>
      <c r="B51" s="656"/>
      <c r="C51" s="656"/>
      <c r="D51" s="656"/>
      <c r="E51" s="656"/>
      <c r="F51" s="656"/>
      <c r="G51" s="656"/>
      <c r="H51" s="656"/>
      <c r="I51" s="656"/>
      <c r="J51" s="656"/>
      <c r="K51" s="656"/>
      <c r="L51" s="656"/>
      <c r="M51" s="656"/>
      <c r="N51" s="656"/>
      <c r="O51" s="6"/>
      <c r="P51" s="640"/>
      <c r="Q51" s="648"/>
      <c r="R51" s="648"/>
      <c r="S51" s="648"/>
      <c r="T51" s="648"/>
      <c r="U51" s="648"/>
      <c r="V51" s="648"/>
      <c r="W51" s="648"/>
      <c r="X51" s="648"/>
    </row>
    <row r="52" spans="1:34" customFormat="1" ht="60" customHeight="1" x14ac:dyDescent="0.25">
      <c r="A52" s="1051" t="s">
        <v>798</v>
      </c>
      <c r="B52" s="1052"/>
      <c r="C52" s="1052"/>
      <c r="D52" s="1052"/>
      <c r="E52" s="1052"/>
      <c r="F52" s="1052"/>
      <c r="G52" s="1052"/>
      <c r="H52" s="1052"/>
      <c r="I52" s="1052"/>
      <c r="J52" s="657"/>
      <c r="K52" s="657"/>
      <c r="L52" s="657"/>
      <c r="M52" s="657"/>
      <c r="N52" s="657"/>
    </row>
    <row r="53" spans="1:34" customFormat="1" ht="15" x14ac:dyDescent="0.25">
      <c r="O53" s="658"/>
    </row>
    <row r="54" spans="1:34" customFormat="1" ht="15" x14ac:dyDescent="0.25">
      <c r="J54" s="659"/>
      <c r="K54" s="659"/>
      <c r="L54" s="659"/>
      <c r="M54" s="659"/>
      <c r="N54" s="659"/>
      <c r="O54" s="658"/>
    </row>
    <row r="55" spans="1:34" ht="36.6" customHeight="1" x14ac:dyDescent="0.2">
      <c r="A55" s="1053" t="s">
        <v>715</v>
      </c>
      <c r="B55" s="1053"/>
      <c r="C55" s="1053"/>
      <c r="D55" s="1053"/>
      <c r="E55" s="1053"/>
      <c r="F55" s="1053"/>
      <c r="G55" s="1053"/>
      <c r="H55" s="1053"/>
      <c r="I55" s="1053"/>
      <c r="J55" s="1053"/>
      <c r="K55" s="1053"/>
      <c r="L55" s="1053"/>
      <c r="M55" s="1053"/>
      <c r="N55" s="1053"/>
    </row>
    <row r="56" spans="1:34" ht="36.75" customHeight="1" x14ac:dyDescent="0.2"/>
    <row r="57" spans="1:34" ht="36.75" customHeight="1" x14ac:dyDescent="0.2"/>
    <row r="58" spans="1:34" ht="36.75" customHeight="1" x14ac:dyDescent="0.2"/>
    <row r="59" spans="1:34" s="622" customFormat="1" ht="36.75" customHeight="1" x14ac:dyDescent="0.2">
      <c r="A59" s="7"/>
      <c r="B59" s="6"/>
      <c r="C59" s="6"/>
      <c r="D59" s="6"/>
      <c r="E59" s="6"/>
      <c r="F59" s="6"/>
      <c r="G59" s="6"/>
      <c r="H59" s="6"/>
      <c r="I59" s="6"/>
      <c r="J59" s="6"/>
      <c r="K59" s="6"/>
      <c r="L59" s="6"/>
      <c r="M59" s="6"/>
      <c r="N59" s="6"/>
      <c r="P59" s="6"/>
      <c r="Q59" s="6"/>
      <c r="R59" s="6"/>
      <c r="S59" s="6"/>
      <c r="T59" s="6"/>
      <c r="U59" s="6"/>
      <c r="V59" s="6"/>
      <c r="W59" s="6"/>
      <c r="X59" s="6"/>
      <c r="Y59" s="6"/>
      <c r="Z59" s="6"/>
      <c r="AA59" s="6"/>
      <c r="AB59" s="6"/>
      <c r="AC59" s="6"/>
      <c r="AD59" s="6"/>
      <c r="AE59" s="6"/>
      <c r="AF59" s="6"/>
      <c r="AG59" s="6"/>
      <c r="AH59" s="6"/>
    </row>
    <row r="60" spans="1:34" s="622" customFormat="1" ht="36.75" customHeight="1" x14ac:dyDescent="0.2">
      <c r="A60" s="7"/>
      <c r="B60" s="6"/>
      <c r="C60" s="6"/>
      <c r="D60" s="6"/>
      <c r="E60" s="6"/>
      <c r="F60" s="6"/>
      <c r="G60" s="6"/>
      <c r="H60" s="6"/>
      <c r="I60" s="6"/>
      <c r="J60" s="6"/>
      <c r="K60" s="6"/>
      <c r="L60" s="6"/>
      <c r="M60" s="6"/>
      <c r="N60" s="6"/>
      <c r="P60" s="6"/>
      <c r="Q60" s="6"/>
      <c r="R60" s="6"/>
      <c r="S60" s="6"/>
      <c r="T60" s="6"/>
      <c r="U60" s="6"/>
      <c r="V60" s="6"/>
      <c r="W60" s="6"/>
      <c r="X60" s="6"/>
      <c r="Y60" s="6"/>
      <c r="Z60" s="6"/>
      <c r="AA60" s="6"/>
      <c r="AB60" s="6"/>
      <c r="AC60" s="6"/>
      <c r="AD60" s="6"/>
      <c r="AE60" s="6"/>
      <c r="AF60" s="6"/>
      <c r="AG60" s="6"/>
      <c r="AH60" s="6"/>
    </row>
    <row r="61" spans="1:34" ht="36.75" customHeight="1" x14ac:dyDescent="0.2"/>
    <row r="62" spans="1:34" s="622" customFormat="1" ht="36.75" customHeight="1" x14ac:dyDescent="0.2">
      <c r="A62" s="6"/>
      <c r="B62" s="6"/>
      <c r="C62" s="6"/>
      <c r="D62" s="6"/>
      <c r="E62" s="6"/>
      <c r="F62" s="6"/>
      <c r="G62" s="6"/>
      <c r="H62" s="6"/>
      <c r="I62" s="6"/>
      <c r="J62" s="6"/>
      <c r="K62" s="6"/>
      <c r="L62" s="6"/>
      <c r="M62" s="6"/>
      <c r="N62" s="6"/>
      <c r="P62" s="6"/>
      <c r="Q62" s="6"/>
      <c r="R62" s="6"/>
      <c r="S62" s="6"/>
      <c r="T62" s="6"/>
      <c r="U62" s="6"/>
      <c r="V62" s="6"/>
      <c r="W62" s="6"/>
      <c r="X62" s="6"/>
      <c r="Y62" s="6"/>
      <c r="Z62" s="6"/>
      <c r="AA62" s="6"/>
      <c r="AB62" s="6"/>
      <c r="AC62" s="6"/>
      <c r="AD62" s="6"/>
      <c r="AE62" s="6"/>
      <c r="AF62" s="6"/>
      <c r="AG62" s="6"/>
      <c r="AH62" s="6"/>
    </row>
    <row r="63" spans="1:34" s="622" customFormat="1" x14ac:dyDescent="0.2">
      <c r="A63" s="7"/>
      <c r="B63" s="6"/>
      <c r="C63" s="6"/>
      <c r="D63" s="6"/>
      <c r="E63" s="6"/>
      <c r="F63" s="6"/>
      <c r="G63" s="6"/>
      <c r="H63" s="6"/>
      <c r="I63" s="660"/>
      <c r="J63" s="660"/>
      <c r="K63" s="660"/>
      <c r="L63" s="660"/>
      <c r="M63" s="660"/>
      <c r="N63" s="660"/>
      <c r="P63" s="6"/>
      <c r="Q63" s="6"/>
      <c r="R63" s="6"/>
      <c r="S63" s="6"/>
      <c r="T63" s="6"/>
      <c r="U63" s="6"/>
      <c r="V63" s="6"/>
      <c r="W63" s="6"/>
      <c r="X63" s="6"/>
      <c r="Y63" s="6"/>
      <c r="Z63" s="6"/>
      <c r="AA63" s="6"/>
      <c r="AB63" s="6"/>
      <c r="AC63" s="6"/>
      <c r="AD63" s="6"/>
      <c r="AE63" s="6"/>
      <c r="AF63" s="6"/>
      <c r="AG63" s="6"/>
      <c r="AH63" s="6"/>
    </row>
    <row r="64" spans="1:34" s="622" customFormat="1" ht="45.75" customHeight="1" x14ac:dyDescent="0.2">
      <c r="A64" s="1054" t="s">
        <v>799</v>
      </c>
      <c r="B64" s="1054"/>
      <c r="C64" s="1054"/>
      <c r="D64" s="1054"/>
      <c r="E64" s="1054"/>
      <c r="F64" s="1054"/>
      <c r="G64" s="1054"/>
      <c r="H64" s="1054"/>
      <c r="I64" s="1054"/>
      <c r="J64" s="661"/>
      <c r="K64" s="661"/>
      <c r="L64" s="661"/>
      <c r="M64" s="661"/>
      <c r="N64" s="661"/>
      <c r="P64" s="6"/>
      <c r="Q64" s="6"/>
      <c r="R64" s="6"/>
      <c r="S64" s="6"/>
      <c r="T64" s="6"/>
      <c r="U64" s="6"/>
      <c r="V64" s="6"/>
      <c r="W64" s="6"/>
      <c r="X64" s="6"/>
      <c r="Y64" s="6"/>
      <c r="Z64" s="6"/>
      <c r="AA64" s="6"/>
      <c r="AB64" s="6"/>
      <c r="AC64" s="6"/>
      <c r="AD64" s="6"/>
      <c r="AE64" s="6"/>
      <c r="AF64" s="6"/>
      <c r="AG64" s="6"/>
      <c r="AH64" s="6"/>
    </row>
  </sheetData>
  <mergeCells count="4">
    <mergeCell ref="A2:I2"/>
    <mergeCell ref="A52:I52"/>
    <mergeCell ref="A55:N55"/>
    <mergeCell ref="A64:I64"/>
  </mergeCells>
  <conditionalFormatting sqref="B45">
    <cfRule type="cellIs" dxfId="3" priority="1" operator="lessThan">
      <formula>0</formula>
    </cfRule>
  </conditionalFormatting>
  <conditionalFormatting sqref="B51:N51">
    <cfRule type="cellIs" dxfId="2" priority="2" operator="lessThan">
      <formula>0</formula>
    </cfRule>
  </conditionalFormatting>
  <pageMargins left="0.7" right="0.7" top="0.75" bottom="0.75" header="0" footer="0"/>
  <pageSetup scale="39" orientation="landscape" r:id="rId1"/>
  <colBreaks count="1" manualBreakCount="1">
    <brk id="1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4864A-EBA8-4159-914F-B506894807CC}">
  <sheetPr codeName="Hoja3">
    <tabColor rgb="FF002060"/>
  </sheetPr>
  <dimension ref="A1:I103"/>
  <sheetViews>
    <sheetView showGridLines="0" view="pageBreakPreview" zoomScaleNormal="100" zoomScaleSheetLayoutView="100" workbookViewId="0"/>
  </sheetViews>
  <sheetFormatPr baseColWidth="10" defaultColWidth="11.5703125" defaultRowHeight="15" x14ac:dyDescent="0.25"/>
  <cols>
    <col min="1" max="1" width="55.140625" customWidth="1"/>
    <col min="2" max="2" width="13.7109375" style="4" customWidth="1"/>
    <col min="3" max="3" width="12.42578125" style="4" customWidth="1"/>
    <col min="4" max="4" width="11.7109375" style="808" customWidth="1"/>
    <col min="5" max="5" width="13.140625" customWidth="1"/>
    <col min="6" max="6" width="13.5703125" bestFit="1" customWidth="1"/>
    <col min="7" max="7" width="11.7109375" bestFit="1" customWidth="1"/>
    <col min="8" max="8" width="8.7109375" customWidth="1"/>
    <col min="9" max="9" width="3.7109375" customWidth="1"/>
  </cols>
  <sheetData>
    <row r="1" spans="1:9" x14ac:dyDescent="0.25">
      <c r="A1" s="102" t="s">
        <v>716</v>
      </c>
      <c r="B1" s="662"/>
      <c r="C1" s="662"/>
      <c r="D1" s="61"/>
    </row>
    <row r="2" spans="1:9" ht="15.75" x14ac:dyDescent="0.25">
      <c r="A2" s="1050" t="s">
        <v>717</v>
      </c>
      <c r="B2" s="1050"/>
      <c r="C2" s="1050"/>
      <c r="D2" s="1050"/>
      <c r="E2" s="1050"/>
      <c r="F2" s="1050"/>
      <c r="G2" s="1050"/>
      <c r="H2" s="1050"/>
      <c r="I2" s="1050"/>
    </row>
    <row r="3" spans="1:9" ht="15.75" thickBot="1" x14ac:dyDescent="0.3">
      <c r="A3" s="145"/>
      <c r="B3" s="789"/>
      <c r="C3" s="789"/>
      <c r="D3" s="790"/>
    </row>
    <row r="4" spans="1:9" ht="15.75" thickBot="1" x14ac:dyDescent="0.3">
      <c r="A4" s="663"/>
      <c r="B4" s="1055" t="s">
        <v>800</v>
      </c>
      <c r="C4" s="1056"/>
      <c r="D4" s="1056"/>
      <c r="E4" s="1055" t="s">
        <v>801</v>
      </c>
      <c r="F4" s="1056"/>
      <c r="G4" s="1056"/>
      <c r="H4" s="1057"/>
    </row>
    <row r="5" spans="1:9" x14ac:dyDescent="0.25">
      <c r="A5" s="664" t="s">
        <v>718</v>
      </c>
      <c r="B5" s="666">
        <v>2025</v>
      </c>
      <c r="C5" s="665">
        <v>2026</v>
      </c>
      <c r="D5" s="791" t="s">
        <v>244</v>
      </c>
      <c r="E5" s="666">
        <v>2025</v>
      </c>
      <c r="F5" s="665">
        <v>2026</v>
      </c>
      <c r="G5" s="667" t="s">
        <v>244</v>
      </c>
      <c r="H5" s="953" t="s">
        <v>246</v>
      </c>
    </row>
    <row r="6" spans="1:9" x14ac:dyDescent="0.25">
      <c r="A6" s="668" t="s">
        <v>719</v>
      </c>
      <c r="B6" s="669">
        <f>SUM(B7:B17)</f>
        <v>229827.04957684453</v>
      </c>
      <c r="C6" s="669">
        <f>SUM(C7:C17)</f>
        <v>238463.9737383436</v>
      </c>
      <c r="D6" s="792">
        <f t="shared" ref="D6:D69" si="0">(C6-B6)/B6</f>
        <v>3.7580102852998815E-2</v>
      </c>
      <c r="E6" s="670">
        <f>SUM(E7:E17)</f>
        <v>666500.69666921091</v>
      </c>
      <c r="F6" s="669">
        <f>SUM(F7:F17)</f>
        <v>688214.38633423659</v>
      </c>
      <c r="G6" s="671">
        <f t="shared" ref="G6:G69" si="1">(F6-E6)/E6</f>
        <v>3.2578645114008549E-2</v>
      </c>
      <c r="H6" s="169">
        <f>SUM(H7:H17)</f>
        <v>0.99999999999999978</v>
      </c>
    </row>
    <row r="7" spans="1:9" x14ac:dyDescent="0.25">
      <c r="A7" s="672" t="s">
        <v>248</v>
      </c>
      <c r="B7" s="171">
        <v>32848.44529055</v>
      </c>
      <c r="C7" s="171">
        <v>52497.867525000001</v>
      </c>
      <c r="D7" s="793">
        <f t="shared" si="0"/>
        <v>0.59818423857347192</v>
      </c>
      <c r="E7" s="170">
        <v>97774.209043609997</v>
      </c>
      <c r="F7" s="171">
        <v>138510.25271470001</v>
      </c>
      <c r="G7" s="172">
        <f t="shared" si="1"/>
        <v>0.41663383493003364</v>
      </c>
      <c r="H7" s="173">
        <f>(F7/$F$6)</f>
        <v>0.20126032739953717</v>
      </c>
    </row>
    <row r="8" spans="1:9" x14ac:dyDescent="0.25">
      <c r="A8" s="672" t="s">
        <v>251</v>
      </c>
      <c r="B8" s="171">
        <v>34161.767727999999</v>
      </c>
      <c r="C8" s="171">
        <v>33636.36275</v>
      </c>
      <c r="D8" s="793">
        <f t="shared" si="0"/>
        <v>-1.5379911899856434E-2</v>
      </c>
      <c r="E8" s="170">
        <v>95733.304979999986</v>
      </c>
      <c r="F8" s="171">
        <v>101004.76521</v>
      </c>
      <c r="G8" s="172">
        <f t="shared" si="1"/>
        <v>5.5064015925296764E-2</v>
      </c>
      <c r="H8" s="173">
        <f t="shared" ref="H8:H17" si="2">(F8/$F$6)</f>
        <v>0.14676351906562188</v>
      </c>
    </row>
    <row r="9" spans="1:9" x14ac:dyDescent="0.25">
      <c r="A9" s="672" t="s">
        <v>247</v>
      </c>
      <c r="B9" s="171">
        <v>36296.876177999999</v>
      </c>
      <c r="C9" s="171">
        <v>36174.610681599996</v>
      </c>
      <c r="D9" s="793">
        <f t="shared" si="0"/>
        <v>-3.36848537048788E-3</v>
      </c>
      <c r="E9" s="170">
        <v>100146.6542237</v>
      </c>
      <c r="F9" s="171">
        <v>97825.474703399988</v>
      </c>
      <c r="G9" s="172">
        <f t="shared" si="1"/>
        <v>-2.3177803974510549E-2</v>
      </c>
      <c r="H9" s="173">
        <f t="shared" si="2"/>
        <v>0.14214389679423281</v>
      </c>
    </row>
    <row r="10" spans="1:9" x14ac:dyDescent="0.25">
      <c r="A10" s="672" t="s">
        <v>249</v>
      </c>
      <c r="B10" s="171">
        <v>36749.676319366001</v>
      </c>
      <c r="C10" s="171">
        <v>32764.216376355998</v>
      </c>
      <c r="D10" s="793">
        <f t="shared" si="0"/>
        <v>-0.10844884478369629</v>
      </c>
      <c r="E10" s="170">
        <v>105094.180694718</v>
      </c>
      <c r="F10" s="171">
        <v>94815.310941032003</v>
      </c>
      <c r="G10" s="172">
        <f t="shared" si="1"/>
        <v>-9.7806269440783702E-2</v>
      </c>
      <c r="H10" s="173">
        <f t="shared" si="2"/>
        <v>0.13777002170219704</v>
      </c>
    </row>
    <row r="11" spans="1:9" x14ac:dyDescent="0.25">
      <c r="A11" s="672" t="s">
        <v>250</v>
      </c>
      <c r="B11" s="171">
        <v>28494.1549236555</v>
      </c>
      <c r="C11" s="171">
        <v>22560.462710600001</v>
      </c>
      <c r="D11" s="793">
        <f t="shared" si="0"/>
        <v>-0.20824243529782385</v>
      </c>
      <c r="E11" s="170">
        <v>79950.155181772905</v>
      </c>
      <c r="F11" s="171">
        <v>73408.942964646994</v>
      </c>
      <c r="G11" s="172">
        <f t="shared" si="1"/>
        <v>-8.1816129090105646E-2</v>
      </c>
      <c r="H11" s="173">
        <f t="shared" si="2"/>
        <v>0.10666580708325295</v>
      </c>
    </row>
    <row r="12" spans="1:9" x14ac:dyDescent="0.25">
      <c r="A12" s="672" t="s">
        <v>252</v>
      </c>
      <c r="B12" s="171">
        <v>13877.974109999999</v>
      </c>
      <c r="C12" s="171">
        <v>15551.43701</v>
      </c>
      <c r="D12" s="793">
        <f t="shared" si="0"/>
        <v>0.12058409150613414</v>
      </c>
      <c r="E12" s="170">
        <v>54802.997329999998</v>
      </c>
      <c r="F12" s="171">
        <v>55339.620811000008</v>
      </c>
      <c r="G12" s="172">
        <f t="shared" si="1"/>
        <v>9.7918637144734002E-3</v>
      </c>
      <c r="H12" s="173">
        <f t="shared" si="2"/>
        <v>8.04104388252702E-2</v>
      </c>
    </row>
    <row r="13" spans="1:9" x14ac:dyDescent="0.25">
      <c r="A13" s="672" t="s">
        <v>254</v>
      </c>
      <c r="B13" s="171">
        <v>13192.70123296</v>
      </c>
      <c r="C13" s="171">
        <v>9204.3236792499993</v>
      </c>
      <c r="D13" s="793">
        <f t="shared" si="0"/>
        <v>-0.30231697688610071</v>
      </c>
      <c r="E13" s="170">
        <v>34955.477402649994</v>
      </c>
      <c r="F13" s="171">
        <v>25570.930035649999</v>
      </c>
      <c r="G13" s="172">
        <f t="shared" si="1"/>
        <v>-0.26847144036684067</v>
      </c>
      <c r="H13" s="173">
        <f t="shared" si="2"/>
        <v>3.7155471526617113E-2</v>
      </c>
    </row>
    <row r="14" spans="1:9" x14ac:dyDescent="0.25">
      <c r="A14" s="672" t="s">
        <v>253</v>
      </c>
      <c r="B14" s="673">
        <v>7859.7120000000004</v>
      </c>
      <c r="C14" s="673">
        <v>7637.7841799999997</v>
      </c>
      <c r="D14" s="793">
        <f t="shared" si="0"/>
        <v>-2.8236126209204713E-2</v>
      </c>
      <c r="E14" s="170">
        <v>22127.119139999999</v>
      </c>
      <c r="F14" s="171">
        <v>23935.694656399999</v>
      </c>
      <c r="G14" s="172">
        <f t="shared" si="1"/>
        <v>8.1735697492158949E-2</v>
      </c>
      <c r="H14" s="173">
        <f t="shared" si="2"/>
        <v>3.4779416315158872E-2</v>
      </c>
    </row>
    <row r="15" spans="1:9" x14ac:dyDescent="0.25">
      <c r="A15" s="672" t="s">
        <v>255</v>
      </c>
      <c r="B15" s="673">
        <v>6776.0518701600004</v>
      </c>
      <c r="C15" s="673">
        <v>7710.8543884999999</v>
      </c>
      <c r="D15" s="793">
        <f t="shared" si="0"/>
        <v>0.13795681264729256</v>
      </c>
      <c r="E15" s="170">
        <v>20293.324468250001</v>
      </c>
      <c r="F15" s="171">
        <v>20572.714194939999</v>
      </c>
      <c r="G15" s="172">
        <f t="shared" si="1"/>
        <v>1.3767568104827712E-2</v>
      </c>
      <c r="H15" s="173">
        <f t="shared" si="2"/>
        <v>2.9892886001003621E-2</v>
      </c>
    </row>
    <row r="16" spans="1:9" x14ac:dyDescent="0.25">
      <c r="A16" s="672" t="s">
        <v>256</v>
      </c>
      <c r="B16" s="673">
        <v>3526.7589594000001</v>
      </c>
      <c r="C16" s="673">
        <v>4656.7876752000002</v>
      </c>
      <c r="D16" s="793">
        <f t="shared" si="0"/>
        <v>0.32041563622829766</v>
      </c>
      <c r="E16" s="170">
        <v>12062.609854600001</v>
      </c>
      <c r="F16" s="171">
        <v>11018.5996366</v>
      </c>
      <c r="G16" s="172">
        <f t="shared" si="1"/>
        <v>-8.6549281671567488E-2</v>
      </c>
      <c r="H16" s="173">
        <f t="shared" si="2"/>
        <v>1.6010417473674741E-2</v>
      </c>
    </row>
    <row r="17" spans="1:8" x14ac:dyDescent="0.25">
      <c r="A17" s="674" t="s">
        <v>802</v>
      </c>
      <c r="B17" s="794">
        <v>16042.930964752997</v>
      </c>
      <c r="C17" s="673">
        <v>16069.266761837602</v>
      </c>
      <c r="D17" s="793">
        <f t="shared" si="0"/>
        <v>1.6415826473644643E-3</v>
      </c>
      <c r="E17" s="675">
        <v>43560.664349910017</v>
      </c>
      <c r="F17" s="171">
        <v>46212.08046586749</v>
      </c>
      <c r="G17" s="172">
        <f t="shared" si="1"/>
        <v>6.0867210257846985E-2</v>
      </c>
      <c r="H17" s="680">
        <f t="shared" si="2"/>
        <v>6.7147797813433441E-2</v>
      </c>
    </row>
    <row r="18" spans="1:8" x14ac:dyDescent="0.25">
      <c r="A18" s="668" t="s">
        <v>720</v>
      </c>
      <c r="B18" s="669">
        <f>SUM(B19:B29)</f>
        <v>8959432.3840897381</v>
      </c>
      <c r="C18" s="669">
        <f>SUM(C19:C29)</f>
        <v>8498965.2241655998</v>
      </c>
      <c r="D18" s="792">
        <f t="shared" si="0"/>
        <v>-5.1394679951136321E-2</v>
      </c>
      <c r="E18" s="670">
        <f>SUM(E19:E29)</f>
        <v>25614670.48064772</v>
      </c>
      <c r="F18" s="669">
        <f>SUM(F19:F29)</f>
        <v>24752697.6955502</v>
      </c>
      <c r="G18" s="671">
        <f t="shared" si="1"/>
        <v>-3.3651527383448267E-2</v>
      </c>
      <c r="H18" s="169">
        <f>SUM(H19:H29)</f>
        <v>1.0000000000000002</v>
      </c>
    </row>
    <row r="19" spans="1:8" x14ac:dyDescent="0.25">
      <c r="A19" s="672" t="s">
        <v>257</v>
      </c>
      <c r="B19" s="171">
        <v>1214007.6243999999</v>
      </c>
      <c r="C19" s="171">
        <v>1369820.4165000001</v>
      </c>
      <c r="D19" s="793">
        <f t="shared" si="0"/>
        <v>0.12834581016491367</v>
      </c>
      <c r="E19" s="170">
        <v>3262732.1974999998</v>
      </c>
      <c r="F19" s="171">
        <v>4472181.4352000002</v>
      </c>
      <c r="G19" s="172">
        <f t="shared" si="1"/>
        <v>0.37068602768768932</v>
      </c>
      <c r="H19" s="173">
        <f>(F19/$F$18)</f>
        <v>0.18067450627831833</v>
      </c>
    </row>
    <row r="20" spans="1:8" x14ac:dyDescent="0.25">
      <c r="A20" s="672" t="s">
        <v>258</v>
      </c>
      <c r="B20" s="171">
        <v>788676.51951000001</v>
      </c>
      <c r="C20" s="171">
        <v>673845.00982000004</v>
      </c>
      <c r="D20" s="793">
        <f t="shared" si="0"/>
        <v>-0.14560026430271325</v>
      </c>
      <c r="E20" s="170">
        <v>2192304.8154600002</v>
      </c>
      <c r="F20" s="171">
        <v>1946543.8984100001</v>
      </c>
      <c r="G20" s="172">
        <f t="shared" si="1"/>
        <v>-0.112101618040023</v>
      </c>
      <c r="H20" s="173">
        <f t="shared" ref="H20:H29" si="3">(F20/$F$18)</f>
        <v>7.8639666768924782E-2</v>
      </c>
    </row>
    <row r="21" spans="1:8" x14ac:dyDescent="0.25">
      <c r="A21" s="672" t="s">
        <v>260</v>
      </c>
      <c r="B21" s="171">
        <v>471364.16399999999</v>
      </c>
      <c r="C21" s="171">
        <v>430642.92599999998</v>
      </c>
      <c r="D21" s="793">
        <f t="shared" si="0"/>
        <v>-8.6390186420705534E-2</v>
      </c>
      <c r="E21" s="170">
        <v>1312068.618</v>
      </c>
      <c r="F21" s="171">
        <v>1168675.155</v>
      </c>
      <c r="G21" s="172">
        <f t="shared" si="1"/>
        <v>-0.10928808221827312</v>
      </c>
      <c r="H21" s="173">
        <f t="shared" si="3"/>
        <v>4.7214051954025726E-2</v>
      </c>
    </row>
    <row r="22" spans="1:8" x14ac:dyDescent="0.25">
      <c r="A22" s="672" t="s">
        <v>721</v>
      </c>
      <c r="B22" s="171">
        <v>327034.57375615602</v>
      </c>
      <c r="C22" s="171">
        <v>428836.94438296801</v>
      </c>
      <c r="D22" s="793">
        <f t="shared" si="0"/>
        <v>0.31128932166883988</v>
      </c>
      <c r="E22" s="170">
        <v>954227.48604361108</v>
      </c>
      <c r="F22" s="171">
        <v>1071456.2493343381</v>
      </c>
      <c r="G22" s="172">
        <f t="shared" si="1"/>
        <v>0.12285200856745111</v>
      </c>
      <c r="H22" s="676">
        <f t="shared" si="3"/>
        <v>4.3286443462158639E-2</v>
      </c>
    </row>
    <row r="23" spans="1:8" x14ac:dyDescent="0.25">
      <c r="A23" s="672" t="s">
        <v>645</v>
      </c>
      <c r="B23" s="673">
        <v>414916.49200000003</v>
      </c>
      <c r="C23" s="673">
        <v>414320.55</v>
      </c>
      <c r="D23" s="793">
        <f t="shared" si="0"/>
        <v>-1.4362938362065373E-3</v>
      </c>
      <c r="E23" s="170">
        <v>1302121.456</v>
      </c>
      <c r="F23" s="171">
        <v>1060986.405</v>
      </c>
      <c r="G23" s="172">
        <f t="shared" si="1"/>
        <v>-0.18518629724507049</v>
      </c>
      <c r="H23" s="676">
        <f t="shared" si="3"/>
        <v>4.2863465552311651E-2</v>
      </c>
    </row>
    <row r="24" spans="1:8" x14ac:dyDescent="0.25">
      <c r="A24" s="672" t="s">
        <v>262</v>
      </c>
      <c r="B24" s="673">
        <v>364095</v>
      </c>
      <c r="C24" s="673">
        <v>384257.25</v>
      </c>
      <c r="D24" s="793">
        <f t="shared" si="0"/>
        <v>5.5376344086021503E-2</v>
      </c>
      <c r="E24" s="170">
        <v>1081731.69</v>
      </c>
      <c r="F24" s="171">
        <v>1012784.1599999999</v>
      </c>
      <c r="G24" s="172">
        <f t="shared" si="1"/>
        <v>-6.3738106812790171E-2</v>
      </c>
      <c r="H24" s="173">
        <f t="shared" si="3"/>
        <v>4.0916112354980542E-2</v>
      </c>
    </row>
    <row r="25" spans="1:8" x14ac:dyDescent="0.25">
      <c r="A25" s="672" t="s">
        <v>722</v>
      </c>
      <c r="B25" s="673">
        <v>294823.772650083</v>
      </c>
      <c r="C25" s="673">
        <v>336005.02302305197</v>
      </c>
      <c r="D25" s="793">
        <f t="shared" si="0"/>
        <v>0.13968090158674445</v>
      </c>
      <c r="E25" s="170">
        <v>850839.50356381503</v>
      </c>
      <c r="F25" s="171">
        <v>993538.17313657189</v>
      </c>
      <c r="G25" s="172">
        <f t="shared" si="1"/>
        <v>0.16771514366111484</v>
      </c>
      <c r="H25" s="173">
        <f t="shared" si="3"/>
        <v>4.0138581473290511E-2</v>
      </c>
    </row>
    <row r="26" spans="1:8" x14ac:dyDescent="0.25">
      <c r="A26" s="672" t="s">
        <v>261</v>
      </c>
      <c r="B26" s="673">
        <v>344699.73461699998</v>
      </c>
      <c r="C26" s="673">
        <v>259431.317388</v>
      </c>
      <c r="D26" s="793">
        <f t="shared" si="0"/>
        <v>-0.24737012728989405</v>
      </c>
      <c r="E26" s="170">
        <v>924722.44576100004</v>
      </c>
      <c r="F26" s="171">
        <v>839424.25010800001</v>
      </c>
      <c r="G26" s="172">
        <f t="shared" si="1"/>
        <v>-9.2241943562648046E-2</v>
      </c>
      <c r="H26" s="173">
        <f t="shared" si="3"/>
        <v>3.3912434936693936E-2</v>
      </c>
    </row>
    <row r="27" spans="1:8" x14ac:dyDescent="0.25">
      <c r="A27" s="672" t="s">
        <v>251</v>
      </c>
      <c r="B27" s="673">
        <v>260896.0068</v>
      </c>
      <c r="C27" s="673">
        <v>238367.92499999999</v>
      </c>
      <c r="D27" s="793">
        <f t="shared" si="0"/>
        <v>-8.6348894627849906E-2</v>
      </c>
      <c r="E27" s="170">
        <v>597484.11239999998</v>
      </c>
      <c r="F27" s="171">
        <v>763164.42100000009</v>
      </c>
      <c r="G27" s="172">
        <f t="shared" si="1"/>
        <v>0.27729659276543484</v>
      </c>
      <c r="H27" s="173">
        <f t="shared" si="3"/>
        <v>3.0831565528196728E-2</v>
      </c>
    </row>
    <row r="28" spans="1:8" x14ac:dyDescent="0.25">
      <c r="A28" s="672" t="s">
        <v>765</v>
      </c>
      <c r="B28" s="673">
        <v>129771.99460000001</v>
      </c>
      <c r="C28" s="673">
        <v>257991.39799999999</v>
      </c>
      <c r="D28" s="793">
        <f t="shared" si="0"/>
        <v>0.98803600726962992</v>
      </c>
      <c r="E28" s="170">
        <v>398279.22620000003</v>
      </c>
      <c r="F28" s="171">
        <v>730011.37339999992</v>
      </c>
      <c r="G28" s="172">
        <f t="shared" si="1"/>
        <v>0.83291350735279668</v>
      </c>
      <c r="H28" s="173">
        <f t="shared" si="3"/>
        <v>2.9492194441951041E-2</v>
      </c>
    </row>
    <row r="29" spans="1:8" x14ac:dyDescent="0.25">
      <c r="A29" s="674" t="s">
        <v>803</v>
      </c>
      <c r="B29" s="794">
        <v>4349146.5017565005</v>
      </c>
      <c r="C29" s="673">
        <v>3705446.4640515801</v>
      </c>
      <c r="D29" s="795">
        <f t="shared" si="0"/>
        <v>-0.14800605991197299</v>
      </c>
      <c r="E29" s="677">
        <v>12738158.929719297</v>
      </c>
      <c r="F29" s="673">
        <v>10693932.174961291</v>
      </c>
      <c r="G29" s="678">
        <f t="shared" si="1"/>
        <v>-0.16048055029276145</v>
      </c>
      <c r="H29" s="680">
        <f t="shared" si="3"/>
        <v>0.43203097724914818</v>
      </c>
    </row>
    <row r="30" spans="1:8" x14ac:dyDescent="0.25">
      <c r="A30" s="668" t="s">
        <v>723</v>
      </c>
      <c r="B30" s="669">
        <f>SUM(B31:B41)</f>
        <v>119527.14450189999</v>
      </c>
      <c r="C30" s="669">
        <f>SUM(C31:C41)</f>
        <v>112421.366223602</v>
      </c>
      <c r="D30" s="792">
        <f t="shared" si="0"/>
        <v>-5.9449075838878082E-2</v>
      </c>
      <c r="E30" s="670">
        <f>SUM(E31:E41)</f>
        <v>321345.97605724604</v>
      </c>
      <c r="F30" s="669">
        <f>SUM(F31:F41)</f>
        <v>327847.10057500203</v>
      </c>
      <c r="G30" s="671">
        <f t="shared" si="1"/>
        <v>2.0230919327266915E-2</v>
      </c>
      <c r="H30" s="169">
        <f>SUM(H31:H41)</f>
        <v>1</v>
      </c>
    </row>
    <row r="31" spans="1:8" x14ac:dyDescent="0.25">
      <c r="A31" s="672" t="s">
        <v>248</v>
      </c>
      <c r="B31" s="171">
        <v>41964.463284600002</v>
      </c>
      <c r="C31" s="171">
        <v>32623.433254000003</v>
      </c>
      <c r="D31" s="793">
        <f t="shared" si="0"/>
        <v>-0.22259381627854496</v>
      </c>
      <c r="E31" s="679">
        <v>103588.66426285001</v>
      </c>
      <c r="F31" s="673">
        <v>83008.460887099995</v>
      </c>
      <c r="G31" s="678">
        <f t="shared" si="1"/>
        <v>-0.19867235012828227</v>
      </c>
      <c r="H31" s="680">
        <f>(F31/$F$30)</f>
        <v>0.25319260332488447</v>
      </c>
    </row>
    <row r="32" spans="1:8" x14ac:dyDescent="0.25">
      <c r="A32" s="672" t="s">
        <v>264</v>
      </c>
      <c r="B32" s="171">
        <v>14049.100789158001</v>
      </c>
      <c r="C32" s="171">
        <v>13342.632037356001</v>
      </c>
      <c r="D32" s="793">
        <f t="shared" si="0"/>
        <v>-5.028569176094156E-2</v>
      </c>
      <c r="E32" s="679">
        <v>40398.574412141999</v>
      </c>
      <c r="F32" s="673">
        <v>35208.87063053</v>
      </c>
      <c r="G32" s="678">
        <f t="shared" si="1"/>
        <v>-0.12846254743217392</v>
      </c>
      <c r="H32" s="680">
        <f t="shared" ref="H32:H41" si="4">(F32/$F$30)</f>
        <v>0.10739418030166541</v>
      </c>
    </row>
    <row r="33" spans="1:8" x14ac:dyDescent="0.25">
      <c r="A33" s="672" t="s">
        <v>265</v>
      </c>
      <c r="B33" s="171">
        <v>7585.3042000000005</v>
      </c>
      <c r="C33" s="171">
        <v>6254.3124000000007</v>
      </c>
      <c r="D33" s="793">
        <f t="shared" si="0"/>
        <v>-0.17546979856127584</v>
      </c>
      <c r="E33" s="679">
        <v>18502.304199999999</v>
      </c>
      <c r="F33" s="673">
        <v>23185.184999999998</v>
      </c>
      <c r="G33" s="678">
        <f t="shared" si="1"/>
        <v>0.25309716829755718</v>
      </c>
      <c r="H33" s="680">
        <f t="shared" si="4"/>
        <v>7.0719506011601568E-2</v>
      </c>
    </row>
    <row r="34" spans="1:8" x14ac:dyDescent="0.25">
      <c r="A34" s="672" t="s">
        <v>268</v>
      </c>
      <c r="B34" s="171">
        <v>4521.4942710000005</v>
      </c>
      <c r="C34" s="171">
        <v>5430.0924960000002</v>
      </c>
      <c r="D34" s="793">
        <f t="shared" si="0"/>
        <v>0.20095087387980892</v>
      </c>
      <c r="E34" s="679">
        <v>12302.053348000001</v>
      </c>
      <c r="F34" s="673">
        <v>20265.457766</v>
      </c>
      <c r="G34" s="678">
        <f t="shared" si="1"/>
        <v>0.64732319009937023</v>
      </c>
      <c r="H34" s="680">
        <f t="shared" si="4"/>
        <v>6.1813747110945831E-2</v>
      </c>
    </row>
    <row r="35" spans="1:8" x14ac:dyDescent="0.25">
      <c r="A35" s="672" t="s">
        <v>764</v>
      </c>
      <c r="B35" s="673">
        <v>4010.1149093999998</v>
      </c>
      <c r="C35" s="673">
        <v>5290.2627842000002</v>
      </c>
      <c r="D35" s="795">
        <f t="shared" si="0"/>
        <v>0.31922972376657865</v>
      </c>
      <c r="E35" s="679">
        <v>7622.4550063000006</v>
      </c>
      <c r="F35" s="673">
        <v>15979.8254595</v>
      </c>
      <c r="G35" s="678">
        <f t="shared" si="1"/>
        <v>1.0964145339385523</v>
      </c>
      <c r="H35" s="680">
        <f t="shared" si="4"/>
        <v>4.8741701334168955E-2</v>
      </c>
    </row>
    <row r="36" spans="1:8" x14ac:dyDescent="0.25">
      <c r="A36" s="672" t="s">
        <v>252</v>
      </c>
      <c r="B36" s="673">
        <v>2395.2378450000001</v>
      </c>
      <c r="C36" s="673">
        <v>3592.9160200000001</v>
      </c>
      <c r="D36" s="795">
        <f t="shared" si="0"/>
        <v>0.50002473762683886</v>
      </c>
      <c r="E36" s="679">
        <v>10596.327886999999</v>
      </c>
      <c r="F36" s="673">
        <v>15311.155426000001</v>
      </c>
      <c r="G36" s="678">
        <f t="shared" si="1"/>
        <v>0.44494919270895172</v>
      </c>
      <c r="H36" s="680">
        <f t="shared" si="4"/>
        <v>4.6702122419707802E-2</v>
      </c>
    </row>
    <row r="37" spans="1:8" x14ac:dyDescent="0.25">
      <c r="A37" s="672" t="s">
        <v>289</v>
      </c>
      <c r="B37" s="673">
        <v>4068.4461005000003</v>
      </c>
      <c r="C37" s="673">
        <v>5055.4985606999999</v>
      </c>
      <c r="D37" s="795">
        <f t="shared" si="0"/>
        <v>0.24261165954212682</v>
      </c>
      <c r="E37" s="679">
        <v>11856.956973600001</v>
      </c>
      <c r="F37" s="673">
        <v>14833.507534099999</v>
      </c>
      <c r="G37" s="678">
        <f t="shared" si="1"/>
        <v>0.25103832012947414</v>
      </c>
      <c r="H37" s="680">
        <f t="shared" si="4"/>
        <v>4.5245199692429544E-2</v>
      </c>
    </row>
    <row r="38" spans="1:8" x14ac:dyDescent="0.25">
      <c r="A38" s="672" t="s">
        <v>269</v>
      </c>
      <c r="B38" s="673">
        <v>3697.8211343999997</v>
      </c>
      <c r="C38" s="673">
        <v>4542.9715094000003</v>
      </c>
      <c r="D38" s="795">
        <f t="shared" si="0"/>
        <v>0.22855361151402281</v>
      </c>
      <c r="E38" s="679">
        <v>9925.7467781599989</v>
      </c>
      <c r="F38" s="673">
        <v>12303.472281100001</v>
      </c>
      <c r="G38" s="678">
        <f t="shared" si="1"/>
        <v>0.2395512958452459</v>
      </c>
      <c r="H38" s="680">
        <f t="shared" si="4"/>
        <v>3.7528080192020238E-2</v>
      </c>
    </row>
    <row r="39" spans="1:8" x14ac:dyDescent="0.25">
      <c r="A39" s="672" t="s">
        <v>786</v>
      </c>
      <c r="B39" s="673">
        <v>4250.8474667999999</v>
      </c>
      <c r="C39" s="673">
        <v>3369.8119237999999</v>
      </c>
      <c r="D39" s="795">
        <f t="shared" si="0"/>
        <v>-0.20726115201287984</v>
      </c>
      <c r="E39" s="679">
        <v>11312.5903915</v>
      </c>
      <c r="F39" s="673">
        <v>11300.8061096</v>
      </c>
      <c r="G39" s="678">
        <f t="shared" si="1"/>
        <v>-1.0416961537698904E-3</v>
      </c>
      <c r="H39" s="680">
        <f t="shared" si="4"/>
        <v>3.4469745469091616E-2</v>
      </c>
    </row>
    <row r="40" spans="1:8" x14ac:dyDescent="0.25">
      <c r="A40" s="672" t="s">
        <v>266</v>
      </c>
      <c r="B40" s="673">
        <v>4672.0219059999999</v>
      </c>
      <c r="C40" s="673">
        <v>4166.6848970000001</v>
      </c>
      <c r="D40" s="795">
        <f t="shared" si="0"/>
        <v>-0.10816238005027878</v>
      </c>
      <c r="E40" s="679">
        <v>12604.396409999999</v>
      </c>
      <c r="F40" s="673">
        <v>10616.04097</v>
      </c>
      <c r="G40" s="678">
        <f t="shared" si="1"/>
        <v>-0.15775094461663314</v>
      </c>
      <c r="H40" s="680">
        <f t="shared" si="4"/>
        <v>3.2381073224014539E-2</v>
      </c>
    </row>
    <row r="41" spans="1:8" x14ac:dyDescent="0.25">
      <c r="A41" s="674" t="s">
        <v>804</v>
      </c>
      <c r="B41" s="794">
        <v>28312.292595042003</v>
      </c>
      <c r="C41" s="673">
        <v>28752.750341145998</v>
      </c>
      <c r="D41" s="795">
        <f t="shared" si="0"/>
        <v>1.5557120449550859E-2</v>
      </c>
      <c r="E41" s="677">
        <v>82635.90638769402</v>
      </c>
      <c r="F41" s="673">
        <v>85834.318511072008</v>
      </c>
      <c r="G41" s="172">
        <f t="shared" si="1"/>
        <v>3.8704871322792066E-2</v>
      </c>
      <c r="H41" s="680">
        <f t="shared" si="4"/>
        <v>0.26181204091946997</v>
      </c>
    </row>
    <row r="42" spans="1:8" x14ac:dyDescent="0.25">
      <c r="A42" s="668" t="s">
        <v>724</v>
      </c>
      <c r="B42" s="669">
        <f>SUM(B43:B53)</f>
        <v>288638.67863830406</v>
      </c>
      <c r="C42" s="669">
        <f>SUM(C43:C53)</f>
        <v>301672.26708662161</v>
      </c>
      <c r="D42" s="792">
        <f t="shared" si="0"/>
        <v>4.5155377338218984E-2</v>
      </c>
      <c r="E42" s="670">
        <f>SUM(E43:E53)</f>
        <v>859836.57190291793</v>
      </c>
      <c r="F42" s="669">
        <f>SUM(F43:F53)</f>
        <v>879623.82122444361</v>
      </c>
      <c r="G42" s="671">
        <f t="shared" si="1"/>
        <v>2.3012802627985697E-2</v>
      </c>
      <c r="H42" s="169">
        <f>SUM(H43:H53)</f>
        <v>0.99999999999999989</v>
      </c>
    </row>
    <row r="43" spans="1:8" x14ac:dyDescent="0.25">
      <c r="A43" s="672" t="s">
        <v>248</v>
      </c>
      <c r="B43" s="673">
        <v>38473.319802011603</v>
      </c>
      <c r="C43" s="673">
        <v>55024.393190088798</v>
      </c>
      <c r="D43" s="795">
        <f t="shared" si="0"/>
        <v>0.43019613262518125</v>
      </c>
      <c r="E43" s="679">
        <v>106205.3007758435</v>
      </c>
      <c r="F43" s="673">
        <v>148557.05312152539</v>
      </c>
      <c r="G43" s="678">
        <f t="shared" si="1"/>
        <v>0.39877249098017559</v>
      </c>
      <c r="H43" s="680">
        <f>(F43/$F$42)</f>
        <v>0.168887028223875</v>
      </c>
    </row>
    <row r="44" spans="1:8" x14ac:dyDescent="0.25">
      <c r="A44" s="672" t="s">
        <v>263</v>
      </c>
      <c r="B44" s="673">
        <v>32218.009079853102</v>
      </c>
      <c r="C44" s="673">
        <v>34630.805699449054</v>
      </c>
      <c r="D44" s="795">
        <f t="shared" si="0"/>
        <v>7.4889687119268564E-2</v>
      </c>
      <c r="E44" s="679">
        <v>99283.405469961086</v>
      </c>
      <c r="F44" s="673">
        <v>101841.81687974656</v>
      </c>
      <c r="G44" s="678">
        <f t="shared" si="1"/>
        <v>2.5768771706360761E-2</v>
      </c>
      <c r="H44" s="680">
        <f t="shared" ref="H44:H53" si="5">(F44/$F$42)</f>
        <v>0.115778830020749</v>
      </c>
    </row>
    <row r="45" spans="1:8" x14ac:dyDescent="0.25">
      <c r="A45" s="672" t="s">
        <v>252</v>
      </c>
      <c r="B45" s="673">
        <v>11832.852922316601</v>
      </c>
      <c r="C45" s="673">
        <v>14070.5576654694</v>
      </c>
      <c r="D45" s="795">
        <f t="shared" si="0"/>
        <v>0.1891094867690376</v>
      </c>
      <c r="E45" s="679">
        <v>51916.972676937497</v>
      </c>
      <c r="F45" s="673">
        <v>51920.853684798203</v>
      </c>
      <c r="G45" s="954">
        <f t="shared" si="1"/>
        <v>7.4754124915101981E-5</v>
      </c>
      <c r="H45" s="680">
        <f t="shared" si="5"/>
        <v>5.9026202374242144E-2</v>
      </c>
    </row>
    <row r="46" spans="1:8" x14ac:dyDescent="0.25">
      <c r="A46" s="672" t="s">
        <v>251</v>
      </c>
      <c r="B46" s="673">
        <v>12484.266007926601</v>
      </c>
      <c r="C46" s="673">
        <v>14004.3567765353</v>
      </c>
      <c r="D46" s="795">
        <f t="shared" si="0"/>
        <v>0.12176052381802441</v>
      </c>
      <c r="E46" s="679">
        <v>33264.531076829197</v>
      </c>
      <c r="F46" s="673">
        <v>45842.800314118802</v>
      </c>
      <c r="G46" s="678">
        <f t="shared" si="1"/>
        <v>0.37812856006412032</v>
      </c>
      <c r="H46" s="680">
        <f t="shared" si="5"/>
        <v>5.2116369757136918E-2</v>
      </c>
    </row>
    <row r="47" spans="1:8" x14ac:dyDescent="0.25">
      <c r="A47" s="672" t="s">
        <v>249</v>
      </c>
      <c r="B47" s="673">
        <v>14856.526041306599</v>
      </c>
      <c r="C47" s="673">
        <v>14040.240005219301</v>
      </c>
      <c r="D47" s="795">
        <f t="shared" si="0"/>
        <v>-5.4944610457230939E-2</v>
      </c>
      <c r="E47" s="679">
        <v>43702.101785342798</v>
      </c>
      <c r="F47" s="673">
        <v>41772.768288611594</v>
      </c>
      <c r="G47" s="678">
        <f t="shared" si="1"/>
        <v>-4.4147384631699364E-2</v>
      </c>
      <c r="H47" s="680">
        <f t="shared" si="5"/>
        <v>4.7489355427486668E-2</v>
      </c>
    </row>
    <row r="48" spans="1:8" x14ac:dyDescent="0.25">
      <c r="A48" s="672" t="s">
        <v>264</v>
      </c>
      <c r="B48" s="673">
        <v>18034.331554133598</v>
      </c>
      <c r="C48" s="673">
        <v>15950.603395882199</v>
      </c>
      <c r="D48" s="795">
        <f t="shared" si="0"/>
        <v>-0.1155423006390161</v>
      </c>
      <c r="E48" s="679">
        <v>51765.500412056594</v>
      </c>
      <c r="F48" s="673">
        <v>39522.436869099896</v>
      </c>
      <c r="G48" s="678">
        <f t="shared" si="1"/>
        <v>-0.23651009737182394</v>
      </c>
      <c r="H48" s="680">
        <f t="shared" si="5"/>
        <v>4.4931067025997931E-2</v>
      </c>
    </row>
    <row r="49" spans="1:8" x14ac:dyDescent="0.25">
      <c r="A49" s="672" t="s">
        <v>262</v>
      </c>
      <c r="B49" s="673">
        <v>14970.290023953001</v>
      </c>
      <c r="C49" s="673">
        <v>12610.4099528754</v>
      </c>
      <c r="D49" s="795">
        <f t="shared" si="0"/>
        <v>-0.15763756529110048</v>
      </c>
      <c r="E49" s="679">
        <v>44918.338944153998</v>
      </c>
      <c r="F49" s="673">
        <v>37648.845384442197</v>
      </c>
      <c r="G49" s="678">
        <f t="shared" si="1"/>
        <v>-0.16183798712480901</v>
      </c>
      <c r="H49" s="680">
        <f t="shared" si="5"/>
        <v>4.2801075273330699E-2</v>
      </c>
    </row>
    <row r="50" spans="1:8" x14ac:dyDescent="0.25">
      <c r="A50" s="672" t="s">
        <v>367</v>
      </c>
      <c r="B50" s="673">
        <v>10574.850225782702</v>
      </c>
      <c r="C50" s="673">
        <v>10238.683003362899</v>
      </c>
      <c r="D50" s="795">
        <f t="shared" si="0"/>
        <v>-3.1789312873688594E-2</v>
      </c>
      <c r="E50" s="679">
        <v>30778.380554804</v>
      </c>
      <c r="F50" s="673">
        <v>31596.615468101503</v>
      </c>
      <c r="G50" s="678">
        <f t="shared" si="1"/>
        <v>2.658472923357854E-2</v>
      </c>
      <c r="H50" s="680">
        <f t="shared" si="5"/>
        <v>3.5920600040274892E-2</v>
      </c>
    </row>
    <row r="51" spans="1:8" ht="15.75" customHeight="1" x14ac:dyDescent="0.25">
      <c r="A51" s="672" t="s">
        <v>764</v>
      </c>
      <c r="B51" s="673">
        <v>10984.392164901401</v>
      </c>
      <c r="C51" s="673">
        <v>10061.0563215235</v>
      </c>
      <c r="D51" s="795">
        <f t="shared" si="0"/>
        <v>-8.405889279228855E-2</v>
      </c>
      <c r="E51" s="679">
        <v>27381.665283354901</v>
      </c>
      <c r="F51" s="673">
        <v>30825.135532360204</v>
      </c>
      <c r="G51" s="678">
        <f t="shared" si="1"/>
        <v>0.12575824784106759</v>
      </c>
      <c r="H51" s="680">
        <f t="shared" si="5"/>
        <v>3.5043543374543178E-2</v>
      </c>
    </row>
    <row r="52" spans="1:8" x14ac:dyDescent="0.25">
      <c r="A52" s="672" t="s">
        <v>266</v>
      </c>
      <c r="B52" s="673">
        <v>11672.7664902447</v>
      </c>
      <c r="C52" s="673">
        <v>11222.3786217169</v>
      </c>
      <c r="D52" s="795">
        <f t="shared" si="0"/>
        <v>-3.8584500846838919E-2</v>
      </c>
      <c r="E52" s="679">
        <v>31896.526621234898</v>
      </c>
      <c r="F52" s="673">
        <v>27482.700964664698</v>
      </c>
      <c r="G52" s="678">
        <f t="shared" si="1"/>
        <v>-0.13837950786878861</v>
      </c>
      <c r="H52" s="680">
        <f t="shared" si="5"/>
        <v>3.1243697932610046E-2</v>
      </c>
    </row>
    <row r="53" spans="1:8" x14ac:dyDescent="0.25">
      <c r="A53" s="674" t="s">
        <v>805</v>
      </c>
      <c r="B53" s="794">
        <v>112537.07432587414</v>
      </c>
      <c r="C53" s="673">
        <v>109818.78245449885</v>
      </c>
      <c r="D53" s="795">
        <f t="shared" si="0"/>
        <v>-2.4154634263051099E-2</v>
      </c>
      <c r="E53" s="677">
        <v>338723.84830239951</v>
      </c>
      <c r="F53" s="673">
        <v>322612.79471697449</v>
      </c>
      <c r="G53" s="678">
        <f t="shared" si="1"/>
        <v>-4.756397775406028E-2</v>
      </c>
      <c r="H53" s="680">
        <f t="shared" si="5"/>
        <v>0.36676223054975343</v>
      </c>
    </row>
    <row r="54" spans="1:8" x14ac:dyDescent="0.25">
      <c r="A54" s="668" t="s">
        <v>725</v>
      </c>
      <c r="B54" s="669">
        <f>SUM(B55:B65)</f>
        <v>25325.633509676998</v>
      </c>
      <c r="C54" s="669">
        <f>SUM(C55:C65)</f>
        <v>23605.320676988998</v>
      </c>
      <c r="D54" s="671">
        <f>(C54-B54)/B54</f>
        <v>-6.7927731483228768E-2</v>
      </c>
      <c r="E54" s="670">
        <f>SUM(E55:E65)</f>
        <v>70730.021700089899</v>
      </c>
      <c r="F54" s="669">
        <f>SUM(F55:F65)</f>
        <v>67925.082693915989</v>
      </c>
      <c r="G54" s="671">
        <f t="shared" si="1"/>
        <v>-3.9656979296110485E-2</v>
      </c>
      <c r="H54" s="169">
        <f>SUM(H55:H65)</f>
        <v>1</v>
      </c>
    </row>
    <row r="55" spans="1:8" x14ac:dyDescent="0.25">
      <c r="A55" s="672" t="s">
        <v>264</v>
      </c>
      <c r="B55" s="171">
        <v>2408.5966255109997</v>
      </c>
      <c r="C55" s="171">
        <v>2663.7530324059999</v>
      </c>
      <c r="D55" s="793">
        <f t="shared" si="0"/>
        <v>0.10593571550855553</v>
      </c>
      <c r="E55" s="170">
        <v>7117.0604569929992</v>
      </c>
      <c r="F55" s="171">
        <v>6260.9214049040002</v>
      </c>
      <c r="G55" s="172">
        <f t="shared" si="1"/>
        <v>-0.1202939130926988</v>
      </c>
      <c r="H55" s="173">
        <f>(F55/$F$54)</f>
        <v>9.2173923926113788E-2</v>
      </c>
    </row>
    <row r="56" spans="1:8" x14ac:dyDescent="0.25">
      <c r="A56" s="672" t="s">
        <v>263</v>
      </c>
      <c r="B56" s="171">
        <v>1989.6672619000001</v>
      </c>
      <c r="C56" s="171">
        <v>1878.1907721999999</v>
      </c>
      <c r="D56" s="793">
        <f t="shared" si="0"/>
        <v>-5.6027704649242498E-2</v>
      </c>
      <c r="E56" s="170">
        <v>4683.1858232000004</v>
      </c>
      <c r="F56" s="171">
        <v>5624.4761430999997</v>
      </c>
      <c r="G56" s="172">
        <f t="shared" si="1"/>
        <v>0.20099358757812855</v>
      </c>
      <c r="H56" s="173">
        <f t="shared" ref="H56:H65" si="6">(F56/$F$54)</f>
        <v>8.2804111824861734E-2</v>
      </c>
    </row>
    <row r="57" spans="1:8" x14ac:dyDescent="0.25">
      <c r="A57" s="672" t="s">
        <v>266</v>
      </c>
      <c r="B57" s="171">
        <v>2277.7880359999999</v>
      </c>
      <c r="C57" s="171">
        <v>2127.034208</v>
      </c>
      <c r="D57" s="793">
        <f t="shared" si="0"/>
        <v>-6.618430934633282E-2</v>
      </c>
      <c r="E57" s="170">
        <v>6177.3149009999997</v>
      </c>
      <c r="F57" s="171">
        <v>5291.2049989999996</v>
      </c>
      <c r="G57" s="172">
        <f t="shared" si="1"/>
        <v>-0.14344580391337253</v>
      </c>
      <c r="H57" s="173">
        <f t="shared" si="6"/>
        <v>7.7897660027051091E-2</v>
      </c>
    </row>
    <row r="58" spans="1:8" x14ac:dyDescent="0.25">
      <c r="A58" s="672" t="s">
        <v>270</v>
      </c>
      <c r="B58" s="171">
        <v>1860.295239</v>
      </c>
      <c r="C58" s="171">
        <v>1758.7500246999998</v>
      </c>
      <c r="D58" s="793">
        <f t="shared" si="0"/>
        <v>-5.4585536839080316E-2</v>
      </c>
      <c r="E58" s="170">
        <v>5398.1107362000002</v>
      </c>
      <c r="F58" s="171">
        <v>5044.6658871</v>
      </c>
      <c r="G58" s="172">
        <f t="shared" si="1"/>
        <v>-6.5475657386904182E-2</v>
      </c>
      <c r="H58" s="173">
        <f t="shared" si="6"/>
        <v>7.4268086059346788E-2</v>
      </c>
    </row>
    <row r="59" spans="1:8" x14ac:dyDescent="0.25">
      <c r="A59" s="672" t="s">
        <v>267</v>
      </c>
      <c r="B59" s="673">
        <v>2168.9962894400001</v>
      </c>
      <c r="C59" s="673">
        <v>1571.959508852</v>
      </c>
      <c r="D59" s="793">
        <f t="shared" si="0"/>
        <v>-0.27525947531341577</v>
      </c>
      <c r="E59" s="170">
        <v>6382.4036182950003</v>
      </c>
      <c r="F59" s="171">
        <v>4515.4496444719998</v>
      </c>
      <c r="G59" s="172">
        <f t="shared" si="1"/>
        <v>-0.29251581151518274</v>
      </c>
      <c r="H59" s="173">
        <f t="shared" si="6"/>
        <v>6.6476910522428351E-2</v>
      </c>
    </row>
    <row r="60" spans="1:8" x14ac:dyDescent="0.25">
      <c r="A60" s="672" t="s">
        <v>726</v>
      </c>
      <c r="B60" s="673">
        <v>1491.061185</v>
      </c>
      <c r="C60" s="673">
        <v>1250.3990740000002</v>
      </c>
      <c r="D60" s="793">
        <f t="shared" si="0"/>
        <v>-0.16140324315396881</v>
      </c>
      <c r="E60" s="170">
        <v>4060.9554199999998</v>
      </c>
      <c r="F60" s="171">
        <v>3741.9855459999999</v>
      </c>
      <c r="G60" s="172">
        <f t="shared" si="1"/>
        <v>-7.8545524639125411E-2</v>
      </c>
      <c r="H60" s="173">
        <f t="shared" si="6"/>
        <v>5.5089893123312569E-2</v>
      </c>
    </row>
    <row r="61" spans="1:8" x14ac:dyDescent="0.25">
      <c r="A61" s="672" t="s">
        <v>786</v>
      </c>
      <c r="B61" s="673">
        <v>1338.2819582999998</v>
      </c>
      <c r="C61" s="673">
        <v>1115.6915653000001</v>
      </c>
      <c r="D61" s="793">
        <f t="shared" si="0"/>
        <v>-0.16632548292196442</v>
      </c>
      <c r="E61" s="170">
        <v>3520.4161170999996</v>
      </c>
      <c r="F61" s="171">
        <v>3319.2988169</v>
      </c>
      <c r="G61" s="172">
        <f t="shared" si="1"/>
        <v>-5.7128843156664465E-2</v>
      </c>
      <c r="H61" s="173">
        <f t="shared" si="6"/>
        <v>4.8867055957184838E-2</v>
      </c>
    </row>
    <row r="62" spans="1:8" x14ac:dyDescent="0.25">
      <c r="A62" s="672" t="s">
        <v>271</v>
      </c>
      <c r="B62" s="673">
        <v>1578.3555770999999</v>
      </c>
      <c r="C62" s="673">
        <v>1164.447897</v>
      </c>
      <c r="D62" s="793">
        <f t="shared" si="0"/>
        <v>-0.26223981852080214</v>
      </c>
      <c r="E62" s="170">
        <v>4516.8510292000001</v>
      </c>
      <c r="F62" s="171">
        <v>3207.0852052</v>
      </c>
      <c r="G62" s="172">
        <f t="shared" si="1"/>
        <v>-0.28997321707817725</v>
      </c>
      <c r="H62" s="173">
        <f t="shared" si="6"/>
        <v>4.7215035712974654E-2</v>
      </c>
    </row>
    <row r="63" spans="1:8" x14ac:dyDescent="0.25">
      <c r="A63" s="672" t="s">
        <v>273</v>
      </c>
      <c r="B63" s="673">
        <v>697.62642099999994</v>
      </c>
      <c r="C63" s="673">
        <v>1118.5160699999999</v>
      </c>
      <c r="D63" s="793">
        <f t="shared" si="0"/>
        <v>0.60331666968215358</v>
      </c>
      <c r="E63" s="170">
        <v>2371.4222399999999</v>
      </c>
      <c r="F63" s="171">
        <v>3068.8286230000003</v>
      </c>
      <c r="G63" s="172">
        <f t="shared" si="1"/>
        <v>0.29408781415493535</v>
      </c>
      <c r="H63" s="676">
        <f t="shared" si="6"/>
        <v>4.517960819906184E-2</v>
      </c>
    </row>
    <row r="64" spans="1:8" x14ac:dyDescent="0.25">
      <c r="A64" s="672" t="s">
        <v>367</v>
      </c>
      <c r="B64" s="673">
        <v>1311.4088230360001</v>
      </c>
      <c r="C64" s="673">
        <v>1075.173606761</v>
      </c>
      <c r="D64" s="793">
        <f t="shared" si="0"/>
        <v>-0.18013849847990163</v>
      </c>
      <c r="E64" s="170">
        <v>3702.4412672870003</v>
      </c>
      <c r="F64" s="171">
        <v>3037.2134935899999</v>
      </c>
      <c r="G64" s="172">
        <f t="shared" si="1"/>
        <v>-0.17967274175950737</v>
      </c>
      <c r="H64" s="676">
        <f t="shared" si="6"/>
        <v>4.4714167037179647E-2</v>
      </c>
    </row>
    <row r="65" spans="1:8" x14ac:dyDescent="0.25">
      <c r="A65" s="674" t="s">
        <v>806</v>
      </c>
      <c r="B65" s="794">
        <v>8203.5560933899997</v>
      </c>
      <c r="C65" s="673">
        <v>7881.404917769999</v>
      </c>
      <c r="D65" s="795">
        <f t="shared" si="0"/>
        <v>-3.9269698646855526E-2</v>
      </c>
      <c r="E65" s="677">
        <v>22799.860090814898</v>
      </c>
      <c r="F65" s="673">
        <v>24813.952930649997</v>
      </c>
      <c r="G65" s="172">
        <f t="shared" si="1"/>
        <v>8.8337947330058036E-2</v>
      </c>
      <c r="H65" s="680">
        <f t="shared" si="6"/>
        <v>0.36531354761048485</v>
      </c>
    </row>
    <row r="66" spans="1:8" x14ac:dyDescent="0.25">
      <c r="A66" s="681" t="s">
        <v>727</v>
      </c>
      <c r="B66" s="669">
        <f>SUM(B67:B68)</f>
        <v>1218023.8837799998</v>
      </c>
      <c r="C66" s="669">
        <f>SUM(C67:C68)</f>
        <v>1254443.352592</v>
      </c>
      <c r="D66" s="792">
        <f t="shared" si="0"/>
        <v>2.9900455399098188E-2</v>
      </c>
      <c r="E66" s="670">
        <f>SUM(E67:E68)</f>
        <v>3501572.6128359996</v>
      </c>
      <c r="F66" s="669">
        <f>SUM(F67:F68)</f>
        <v>3568874.68879</v>
      </c>
      <c r="G66" s="671">
        <f>(F66-E66)/E66</f>
        <v>1.9220528429793451E-2</v>
      </c>
      <c r="H66" s="169">
        <f>SUM(H67:H68)</f>
        <v>1</v>
      </c>
    </row>
    <row r="67" spans="1:8" x14ac:dyDescent="0.25">
      <c r="A67" s="672" t="s">
        <v>274</v>
      </c>
      <c r="B67" s="171">
        <v>1195254.8953799999</v>
      </c>
      <c r="C67" s="796">
        <v>1232273.6416</v>
      </c>
      <c r="D67" s="793">
        <f t="shared" si="0"/>
        <v>3.0971424056147414E-2</v>
      </c>
      <c r="E67" s="170">
        <v>3446586.7315799994</v>
      </c>
      <c r="F67" s="171">
        <v>3505396.2652000003</v>
      </c>
      <c r="G67" s="172">
        <f t="shared" si="1"/>
        <v>1.7063123083817217E-2</v>
      </c>
      <c r="H67" s="173">
        <f>(F67/$F$66)</f>
        <v>0.98221332237038517</v>
      </c>
    </row>
    <row r="68" spans="1:8" x14ac:dyDescent="0.25">
      <c r="A68" s="672" t="s">
        <v>268</v>
      </c>
      <c r="B68" s="171">
        <v>22768.988399999998</v>
      </c>
      <c r="C68" s="171">
        <v>22169.710992</v>
      </c>
      <c r="D68" s="793">
        <f t="shared" si="0"/>
        <v>-2.6319896056515104E-2</v>
      </c>
      <c r="E68" s="682">
        <v>54985.881255999993</v>
      </c>
      <c r="F68" s="683">
        <v>63478.423589999999</v>
      </c>
      <c r="G68" s="172">
        <f t="shared" si="1"/>
        <v>0.15444950849220607</v>
      </c>
      <c r="H68" s="680">
        <f>(F68/$F$66)</f>
        <v>1.778667762961492E-2</v>
      </c>
    </row>
    <row r="69" spans="1:8" x14ac:dyDescent="0.25">
      <c r="A69" s="681" t="s">
        <v>728</v>
      </c>
      <c r="B69" s="669">
        <f>SUM(B70:B70)</f>
        <v>2922.6831999999999</v>
      </c>
      <c r="C69" s="669">
        <f>SUM(C70:C70)</f>
        <v>2743.6943419999998</v>
      </c>
      <c r="D69" s="792">
        <f t="shared" si="0"/>
        <v>-6.124127924641308E-2</v>
      </c>
      <c r="E69" s="670">
        <f>SUM(E70:E70)</f>
        <v>8057.7072399999997</v>
      </c>
      <c r="F69" s="669">
        <f>SUM(F70:F70)</f>
        <v>7992.7976840000001</v>
      </c>
      <c r="G69" s="671">
        <f t="shared" si="1"/>
        <v>-8.0555862935521114E-3</v>
      </c>
      <c r="H69" s="169">
        <f>SUM(H70)</f>
        <v>1</v>
      </c>
    </row>
    <row r="70" spans="1:8" x14ac:dyDescent="0.25">
      <c r="A70" s="672" t="s">
        <v>275</v>
      </c>
      <c r="B70" s="710">
        <v>2922.6831999999999</v>
      </c>
      <c r="C70" s="673">
        <v>2743.6943419999998</v>
      </c>
      <c r="D70" s="795">
        <f t="shared" ref="D70:D83" si="7">(C70-B70)/B70</f>
        <v>-6.124127924641308E-2</v>
      </c>
      <c r="E70" s="710">
        <v>8057.7072399999997</v>
      </c>
      <c r="F70" s="673">
        <v>7992.7976840000001</v>
      </c>
      <c r="G70" s="678">
        <f t="shared" ref="G70:G100" si="8">(F70-E70)/E70</f>
        <v>-8.0555862935521114E-3</v>
      </c>
      <c r="H70" s="680">
        <f>(F70/$F$69)</f>
        <v>1</v>
      </c>
    </row>
    <row r="71" spans="1:8" x14ac:dyDescent="0.25">
      <c r="A71" s="681" t="s">
        <v>729</v>
      </c>
      <c r="B71" s="669">
        <f>SUM(B72:B76)</f>
        <v>4034.7399693068</v>
      </c>
      <c r="C71" s="669">
        <f>SUM(C72:C76)</f>
        <v>3507.1413508699998</v>
      </c>
      <c r="D71" s="792">
        <f t="shared" si="7"/>
        <v>-0.13076397052855079</v>
      </c>
      <c r="E71" s="670">
        <f>SUM(E72:E76)</f>
        <v>10714.430473104101</v>
      </c>
      <c r="F71" s="669">
        <f>SUM(F72:F76)</f>
        <v>9723.4797195119991</v>
      </c>
      <c r="G71" s="671">
        <f t="shared" si="8"/>
        <v>-9.2487487419852701E-2</v>
      </c>
      <c r="H71" s="169">
        <f>SUM(H72:H76)</f>
        <v>1</v>
      </c>
    </row>
    <row r="72" spans="1:8" x14ac:dyDescent="0.25">
      <c r="A72" s="672" t="s">
        <v>249</v>
      </c>
      <c r="B72" s="171">
        <v>1125.5636011000001</v>
      </c>
      <c r="C72" s="171">
        <v>1302.8703410999999</v>
      </c>
      <c r="D72" s="793">
        <f t="shared" si="7"/>
        <v>0.1575270733939157</v>
      </c>
      <c r="E72" s="170">
        <v>3498.0794330000003</v>
      </c>
      <c r="F72" s="171">
        <v>3649.6466701999998</v>
      </c>
      <c r="G72" s="172">
        <f t="shared" si="8"/>
        <v>4.3328700820842524E-2</v>
      </c>
      <c r="H72" s="173">
        <f>(F72/$F$71)</f>
        <v>0.37534368101537707</v>
      </c>
    </row>
    <row r="73" spans="1:8" x14ac:dyDescent="0.25">
      <c r="A73" s="672" t="s">
        <v>247</v>
      </c>
      <c r="B73" s="171">
        <v>1032.9720808</v>
      </c>
      <c r="C73" s="171">
        <v>1173.487545</v>
      </c>
      <c r="D73" s="793">
        <f t="shared" si="7"/>
        <v>0.13603026336508126</v>
      </c>
      <c r="E73" s="170">
        <v>2656.7095850999999</v>
      </c>
      <c r="F73" s="171">
        <v>2732.5870005000002</v>
      </c>
      <c r="G73" s="172">
        <f t="shared" si="8"/>
        <v>2.8560673633864345E-2</v>
      </c>
      <c r="H73" s="173">
        <f t="shared" ref="H73:H76" si="9">(F73/$F$71)</f>
        <v>0.28102974236852141</v>
      </c>
    </row>
    <row r="74" spans="1:8" x14ac:dyDescent="0.25">
      <c r="A74" s="672" t="s">
        <v>250</v>
      </c>
      <c r="B74" s="171">
        <v>430.32419830679999</v>
      </c>
      <c r="C74" s="171">
        <v>439.53295752000002</v>
      </c>
      <c r="D74" s="793">
        <f t="shared" si="7"/>
        <v>2.1399584893049977E-2</v>
      </c>
      <c r="E74" s="682">
        <v>1243.9679431940999</v>
      </c>
      <c r="F74" s="683">
        <v>1491.0696901819999</v>
      </c>
      <c r="G74" s="172">
        <f t="shared" si="8"/>
        <v>0.19863996362593084</v>
      </c>
      <c r="H74" s="173">
        <f t="shared" si="9"/>
        <v>0.1533473337934656</v>
      </c>
    </row>
    <row r="75" spans="1:8" x14ac:dyDescent="0.25">
      <c r="A75" s="672" t="s">
        <v>251</v>
      </c>
      <c r="B75" s="673">
        <v>274.74642799999998</v>
      </c>
      <c r="C75" s="673">
        <v>175.938974</v>
      </c>
      <c r="D75" s="793">
        <f t="shared" si="7"/>
        <v>-0.35963144168702343</v>
      </c>
      <c r="E75" s="682">
        <v>675.77678399999991</v>
      </c>
      <c r="F75" s="683">
        <v>691.72157900000002</v>
      </c>
      <c r="G75" s="172">
        <f t="shared" si="8"/>
        <v>2.3594765871684808E-2</v>
      </c>
      <c r="H75" s="173">
        <f t="shared" si="9"/>
        <v>7.1139303927577488E-2</v>
      </c>
    </row>
    <row r="76" spans="1:8" x14ac:dyDescent="0.25">
      <c r="A76" s="672" t="s">
        <v>770</v>
      </c>
      <c r="B76" s="797">
        <v>1171.1336610999999</v>
      </c>
      <c r="C76" s="673">
        <v>415.31153325000002</v>
      </c>
      <c r="D76" s="795">
        <f t="shared" si="7"/>
        <v>-0.64537648686494575</v>
      </c>
      <c r="E76" s="679">
        <v>2639.8967278099999</v>
      </c>
      <c r="F76" s="673">
        <v>1158.4547796299998</v>
      </c>
      <c r="G76" s="678">
        <f t="shared" si="8"/>
        <v>-0.56117420525346517</v>
      </c>
      <c r="H76" s="680">
        <f t="shared" si="9"/>
        <v>0.11913993889505847</v>
      </c>
    </row>
    <row r="77" spans="1:8" x14ac:dyDescent="0.25">
      <c r="A77" s="681" t="s">
        <v>730</v>
      </c>
      <c r="B77" s="669">
        <f>SUM(B78:B84)</f>
        <v>1854.5507202000001</v>
      </c>
      <c r="C77" s="669">
        <f>SUM(C78:C84)</f>
        <v>1923.9981766000003</v>
      </c>
      <c r="D77" s="792">
        <f t="shared" si="7"/>
        <v>3.7447051538450661E-2</v>
      </c>
      <c r="E77" s="670">
        <f>SUM(E78:E84)</f>
        <v>6488.7815324999992</v>
      </c>
      <c r="F77" s="669">
        <f>SUM(F78:F84)</f>
        <v>5699.8944036000012</v>
      </c>
      <c r="G77" s="671">
        <f t="shared" si="8"/>
        <v>-0.12157708268474489</v>
      </c>
      <c r="H77" s="169">
        <f>SUM(H78:H84)</f>
        <v>0.99999999999999989</v>
      </c>
    </row>
    <row r="78" spans="1:8" x14ac:dyDescent="0.25">
      <c r="A78" s="672" t="s">
        <v>256</v>
      </c>
      <c r="B78" s="798">
        <v>1167.4451403</v>
      </c>
      <c r="C78" s="673">
        <v>1332.6027624000001</v>
      </c>
      <c r="D78" s="793">
        <f t="shared" si="7"/>
        <v>0.14146927885413035</v>
      </c>
      <c r="E78" s="684">
        <v>4150.6847079999998</v>
      </c>
      <c r="F78" s="171">
        <v>3471.2642947000004</v>
      </c>
      <c r="G78" s="172">
        <f t="shared" si="8"/>
        <v>-0.16368875525295606</v>
      </c>
      <c r="H78" s="173">
        <f>(F78/$F$77)</f>
        <v>0.60900501814692942</v>
      </c>
    </row>
    <row r="79" spans="1:8" x14ac:dyDescent="0.25">
      <c r="A79" s="672" t="s">
        <v>252</v>
      </c>
      <c r="B79" s="673">
        <v>498.462965</v>
      </c>
      <c r="C79" s="673">
        <v>455.32995</v>
      </c>
      <c r="D79" s="793">
        <f t="shared" si="7"/>
        <v>-8.6532035534475471E-2</v>
      </c>
      <c r="E79" s="170">
        <v>1784.967772</v>
      </c>
      <c r="F79" s="171">
        <v>1791.075644</v>
      </c>
      <c r="G79" s="172">
        <f t="shared" si="8"/>
        <v>3.4218388117766211E-3</v>
      </c>
      <c r="H79" s="173">
        <f t="shared" ref="H79:H83" si="10">(F79/$F$77)</f>
        <v>0.31422961851166453</v>
      </c>
    </row>
    <row r="80" spans="1:8" x14ac:dyDescent="0.25">
      <c r="A80" s="672" t="s">
        <v>272</v>
      </c>
      <c r="B80" s="673">
        <v>119.65204</v>
      </c>
      <c r="C80" s="673">
        <v>87.023861799999992</v>
      </c>
      <c r="D80" s="793">
        <f t="shared" si="7"/>
        <v>-0.27269220148691159</v>
      </c>
      <c r="E80" s="170">
        <v>368.81969100000003</v>
      </c>
      <c r="F80" s="171">
        <v>292.15533679999999</v>
      </c>
      <c r="G80" s="172">
        <f t="shared" si="8"/>
        <v>-0.20786404866870312</v>
      </c>
      <c r="H80" s="173">
        <f t="shared" si="10"/>
        <v>5.1256271803119258E-2</v>
      </c>
    </row>
    <row r="81" spans="1:8" x14ac:dyDescent="0.25">
      <c r="A81" s="672" t="s">
        <v>263</v>
      </c>
      <c r="B81" s="673">
        <v>63.997304899999996</v>
      </c>
      <c r="C81" s="673">
        <v>45.318284400000003</v>
      </c>
      <c r="D81" s="793">
        <f t="shared" si="7"/>
        <v>-0.29187198631547362</v>
      </c>
      <c r="E81" s="170">
        <v>174.63380649999999</v>
      </c>
      <c r="F81" s="171">
        <v>133.03520210000002</v>
      </c>
      <c r="G81" s="172">
        <f t="shared" si="8"/>
        <v>-0.23820476248967276</v>
      </c>
      <c r="H81" s="173">
        <f t="shared" si="10"/>
        <v>2.333994152873713E-2</v>
      </c>
    </row>
    <row r="82" spans="1:8" x14ac:dyDescent="0.25">
      <c r="A82" s="672" t="s">
        <v>692</v>
      </c>
      <c r="B82" s="673">
        <v>3.7426699999999999</v>
      </c>
      <c r="C82" s="673">
        <v>3.3783180000000002</v>
      </c>
      <c r="D82" s="793">
        <f t="shared" si="7"/>
        <v>-9.7350821739560209E-2</v>
      </c>
      <c r="E82" s="170">
        <v>3.7426699999999999</v>
      </c>
      <c r="F82" s="171">
        <v>11.055126</v>
      </c>
      <c r="G82" s="172">
        <f t="shared" si="8"/>
        <v>1.9538073086860448</v>
      </c>
      <c r="H82" s="173">
        <f t="shared" si="10"/>
        <v>1.9395317206258563E-3</v>
      </c>
    </row>
    <row r="83" spans="1:8" x14ac:dyDescent="0.25">
      <c r="A83" s="672" t="s">
        <v>731</v>
      </c>
      <c r="B83" s="673">
        <v>1.2505999999999999</v>
      </c>
      <c r="C83" s="799">
        <v>0.34499999999999997</v>
      </c>
      <c r="D83" s="793">
        <f t="shared" si="7"/>
        <v>-0.72413241644010873</v>
      </c>
      <c r="E83" s="170">
        <v>3.2549000000000001</v>
      </c>
      <c r="F83" s="171">
        <v>1.3088</v>
      </c>
      <c r="G83" s="172">
        <f t="shared" si="8"/>
        <v>-0.59789855295093552</v>
      </c>
      <c r="H83" s="676">
        <f t="shared" si="10"/>
        <v>2.2961828892362879E-4</v>
      </c>
    </row>
    <row r="84" spans="1:8" x14ac:dyDescent="0.25">
      <c r="A84" s="672" t="s">
        <v>732</v>
      </c>
      <c r="B84" s="673">
        <v>0</v>
      </c>
      <c r="C84" s="799">
        <v>0</v>
      </c>
      <c r="D84" s="793" t="s">
        <v>216</v>
      </c>
      <c r="E84" s="170">
        <v>2.6779850000000001</v>
      </c>
      <c r="F84" s="171">
        <v>0</v>
      </c>
      <c r="G84" s="172" t="s">
        <v>216</v>
      </c>
      <c r="H84" s="955" t="s">
        <v>216</v>
      </c>
    </row>
    <row r="85" spans="1:8" x14ac:dyDescent="0.25">
      <c r="A85" s="681" t="s">
        <v>733</v>
      </c>
      <c r="B85" s="669">
        <f>SUM(B86:B90)</f>
        <v>25.131314</v>
      </c>
      <c r="C85" s="669">
        <f>SUM(C86:C90)</f>
        <v>24.4855892</v>
      </c>
      <c r="D85" s="792">
        <f>(C85-B85)/B85</f>
        <v>-2.5694032552376688E-2</v>
      </c>
      <c r="E85" s="670">
        <f>SUM(E86:E90)</f>
        <v>61.696999800000007</v>
      </c>
      <c r="F85" s="669">
        <f>SUM(F86:F90)</f>
        <v>60.780188600000002</v>
      </c>
      <c r="G85" s="671">
        <f t="shared" si="8"/>
        <v>-1.4859899232896004E-2</v>
      </c>
      <c r="H85" s="169">
        <f>SUM(H86:H90)</f>
        <v>1</v>
      </c>
    </row>
    <row r="86" spans="1:8" x14ac:dyDescent="0.25">
      <c r="A86" s="672" t="s">
        <v>266</v>
      </c>
      <c r="B86" s="673">
        <v>18.91113</v>
      </c>
      <c r="C86" s="673">
        <v>15.641504000000001</v>
      </c>
      <c r="D86" s="793">
        <f>(C86-B86)/B86</f>
        <v>-0.17289426914203429</v>
      </c>
      <c r="E86" s="170">
        <v>43.968510000000002</v>
      </c>
      <c r="F86" s="171">
        <v>36.397040000000004</v>
      </c>
      <c r="G86" s="172">
        <f t="shared" si="8"/>
        <v>-0.17220210555236004</v>
      </c>
      <c r="H86" s="173">
        <f>(F86/$F$85)</f>
        <v>0.59883065252614243</v>
      </c>
    </row>
    <row r="87" spans="1:8" x14ac:dyDescent="0.25">
      <c r="A87" s="672" t="s">
        <v>541</v>
      </c>
      <c r="B87" s="799">
        <v>4.9111140000000004</v>
      </c>
      <c r="C87" s="799">
        <v>5.4995909999999997</v>
      </c>
      <c r="D87" s="793">
        <f>(C87-B87)/B87</f>
        <v>0.11982556299853744</v>
      </c>
      <c r="E87" s="170">
        <v>13.5309858</v>
      </c>
      <c r="F87" s="171">
        <v>16.394849399999998</v>
      </c>
      <c r="G87" s="172">
        <f t="shared" si="8"/>
        <v>0.21165225079166061</v>
      </c>
      <c r="H87" s="173">
        <f t="shared" ref="H87:H90" si="11">(F87/$F$85)</f>
        <v>0.26974002183336426</v>
      </c>
    </row>
    <row r="88" spans="1:8" x14ac:dyDescent="0.25">
      <c r="A88" s="672" t="s">
        <v>273</v>
      </c>
      <c r="B88" s="673">
        <v>0.78185400000000005</v>
      </c>
      <c r="C88" s="673">
        <v>2.478084</v>
      </c>
      <c r="D88" s="793">
        <f>(C88-B88)/B88</f>
        <v>2.1694971183878318</v>
      </c>
      <c r="E88" s="170">
        <v>2.65029</v>
      </c>
      <c r="F88" s="171">
        <v>5.011533</v>
      </c>
      <c r="G88" s="172">
        <f t="shared" si="8"/>
        <v>0.890937595508416</v>
      </c>
      <c r="H88" s="173">
        <f t="shared" si="11"/>
        <v>8.2453396664846801E-2</v>
      </c>
    </row>
    <row r="89" spans="1:8" x14ac:dyDescent="0.25">
      <c r="A89" s="672" t="s">
        <v>272</v>
      </c>
      <c r="B89" s="800">
        <v>0.35821599999999998</v>
      </c>
      <c r="C89" s="800">
        <v>0.83191020000000004</v>
      </c>
      <c r="D89" s="793">
        <f>(C89-B89)/B89</f>
        <v>1.3223703017173998</v>
      </c>
      <c r="E89" s="170">
        <v>1.102414</v>
      </c>
      <c r="F89" s="171">
        <v>2.8060662000000001</v>
      </c>
      <c r="G89" s="172">
        <f t="shared" si="8"/>
        <v>1.5453833133468915</v>
      </c>
      <c r="H89" s="173">
        <f t="shared" si="11"/>
        <v>4.6167448055598824E-2</v>
      </c>
    </row>
    <row r="90" spans="1:8" x14ac:dyDescent="0.25">
      <c r="A90" s="672" t="s">
        <v>731</v>
      </c>
      <c r="B90" s="800">
        <v>0.16900000000000001</v>
      </c>
      <c r="C90" s="801">
        <v>3.4500000000000003E-2</v>
      </c>
      <c r="D90" s="793">
        <f t="shared" ref="D90:D100" si="12">(C90-B90)/B90</f>
        <v>-0.79585798816568043</v>
      </c>
      <c r="E90" s="686">
        <v>0.44480000000000008</v>
      </c>
      <c r="F90" s="685">
        <v>0.17069999999999999</v>
      </c>
      <c r="G90" s="172">
        <f t="shared" si="8"/>
        <v>-0.6162320143884894</v>
      </c>
      <c r="H90" s="680">
        <f t="shared" si="11"/>
        <v>2.8084809200476877E-3</v>
      </c>
    </row>
    <row r="91" spans="1:8" x14ac:dyDescent="0.25">
      <c r="A91" s="681" t="s">
        <v>734</v>
      </c>
      <c r="B91" s="669">
        <f>SUM(B92:B94)</f>
        <v>28.990872000000003</v>
      </c>
      <c r="C91" s="669">
        <f>SUM(C92:C94)</f>
        <v>22.518574000000001</v>
      </c>
      <c r="D91" s="792">
        <f t="shared" si="12"/>
        <v>-0.22325296044906828</v>
      </c>
      <c r="E91" s="670">
        <f>SUM(E92:E94)</f>
        <v>85.650773999999984</v>
      </c>
      <c r="F91" s="669">
        <f>SUM(F92:F94)</f>
        <v>71.499302</v>
      </c>
      <c r="G91" s="671">
        <f t="shared" si="8"/>
        <v>-0.16522293190251833</v>
      </c>
      <c r="H91" s="169">
        <f>SUM(H92:H94)</f>
        <v>1</v>
      </c>
    </row>
    <row r="92" spans="1:8" x14ac:dyDescent="0.25">
      <c r="A92" s="672" t="s">
        <v>726</v>
      </c>
      <c r="B92" s="673">
        <v>17.082198000000002</v>
      </c>
      <c r="C92" s="673">
        <v>11.422354</v>
      </c>
      <c r="D92" s="793">
        <f t="shared" si="12"/>
        <v>-0.33132996116776076</v>
      </c>
      <c r="E92" s="170">
        <v>49.347347999999997</v>
      </c>
      <c r="F92" s="171">
        <v>40.994749999999996</v>
      </c>
      <c r="G92" s="172">
        <f t="shared" si="8"/>
        <v>-0.16926133497589377</v>
      </c>
      <c r="H92" s="173">
        <f>(F92/$F$91)</f>
        <v>0.57335874411752996</v>
      </c>
    </row>
    <row r="93" spans="1:8" x14ac:dyDescent="0.25">
      <c r="A93" s="672" t="s">
        <v>272</v>
      </c>
      <c r="B93" s="802">
        <v>7.8899699999999999</v>
      </c>
      <c r="C93" s="802">
        <v>5.589162</v>
      </c>
      <c r="D93" s="793">
        <f t="shared" si="12"/>
        <v>-0.29161175517777632</v>
      </c>
      <c r="E93" s="170">
        <v>24.638640000000002</v>
      </c>
      <c r="F93" s="171">
        <v>16.959552000000002</v>
      </c>
      <c r="G93" s="172">
        <f t="shared" si="8"/>
        <v>-0.31166850118350686</v>
      </c>
      <c r="H93" s="173">
        <f t="shared" ref="H93:H94" si="13">(F93/$F$91)</f>
        <v>0.23719884706007344</v>
      </c>
    </row>
    <row r="94" spans="1:8" x14ac:dyDescent="0.25">
      <c r="A94" s="672" t="s">
        <v>541</v>
      </c>
      <c r="B94" s="956">
        <v>4.0187039999999996</v>
      </c>
      <c r="C94" s="956">
        <v>5.5070579999999998</v>
      </c>
      <c r="D94" s="793">
        <f t="shared" si="12"/>
        <v>0.37035671201461973</v>
      </c>
      <c r="E94" s="170">
        <v>11.664785999999999</v>
      </c>
      <c r="F94" s="171">
        <v>13.545000000000002</v>
      </c>
      <c r="G94" s="172">
        <f t="shared" si="8"/>
        <v>0.1611871833739601</v>
      </c>
      <c r="H94" s="680">
        <f t="shared" si="13"/>
        <v>0.18944240882239663</v>
      </c>
    </row>
    <row r="95" spans="1:8" x14ac:dyDescent="0.25">
      <c r="A95" s="681" t="s">
        <v>735</v>
      </c>
      <c r="B95" s="669">
        <f>SUM(B96:B99)</f>
        <v>2962.1689506000002</v>
      </c>
      <c r="C95" s="669">
        <f>SUM(C96:C99)</f>
        <v>3189.6974124000003</v>
      </c>
      <c r="D95" s="792">
        <f t="shared" si="12"/>
        <v>7.6811439723555669E-2</v>
      </c>
      <c r="E95" s="670">
        <f>SUM(E96:E99)</f>
        <v>9121.8663663999996</v>
      </c>
      <c r="F95" s="669">
        <f>SUM(F96:F99)</f>
        <v>9988.0191307000005</v>
      </c>
      <c r="G95" s="671">
        <f t="shared" si="8"/>
        <v>9.4953459030099052E-2</v>
      </c>
      <c r="H95" s="169">
        <f>SUM(H96:H99)</f>
        <v>0.99999999999999989</v>
      </c>
    </row>
    <row r="96" spans="1:8" x14ac:dyDescent="0.25">
      <c r="A96" s="672" t="s">
        <v>263</v>
      </c>
      <c r="B96" s="673">
        <v>2863.7146745999999</v>
      </c>
      <c r="C96" s="673">
        <v>3114.9524163999999</v>
      </c>
      <c r="D96" s="793">
        <f t="shared" si="12"/>
        <v>8.7731415433380311E-2</v>
      </c>
      <c r="E96" s="170">
        <v>8835.3991353999991</v>
      </c>
      <c r="F96" s="171">
        <v>9740.660664699999</v>
      </c>
      <c r="G96" s="172">
        <f t="shared" si="8"/>
        <v>0.1024584758908027</v>
      </c>
      <c r="H96" s="173">
        <f>(F96/$F$95)</f>
        <v>0.97523448215675723</v>
      </c>
    </row>
    <row r="97" spans="1:8" x14ac:dyDescent="0.25">
      <c r="A97" s="672" t="s">
        <v>726</v>
      </c>
      <c r="B97" s="673">
        <v>86.545602000000002</v>
      </c>
      <c r="C97" s="673">
        <v>57.128087000000001</v>
      </c>
      <c r="D97" s="793">
        <f t="shared" si="12"/>
        <v>-0.33990768242619657</v>
      </c>
      <c r="E97" s="170">
        <v>249.61501699999999</v>
      </c>
      <c r="F97" s="171">
        <v>199.26426799999999</v>
      </c>
      <c r="G97" s="172">
        <f t="shared" si="8"/>
        <v>-0.20171362126021453</v>
      </c>
      <c r="H97" s="173">
        <f t="shared" ref="H97:H99" si="14">(F97/$F$95)</f>
        <v>1.9950329028458193E-2</v>
      </c>
    </row>
    <row r="98" spans="1:8" x14ac:dyDescent="0.25">
      <c r="A98" s="672" t="s">
        <v>272</v>
      </c>
      <c r="B98" s="673">
        <v>7.8899699999999999</v>
      </c>
      <c r="C98" s="673">
        <v>12.109851000000001</v>
      </c>
      <c r="D98" s="793">
        <f t="shared" si="12"/>
        <v>0.53484119711481803</v>
      </c>
      <c r="E98" s="170">
        <v>26.059376999999998</v>
      </c>
      <c r="F98" s="171">
        <v>34.549197999999997</v>
      </c>
      <c r="G98" s="172">
        <f t="shared" si="8"/>
        <v>0.32578756583474733</v>
      </c>
      <c r="H98" s="173">
        <f t="shared" si="14"/>
        <v>3.4590640594396468E-3</v>
      </c>
    </row>
    <row r="99" spans="1:8" x14ac:dyDescent="0.25">
      <c r="A99" s="672" t="s">
        <v>541</v>
      </c>
      <c r="B99" s="673">
        <v>4.0187039999999996</v>
      </c>
      <c r="C99" s="673">
        <v>5.5070579999999998</v>
      </c>
      <c r="D99" s="793">
        <f t="shared" si="12"/>
        <v>0.37035671201461973</v>
      </c>
      <c r="E99" s="170">
        <v>10.792836999999999</v>
      </c>
      <c r="F99" s="171">
        <v>13.545000000000002</v>
      </c>
      <c r="G99" s="172">
        <f t="shared" si="8"/>
        <v>0.25499903315504563</v>
      </c>
      <c r="H99" s="680">
        <f t="shared" si="14"/>
        <v>1.3561247553448281E-3</v>
      </c>
    </row>
    <row r="100" spans="1:8" x14ac:dyDescent="0.25">
      <c r="A100" s="681" t="s">
        <v>736</v>
      </c>
      <c r="B100" s="669">
        <f>SUM(B101:B101)</f>
        <v>2.6791360000000002</v>
      </c>
      <c r="C100" s="687">
        <f>SUM(C101:C101)</f>
        <v>5.5070579999999998</v>
      </c>
      <c r="D100" s="792">
        <f t="shared" si="12"/>
        <v>1.0555350680219293</v>
      </c>
      <c r="E100" s="752">
        <f>SUM(E101:E101)</f>
        <v>7.7765240000000002</v>
      </c>
      <c r="F100" s="687">
        <f>SUM(F101:F101)</f>
        <v>13.545000000000002</v>
      </c>
      <c r="G100" s="671">
        <f t="shared" si="8"/>
        <v>0.74178077506093998</v>
      </c>
      <c r="H100" s="688">
        <f>SUM(H101:H101)</f>
        <v>1</v>
      </c>
    </row>
    <row r="101" spans="1:8" ht="15.75" thickBot="1" x14ac:dyDescent="0.3">
      <c r="A101" s="753" t="s">
        <v>541</v>
      </c>
      <c r="B101" s="765">
        <v>2.6791360000000002</v>
      </c>
      <c r="C101" s="765">
        <v>5.5070579999999998</v>
      </c>
      <c r="D101" s="803">
        <f>(C101-B101)/B101</f>
        <v>1.0555350680219293</v>
      </c>
      <c r="E101" s="754">
        <v>7.7765240000000002</v>
      </c>
      <c r="F101" s="804">
        <v>13.545000000000002</v>
      </c>
      <c r="G101" s="805">
        <f>(F101-E101)/E101</f>
        <v>0.74178077506093998</v>
      </c>
      <c r="H101" s="806">
        <f>F101/F100</f>
        <v>1</v>
      </c>
    </row>
    <row r="102" spans="1:8" ht="15.75" thickBot="1" x14ac:dyDescent="0.3">
      <c r="A102" s="750"/>
      <c r="B102" s="807"/>
      <c r="C102" s="807"/>
      <c r="D102" s="689"/>
      <c r="E102" s="749"/>
      <c r="F102" s="749"/>
      <c r="G102" s="689"/>
      <c r="H102" s="751"/>
    </row>
    <row r="103" spans="1:8" ht="57.75" customHeight="1" thickBot="1" x14ac:dyDescent="0.3">
      <c r="A103" s="1058" t="s">
        <v>807</v>
      </c>
      <c r="B103" s="1059"/>
      <c r="C103" s="1059"/>
      <c r="D103" s="1059"/>
      <c r="E103" s="1059"/>
      <c r="F103" s="1059"/>
      <c r="G103" s="1059"/>
      <c r="H103" s="1060"/>
    </row>
  </sheetData>
  <mergeCells count="4">
    <mergeCell ref="A2:I2"/>
    <mergeCell ref="B4:D4"/>
    <mergeCell ref="E4:H4"/>
    <mergeCell ref="A103:H103"/>
  </mergeCells>
  <printOptions horizontalCentered="1" verticalCentered="1"/>
  <pageMargins left="0" right="0" top="0" bottom="0" header="0.31496062992125984" footer="0.31496062992125984"/>
  <pageSetup paperSize="9" scale="4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A7CB2-9E27-4313-82A7-FEB3501DB902}">
  <sheetPr codeName="Hoja4">
    <tabColor rgb="FF002060"/>
  </sheetPr>
  <dimension ref="A1:O117"/>
  <sheetViews>
    <sheetView showGridLines="0" view="pageBreakPreview" zoomScaleNormal="100" zoomScaleSheetLayoutView="100" workbookViewId="0"/>
  </sheetViews>
  <sheetFormatPr baseColWidth="10" defaultColWidth="11.42578125" defaultRowHeight="15" x14ac:dyDescent="0.25"/>
  <cols>
    <col min="1" max="1" width="53.140625" customWidth="1"/>
    <col min="2" max="2" width="11.5703125" style="4" bestFit="1" customWidth="1"/>
    <col min="3" max="3" width="11.7109375" style="4" bestFit="1" customWidth="1"/>
    <col min="4" max="4" width="10.7109375" style="820" bestFit="1" customWidth="1"/>
    <col min="5" max="5" width="12.42578125" customWidth="1"/>
    <col min="8" max="8" width="9.140625" customWidth="1"/>
    <col min="9" max="9" width="2.28515625" customWidth="1"/>
    <col min="10" max="10" width="15.42578125" customWidth="1"/>
  </cols>
  <sheetData>
    <row r="1" spans="1:8" x14ac:dyDescent="0.25">
      <c r="A1" s="102" t="s">
        <v>737</v>
      </c>
      <c r="B1" s="653"/>
      <c r="C1" s="653"/>
      <c r="D1" s="809"/>
    </row>
    <row r="2" spans="1:8" ht="15.75" customHeight="1" x14ac:dyDescent="0.25">
      <c r="A2" s="54" t="s">
        <v>738</v>
      </c>
      <c r="B2" s="653"/>
      <c r="C2" s="653"/>
      <c r="D2" s="809"/>
    </row>
    <row r="3" spans="1:8" ht="15.75" thickBot="1" x14ac:dyDescent="0.3">
      <c r="A3" s="72"/>
      <c r="B3" s="690"/>
      <c r="C3" s="690"/>
      <c r="D3" s="809"/>
    </row>
    <row r="4" spans="1:8" ht="15.75" thickBot="1" x14ac:dyDescent="0.3">
      <c r="A4" s="73"/>
      <c r="B4" s="1061" t="s">
        <v>800</v>
      </c>
      <c r="C4" s="1062"/>
      <c r="D4" s="1062"/>
      <c r="E4" s="1061" t="s">
        <v>801</v>
      </c>
      <c r="F4" s="1062"/>
      <c r="G4" s="1062"/>
      <c r="H4" s="1063"/>
    </row>
    <row r="5" spans="1:8" ht="15.75" thickBot="1" x14ac:dyDescent="0.3">
      <c r="A5" s="691" t="s">
        <v>739</v>
      </c>
      <c r="B5" s="666">
        <v>2025</v>
      </c>
      <c r="C5" s="665">
        <v>2026</v>
      </c>
      <c r="D5" s="791" t="s">
        <v>244</v>
      </c>
      <c r="E5" s="666">
        <v>2025</v>
      </c>
      <c r="F5" s="665">
        <v>2026</v>
      </c>
      <c r="G5" s="667" t="s">
        <v>244</v>
      </c>
      <c r="H5" s="953" t="s">
        <v>246</v>
      </c>
    </row>
    <row r="6" spans="1:8" x14ac:dyDescent="0.25">
      <c r="A6" s="692" t="s">
        <v>740</v>
      </c>
      <c r="B6" s="693">
        <f>+SUM(B7:B21)</f>
        <v>229827.04957684453</v>
      </c>
      <c r="C6" s="694">
        <f>+SUM(C7:C21)</f>
        <v>238463.9737383436</v>
      </c>
      <c r="D6" s="695">
        <f>(C6-B6)/B6</f>
        <v>3.7580102852998815E-2</v>
      </c>
      <c r="E6" s="693">
        <f>+SUM(E7:E21)</f>
        <v>666500.6966692108</v>
      </c>
      <c r="F6" s="694">
        <f>+SUM(F7:F21)</f>
        <v>688214.38633423636</v>
      </c>
      <c r="G6" s="695">
        <f>(F6-E6)/E6</f>
        <v>3.2578645114008382E-2</v>
      </c>
      <c r="H6" s="696">
        <f>SUM(H7:H21)</f>
        <v>1.0000000000000002</v>
      </c>
    </row>
    <row r="7" spans="1:8" x14ac:dyDescent="0.25">
      <c r="A7" s="319" t="s">
        <v>229</v>
      </c>
      <c r="B7" s="174">
        <v>33728.041760649998</v>
      </c>
      <c r="C7" s="690">
        <v>53507.607345299999</v>
      </c>
      <c r="D7" s="698">
        <f t="shared" ref="D7:D70" si="0">+C7/B7-1</f>
        <v>0.58644275066471607</v>
      </c>
      <c r="E7" s="174">
        <v>99974.708015709999</v>
      </c>
      <c r="F7" s="690">
        <v>141381.6644826</v>
      </c>
      <c r="G7" s="698">
        <f t="shared" ref="G7:G71" si="1">+F7/E7-1</f>
        <v>0.41417431757223366</v>
      </c>
      <c r="H7" s="699">
        <f t="shared" ref="H7:H21" si="2">(F7/$F$6)</f>
        <v>0.20543259090480123</v>
      </c>
    </row>
    <row r="8" spans="1:8" x14ac:dyDescent="0.25">
      <c r="A8" s="697" t="s">
        <v>223</v>
      </c>
      <c r="B8" s="174">
        <v>43099.044754797505</v>
      </c>
      <c r="C8" s="690">
        <v>35694.153170268997</v>
      </c>
      <c r="D8" s="698">
        <f t="shared" si="0"/>
        <v>-0.1718110372667655</v>
      </c>
      <c r="E8" s="174">
        <v>122251.92972526292</v>
      </c>
      <c r="F8" s="690">
        <v>110666.299976055</v>
      </c>
      <c r="G8" s="698">
        <f t="shared" si="1"/>
        <v>-9.4768481571164798E-2</v>
      </c>
      <c r="H8" s="699">
        <f t="shared" si="2"/>
        <v>0.16080207297833077</v>
      </c>
    </row>
    <row r="9" spans="1:8" x14ac:dyDescent="0.25">
      <c r="A9" s="697" t="s">
        <v>276</v>
      </c>
      <c r="B9" s="174">
        <v>34181.927728000002</v>
      </c>
      <c r="C9" s="690">
        <v>33636.36275</v>
      </c>
      <c r="D9" s="698">
        <f t="shared" si="0"/>
        <v>-1.5960626397121036E-2</v>
      </c>
      <c r="E9" s="174">
        <v>95822.554980000001</v>
      </c>
      <c r="F9" s="690">
        <v>101004.76521</v>
      </c>
      <c r="G9" s="698">
        <f t="shared" si="1"/>
        <v>5.4081319696407837E-2</v>
      </c>
      <c r="H9" s="699">
        <f t="shared" si="2"/>
        <v>0.14676351906562193</v>
      </c>
    </row>
    <row r="10" spans="1:8" x14ac:dyDescent="0.25">
      <c r="A10" s="700" t="s">
        <v>219</v>
      </c>
      <c r="B10" s="810">
        <v>36604.721433439998</v>
      </c>
      <c r="C10" s="811">
        <v>36474.279864099997</v>
      </c>
      <c r="D10" s="698">
        <f t="shared" si="0"/>
        <v>-3.563517607344413E-3</v>
      </c>
      <c r="E10" s="174">
        <v>100738.75021353</v>
      </c>
      <c r="F10" s="690">
        <v>98688.868081460008</v>
      </c>
      <c r="G10" s="698">
        <f t="shared" si="1"/>
        <v>-2.0348496757454093E-2</v>
      </c>
      <c r="H10" s="699">
        <f t="shared" si="2"/>
        <v>0.14339843810462141</v>
      </c>
    </row>
    <row r="11" spans="1:8" x14ac:dyDescent="0.25">
      <c r="A11" s="319" t="s">
        <v>217</v>
      </c>
      <c r="B11" s="810">
        <v>14298.631327024999</v>
      </c>
      <c r="C11" s="701">
        <v>16557.883384115001</v>
      </c>
      <c r="D11" s="698">
        <f t="shared" si="0"/>
        <v>0.15800477719989336</v>
      </c>
      <c r="E11" s="174">
        <v>56112.385458051998</v>
      </c>
      <c r="F11" s="702">
        <v>58166.325146233998</v>
      </c>
      <c r="G11" s="698">
        <f t="shared" si="1"/>
        <v>3.6604034410860464E-2</v>
      </c>
      <c r="H11" s="699">
        <f t="shared" si="2"/>
        <v>8.4517740839531202E-2</v>
      </c>
    </row>
    <row r="12" spans="1:8" x14ac:dyDescent="0.25">
      <c r="A12" s="319" t="s">
        <v>228</v>
      </c>
      <c r="B12" s="810">
        <v>22144.786488223999</v>
      </c>
      <c r="C12" s="701">
        <v>19725.324020687</v>
      </c>
      <c r="D12" s="698">
        <f t="shared" si="0"/>
        <v>-0.10925652721120638</v>
      </c>
      <c r="E12" s="174">
        <v>62792.406151228002</v>
      </c>
      <c r="F12" s="702">
        <v>57652.752033623998</v>
      </c>
      <c r="G12" s="698">
        <f t="shared" si="1"/>
        <v>-8.18515236575863E-2</v>
      </c>
      <c r="H12" s="699">
        <f t="shared" si="2"/>
        <v>8.3771500826523723E-2</v>
      </c>
    </row>
    <row r="13" spans="1:8" x14ac:dyDescent="0.25">
      <c r="A13" s="319" t="s">
        <v>237</v>
      </c>
      <c r="B13" s="810">
        <v>14635.763870160001</v>
      </c>
      <c r="C13" s="701">
        <v>15348.638568499999</v>
      </c>
      <c r="D13" s="698">
        <f t="shared" si="0"/>
        <v>4.8707720667278354E-2</v>
      </c>
      <c r="E13" s="174">
        <v>42420.443608250003</v>
      </c>
      <c r="F13" s="702">
        <v>44508.765611340001</v>
      </c>
      <c r="G13" s="698">
        <f t="shared" si="1"/>
        <v>4.9229141080548544E-2</v>
      </c>
      <c r="H13" s="699">
        <f t="shared" si="2"/>
        <v>6.467282070114122E-2</v>
      </c>
    </row>
    <row r="14" spans="1:8" x14ac:dyDescent="0.25">
      <c r="A14" s="319" t="s">
        <v>225</v>
      </c>
      <c r="B14" s="810">
        <v>18080.487148459997</v>
      </c>
      <c r="C14" s="701">
        <v>14961.05668025</v>
      </c>
      <c r="D14" s="698">
        <f t="shared" si="0"/>
        <v>-0.17253022236603255</v>
      </c>
      <c r="E14" s="174">
        <v>47818.435297949996</v>
      </c>
      <c r="F14" s="702">
        <v>42236.693607950001</v>
      </c>
      <c r="G14" s="698">
        <f t="shared" si="1"/>
        <v>-0.1167278196206325</v>
      </c>
      <c r="H14" s="699">
        <f t="shared" si="2"/>
        <v>6.1371419206917653E-2</v>
      </c>
    </row>
    <row r="15" spans="1:8" x14ac:dyDescent="0.25">
      <c r="A15" s="319" t="s">
        <v>238</v>
      </c>
      <c r="B15" s="810">
        <v>4319.7417270879996</v>
      </c>
      <c r="C15" s="701">
        <v>5430.0520209030001</v>
      </c>
      <c r="D15" s="698">
        <f t="shared" si="0"/>
        <v>0.25703163845480104</v>
      </c>
      <c r="E15" s="174">
        <v>14086.849041679001</v>
      </c>
      <c r="F15" s="702">
        <v>13070.647785061999</v>
      </c>
      <c r="G15" s="698">
        <f t="shared" si="1"/>
        <v>-7.2138293922959562E-2</v>
      </c>
      <c r="H15" s="699">
        <f t="shared" si="2"/>
        <v>1.8992116475045822E-2</v>
      </c>
    </row>
    <row r="16" spans="1:8" x14ac:dyDescent="0.25">
      <c r="A16" s="319" t="s">
        <v>218</v>
      </c>
      <c r="B16" s="810">
        <v>4632.4187758999997</v>
      </c>
      <c r="C16" s="701">
        <v>3722.3484395299997</v>
      </c>
      <c r="D16" s="698">
        <f t="shared" si="0"/>
        <v>-0.19645683613593179</v>
      </c>
      <c r="E16" s="174">
        <v>13251.813263064001</v>
      </c>
      <c r="F16" s="702">
        <v>11247.831075589998</v>
      </c>
      <c r="G16" s="698">
        <f t="shared" si="1"/>
        <v>-0.15122324376993634</v>
      </c>
      <c r="H16" s="699">
        <f t="shared" si="2"/>
        <v>1.6343498913908794E-2</v>
      </c>
    </row>
    <row r="17" spans="1:8" x14ac:dyDescent="0.25">
      <c r="A17" s="319" t="s">
        <v>220</v>
      </c>
      <c r="B17" s="810">
        <v>2288.4065449999998</v>
      </c>
      <c r="C17" s="811">
        <v>1584.1907249000001</v>
      </c>
      <c r="D17" s="698">
        <f t="shared" si="0"/>
        <v>-0.30773195507531625</v>
      </c>
      <c r="E17" s="174">
        <v>5895.6737209999992</v>
      </c>
      <c r="F17" s="690">
        <v>4626.4352149000006</v>
      </c>
      <c r="G17" s="698">
        <f t="shared" si="1"/>
        <v>-0.21528303060243226</v>
      </c>
      <c r="H17" s="699">
        <f t="shared" si="2"/>
        <v>6.722375042961015E-3</v>
      </c>
    </row>
    <row r="18" spans="1:8" x14ac:dyDescent="0.25">
      <c r="A18" s="319" t="s">
        <v>236</v>
      </c>
      <c r="B18" s="810">
        <v>1464.6385026</v>
      </c>
      <c r="C18" s="701">
        <v>1598.0223080999999</v>
      </c>
      <c r="D18" s="698">
        <f t="shared" si="0"/>
        <v>9.1069438133177139E-2</v>
      </c>
      <c r="E18" s="174">
        <v>4494.5114371950003</v>
      </c>
      <c r="F18" s="702">
        <v>4247.1865082999993</v>
      </c>
      <c r="G18" s="698">
        <f t="shared" si="1"/>
        <v>-5.5028212154101253E-2</v>
      </c>
      <c r="H18" s="699">
        <f t="shared" si="2"/>
        <v>6.1713131730979564E-3</v>
      </c>
    </row>
    <row r="19" spans="1:8" x14ac:dyDescent="0.25">
      <c r="A19" s="319" t="s">
        <v>235</v>
      </c>
      <c r="B19" s="810">
        <v>144.84432420000002</v>
      </c>
      <c r="C19" s="701">
        <v>177.62655899999999</v>
      </c>
      <c r="D19" s="698">
        <f t="shared" si="0"/>
        <v>0.22632736892565086</v>
      </c>
      <c r="E19" s="174">
        <v>427.92768119999999</v>
      </c>
      <c r="F19" s="702">
        <v>522.24900529999991</v>
      </c>
      <c r="G19" s="698">
        <f t="shared" si="1"/>
        <v>0.22041416866397356</v>
      </c>
      <c r="H19" s="699">
        <f t="shared" si="2"/>
        <v>7.5884639390023717E-4</v>
      </c>
    </row>
    <row r="20" spans="1:8" x14ac:dyDescent="0.25">
      <c r="A20" s="319" t="s">
        <v>233</v>
      </c>
      <c r="B20" s="810">
        <v>32.333759299999997</v>
      </c>
      <c r="C20" s="812">
        <v>0</v>
      </c>
      <c r="D20" s="698" t="s">
        <v>216</v>
      </c>
      <c r="E20" s="174">
        <v>84.02599588999999</v>
      </c>
      <c r="F20" s="702">
        <v>114.91147240000001</v>
      </c>
      <c r="G20" s="698">
        <f t="shared" si="1"/>
        <v>0.36757049033292954</v>
      </c>
      <c r="H20" s="703">
        <f t="shared" si="2"/>
        <v>1.6697045961517056E-4</v>
      </c>
    </row>
    <row r="21" spans="1:8" ht="15.75" thickBot="1" x14ac:dyDescent="0.3">
      <c r="A21" s="319" t="s">
        <v>230</v>
      </c>
      <c r="B21" s="810">
        <v>171.26143200000001</v>
      </c>
      <c r="C21" s="701">
        <v>46.427902689600003</v>
      </c>
      <c r="D21" s="698">
        <f t="shared" si="0"/>
        <v>-0.72890625666612441</v>
      </c>
      <c r="E21" s="174">
        <v>328.2820792</v>
      </c>
      <c r="F21" s="702">
        <v>78.991123421500006</v>
      </c>
      <c r="G21" s="698">
        <f t="shared" si="1"/>
        <v>-0.75938033652645387</v>
      </c>
      <c r="H21" s="703">
        <f t="shared" si="2"/>
        <v>1.1477691398205877E-4</v>
      </c>
    </row>
    <row r="22" spans="1:8" x14ac:dyDescent="0.25">
      <c r="A22" s="692" t="s">
        <v>741</v>
      </c>
      <c r="B22" s="704">
        <f>+SUM(B23:B38)</f>
        <v>8959432.3840897419</v>
      </c>
      <c r="C22" s="705">
        <f>+SUM(C23:C38)</f>
        <v>8498965.2241656017</v>
      </c>
      <c r="D22" s="695">
        <f>+C22/B22-1</f>
        <v>-5.1394679951136557E-2</v>
      </c>
      <c r="E22" s="704">
        <f>+SUM(E23:E38)</f>
        <v>25614670.480647732</v>
      </c>
      <c r="F22" s="705">
        <f>+SUM(F23:F38)</f>
        <v>24752697.695550192</v>
      </c>
      <c r="G22" s="695">
        <f>+F22/E22-1</f>
        <v>-3.3651527383449009E-2</v>
      </c>
      <c r="H22" s="696">
        <f>SUM(H23:H38)</f>
        <v>1</v>
      </c>
    </row>
    <row r="23" spans="1:8" x14ac:dyDescent="0.25">
      <c r="A23" s="319" t="s">
        <v>220</v>
      </c>
      <c r="B23" s="706">
        <v>2091255.4863169999</v>
      </c>
      <c r="C23" s="702">
        <v>2091829.061058</v>
      </c>
      <c r="D23" s="957">
        <f t="shared" si="0"/>
        <v>2.7427291631898498E-4</v>
      </c>
      <c r="E23" s="706">
        <v>5591214.4557210002</v>
      </c>
      <c r="F23" s="702">
        <v>6674414.8040380003</v>
      </c>
      <c r="G23" s="698">
        <f t="shared" si="1"/>
        <v>0.19373257042728098</v>
      </c>
      <c r="H23" s="699">
        <f t="shared" ref="H23:H38" si="3">(F23/$F$22)</f>
        <v>0.26964393481999599</v>
      </c>
    </row>
    <row r="24" spans="1:8" x14ac:dyDescent="0.25">
      <c r="A24" s="697" t="s">
        <v>232</v>
      </c>
      <c r="B24" s="706">
        <v>2685278.5993232639</v>
      </c>
      <c r="C24" s="702">
        <v>2165541.9738449999</v>
      </c>
      <c r="D24" s="698">
        <f t="shared" si="0"/>
        <v>-0.19355035474130933</v>
      </c>
      <c r="E24" s="706">
        <v>7669452.4084290136</v>
      </c>
      <c r="F24" s="702">
        <v>6164556.8290260993</v>
      </c>
      <c r="G24" s="698">
        <f t="shared" si="1"/>
        <v>-0.19621942992292096</v>
      </c>
      <c r="H24" s="699">
        <f t="shared" si="3"/>
        <v>0.24904585774237875</v>
      </c>
    </row>
    <row r="25" spans="1:8" x14ac:dyDescent="0.25">
      <c r="A25" s="697" t="s">
        <v>219</v>
      </c>
      <c r="B25" s="706">
        <v>1867378.9053364696</v>
      </c>
      <c r="C25" s="702">
        <v>1854129.9202601202</v>
      </c>
      <c r="D25" s="698">
        <f t="shared" si="0"/>
        <v>-7.0949634476898948E-3</v>
      </c>
      <c r="E25" s="706">
        <v>5755389.692687979</v>
      </c>
      <c r="F25" s="701">
        <v>5466770.9679690152</v>
      </c>
      <c r="G25" s="698">
        <f t="shared" si="1"/>
        <v>-5.0147555618283102E-2</v>
      </c>
      <c r="H25" s="699">
        <f t="shared" si="3"/>
        <v>0.2208555622990451</v>
      </c>
    </row>
    <row r="26" spans="1:8" x14ac:dyDescent="0.25">
      <c r="A26" s="697" t="s">
        <v>233</v>
      </c>
      <c r="B26" s="813">
        <v>696288.97822611989</v>
      </c>
      <c r="C26" s="701">
        <v>721163.44334337499</v>
      </c>
      <c r="D26" s="698">
        <f t="shared" si="0"/>
        <v>3.5724341322515007E-2</v>
      </c>
      <c r="E26" s="706">
        <v>2082135.0805699199</v>
      </c>
      <c r="F26" s="702">
        <v>1921692.7663412071</v>
      </c>
      <c r="G26" s="698">
        <f t="shared" si="1"/>
        <v>-7.7056630823777672E-2</v>
      </c>
      <c r="H26" s="699">
        <f t="shared" si="3"/>
        <v>7.7635690055984113E-2</v>
      </c>
    </row>
    <row r="27" spans="1:8" x14ac:dyDescent="0.25">
      <c r="A27" s="697" t="s">
        <v>218</v>
      </c>
      <c r="B27" s="813">
        <v>415800.06424915598</v>
      </c>
      <c r="C27" s="701">
        <v>560781.50017196801</v>
      </c>
      <c r="D27" s="698">
        <f t="shared" si="0"/>
        <v>0.34868064819714939</v>
      </c>
      <c r="E27" s="706">
        <v>1265871.128905911</v>
      </c>
      <c r="F27" s="701">
        <v>1384619.1977493381</v>
      </c>
      <c r="G27" s="698">
        <f t="shared" si="1"/>
        <v>9.3807391709818555E-2</v>
      </c>
      <c r="H27" s="699">
        <f t="shared" si="3"/>
        <v>5.5938112878833886E-2</v>
      </c>
    </row>
    <row r="28" spans="1:8" x14ac:dyDescent="0.25">
      <c r="A28" s="697" t="s">
        <v>276</v>
      </c>
      <c r="B28" s="813">
        <v>260896.0068</v>
      </c>
      <c r="C28" s="701">
        <v>238367.92499999999</v>
      </c>
      <c r="D28" s="698">
        <f t="shared" si="0"/>
        <v>-8.6348894627849893E-2</v>
      </c>
      <c r="E28" s="706">
        <v>597484.11239999998</v>
      </c>
      <c r="F28" s="702">
        <v>763956.42020800011</v>
      </c>
      <c r="G28" s="698">
        <f t="shared" si="1"/>
        <v>0.27862214969918941</v>
      </c>
      <c r="H28" s="699">
        <f t="shared" si="3"/>
        <v>3.0863562008650758E-2</v>
      </c>
    </row>
    <row r="29" spans="1:8" x14ac:dyDescent="0.25">
      <c r="A29" s="697" t="s">
        <v>230</v>
      </c>
      <c r="B29" s="813">
        <v>280940.18131204351</v>
      </c>
      <c r="C29" s="701">
        <v>196811.05305518737</v>
      </c>
      <c r="D29" s="698">
        <f t="shared" si="0"/>
        <v>-0.29945566299543658</v>
      </c>
      <c r="E29" s="706">
        <v>709138.11917304317</v>
      </c>
      <c r="F29" s="702">
        <v>617405.83457429707</v>
      </c>
      <c r="G29" s="698">
        <f t="shared" si="1"/>
        <v>-0.12935742998235533</v>
      </c>
      <c r="H29" s="699">
        <f t="shared" si="3"/>
        <v>2.4942971556804836E-2</v>
      </c>
    </row>
    <row r="30" spans="1:8" x14ac:dyDescent="0.25">
      <c r="A30" s="697" t="s">
        <v>237</v>
      </c>
      <c r="B30" s="813">
        <v>137813.036012</v>
      </c>
      <c r="C30" s="701">
        <v>128777.78169</v>
      </c>
      <c r="D30" s="698">
        <f t="shared" si="0"/>
        <v>-6.5561681125820725E-2</v>
      </c>
      <c r="E30" s="706">
        <v>419374.78313900001</v>
      </c>
      <c r="F30" s="702">
        <v>491761.04417799995</v>
      </c>
      <c r="G30" s="698">
        <f t="shared" si="1"/>
        <v>0.17260518264162727</v>
      </c>
      <c r="H30" s="699">
        <f t="shared" si="3"/>
        <v>1.9866967642335167E-2</v>
      </c>
    </row>
    <row r="31" spans="1:8" x14ac:dyDescent="0.25">
      <c r="A31" s="697" t="s">
        <v>228</v>
      </c>
      <c r="B31" s="813">
        <v>144885.43226593701</v>
      </c>
      <c r="C31" s="701">
        <v>231189.638923869</v>
      </c>
      <c r="D31" s="698">
        <f t="shared" si="0"/>
        <v>0.59567207902255315</v>
      </c>
      <c r="E31" s="706">
        <v>432187.997764498</v>
      </c>
      <c r="F31" s="702">
        <v>351694.19879498723</v>
      </c>
      <c r="G31" s="698">
        <f t="shared" si="1"/>
        <v>-0.1862471873024395</v>
      </c>
      <c r="H31" s="703">
        <f t="shared" si="3"/>
        <v>1.420831794258173E-2</v>
      </c>
    </row>
    <row r="32" spans="1:8" x14ac:dyDescent="0.25">
      <c r="A32" s="697" t="s">
        <v>238</v>
      </c>
      <c r="B32" s="813">
        <v>99746.383897599997</v>
      </c>
      <c r="C32" s="701">
        <v>115217.4100411</v>
      </c>
      <c r="D32" s="698">
        <f t="shared" si="0"/>
        <v>0.15510362921409371</v>
      </c>
      <c r="E32" s="706">
        <v>340878.83164739999</v>
      </c>
      <c r="F32" s="702">
        <v>345771.3948827</v>
      </c>
      <c r="G32" s="698">
        <f t="shared" si="1"/>
        <v>1.4352792784624535E-2</v>
      </c>
      <c r="H32" s="703">
        <f t="shared" si="3"/>
        <v>1.3969038814902973E-2</v>
      </c>
    </row>
    <row r="33" spans="1:8" x14ac:dyDescent="0.25">
      <c r="A33" s="697" t="s">
        <v>277</v>
      </c>
      <c r="B33" s="813">
        <v>106328.66010468561</v>
      </c>
      <c r="C33" s="701">
        <v>101988.76813698637</v>
      </c>
      <c r="D33" s="698">
        <f t="shared" si="0"/>
        <v>-4.0815824853114968E-2</v>
      </c>
      <c r="E33" s="706">
        <v>298826.35927675664</v>
      </c>
      <c r="F33" s="702">
        <v>306210.54241855844</v>
      </c>
      <c r="G33" s="698">
        <f t="shared" si="1"/>
        <v>2.4710615086545928E-2</v>
      </c>
      <c r="H33" s="699">
        <f t="shared" si="3"/>
        <v>1.2370794738611707E-2</v>
      </c>
    </row>
    <row r="34" spans="1:8" x14ac:dyDescent="0.25">
      <c r="A34" s="697" t="s">
        <v>225</v>
      </c>
      <c r="B34" s="813">
        <v>45216.443830000004</v>
      </c>
      <c r="C34" s="701">
        <v>39968.144160000003</v>
      </c>
      <c r="D34" s="698">
        <f t="shared" si="0"/>
        <v>-0.11607059789425289</v>
      </c>
      <c r="E34" s="706">
        <v>103380.08084000001</v>
      </c>
      <c r="F34" s="702">
        <v>129873.32435000001</v>
      </c>
      <c r="G34" s="698">
        <f t="shared" si="1"/>
        <v>0.25627029205948526</v>
      </c>
      <c r="H34" s="699">
        <f t="shared" si="3"/>
        <v>5.2468351509559873E-3</v>
      </c>
    </row>
    <row r="35" spans="1:8" x14ac:dyDescent="0.25">
      <c r="A35" s="697" t="s">
        <v>236</v>
      </c>
      <c r="B35" s="813">
        <v>65800.276629999993</v>
      </c>
      <c r="C35" s="701">
        <v>26446.409479999998</v>
      </c>
      <c r="D35" s="698">
        <f t="shared" si="0"/>
        <v>-0.59808057299348161</v>
      </c>
      <c r="E35" s="706">
        <v>173945.22753385297</v>
      </c>
      <c r="F35" s="702">
        <v>77309.887220000004</v>
      </c>
      <c r="G35" s="698">
        <f t="shared" si="1"/>
        <v>-0.55555039758159475</v>
      </c>
      <c r="H35" s="699">
        <f t="shared" si="3"/>
        <v>3.1232913749800308E-3</v>
      </c>
    </row>
    <row r="36" spans="1:8" x14ac:dyDescent="0.25">
      <c r="A36" s="697" t="s">
        <v>223</v>
      </c>
      <c r="B36" s="813">
        <v>10820.155150000001</v>
      </c>
      <c r="C36" s="701">
        <v>11171.05726</v>
      </c>
      <c r="D36" s="698">
        <f t="shared" si="0"/>
        <v>3.2430413902151844E-2</v>
      </c>
      <c r="E36" s="706">
        <v>36561.327550000002</v>
      </c>
      <c r="F36" s="702">
        <v>31618.384859999998</v>
      </c>
      <c r="G36" s="698">
        <f t="shared" si="1"/>
        <v>-0.1351959302692225</v>
      </c>
      <c r="H36" s="703">
        <f t="shared" si="3"/>
        <v>1.2773712687358539E-3</v>
      </c>
    </row>
    <row r="37" spans="1:8" x14ac:dyDescent="0.25">
      <c r="A37" s="697" t="s">
        <v>222</v>
      </c>
      <c r="B37" s="813">
        <v>49743.416895466202</v>
      </c>
      <c r="C37" s="701">
        <v>14721.4971999963</v>
      </c>
      <c r="D37" s="698">
        <f t="shared" si="0"/>
        <v>-0.70405134751935239</v>
      </c>
      <c r="E37" s="706">
        <v>134738.77199935849</v>
      </c>
      <c r="F37" s="702">
        <v>22142.497199988902</v>
      </c>
      <c r="G37" s="698">
        <f t="shared" si="1"/>
        <v>-0.83566350745652984</v>
      </c>
      <c r="H37" s="703">
        <f t="shared" si="3"/>
        <v>8.9454884765830889E-4</v>
      </c>
    </row>
    <row r="38" spans="1:8" ht="15.75" thickBot="1" x14ac:dyDescent="0.3">
      <c r="A38" s="697" t="s">
        <v>229</v>
      </c>
      <c r="B38" s="814">
        <v>1240.3577399999999</v>
      </c>
      <c r="C38" s="701">
        <v>859.64053999999999</v>
      </c>
      <c r="D38" s="698">
        <f t="shared" si="0"/>
        <v>-0.30694144739242724</v>
      </c>
      <c r="E38" s="762">
        <v>4092.1030100000003</v>
      </c>
      <c r="F38" s="702">
        <v>2899.6017400000001</v>
      </c>
      <c r="G38" s="698">
        <f t="shared" si="1"/>
        <v>-0.29141526180691135</v>
      </c>
      <c r="H38" s="703">
        <f t="shared" si="3"/>
        <v>1.1714285754482685E-4</v>
      </c>
    </row>
    <row r="39" spans="1:8" x14ac:dyDescent="0.25">
      <c r="A39" s="692" t="s">
        <v>742</v>
      </c>
      <c r="B39" s="704">
        <f>+SUM(B40:B50)</f>
        <v>119527.14450190002</v>
      </c>
      <c r="C39" s="705">
        <f>+SUM(C40:C50)</f>
        <v>112421.366223602</v>
      </c>
      <c r="D39" s="695">
        <f t="shared" si="0"/>
        <v>-5.9449075838878263E-2</v>
      </c>
      <c r="E39" s="704">
        <f>+SUM(E40:E50)</f>
        <v>321345.97605724604</v>
      </c>
      <c r="F39" s="705">
        <f>+SUM(F40:F50)</f>
        <v>327847.10057500203</v>
      </c>
      <c r="G39" s="695">
        <f t="shared" si="1"/>
        <v>2.023091932726695E-2</v>
      </c>
      <c r="H39" s="696">
        <f>SUM(H40:H50)</f>
        <v>0.99999999999999989</v>
      </c>
    </row>
    <row r="40" spans="1:8" x14ac:dyDescent="0.25">
      <c r="A40" s="319" t="s">
        <v>229</v>
      </c>
      <c r="B40" s="706">
        <v>47334.990320099998</v>
      </c>
      <c r="C40" s="702">
        <v>37836.998529130004</v>
      </c>
      <c r="D40" s="698">
        <f t="shared" si="0"/>
        <v>-0.20065477412671684</v>
      </c>
      <c r="E40" s="706">
        <v>120554.75032215001</v>
      </c>
      <c r="F40" s="702">
        <v>98042.135075650003</v>
      </c>
      <c r="G40" s="698">
        <f t="shared" si="1"/>
        <v>-0.18674183461324523</v>
      </c>
      <c r="H40" s="707">
        <f t="shared" ref="H40:H50" si="4">(F40/$F$39)</f>
        <v>0.29904835181917605</v>
      </c>
    </row>
    <row r="41" spans="1:8" x14ac:dyDescent="0.25">
      <c r="A41" s="319" t="s">
        <v>217</v>
      </c>
      <c r="B41" s="706">
        <v>16969.453480720003</v>
      </c>
      <c r="C41" s="702">
        <v>22367.754770906999</v>
      </c>
      <c r="D41" s="698">
        <f t="shared" si="0"/>
        <v>0.31811874768508752</v>
      </c>
      <c r="E41" s="706">
        <v>52551.338951248006</v>
      </c>
      <c r="F41" s="702">
        <v>68203.875604441011</v>
      </c>
      <c r="G41" s="698">
        <f t="shared" si="1"/>
        <v>0.29785229007607006</v>
      </c>
      <c r="H41" s="707">
        <f t="shared" si="4"/>
        <v>0.20803562235206627</v>
      </c>
    </row>
    <row r="42" spans="1:8" x14ac:dyDescent="0.25">
      <c r="A42" s="697" t="s">
        <v>218</v>
      </c>
      <c r="B42" s="706">
        <v>17182.886753230006</v>
      </c>
      <c r="C42" s="702">
        <v>14805.481916159999</v>
      </c>
      <c r="D42" s="698">
        <f t="shared" si="0"/>
        <v>-0.13835887247659984</v>
      </c>
      <c r="E42" s="706">
        <v>43499.349624320006</v>
      </c>
      <c r="F42" s="702">
        <v>44580.656143569999</v>
      </c>
      <c r="G42" s="698">
        <f t="shared" si="1"/>
        <v>2.485799278813694E-2</v>
      </c>
      <c r="H42" s="707">
        <f t="shared" si="4"/>
        <v>0.13598002259401168</v>
      </c>
    </row>
    <row r="43" spans="1:8" x14ac:dyDescent="0.25">
      <c r="A43" s="319" t="s">
        <v>225</v>
      </c>
      <c r="B43" s="813">
        <v>12106.798471</v>
      </c>
      <c r="C43" s="701">
        <v>11684.404896</v>
      </c>
      <c r="D43" s="698">
        <f t="shared" si="0"/>
        <v>-3.4888957308720325E-2</v>
      </c>
      <c r="E43" s="706">
        <v>30804.357548</v>
      </c>
      <c r="F43" s="702">
        <v>43450.642766000004</v>
      </c>
      <c r="G43" s="698">
        <f t="shared" si="1"/>
        <v>0.41053559381312521</v>
      </c>
      <c r="H43" s="707">
        <f t="shared" si="4"/>
        <v>0.13253325312254741</v>
      </c>
    </row>
    <row r="44" spans="1:8" x14ac:dyDescent="0.25">
      <c r="A44" s="319" t="s">
        <v>238</v>
      </c>
      <c r="B44" s="813">
        <v>13923.60670565</v>
      </c>
      <c r="C44" s="701">
        <v>12736.562854705002</v>
      </c>
      <c r="D44" s="698">
        <f t="shared" si="0"/>
        <v>-8.5254049187076797E-2</v>
      </c>
      <c r="E44" s="706">
        <v>40357.013448740996</v>
      </c>
      <c r="F44" s="702">
        <v>35342.612429681001</v>
      </c>
      <c r="G44" s="698">
        <f t="shared" si="1"/>
        <v>-0.12425104314096436</v>
      </c>
      <c r="H44" s="707">
        <f t="shared" si="4"/>
        <v>0.10780211985311007</v>
      </c>
    </row>
    <row r="45" spans="1:8" x14ac:dyDescent="0.25">
      <c r="A45" s="319" t="s">
        <v>235</v>
      </c>
      <c r="B45" s="813">
        <v>4068.4461005000003</v>
      </c>
      <c r="C45" s="701">
        <v>5055.4985606999999</v>
      </c>
      <c r="D45" s="698">
        <f t="shared" si="0"/>
        <v>0.24261165954212682</v>
      </c>
      <c r="E45" s="706">
        <v>11856.956973600001</v>
      </c>
      <c r="F45" s="702">
        <v>14833.507534099999</v>
      </c>
      <c r="G45" s="698">
        <f t="shared" si="1"/>
        <v>0.25103832012947414</v>
      </c>
      <c r="H45" s="707">
        <f t="shared" si="4"/>
        <v>4.5245199692429544E-2</v>
      </c>
    </row>
    <row r="46" spans="1:8" x14ac:dyDescent="0.25">
      <c r="A46" s="319" t="s">
        <v>233</v>
      </c>
      <c r="B46" s="813">
        <v>3849.0918543999996</v>
      </c>
      <c r="C46" s="701">
        <v>4694.1891094000002</v>
      </c>
      <c r="D46" s="698">
        <f t="shared" si="0"/>
        <v>0.21955757019255007</v>
      </c>
      <c r="E46" s="706">
        <v>10412.558178159999</v>
      </c>
      <c r="F46" s="702">
        <v>12692.829561099999</v>
      </c>
      <c r="G46" s="698">
        <f t="shared" si="1"/>
        <v>0.21899242663755714</v>
      </c>
      <c r="H46" s="707">
        <f t="shared" si="4"/>
        <v>3.8715698686486458E-2</v>
      </c>
    </row>
    <row r="47" spans="1:8" x14ac:dyDescent="0.25">
      <c r="A47" s="319" t="s">
        <v>219</v>
      </c>
      <c r="B47" s="813">
        <v>2524.3173678000003</v>
      </c>
      <c r="C47" s="701">
        <v>1701.7263690000002</v>
      </c>
      <c r="D47" s="698">
        <f t="shared" si="0"/>
        <v>-0.32586671125148847</v>
      </c>
      <c r="E47" s="706">
        <v>7160.9916616999999</v>
      </c>
      <c r="F47" s="702">
        <v>6059.8086502999995</v>
      </c>
      <c r="G47" s="698">
        <f t="shared" si="1"/>
        <v>-0.15377521206868472</v>
      </c>
      <c r="H47" s="707">
        <f t="shared" si="4"/>
        <v>1.8483642648270696E-2</v>
      </c>
    </row>
    <row r="48" spans="1:8" x14ac:dyDescent="0.25">
      <c r="A48" s="319" t="s">
        <v>236</v>
      </c>
      <c r="B48" s="813">
        <v>1566.7903484999999</v>
      </c>
      <c r="C48" s="701">
        <v>1184.1821423000001</v>
      </c>
      <c r="D48" s="698">
        <f t="shared" si="0"/>
        <v>-0.24419872548123489</v>
      </c>
      <c r="E48" s="706">
        <v>3401.5650587270002</v>
      </c>
      <c r="F48" s="702">
        <v>3438.26467056</v>
      </c>
      <c r="G48" s="698">
        <f t="shared" si="1"/>
        <v>1.0789037163597248E-2</v>
      </c>
      <c r="H48" s="707">
        <f t="shared" si="4"/>
        <v>1.0487403013568587E-2</v>
      </c>
    </row>
    <row r="49" spans="1:8" x14ac:dyDescent="0.25">
      <c r="A49" s="319" t="s">
        <v>230</v>
      </c>
      <c r="B49" s="815">
        <v>0</v>
      </c>
      <c r="C49" s="701">
        <v>351.25507530000004</v>
      </c>
      <c r="D49" s="698" t="s">
        <v>215</v>
      </c>
      <c r="E49" s="706">
        <v>744.73129059999997</v>
      </c>
      <c r="F49" s="702">
        <v>1189.3883396000001</v>
      </c>
      <c r="G49" s="698">
        <f t="shared" si="1"/>
        <v>0.59707045294385019</v>
      </c>
      <c r="H49" s="707">
        <f t="shared" si="4"/>
        <v>3.6278751207924811E-3</v>
      </c>
    </row>
    <row r="50" spans="1:8" ht="15.75" thickBot="1" x14ac:dyDescent="0.3">
      <c r="A50" s="319" t="s">
        <v>237</v>
      </c>
      <c r="B50" s="815">
        <v>0.7631</v>
      </c>
      <c r="C50" s="812">
        <v>3.3119999999999998</v>
      </c>
      <c r="D50" s="698">
        <f t="shared" si="0"/>
        <v>3.3401913248591271</v>
      </c>
      <c r="E50" s="776">
        <v>2.363</v>
      </c>
      <c r="F50" s="702">
        <v>13.379799999999999</v>
      </c>
      <c r="G50" s="698">
        <f t="shared" si="1"/>
        <v>4.6622090562843841</v>
      </c>
      <c r="H50" s="816">
        <f t="shared" si="4"/>
        <v>4.081109754069362E-5</v>
      </c>
    </row>
    <row r="51" spans="1:8" x14ac:dyDescent="0.25">
      <c r="A51" s="692" t="s">
        <v>743</v>
      </c>
      <c r="B51" s="704">
        <f>+SUM(B52:B68)</f>
        <v>288638.67863830412</v>
      </c>
      <c r="C51" s="705">
        <f>+SUM(C52:C68)</f>
        <v>301672.26708662161</v>
      </c>
      <c r="D51" s="695">
        <f t="shared" si="0"/>
        <v>4.5155377338218727E-2</v>
      </c>
      <c r="E51" s="704">
        <f>+SUM(E52:E68)</f>
        <v>859836.57190291816</v>
      </c>
      <c r="F51" s="705">
        <f>+SUM(F52:F68)</f>
        <v>879623.82122444338</v>
      </c>
      <c r="G51" s="695">
        <f t="shared" si="1"/>
        <v>2.3012802627985218E-2</v>
      </c>
      <c r="H51" s="696">
        <f>SUM(H52:H68)</f>
        <v>1.0000000000000002</v>
      </c>
    </row>
    <row r="52" spans="1:8" x14ac:dyDescent="0.25">
      <c r="A52" s="319" t="s">
        <v>229</v>
      </c>
      <c r="B52" s="706">
        <v>53269.847677541104</v>
      </c>
      <c r="C52" s="702">
        <v>67864.761011772309</v>
      </c>
      <c r="D52" s="698">
        <f t="shared" si="0"/>
        <v>0.27398075967062518</v>
      </c>
      <c r="E52" s="706">
        <v>147420.43731413851</v>
      </c>
      <c r="F52" s="702">
        <v>185943.04849762243</v>
      </c>
      <c r="G52" s="698">
        <f t="shared" si="1"/>
        <v>0.26131119867319352</v>
      </c>
      <c r="H52" s="707">
        <f t="shared" ref="H52:H66" si="5">(F52/$F$51)</f>
        <v>0.21138928256716402</v>
      </c>
    </row>
    <row r="53" spans="1:8" x14ac:dyDescent="0.25">
      <c r="A53" s="697" t="s">
        <v>218</v>
      </c>
      <c r="B53" s="706">
        <v>60611.789162341702</v>
      </c>
      <c r="C53" s="702">
        <v>52597.788472833803</v>
      </c>
      <c r="D53" s="698">
        <f t="shared" si="0"/>
        <v>-0.13221851392710615</v>
      </c>
      <c r="E53" s="706">
        <v>186629.75792685401</v>
      </c>
      <c r="F53" s="702">
        <v>157336.5493430974</v>
      </c>
      <c r="G53" s="698">
        <f t="shared" si="1"/>
        <v>-0.15695893789476767</v>
      </c>
      <c r="H53" s="707">
        <f t="shared" si="5"/>
        <v>0.17886799509827242</v>
      </c>
    </row>
    <row r="54" spans="1:8" ht="15" customHeight="1" x14ac:dyDescent="0.25">
      <c r="A54" s="697" t="s">
        <v>217</v>
      </c>
      <c r="B54" s="706">
        <v>31883.9485879485</v>
      </c>
      <c r="C54" s="702">
        <v>44394.263136355796</v>
      </c>
      <c r="D54" s="698">
        <f t="shared" si="0"/>
        <v>0.39237030237641091</v>
      </c>
      <c r="E54" s="706">
        <v>110926.8046827151</v>
      </c>
      <c r="F54" s="702">
        <v>124479.0636811578</v>
      </c>
      <c r="G54" s="698">
        <f t="shared" si="1"/>
        <v>0.12217298638689122</v>
      </c>
      <c r="H54" s="707">
        <f t="shared" si="5"/>
        <v>0.14151397526715676</v>
      </c>
    </row>
    <row r="55" spans="1:8" x14ac:dyDescent="0.25">
      <c r="A55" s="697" t="s">
        <v>238</v>
      </c>
      <c r="B55" s="706">
        <v>42012.719382734896</v>
      </c>
      <c r="C55" s="702">
        <v>40600.232602523996</v>
      </c>
      <c r="D55" s="698">
        <f t="shared" si="0"/>
        <v>-3.3620455922959369E-2</v>
      </c>
      <c r="E55" s="706">
        <v>122854.629925146</v>
      </c>
      <c r="F55" s="702">
        <v>119682.96113702448</v>
      </c>
      <c r="G55" s="698">
        <f t="shared" si="1"/>
        <v>-2.5816436792443054E-2</v>
      </c>
      <c r="H55" s="707">
        <f t="shared" si="5"/>
        <v>0.13606152795001031</v>
      </c>
    </row>
    <row r="56" spans="1:8" x14ac:dyDescent="0.25">
      <c r="A56" s="319" t="s">
        <v>276</v>
      </c>
      <c r="B56" s="813">
        <v>12484.266007926601</v>
      </c>
      <c r="C56" s="701">
        <v>14004.3567765353</v>
      </c>
      <c r="D56" s="698">
        <f t="shared" si="0"/>
        <v>0.12176052381802438</v>
      </c>
      <c r="E56" s="706">
        <v>33264.531076829197</v>
      </c>
      <c r="F56" s="702">
        <v>45873.800269256797</v>
      </c>
      <c r="G56" s="698">
        <f t="shared" si="1"/>
        <v>0.37906048226877709</v>
      </c>
      <c r="H56" s="707">
        <f t="shared" si="5"/>
        <v>5.2151612044112332E-2</v>
      </c>
    </row>
    <row r="57" spans="1:8" x14ac:dyDescent="0.25">
      <c r="A57" s="319" t="s">
        <v>233</v>
      </c>
      <c r="B57" s="813">
        <v>16585.853414372101</v>
      </c>
      <c r="C57" s="701">
        <v>14740.822612185801</v>
      </c>
      <c r="D57" s="698">
        <f t="shared" si="0"/>
        <v>-0.11124123408612363</v>
      </c>
      <c r="E57" s="706">
        <v>50309.0092563863</v>
      </c>
      <c r="F57" s="702">
        <v>44084.4131047708</v>
      </c>
      <c r="G57" s="698">
        <f t="shared" si="1"/>
        <v>-0.12372726562539771</v>
      </c>
      <c r="H57" s="707">
        <f t="shared" si="5"/>
        <v>5.0117347940173952E-2</v>
      </c>
    </row>
    <row r="58" spans="1:8" ht="15" customHeight="1" x14ac:dyDescent="0.25">
      <c r="A58" s="319" t="s">
        <v>225</v>
      </c>
      <c r="B58" s="813">
        <v>22860.198365482702</v>
      </c>
      <c r="C58" s="701">
        <v>13665.1569538891</v>
      </c>
      <c r="D58" s="698">
        <f t="shared" si="0"/>
        <v>-0.40222929235283755</v>
      </c>
      <c r="E58" s="706">
        <v>58585.870266144906</v>
      </c>
      <c r="F58" s="702">
        <v>38203.2781906253</v>
      </c>
      <c r="G58" s="698">
        <f t="shared" si="1"/>
        <v>-0.34790969192614551</v>
      </c>
      <c r="H58" s="707">
        <f t="shared" si="5"/>
        <v>4.3431381994005154E-2</v>
      </c>
    </row>
    <row r="59" spans="1:8" x14ac:dyDescent="0.25">
      <c r="A59" s="319" t="s">
        <v>236</v>
      </c>
      <c r="B59" s="813">
        <v>12639.571290364302</v>
      </c>
      <c r="C59" s="701">
        <v>10767.444770987157</v>
      </c>
      <c r="D59" s="698">
        <f t="shared" si="0"/>
        <v>-0.14811629891310862</v>
      </c>
      <c r="E59" s="706">
        <v>35333.512284662298</v>
      </c>
      <c r="F59" s="702">
        <v>32504.27846945186</v>
      </c>
      <c r="G59" s="698">
        <f t="shared" si="1"/>
        <v>-8.0072249608725166E-2</v>
      </c>
      <c r="H59" s="707">
        <f t="shared" si="5"/>
        <v>3.6952476371326148E-2</v>
      </c>
    </row>
    <row r="60" spans="1:8" x14ac:dyDescent="0.25">
      <c r="A60" s="319" t="s">
        <v>219</v>
      </c>
      <c r="B60" s="813">
        <v>5829.2565234054</v>
      </c>
      <c r="C60" s="701">
        <v>11453.141038642701</v>
      </c>
      <c r="D60" s="698">
        <f t="shared" si="0"/>
        <v>0.96476874755065301</v>
      </c>
      <c r="E60" s="706">
        <v>19469.571604004203</v>
      </c>
      <c r="F60" s="702">
        <v>29034.105187769303</v>
      </c>
      <c r="G60" s="698">
        <f t="shared" si="1"/>
        <v>0.49125547178439266</v>
      </c>
      <c r="H60" s="707">
        <f t="shared" si="5"/>
        <v>3.3007411221939849E-2</v>
      </c>
    </row>
    <row r="61" spans="1:8" x14ac:dyDescent="0.25">
      <c r="A61" s="319" t="s">
        <v>228</v>
      </c>
      <c r="B61" s="813">
        <v>7842.3662283059994</v>
      </c>
      <c r="C61" s="701">
        <v>7910.2226545367002</v>
      </c>
      <c r="D61" s="698">
        <f t="shared" si="0"/>
        <v>8.6525449405541188E-3</v>
      </c>
      <c r="E61" s="706">
        <v>23468.566746484099</v>
      </c>
      <c r="F61" s="702">
        <v>23117.490206646602</v>
      </c>
      <c r="G61" s="698">
        <f t="shared" si="1"/>
        <v>-1.4959436749161226E-2</v>
      </c>
      <c r="H61" s="707">
        <f t="shared" si="5"/>
        <v>2.6281109775388837E-2</v>
      </c>
    </row>
    <row r="62" spans="1:8" x14ac:dyDescent="0.25">
      <c r="A62" s="319" t="s">
        <v>237</v>
      </c>
      <c r="B62" s="813">
        <v>7583.6431013229994</v>
      </c>
      <c r="C62" s="701">
        <v>7888.5633400391007</v>
      </c>
      <c r="D62" s="698">
        <f t="shared" si="0"/>
        <v>4.0207619826268859E-2</v>
      </c>
      <c r="E62" s="706">
        <v>21791.023545798998</v>
      </c>
      <c r="F62" s="702">
        <v>22383.877828632703</v>
      </c>
      <c r="G62" s="698">
        <f t="shared" si="1"/>
        <v>2.7206353184267895E-2</v>
      </c>
      <c r="H62" s="707">
        <f t="shared" si="5"/>
        <v>2.5447102827972721E-2</v>
      </c>
    </row>
    <row r="63" spans="1:8" x14ac:dyDescent="0.25">
      <c r="A63" s="319" t="s">
        <v>223</v>
      </c>
      <c r="B63" s="813">
        <v>7173.7105405715001</v>
      </c>
      <c r="C63" s="701">
        <v>6491.1606470137003</v>
      </c>
      <c r="D63" s="698">
        <f t="shared" si="0"/>
        <v>-9.5146004246698279E-2</v>
      </c>
      <c r="E63" s="706">
        <v>20722.590305474299</v>
      </c>
      <c r="F63" s="702">
        <v>19150.612866408901</v>
      </c>
      <c r="G63" s="698">
        <f t="shared" si="1"/>
        <v>-7.5858153632952341E-2</v>
      </c>
      <c r="H63" s="707">
        <f t="shared" si="5"/>
        <v>2.1771366809679046E-2</v>
      </c>
    </row>
    <row r="64" spans="1:8" x14ac:dyDescent="0.25">
      <c r="A64" s="319" t="s">
        <v>235</v>
      </c>
      <c r="B64" s="813">
        <v>3898.5256918885002</v>
      </c>
      <c r="C64" s="701">
        <v>4086.6117282382002</v>
      </c>
      <c r="D64" s="698">
        <f t="shared" si="0"/>
        <v>4.8245426916396328E-2</v>
      </c>
      <c r="E64" s="706">
        <v>12947.770719935601</v>
      </c>
      <c r="F64" s="702">
        <v>13693.542677039401</v>
      </c>
      <c r="G64" s="698">
        <f t="shared" si="1"/>
        <v>5.7598483417345303E-2</v>
      </c>
      <c r="H64" s="707">
        <f t="shared" si="5"/>
        <v>1.5567498681399828E-2</v>
      </c>
    </row>
    <row r="65" spans="1:8" x14ac:dyDescent="0.25">
      <c r="A65" s="319" t="s">
        <v>230</v>
      </c>
      <c r="B65" s="817">
        <v>0</v>
      </c>
      <c r="C65" s="701">
        <v>1103.4058428440001</v>
      </c>
      <c r="D65" s="698" t="s">
        <v>215</v>
      </c>
      <c r="E65" s="706">
        <v>4536.6577070376998</v>
      </c>
      <c r="F65" s="702">
        <v>10926.8328837062</v>
      </c>
      <c r="G65" s="698">
        <f t="shared" si="1"/>
        <v>1.4085645400920255</v>
      </c>
      <c r="H65" s="707">
        <f t="shared" si="5"/>
        <v>1.2422165725907651E-2</v>
      </c>
    </row>
    <row r="66" spans="1:8" x14ac:dyDescent="0.25">
      <c r="A66" s="319" t="s">
        <v>220</v>
      </c>
      <c r="B66" s="813">
        <v>2271.5027984198</v>
      </c>
      <c r="C66" s="701">
        <v>2573.9177501455001</v>
      </c>
      <c r="D66" s="698">
        <f t="shared" si="0"/>
        <v>0.13313430735638043</v>
      </c>
      <c r="E66" s="706">
        <v>6591.7911868134015</v>
      </c>
      <c r="F66" s="702">
        <v>8290.429437114999</v>
      </c>
      <c r="G66" s="698">
        <f t="shared" si="1"/>
        <v>0.25768993618906677</v>
      </c>
      <c r="H66" s="707">
        <f t="shared" si="5"/>
        <v>9.4249714901702576E-3</v>
      </c>
    </row>
    <row r="67" spans="1:8" x14ac:dyDescent="0.25">
      <c r="A67" s="319" t="s">
        <v>232</v>
      </c>
      <c r="B67" s="813">
        <v>1681.7463840825999</v>
      </c>
      <c r="C67" s="701">
        <v>1519.8526832918001</v>
      </c>
      <c r="D67" s="698">
        <f t="shared" si="0"/>
        <v>-9.6265229004261266E-2</v>
      </c>
      <c r="E67" s="706">
        <v>4960.6909155794001</v>
      </c>
      <c r="F67" s="702">
        <v>4908.9723793318008</v>
      </c>
      <c r="G67" s="698">
        <f t="shared" si="1"/>
        <v>-1.0425671973469219E-2</v>
      </c>
      <c r="H67" s="707">
        <f>(F67/$F$51)</f>
        <v>5.580763345515668E-3</v>
      </c>
    </row>
    <row r="68" spans="1:8" ht="15.75" thickBot="1" x14ac:dyDescent="0.3">
      <c r="A68" s="319" t="s">
        <v>222</v>
      </c>
      <c r="B68" s="814">
        <v>9.7334815954000007</v>
      </c>
      <c r="C68" s="812">
        <v>10.565064786700001</v>
      </c>
      <c r="D68" s="698">
        <f t="shared" si="0"/>
        <v>8.5435327857711574E-2</v>
      </c>
      <c r="E68" s="706">
        <v>23.3564389139</v>
      </c>
      <c r="F68" s="702">
        <v>10.565064786700001</v>
      </c>
      <c r="G68" s="698">
        <f t="shared" si="1"/>
        <v>-0.54765943448628773</v>
      </c>
      <c r="H68" s="816">
        <f>(F68/$F$51)</f>
        <v>1.201088980513664E-5</v>
      </c>
    </row>
    <row r="69" spans="1:8" x14ac:dyDescent="0.25">
      <c r="A69" s="692" t="s">
        <v>744</v>
      </c>
      <c r="B69" s="704">
        <f>+SUM(B70:B80)</f>
        <v>25325.633509677002</v>
      </c>
      <c r="C69" s="705">
        <f>+SUM(C70:C80)</f>
        <v>23605.320676988998</v>
      </c>
      <c r="D69" s="695">
        <f t="shared" si="0"/>
        <v>-6.7927731483228948E-2</v>
      </c>
      <c r="E69" s="704">
        <f>+SUM(E70:E80)</f>
        <v>70730.021700089914</v>
      </c>
      <c r="F69" s="705">
        <f>+SUM(F70:F80)</f>
        <v>67925.082693916003</v>
      </c>
      <c r="G69" s="695">
        <f t="shared" si="1"/>
        <v>-3.9656979296110451E-2</v>
      </c>
      <c r="H69" s="696">
        <f>SUM(H70:H80)</f>
        <v>0.99999999999999989</v>
      </c>
    </row>
    <row r="70" spans="1:8" x14ac:dyDescent="0.25">
      <c r="A70" s="319" t="s">
        <v>238</v>
      </c>
      <c r="B70" s="706">
        <v>7674.1448132490004</v>
      </c>
      <c r="C70" s="702">
        <v>6983.952556323</v>
      </c>
      <c r="D70" s="698">
        <f t="shared" si="0"/>
        <v>-8.993735116053847E-2</v>
      </c>
      <c r="E70" s="706">
        <v>21956.334211937999</v>
      </c>
      <c r="F70" s="702">
        <v>19211.088244398001</v>
      </c>
      <c r="G70" s="698">
        <f t="shared" si="1"/>
        <v>-0.12503207234144609</v>
      </c>
      <c r="H70" s="707">
        <f t="shared" ref="H70:H80" si="6">(F70/$F$69)</f>
        <v>0.28282760185905115</v>
      </c>
    </row>
    <row r="71" spans="1:8" x14ac:dyDescent="0.25">
      <c r="A71" s="697" t="s">
        <v>218</v>
      </c>
      <c r="B71" s="706">
        <v>5739.0686397400004</v>
      </c>
      <c r="C71" s="702">
        <v>3652.9537646700001</v>
      </c>
      <c r="D71" s="698">
        <f t="shared" ref="D71:D82" si="7">+C71/B71-1</f>
        <v>-0.36349362693186194</v>
      </c>
      <c r="E71" s="706">
        <v>13826.61717634</v>
      </c>
      <c r="F71" s="702">
        <v>11836.91304756</v>
      </c>
      <c r="G71" s="698">
        <f t="shared" si="1"/>
        <v>-0.14390389951526006</v>
      </c>
      <c r="H71" s="707">
        <f t="shared" si="6"/>
        <v>0.17426424198700641</v>
      </c>
    </row>
    <row r="72" spans="1:8" x14ac:dyDescent="0.25">
      <c r="A72" s="697" t="s">
        <v>217</v>
      </c>
      <c r="B72" s="706">
        <v>2788.1657896379998</v>
      </c>
      <c r="C72" s="702">
        <v>4334.8861353959992</v>
      </c>
      <c r="D72" s="698">
        <f t="shared" si="7"/>
        <v>0.55474475424175451</v>
      </c>
      <c r="E72" s="706">
        <v>8370.1558583370006</v>
      </c>
      <c r="F72" s="702">
        <v>11346.890516468</v>
      </c>
      <c r="G72" s="698">
        <f t="shared" ref="G72:G85" si="8">+F72/E72-1</f>
        <v>0.35563670599586938</v>
      </c>
      <c r="H72" s="707">
        <f t="shared" si="6"/>
        <v>0.16705008027151555</v>
      </c>
    </row>
    <row r="73" spans="1:8" x14ac:dyDescent="0.25">
      <c r="A73" s="697" t="s">
        <v>236</v>
      </c>
      <c r="B73" s="706">
        <v>2178.7613319000002</v>
      </c>
      <c r="C73" s="702">
        <v>1854.7647794999998</v>
      </c>
      <c r="D73" s="698">
        <f t="shared" si="7"/>
        <v>-0.14870676638889013</v>
      </c>
      <c r="E73" s="706">
        <v>6453.1165224249007</v>
      </c>
      <c r="F73" s="702">
        <v>5563.8376648399999</v>
      </c>
      <c r="G73" s="698">
        <f t="shared" si="8"/>
        <v>-0.1378061057001857</v>
      </c>
      <c r="H73" s="707">
        <f t="shared" si="6"/>
        <v>8.1911385959024363E-2</v>
      </c>
    </row>
    <row r="74" spans="1:8" x14ac:dyDescent="0.25">
      <c r="A74" s="319" t="s">
        <v>229</v>
      </c>
      <c r="B74" s="813">
        <v>2542.3559151500008</v>
      </c>
      <c r="C74" s="701">
        <v>2081.0349725999995</v>
      </c>
      <c r="D74" s="698">
        <f t="shared" si="7"/>
        <v>-0.18145411498090069</v>
      </c>
      <c r="E74" s="706">
        <v>6845.3196733000004</v>
      </c>
      <c r="F74" s="702">
        <v>5334.0185442000002</v>
      </c>
      <c r="G74" s="698">
        <f t="shared" si="8"/>
        <v>-0.22077875120935442</v>
      </c>
      <c r="H74" s="707">
        <f t="shared" si="6"/>
        <v>7.8527965409128084E-2</v>
      </c>
    </row>
    <row r="75" spans="1:8" x14ac:dyDescent="0.25">
      <c r="A75" s="319" t="s">
        <v>225</v>
      </c>
      <c r="B75" s="813">
        <v>1739.203141</v>
      </c>
      <c r="C75" s="701">
        <v>1408.0718069999998</v>
      </c>
      <c r="D75" s="698">
        <f t="shared" si="7"/>
        <v>-0.19039255748446249</v>
      </c>
      <c r="E75" s="706">
        <v>4600.6124810000001</v>
      </c>
      <c r="F75" s="702">
        <v>4928.0396349999992</v>
      </c>
      <c r="G75" s="698">
        <f t="shared" si="8"/>
        <v>7.1170339895445522E-2</v>
      </c>
      <c r="H75" s="707">
        <f t="shared" si="6"/>
        <v>7.2551102472804205E-2</v>
      </c>
    </row>
    <row r="76" spans="1:8" x14ac:dyDescent="0.25">
      <c r="A76" s="319" t="s">
        <v>219</v>
      </c>
      <c r="B76" s="813">
        <v>1734.0308473000002</v>
      </c>
      <c r="C76" s="701">
        <v>1397.3167690000002</v>
      </c>
      <c r="D76" s="698">
        <f t="shared" si="7"/>
        <v>-0.19417998176000495</v>
      </c>
      <c r="E76" s="706">
        <v>4616.1078924000003</v>
      </c>
      <c r="F76" s="702">
        <v>4283.7688170000001</v>
      </c>
      <c r="G76" s="698">
        <f t="shared" si="8"/>
        <v>-7.1995517251051688E-2</v>
      </c>
      <c r="H76" s="707">
        <f t="shared" si="6"/>
        <v>6.3066081734541549E-2</v>
      </c>
    </row>
    <row r="77" spans="1:8" x14ac:dyDescent="0.25">
      <c r="A77" s="319" t="s">
        <v>235</v>
      </c>
      <c r="B77" s="813">
        <v>557.80165770000008</v>
      </c>
      <c r="C77" s="701">
        <v>929.77387249999992</v>
      </c>
      <c r="D77" s="698">
        <f t="shared" si="7"/>
        <v>0.66685390705679115</v>
      </c>
      <c r="E77" s="706">
        <v>1960.0512802999999</v>
      </c>
      <c r="F77" s="702">
        <v>2633.1682198999997</v>
      </c>
      <c r="G77" s="698">
        <f t="shared" si="8"/>
        <v>0.34341802501053675</v>
      </c>
      <c r="H77" s="707">
        <f t="shared" si="6"/>
        <v>3.8765771280184991E-2</v>
      </c>
    </row>
    <row r="78" spans="1:8" x14ac:dyDescent="0.25">
      <c r="A78" s="319" t="s">
        <v>233</v>
      </c>
      <c r="B78" s="813">
        <v>364.33192400000001</v>
      </c>
      <c r="C78" s="701">
        <v>597.00227619999998</v>
      </c>
      <c r="D78" s="698">
        <f t="shared" si="7"/>
        <v>0.63862191829228765</v>
      </c>
      <c r="E78" s="706">
        <v>1267.2466315500001</v>
      </c>
      <c r="F78" s="702">
        <v>1493.04692015</v>
      </c>
      <c r="G78" s="698">
        <f t="shared" si="8"/>
        <v>0.17818180216728452</v>
      </c>
      <c r="H78" s="707">
        <f t="shared" si="6"/>
        <v>2.1980789142031196E-2</v>
      </c>
    </row>
    <row r="79" spans="1:8" x14ac:dyDescent="0.25">
      <c r="A79" s="319" t="s">
        <v>230</v>
      </c>
      <c r="B79" s="814">
        <v>0</v>
      </c>
      <c r="C79" s="701">
        <v>352.85394380000002</v>
      </c>
      <c r="D79" s="698" t="s">
        <v>215</v>
      </c>
      <c r="E79" s="706">
        <v>812.72562249999999</v>
      </c>
      <c r="F79" s="702">
        <v>1234.3541164000001</v>
      </c>
      <c r="G79" s="698">
        <f t="shared" si="8"/>
        <v>0.51878331656757881</v>
      </c>
      <c r="H79" s="707">
        <f t="shared" si="6"/>
        <v>1.8172287282479233E-2</v>
      </c>
    </row>
    <row r="80" spans="1:8" ht="15.75" thickBot="1" x14ac:dyDescent="0.3">
      <c r="A80" s="319" t="s">
        <v>237</v>
      </c>
      <c r="B80" s="813">
        <v>7.76945</v>
      </c>
      <c r="C80" s="701">
        <v>12.7098</v>
      </c>
      <c r="D80" s="698">
        <f t="shared" si="7"/>
        <v>0.63586869083397146</v>
      </c>
      <c r="E80" s="706">
        <v>21.734349999999999</v>
      </c>
      <c r="F80" s="702">
        <v>59.956968000000003</v>
      </c>
      <c r="G80" s="698">
        <f t="shared" si="8"/>
        <v>1.7586271501103097</v>
      </c>
      <c r="H80" s="707">
        <f t="shared" si="6"/>
        <v>8.8269260223322924E-4</v>
      </c>
    </row>
    <row r="81" spans="1:15" x14ac:dyDescent="0.25">
      <c r="A81" s="692" t="s">
        <v>745</v>
      </c>
      <c r="B81" s="704">
        <f>+B82</f>
        <v>1218023.8837799998</v>
      </c>
      <c r="C81" s="705">
        <f>+C82</f>
        <v>1254443.352592</v>
      </c>
      <c r="D81" s="695">
        <f t="shared" si="7"/>
        <v>2.9900455399098247E-2</v>
      </c>
      <c r="E81" s="704">
        <f>+E82</f>
        <v>3501572.6128359996</v>
      </c>
      <c r="F81" s="705">
        <f>+F82</f>
        <v>3568874.68879</v>
      </c>
      <c r="G81" s="695">
        <f t="shared" si="8"/>
        <v>1.9220528429793493E-2</v>
      </c>
      <c r="H81" s="696">
        <f>SUM(H82)</f>
        <v>1</v>
      </c>
    </row>
    <row r="82" spans="1:15" ht="15.75" thickBot="1" x14ac:dyDescent="0.3">
      <c r="A82" s="319" t="s">
        <v>225</v>
      </c>
      <c r="B82" s="813">
        <v>1218023.8837799998</v>
      </c>
      <c r="C82" s="701">
        <v>1254443.352592</v>
      </c>
      <c r="D82" s="698">
        <f t="shared" si="7"/>
        <v>2.9900455399098247E-2</v>
      </c>
      <c r="E82" s="706">
        <v>3501572.6128359996</v>
      </c>
      <c r="F82" s="702">
        <v>3568874.68879</v>
      </c>
      <c r="G82" s="698">
        <f t="shared" si="8"/>
        <v>1.9220528429793493E-2</v>
      </c>
      <c r="H82" s="707">
        <f>(F82/$F$81)</f>
        <v>1</v>
      </c>
    </row>
    <row r="83" spans="1:15" x14ac:dyDescent="0.25">
      <c r="A83" s="692" t="s">
        <v>746</v>
      </c>
      <c r="B83" s="704">
        <f>SUM(B84:B84)</f>
        <v>2922.6831999999999</v>
      </c>
      <c r="C83" s="705">
        <f>SUM(C84:C84)</f>
        <v>2743.6943419999998</v>
      </c>
      <c r="D83" s="695">
        <f>+C83/B83-1</f>
        <v>-6.1241279246413094E-2</v>
      </c>
      <c r="E83" s="704">
        <f>SUM(E84:E84)</f>
        <v>8057.7072399999997</v>
      </c>
      <c r="F83" s="705">
        <f>SUM(F84:F84)</f>
        <v>7992.7976840000001</v>
      </c>
      <c r="G83" s="695">
        <f>+F83/E83-1</f>
        <v>-8.055586293552075E-3</v>
      </c>
      <c r="H83" s="696">
        <f>SUM(H84:H84)</f>
        <v>1</v>
      </c>
    </row>
    <row r="84" spans="1:15" ht="15.75" thickBot="1" x14ac:dyDescent="0.3">
      <c r="A84" s="319" t="s">
        <v>230</v>
      </c>
      <c r="B84" s="813">
        <v>2922.6831999999999</v>
      </c>
      <c r="C84" s="701">
        <v>2743.6943419999998</v>
      </c>
      <c r="D84" s="698">
        <f>+C84/B84-1</f>
        <v>-6.1241279246413094E-2</v>
      </c>
      <c r="E84" s="706">
        <v>8057.7072399999997</v>
      </c>
      <c r="F84" s="702">
        <v>7992.7976840000001</v>
      </c>
      <c r="G84" s="698">
        <f>+F84/E84-1</f>
        <v>-8.055586293552075E-3</v>
      </c>
      <c r="H84" s="707">
        <f>(F84/$F$83)</f>
        <v>1</v>
      </c>
    </row>
    <row r="85" spans="1:15" x14ac:dyDescent="0.25">
      <c r="A85" s="692" t="s">
        <v>747</v>
      </c>
      <c r="B85" s="704">
        <f>SUM(B86:B90)</f>
        <v>4034.7399693068</v>
      </c>
      <c r="C85" s="705">
        <f>SUM(C86:C90)</f>
        <v>3507.1413508700002</v>
      </c>
      <c r="D85" s="695">
        <f t="shared" ref="D85:D104" si="9">(C85-B85)/B85</f>
        <v>-0.13076397052855065</v>
      </c>
      <c r="E85" s="704">
        <f>SUM(E86:E90)</f>
        <v>10714.430473104099</v>
      </c>
      <c r="F85" s="705">
        <f>SUM(F86:F90)</f>
        <v>9723.4797195119991</v>
      </c>
      <c r="G85" s="695">
        <f t="shared" si="8"/>
        <v>-9.2487487419852576E-2</v>
      </c>
      <c r="H85" s="696">
        <f>SUM(H86:H90)</f>
        <v>1</v>
      </c>
    </row>
    <row r="86" spans="1:15" x14ac:dyDescent="0.25">
      <c r="A86" s="319" t="s">
        <v>219</v>
      </c>
      <c r="B86" s="170">
        <v>1032.9720808</v>
      </c>
      <c r="C86" s="662">
        <v>1173.487545</v>
      </c>
      <c r="D86" s="698">
        <f t="shared" si="9"/>
        <v>0.13603026336508126</v>
      </c>
      <c r="E86" s="170">
        <v>2656.7095850999999</v>
      </c>
      <c r="F86" s="662">
        <v>2732.5870005000002</v>
      </c>
      <c r="G86" s="698">
        <f t="shared" ref="G86:G97" si="10">(F86-E86)/E86</f>
        <v>2.8560673633864345E-2</v>
      </c>
      <c r="H86" s="707">
        <f>(F86/$F$85)</f>
        <v>0.28102974236852141</v>
      </c>
    </row>
    <row r="87" spans="1:15" x14ac:dyDescent="0.25">
      <c r="A87" s="319" t="s">
        <v>228</v>
      </c>
      <c r="B87" s="706">
        <v>817.43124360000002</v>
      </c>
      <c r="C87" s="702">
        <v>920.26404119999995</v>
      </c>
      <c r="D87" s="698">
        <f t="shared" si="9"/>
        <v>0.12579993535250766</v>
      </c>
      <c r="E87" s="706">
        <v>2515.3242936000001</v>
      </c>
      <c r="F87" s="702">
        <v>2656.6270585000002</v>
      </c>
      <c r="G87" s="698">
        <f t="shared" si="10"/>
        <v>5.6176758304895831E-2</v>
      </c>
      <c r="H87" s="707">
        <f>(F87/$F$85)</f>
        <v>0.27321773018860479</v>
      </c>
    </row>
    <row r="88" spans="1:15" x14ac:dyDescent="0.25">
      <c r="A88" s="319" t="s">
        <v>223</v>
      </c>
      <c r="B88" s="706">
        <v>738.4565558068</v>
      </c>
      <c r="C88" s="708">
        <v>822.13925742000004</v>
      </c>
      <c r="D88" s="698">
        <f t="shared" si="9"/>
        <v>0.11332108971769177</v>
      </c>
      <c r="E88" s="706">
        <v>2226.7230825940997</v>
      </c>
      <c r="F88" s="708">
        <v>2484.0893018819997</v>
      </c>
      <c r="G88" s="698">
        <f t="shared" si="10"/>
        <v>0.11558070300689219</v>
      </c>
      <c r="H88" s="707">
        <f>(F88/$F$85)</f>
        <v>0.25547328462023788</v>
      </c>
    </row>
    <row r="89" spans="1:15" x14ac:dyDescent="0.25">
      <c r="A89" s="319" t="s">
        <v>276</v>
      </c>
      <c r="B89" s="706">
        <v>274.74642799999998</v>
      </c>
      <c r="C89" s="702">
        <v>175.938974</v>
      </c>
      <c r="D89" s="698">
        <f t="shared" si="9"/>
        <v>-0.35963144168702343</v>
      </c>
      <c r="E89" s="706">
        <v>675.77678399999991</v>
      </c>
      <c r="F89" s="702">
        <v>691.72157900000002</v>
      </c>
      <c r="G89" s="698">
        <f t="shared" si="10"/>
        <v>2.3594765871684808E-2</v>
      </c>
      <c r="H89" s="707">
        <f>(F89/$F$85)</f>
        <v>7.1139303927577488E-2</v>
      </c>
    </row>
    <row r="90" spans="1:15" ht="15.75" thickBot="1" x14ac:dyDescent="0.3">
      <c r="A90" s="319" t="s">
        <v>771</v>
      </c>
      <c r="B90" s="813">
        <v>1171.1336610999999</v>
      </c>
      <c r="C90" s="701">
        <v>415.31153325000002</v>
      </c>
      <c r="D90" s="698">
        <f t="shared" si="9"/>
        <v>-0.64537648686494575</v>
      </c>
      <c r="E90" s="706">
        <v>2639.8967278099999</v>
      </c>
      <c r="F90" s="702">
        <v>1158.4547796299998</v>
      </c>
      <c r="G90" s="698">
        <f t="shared" si="10"/>
        <v>-0.56117420525346517</v>
      </c>
      <c r="H90" s="760">
        <f>(F90/$F$85)</f>
        <v>0.11913993889505847</v>
      </c>
      <c r="J90" s="74"/>
      <c r="K90" s="74"/>
      <c r="L90" s="74"/>
      <c r="M90" s="74"/>
      <c r="N90" s="74"/>
      <c r="O90" s="74"/>
    </row>
    <row r="91" spans="1:15" x14ac:dyDescent="0.25">
      <c r="A91" s="692" t="s">
        <v>748</v>
      </c>
      <c r="B91" s="704">
        <f>SUM(B92:B97)</f>
        <v>1854.5507202000001</v>
      </c>
      <c r="C91" s="705">
        <f>SUM(C92:C97)</f>
        <v>1923.9981766000003</v>
      </c>
      <c r="D91" s="695">
        <f t="shared" si="9"/>
        <v>3.7447051538450661E-2</v>
      </c>
      <c r="E91" s="704">
        <f>SUM(E92:E97)</f>
        <v>6488.7815324999992</v>
      </c>
      <c r="F91" s="705">
        <f>SUM(F92:F97)</f>
        <v>5699.8944036000012</v>
      </c>
      <c r="G91" s="695">
        <f t="shared" si="10"/>
        <v>-0.12157708268474489</v>
      </c>
      <c r="H91" s="696">
        <f>SUM(H92:H97)</f>
        <v>0.99999999999999989</v>
      </c>
    </row>
    <row r="92" spans="1:15" x14ac:dyDescent="0.25">
      <c r="A92" s="709" t="s">
        <v>238</v>
      </c>
      <c r="B92" s="710">
        <v>1167.4451403</v>
      </c>
      <c r="C92" s="673">
        <v>1332.6027624000001</v>
      </c>
      <c r="D92" s="172">
        <f t="shared" si="9"/>
        <v>0.14146927885413035</v>
      </c>
      <c r="E92" s="684">
        <v>4150.6847079999998</v>
      </c>
      <c r="F92" s="171">
        <v>3471.2642947000004</v>
      </c>
      <c r="G92" s="172">
        <f t="shared" si="10"/>
        <v>-0.16368875525295606</v>
      </c>
      <c r="H92" s="707">
        <f>(F92/$F$91)</f>
        <v>0.60900501814692942</v>
      </c>
    </row>
    <row r="93" spans="1:15" x14ac:dyDescent="0.25">
      <c r="A93" s="709" t="s">
        <v>217</v>
      </c>
      <c r="B93" s="679">
        <v>498.462965</v>
      </c>
      <c r="C93" s="673">
        <v>455.32995</v>
      </c>
      <c r="D93" s="172">
        <f t="shared" si="9"/>
        <v>-8.6532035534475471E-2</v>
      </c>
      <c r="E93" s="170">
        <v>1784.967772</v>
      </c>
      <c r="F93" s="171">
        <v>1791.075644</v>
      </c>
      <c r="G93" s="172">
        <f t="shared" si="10"/>
        <v>3.4218388117766211E-3</v>
      </c>
      <c r="H93" s="707">
        <f t="shared" ref="H93:H97" si="11">(F93/$F$91)</f>
        <v>0.31422961851166453</v>
      </c>
    </row>
    <row r="94" spans="1:15" x14ac:dyDescent="0.25">
      <c r="A94" s="709" t="s">
        <v>229</v>
      </c>
      <c r="B94" s="679">
        <v>119.65204</v>
      </c>
      <c r="C94" s="673">
        <v>87.023861799999992</v>
      </c>
      <c r="D94" s="172">
        <f t="shared" si="9"/>
        <v>-0.27269220148691159</v>
      </c>
      <c r="E94" s="170">
        <v>371.49767600000001</v>
      </c>
      <c r="F94" s="171">
        <v>292.15533679999999</v>
      </c>
      <c r="G94" s="172">
        <f t="shared" si="10"/>
        <v>-0.2135742544995087</v>
      </c>
      <c r="H94" s="707">
        <f t="shared" si="11"/>
        <v>5.1256271803119258E-2</v>
      </c>
    </row>
    <row r="95" spans="1:15" x14ac:dyDescent="0.25">
      <c r="A95" s="709" t="s">
        <v>236</v>
      </c>
      <c r="B95" s="679">
        <v>63.997304899999996</v>
      </c>
      <c r="C95" s="673">
        <v>45.318284400000003</v>
      </c>
      <c r="D95" s="172">
        <f t="shared" si="9"/>
        <v>-0.29187198631547362</v>
      </c>
      <c r="E95" s="170">
        <v>174.63380649999999</v>
      </c>
      <c r="F95" s="171">
        <v>133.03520210000002</v>
      </c>
      <c r="G95" s="172">
        <f t="shared" si="10"/>
        <v>-0.23820476248967276</v>
      </c>
      <c r="H95" s="707">
        <f t="shared" si="11"/>
        <v>2.333994152873713E-2</v>
      </c>
    </row>
    <row r="96" spans="1:15" x14ac:dyDescent="0.25">
      <c r="A96" s="709" t="s">
        <v>218</v>
      </c>
      <c r="B96" s="958">
        <v>3.7426699999999999</v>
      </c>
      <c r="C96" s="673">
        <v>3.3783180000000002</v>
      </c>
      <c r="D96" s="172">
        <f t="shared" si="9"/>
        <v>-9.7350821739560209E-2</v>
      </c>
      <c r="E96" s="170">
        <v>3.7426699999999999</v>
      </c>
      <c r="F96" s="171">
        <v>11.055126</v>
      </c>
      <c r="G96" s="172">
        <f t="shared" si="10"/>
        <v>1.9538073086860448</v>
      </c>
      <c r="H96" s="707">
        <f t="shared" si="11"/>
        <v>1.9395317206258563E-3</v>
      </c>
    </row>
    <row r="97" spans="1:8" ht="15.75" thickBot="1" x14ac:dyDescent="0.3">
      <c r="A97" s="709" t="s">
        <v>237</v>
      </c>
      <c r="B97" s="679">
        <v>1.2505999999999999</v>
      </c>
      <c r="C97" s="799">
        <v>0.34499999999999997</v>
      </c>
      <c r="D97" s="172">
        <f t="shared" si="9"/>
        <v>-0.72413241644010873</v>
      </c>
      <c r="E97" s="170">
        <v>3.2549000000000001</v>
      </c>
      <c r="F97" s="171">
        <v>1.3088</v>
      </c>
      <c r="G97" s="172">
        <f t="shared" si="10"/>
        <v>-0.59789855295093552</v>
      </c>
      <c r="H97" s="759">
        <f t="shared" si="11"/>
        <v>2.2961828892362879E-4</v>
      </c>
    </row>
    <row r="98" spans="1:8" x14ac:dyDescent="0.25">
      <c r="A98" s="692" t="s">
        <v>749</v>
      </c>
      <c r="B98" s="704">
        <f>SUM(B99:B101)</f>
        <v>25.131314</v>
      </c>
      <c r="C98" s="705">
        <f>SUM(C99:C101)</f>
        <v>24.4855892</v>
      </c>
      <c r="D98" s="695">
        <f t="shared" si="9"/>
        <v>-2.5694032552376688E-2</v>
      </c>
      <c r="E98" s="704">
        <f>SUM(E99:E101)</f>
        <v>61.696999799999993</v>
      </c>
      <c r="F98" s="705">
        <f>SUM(F99:F101)</f>
        <v>60.780188600000002</v>
      </c>
      <c r="G98" s="695">
        <f>(F98-E98)/E98</f>
        <v>-1.4859899232895777E-2</v>
      </c>
      <c r="H98" s="696">
        <f>SUM(H99:H101)</f>
        <v>1</v>
      </c>
    </row>
    <row r="99" spans="1:8" x14ac:dyDescent="0.25">
      <c r="A99" s="709" t="s">
        <v>238</v>
      </c>
      <c r="B99" s="679">
        <v>19.692983999999999</v>
      </c>
      <c r="C99" s="673">
        <v>18.119588</v>
      </c>
      <c r="D99" s="172">
        <f t="shared" si="9"/>
        <v>-7.9896271687419182E-2</v>
      </c>
      <c r="E99" s="170">
        <v>46.618799999999993</v>
      </c>
      <c r="F99" s="171">
        <v>41.408573000000004</v>
      </c>
      <c r="G99" s="172">
        <f>(F99-E99)/E99</f>
        <v>-0.11176235767544403</v>
      </c>
      <c r="H99" s="707">
        <f>(F99/$F$98)</f>
        <v>0.68128404919098917</v>
      </c>
    </row>
    <row r="100" spans="1:8" x14ac:dyDescent="0.25">
      <c r="A100" s="709" t="s">
        <v>229</v>
      </c>
      <c r="B100" s="679">
        <v>5.2693300000000001</v>
      </c>
      <c r="C100" s="673">
        <v>6.3315011999999999</v>
      </c>
      <c r="D100" s="172">
        <f t="shared" si="9"/>
        <v>0.2015761396610195</v>
      </c>
      <c r="E100" s="170">
        <v>14.633399799999999</v>
      </c>
      <c r="F100" s="171">
        <v>19.200915600000002</v>
      </c>
      <c r="G100" s="172">
        <f>(F100-E100)/E100</f>
        <v>0.31212950253706612</v>
      </c>
      <c r="H100" s="707">
        <f>(F100/$F$98)</f>
        <v>0.31590746988896312</v>
      </c>
    </row>
    <row r="101" spans="1:8" ht="15.75" thickBot="1" x14ac:dyDescent="0.3">
      <c r="A101" s="709" t="s">
        <v>237</v>
      </c>
      <c r="B101" s="818">
        <v>0.16900000000000001</v>
      </c>
      <c r="C101" s="819">
        <v>3.4500000000000003E-2</v>
      </c>
      <c r="D101" s="172">
        <f t="shared" si="9"/>
        <v>-0.79585798816568043</v>
      </c>
      <c r="E101" s="686">
        <v>0.44480000000000008</v>
      </c>
      <c r="F101" s="685">
        <v>0.17069999999999999</v>
      </c>
      <c r="G101" s="172">
        <f>(F101-E101)/E101</f>
        <v>-0.6162320143884894</v>
      </c>
      <c r="H101" s="760">
        <f>(F101/$F$98)</f>
        <v>2.8084809200476877E-3</v>
      </c>
    </row>
    <row r="102" spans="1:8" x14ac:dyDescent="0.25">
      <c r="A102" s="692" t="s">
        <v>750</v>
      </c>
      <c r="B102" s="704">
        <f>SUM(B103:B104)</f>
        <v>28.990872000000003</v>
      </c>
      <c r="C102" s="705">
        <f>SUM(C103:C104)</f>
        <v>22.518574000000001</v>
      </c>
      <c r="D102" s="695">
        <f t="shared" si="9"/>
        <v>-0.22325296044906828</v>
      </c>
      <c r="E102" s="704">
        <f>SUM(E103:E104)</f>
        <v>85.650773999999984</v>
      </c>
      <c r="F102" s="705">
        <f>SUM(F103:F104)</f>
        <v>71.499302</v>
      </c>
      <c r="G102" s="695">
        <f t="shared" ref="G102:G110" si="12">(F102-E102)/E102</f>
        <v>-0.16522293190251833</v>
      </c>
      <c r="H102" s="696">
        <f>SUM(H103:H104)</f>
        <v>1</v>
      </c>
    </row>
    <row r="103" spans="1:8" x14ac:dyDescent="0.25">
      <c r="A103" s="709" t="s">
        <v>219</v>
      </c>
      <c r="B103" s="679">
        <v>17.082198000000002</v>
      </c>
      <c r="C103" s="673">
        <v>11.422354</v>
      </c>
      <c r="D103" s="172">
        <f t="shared" si="9"/>
        <v>-0.33132996116776076</v>
      </c>
      <c r="E103" s="170">
        <v>49.347347999999997</v>
      </c>
      <c r="F103" s="171">
        <v>40.994749999999996</v>
      </c>
      <c r="G103" s="172">
        <f t="shared" si="12"/>
        <v>-0.16926133497589377</v>
      </c>
      <c r="H103" s="707">
        <f>(F103/$F$102)</f>
        <v>0.57335874411752996</v>
      </c>
    </row>
    <row r="104" spans="1:8" ht="15.75" thickBot="1" x14ac:dyDescent="0.3">
      <c r="A104" s="709" t="s">
        <v>229</v>
      </c>
      <c r="B104" s="818">
        <v>11.908674</v>
      </c>
      <c r="C104" s="799">
        <v>11.096219999999999</v>
      </c>
      <c r="D104" s="172">
        <f t="shared" si="9"/>
        <v>-6.8223716595147435E-2</v>
      </c>
      <c r="E104" s="170">
        <v>36.303425999999995</v>
      </c>
      <c r="F104" s="171">
        <v>30.504552</v>
      </c>
      <c r="G104" s="172">
        <f t="shared" si="12"/>
        <v>-0.15973351936536223</v>
      </c>
      <c r="H104" s="760">
        <f>(F104/$F$102)</f>
        <v>0.42664125588247004</v>
      </c>
    </row>
    <row r="105" spans="1:8" x14ac:dyDescent="0.25">
      <c r="A105" s="692" t="s">
        <v>751</v>
      </c>
      <c r="B105" s="704">
        <f>SUM(B106:B108)</f>
        <v>2962.1689505999998</v>
      </c>
      <c r="C105" s="705">
        <f>SUM(C106:C108)</f>
        <v>3189.6974123999998</v>
      </c>
      <c r="D105" s="695">
        <f>(C105-B105)/B105</f>
        <v>7.6811439723555683E-2</v>
      </c>
      <c r="E105" s="704">
        <f>SUM(E106:E108)</f>
        <v>9121.8663663999996</v>
      </c>
      <c r="F105" s="705">
        <f>SUM(F106:F108)</f>
        <v>9988.0191307000005</v>
      </c>
      <c r="G105" s="695">
        <f t="shared" si="12"/>
        <v>9.4953459030099052E-2</v>
      </c>
      <c r="H105" s="696">
        <f>SUM(H106:H108)</f>
        <v>0.99999999999999989</v>
      </c>
    </row>
    <row r="106" spans="1:8" x14ac:dyDescent="0.25">
      <c r="A106" s="709" t="s">
        <v>218</v>
      </c>
      <c r="B106" s="679">
        <v>2863.7146745999999</v>
      </c>
      <c r="C106" s="673">
        <v>3114.9524163999999</v>
      </c>
      <c r="D106" s="172">
        <f>(C106-B106)/B106</f>
        <v>8.7731415433380311E-2</v>
      </c>
      <c r="E106" s="170">
        <v>8835.3991353999991</v>
      </c>
      <c r="F106" s="171">
        <v>9740.660664699999</v>
      </c>
      <c r="G106" s="172">
        <f t="shared" si="12"/>
        <v>0.1024584758908027</v>
      </c>
      <c r="H106" s="707">
        <f>(F106/$F$105)</f>
        <v>0.97523448215675723</v>
      </c>
    </row>
    <row r="107" spans="1:8" x14ac:dyDescent="0.25">
      <c r="A107" s="709" t="s">
        <v>219</v>
      </c>
      <c r="B107" s="679">
        <v>86.545602000000002</v>
      </c>
      <c r="C107" s="673">
        <v>57.128087000000001</v>
      </c>
      <c r="D107" s="172">
        <f>(C107-B107)/B107</f>
        <v>-0.33990768242619657</v>
      </c>
      <c r="E107" s="170">
        <v>249.61501699999999</v>
      </c>
      <c r="F107" s="171">
        <v>199.26426799999999</v>
      </c>
      <c r="G107" s="172">
        <f t="shared" si="12"/>
        <v>-0.20171362126021453</v>
      </c>
      <c r="H107" s="707">
        <f>(F107/$F$105)</f>
        <v>1.9950329028458193E-2</v>
      </c>
    </row>
    <row r="108" spans="1:8" ht="15.75" thickBot="1" x14ac:dyDescent="0.3">
      <c r="A108" s="709" t="s">
        <v>229</v>
      </c>
      <c r="B108" s="679">
        <v>11.908674</v>
      </c>
      <c r="C108" s="673">
        <v>17.616909</v>
      </c>
      <c r="D108" s="172">
        <f>(C108-B108)/B108</f>
        <v>0.47933422310494017</v>
      </c>
      <c r="E108" s="170">
        <v>36.852213999999996</v>
      </c>
      <c r="F108" s="171">
        <v>48.094197999999999</v>
      </c>
      <c r="G108" s="172">
        <f t="shared" si="12"/>
        <v>0.3050558644861881</v>
      </c>
      <c r="H108" s="760">
        <f>(F108/$F$105)</f>
        <v>4.8151888147844749E-3</v>
      </c>
    </row>
    <row r="109" spans="1:8" x14ac:dyDescent="0.25">
      <c r="A109" s="692" t="s">
        <v>752</v>
      </c>
      <c r="B109" s="704">
        <f>SUM(B110)</f>
        <v>2.6791360000000002</v>
      </c>
      <c r="C109" s="705">
        <f>SUM(C110)</f>
        <v>5.5070579999999998</v>
      </c>
      <c r="D109" s="695">
        <f t="shared" ref="D109:D110" si="13">(C109-B109)/B109</f>
        <v>1.0555350680219293</v>
      </c>
      <c r="E109" s="705">
        <f>SUM(E110)</f>
        <v>7.7765240000000002</v>
      </c>
      <c r="F109" s="705">
        <f>SUM(F110)</f>
        <v>13.545000000000002</v>
      </c>
      <c r="G109" s="695">
        <f t="shared" si="12"/>
        <v>0.74178077506093998</v>
      </c>
      <c r="H109" s="696">
        <f>SUM(H110)</f>
        <v>1</v>
      </c>
    </row>
    <row r="110" spans="1:8" ht="15.75" thickBot="1" x14ac:dyDescent="0.3">
      <c r="A110" s="709" t="s">
        <v>229</v>
      </c>
      <c r="B110" s="679">
        <v>2.6791360000000002</v>
      </c>
      <c r="C110" s="673">
        <v>5.5070579999999998</v>
      </c>
      <c r="D110" s="172">
        <f t="shared" si="13"/>
        <v>1.0555350680219293</v>
      </c>
      <c r="E110" s="170">
        <v>7.7765240000000002</v>
      </c>
      <c r="F110" s="171">
        <v>13.545000000000002</v>
      </c>
      <c r="G110" s="172">
        <f t="shared" si="12"/>
        <v>0.74178077506093998</v>
      </c>
      <c r="H110" s="707">
        <f>(F110/$F$109)</f>
        <v>1</v>
      </c>
    </row>
    <row r="111" spans="1:8" ht="103.5" customHeight="1" thickBot="1" x14ac:dyDescent="0.3">
      <c r="A111" s="1058" t="s">
        <v>808</v>
      </c>
      <c r="B111" s="1059"/>
      <c r="C111" s="1059"/>
      <c r="D111" s="1059"/>
      <c r="E111" s="1059"/>
      <c r="F111" s="1059"/>
      <c r="G111" s="1059"/>
      <c r="H111" s="1060"/>
    </row>
    <row r="112" spans="1:8" x14ac:dyDescent="0.25">
      <c r="B112"/>
      <c r="C112"/>
      <c r="D112"/>
    </row>
    <row r="113" spans="2:4" x14ac:dyDescent="0.25">
      <c r="B113" s="74"/>
      <c r="C113" s="74"/>
      <c r="D113" s="74"/>
    </row>
    <row r="114" spans="2:4" x14ac:dyDescent="0.25">
      <c r="B114"/>
      <c r="C114"/>
      <c r="D114"/>
    </row>
    <row r="115" spans="2:4" x14ac:dyDescent="0.25">
      <c r="B115"/>
      <c r="C115"/>
      <c r="D115"/>
    </row>
    <row r="116" spans="2:4" x14ac:dyDescent="0.25">
      <c r="B116"/>
      <c r="C116"/>
      <c r="D116"/>
    </row>
    <row r="117" spans="2:4" x14ac:dyDescent="0.25">
      <c r="B117"/>
      <c r="C117"/>
      <c r="D117"/>
    </row>
  </sheetData>
  <mergeCells count="3">
    <mergeCell ref="B4:D4"/>
    <mergeCell ref="E4:H4"/>
    <mergeCell ref="A111:H111"/>
  </mergeCells>
  <printOptions horizontalCentered="1"/>
  <pageMargins left="0" right="0" top="0" bottom="0" header="0.31496062992125984" footer="0.31496062992125984"/>
  <pageSetup paperSize="9" scale="45"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7F656-7F58-4F99-9259-DC0150788698}">
  <sheetPr>
    <tabColor rgb="FF002060"/>
    <pageSetUpPr fitToPage="1"/>
  </sheetPr>
  <dimension ref="A1:J42"/>
  <sheetViews>
    <sheetView showGridLines="0" view="pageBreakPreview" zoomScaleNormal="100" zoomScaleSheetLayoutView="100" workbookViewId="0"/>
  </sheetViews>
  <sheetFormatPr baseColWidth="10" defaultColWidth="11.42578125" defaultRowHeight="12.75" x14ac:dyDescent="0.2"/>
  <cols>
    <col min="1" max="1" width="44" style="827" customWidth="1"/>
    <col min="2" max="2" width="10.5703125" style="827" bestFit="1" customWidth="1"/>
    <col min="3" max="3" width="12.42578125" style="879" bestFit="1" customWidth="1"/>
    <col min="4" max="4" width="12.42578125" style="827" bestFit="1" customWidth="1"/>
    <col min="5" max="5" width="7.42578125" style="827" customWidth="1"/>
    <col min="6" max="7" width="13.42578125" style="827" bestFit="1" customWidth="1"/>
    <col min="8" max="8" width="12.7109375" style="827" customWidth="1"/>
    <col min="9" max="9" width="10.42578125" style="827" customWidth="1"/>
    <col min="10" max="10" width="2.42578125" style="827" customWidth="1"/>
    <col min="11" max="16384" width="11.42578125" style="827"/>
  </cols>
  <sheetData>
    <row r="1" spans="1:10" x14ac:dyDescent="0.2">
      <c r="A1" s="821" t="s">
        <v>473</v>
      </c>
      <c r="B1" s="822"/>
      <c r="C1" s="823"/>
      <c r="D1" s="824"/>
      <c r="E1" s="822"/>
      <c r="F1" s="825"/>
      <c r="G1" s="825"/>
      <c r="H1" s="825"/>
      <c r="I1" s="826"/>
    </row>
    <row r="2" spans="1:10" ht="15.75" x14ac:dyDescent="0.25">
      <c r="A2" s="828" t="s">
        <v>474</v>
      </c>
      <c r="B2" s="822"/>
      <c r="C2" s="829"/>
      <c r="D2" s="830"/>
      <c r="E2" s="830"/>
      <c r="F2" s="830"/>
      <c r="G2" s="830"/>
      <c r="I2" s="826"/>
    </row>
    <row r="3" spans="1:10" x14ac:dyDescent="0.2">
      <c r="A3" s="72"/>
      <c r="B3" s="831"/>
      <c r="C3" s="832"/>
      <c r="D3" s="833"/>
      <c r="E3" s="831"/>
      <c r="F3" s="825"/>
      <c r="G3" s="825"/>
      <c r="H3" s="825"/>
      <c r="I3" s="826"/>
    </row>
    <row r="4" spans="1:10" x14ac:dyDescent="0.2">
      <c r="A4" s="73"/>
      <c r="B4" s="1064" t="s">
        <v>800</v>
      </c>
      <c r="C4" s="1064"/>
      <c r="D4" s="1064"/>
      <c r="E4" s="834"/>
      <c r="F4" s="1064" t="s">
        <v>801</v>
      </c>
      <c r="G4" s="1064"/>
      <c r="H4" s="1064"/>
      <c r="I4" s="1064"/>
    </row>
    <row r="5" spans="1:10" x14ac:dyDescent="0.2">
      <c r="A5" s="835" t="s">
        <v>475</v>
      </c>
      <c r="B5" s="836">
        <v>2025</v>
      </c>
      <c r="C5" s="458">
        <v>2026</v>
      </c>
      <c r="D5" s="837" t="s">
        <v>476</v>
      </c>
      <c r="E5" s="838"/>
      <c r="F5" s="836">
        <v>2025</v>
      </c>
      <c r="G5" s="458">
        <v>2026</v>
      </c>
      <c r="H5" s="839" t="s">
        <v>476</v>
      </c>
      <c r="I5" s="837" t="s">
        <v>465</v>
      </c>
    </row>
    <row r="6" spans="1:10" x14ac:dyDescent="0.2">
      <c r="A6" s="840" t="s">
        <v>477</v>
      </c>
      <c r="B6" s="841">
        <f>SUM(B7:B37)</f>
        <v>6267363.6775000012</v>
      </c>
      <c r="C6" s="842">
        <f>SUM(C7:C37)</f>
        <v>5151623.6595000001</v>
      </c>
      <c r="D6" s="843">
        <f>C6/B6-1</f>
        <v>-0.17802381917065657</v>
      </c>
      <c r="E6" s="844"/>
      <c r="F6" s="841">
        <f>SUM(F7:F37)</f>
        <v>17424987.320000008</v>
      </c>
      <c r="G6" s="842">
        <f>SUM(G7:G37)</f>
        <v>16433030.122000003</v>
      </c>
      <c r="H6" s="845">
        <f t="shared" ref="H6:H13" si="0">G6/F6-1</f>
        <v>-5.6927283778362314E-2</v>
      </c>
      <c r="I6" s="843">
        <f>SUM(I7:I37)</f>
        <v>1</v>
      </c>
    </row>
    <row r="7" spans="1:10" x14ac:dyDescent="0.2">
      <c r="A7" s="846" t="s">
        <v>478</v>
      </c>
      <c r="B7" s="847">
        <v>3353317.889</v>
      </c>
      <c r="C7" s="459">
        <v>2601889.6665000003</v>
      </c>
      <c r="D7" s="848">
        <f>+C7/B7-1</f>
        <v>-0.22408499503281054</v>
      </c>
      <c r="E7" s="849"/>
      <c r="F7" s="847">
        <v>9355937.4299999997</v>
      </c>
      <c r="G7" s="850">
        <v>8469777.7810000014</v>
      </c>
      <c r="H7" s="851">
        <f t="shared" si="0"/>
        <v>-9.4716286382859893E-2</v>
      </c>
      <c r="I7" s="848">
        <f t="shared" ref="I7:I34" si="1">G7/$G$6</f>
        <v>0.51541180890680294</v>
      </c>
      <c r="J7" s="852"/>
    </row>
    <row r="8" spans="1:10" x14ac:dyDescent="0.2">
      <c r="A8" s="846" t="s">
        <v>891</v>
      </c>
      <c r="B8" s="847">
        <v>1283008</v>
      </c>
      <c r="C8" s="459">
        <v>989607</v>
      </c>
      <c r="D8" s="848">
        <f t="shared" ref="D8:D33" si="2">+C8/B8-1</f>
        <v>-0.22868212824861578</v>
      </c>
      <c r="E8" s="849"/>
      <c r="F8" s="847">
        <v>3549035.7</v>
      </c>
      <c r="G8" s="850">
        <v>3041083.95</v>
      </c>
      <c r="H8" s="851">
        <f t="shared" si="0"/>
        <v>-0.14312387728306031</v>
      </c>
      <c r="I8" s="848">
        <f t="shared" si="1"/>
        <v>0.18505923298519952</v>
      </c>
      <c r="J8" s="852"/>
    </row>
    <row r="9" spans="1:10" x14ac:dyDescent="0.2">
      <c r="A9" s="846" t="s">
        <v>754</v>
      </c>
      <c r="B9" s="847">
        <v>457147.20999999996</v>
      </c>
      <c r="C9" s="459">
        <v>513170.16000000003</v>
      </c>
      <c r="D9" s="848">
        <f t="shared" si="2"/>
        <v>0.12254903622839586</v>
      </c>
      <c r="E9" s="849"/>
      <c r="F9" s="847">
        <v>1334230.21</v>
      </c>
      <c r="G9" s="850">
        <v>1559843.46</v>
      </c>
      <c r="H9" s="851">
        <f t="shared" si="0"/>
        <v>0.1690961936771016</v>
      </c>
      <c r="I9" s="848">
        <f t="shared" si="1"/>
        <v>9.4921231715612356E-2</v>
      </c>
      <c r="J9" s="852"/>
    </row>
    <row r="10" spans="1:10" x14ac:dyDescent="0.2">
      <c r="A10" s="846" t="s">
        <v>481</v>
      </c>
      <c r="B10" s="847">
        <v>179355.25</v>
      </c>
      <c r="C10" s="459">
        <v>166002.74</v>
      </c>
      <c r="D10" s="848">
        <f t="shared" si="2"/>
        <v>-7.4447277121801658E-2</v>
      </c>
      <c r="E10" s="849"/>
      <c r="F10" s="847">
        <v>480138.41499999998</v>
      </c>
      <c r="G10" s="850">
        <v>720490.22899999993</v>
      </c>
      <c r="H10" s="851">
        <f t="shared" si="0"/>
        <v>0.50058859381205734</v>
      </c>
      <c r="I10" s="848">
        <f t="shared" si="1"/>
        <v>4.3844027769134993E-2</v>
      </c>
      <c r="J10" s="852"/>
    </row>
    <row r="11" spans="1:10" x14ac:dyDescent="0.2">
      <c r="A11" s="846" t="s">
        <v>479</v>
      </c>
      <c r="B11" s="847">
        <v>186860.15000000002</v>
      </c>
      <c r="C11" s="459">
        <v>190075.07</v>
      </c>
      <c r="D11" s="848">
        <f>+C11/B11-1</f>
        <v>1.7204952473815149E-2</v>
      </c>
      <c r="E11" s="849"/>
      <c r="F11" s="847">
        <v>572075.97</v>
      </c>
      <c r="G11" s="850">
        <v>674158.64</v>
      </c>
      <c r="H11" s="851">
        <f>G11/F11-1</f>
        <v>0.17844250650835769</v>
      </c>
      <c r="I11" s="848">
        <f>G11/$G$6</f>
        <v>4.1024609277473333E-2</v>
      </c>
      <c r="J11" s="852"/>
    </row>
    <row r="12" spans="1:10" x14ac:dyDescent="0.2">
      <c r="A12" s="846" t="s">
        <v>480</v>
      </c>
      <c r="B12" s="847">
        <v>192094.64</v>
      </c>
      <c r="C12" s="459">
        <v>160806.76999999999</v>
      </c>
      <c r="D12" s="848">
        <f t="shared" si="2"/>
        <v>-0.16287737127907376</v>
      </c>
      <c r="E12" s="849"/>
      <c r="F12" s="847">
        <v>580971.16500000004</v>
      </c>
      <c r="G12" s="850">
        <v>464034.01</v>
      </c>
      <c r="H12" s="851">
        <f t="shared" si="0"/>
        <v>-0.20127875881757407</v>
      </c>
      <c r="I12" s="848">
        <f t="shared" si="1"/>
        <v>2.8237884708722492E-2</v>
      </c>
      <c r="J12" s="852"/>
    </row>
    <row r="13" spans="1:10" x14ac:dyDescent="0.2">
      <c r="A13" s="846" t="s">
        <v>482</v>
      </c>
      <c r="B13" s="847">
        <v>107491.598</v>
      </c>
      <c r="C13" s="459">
        <v>114786.19</v>
      </c>
      <c r="D13" s="848">
        <f t="shared" si="2"/>
        <v>6.7861973733054137E-2</v>
      </c>
      <c r="E13" s="849"/>
      <c r="F13" s="847">
        <v>271064.98499999999</v>
      </c>
      <c r="G13" s="850">
        <v>339395.90500000003</v>
      </c>
      <c r="H13" s="851">
        <f t="shared" si="0"/>
        <v>0.25208316743676806</v>
      </c>
      <c r="I13" s="848">
        <f t="shared" si="1"/>
        <v>2.0653275901054174E-2</v>
      </c>
      <c r="J13" s="852"/>
    </row>
    <row r="14" spans="1:10" x14ac:dyDescent="0.2">
      <c r="A14" s="846" t="s">
        <v>483</v>
      </c>
      <c r="B14" s="847">
        <v>67295.899999999994</v>
      </c>
      <c r="C14" s="459">
        <v>91461.5</v>
      </c>
      <c r="D14" s="848">
        <f t="shared" si="2"/>
        <v>0.35909468481735152</v>
      </c>
      <c r="E14" s="849"/>
      <c r="F14" s="847">
        <v>234317.12599999999</v>
      </c>
      <c r="G14" s="850">
        <v>295619.5</v>
      </c>
      <c r="H14" s="851">
        <f>G14/F14-1</f>
        <v>0.26162139766087789</v>
      </c>
      <c r="I14" s="848">
        <f t="shared" si="1"/>
        <v>1.7989348148533743E-2</v>
      </c>
      <c r="J14" s="852"/>
    </row>
    <row r="15" spans="1:10" x14ac:dyDescent="0.2">
      <c r="A15" s="846" t="s">
        <v>484</v>
      </c>
      <c r="B15" s="847">
        <v>65668.703500000003</v>
      </c>
      <c r="C15" s="459">
        <v>77215.839999999997</v>
      </c>
      <c r="D15" s="848">
        <f t="shared" si="2"/>
        <v>0.17583926413287565</v>
      </c>
      <c r="E15" s="849"/>
      <c r="F15" s="847">
        <v>207247.23499999999</v>
      </c>
      <c r="G15" s="850">
        <v>240912.09</v>
      </c>
      <c r="H15" s="851">
        <f t="shared" ref="H15:H35" si="3">G15/F15-1</f>
        <v>0.16243813819759767</v>
      </c>
      <c r="I15" s="848">
        <f t="shared" si="1"/>
        <v>1.4660235404636348E-2</v>
      </c>
      <c r="J15" s="852"/>
    </row>
    <row r="16" spans="1:10" x14ac:dyDescent="0.2">
      <c r="A16" s="846" t="s">
        <v>486</v>
      </c>
      <c r="B16" s="847">
        <v>81870.52</v>
      </c>
      <c r="C16" s="459">
        <v>70966.850000000006</v>
      </c>
      <c r="D16" s="848">
        <f t="shared" si="2"/>
        <v>-0.13318188280714471</v>
      </c>
      <c r="E16" s="849"/>
      <c r="F16" s="847">
        <v>219717.65000000002</v>
      </c>
      <c r="G16" s="850">
        <v>228374.43000000002</v>
      </c>
      <c r="H16" s="851">
        <f t="shared" si="3"/>
        <v>3.9399565760875443E-2</v>
      </c>
      <c r="I16" s="848">
        <f t="shared" si="1"/>
        <v>1.3897280556570015E-2</v>
      </c>
      <c r="J16" s="852"/>
    </row>
    <row r="17" spans="1:10" x14ac:dyDescent="0.2">
      <c r="A17" s="846" t="s">
        <v>487</v>
      </c>
      <c r="B17" s="847">
        <v>42234.44</v>
      </c>
      <c r="C17" s="459">
        <v>49028.733999999997</v>
      </c>
      <c r="D17" s="848">
        <f t="shared" si="2"/>
        <v>0.16087093850421574</v>
      </c>
      <c r="E17" s="849"/>
      <c r="F17" s="847">
        <v>100789.735</v>
      </c>
      <c r="G17" s="850">
        <v>130068.264</v>
      </c>
      <c r="H17" s="851">
        <f t="shared" si="3"/>
        <v>0.2904911794837044</v>
      </c>
      <c r="I17" s="848">
        <f t="shared" si="1"/>
        <v>7.9150505435920098E-3</v>
      </c>
      <c r="J17" s="852"/>
    </row>
    <row r="18" spans="1:10" x14ac:dyDescent="0.2">
      <c r="A18" s="846" t="s">
        <v>755</v>
      </c>
      <c r="B18" s="847">
        <v>42005.130000000005</v>
      </c>
      <c r="C18" s="459">
        <v>34595.39</v>
      </c>
      <c r="D18" s="848">
        <f t="shared" si="2"/>
        <v>-0.17640083485041003</v>
      </c>
      <c r="E18" s="849"/>
      <c r="F18" s="847">
        <v>114966.35</v>
      </c>
      <c r="G18" s="850">
        <v>99939.33</v>
      </c>
      <c r="H18" s="851">
        <f t="shared" si="3"/>
        <v>-0.13070798542356088</v>
      </c>
      <c r="I18" s="848">
        <f t="shared" si="1"/>
        <v>6.0816130231639079E-3</v>
      </c>
      <c r="J18" s="852"/>
    </row>
    <row r="19" spans="1:10" x14ac:dyDescent="0.2">
      <c r="A19" s="846" t="s">
        <v>488</v>
      </c>
      <c r="B19" s="847">
        <v>16537.8</v>
      </c>
      <c r="C19" s="459">
        <v>56335.380000000005</v>
      </c>
      <c r="D19" s="848">
        <f t="shared" si="2"/>
        <v>2.4064615607880135</v>
      </c>
      <c r="E19" s="849"/>
      <c r="F19" s="847">
        <v>17570.517</v>
      </c>
      <c r="G19" s="850">
        <v>79280.66</v>
      </c>
      <c r="H19" s="851">
        <f t="shared" si="3"/>
        <v>3.5121415607747917</v>
      </c>
      <c r="I19" s="848">
        <f t="shared" si="1"/>
        <v>4.8244699493285572E-3</v>
      </c>
      <c r="J19" s="852"/>
    </row>
    <row r="20" spans="1:10" x14ac:dyDescent="0.2">
      <c r="A20" s="846" t="s">
        <v>495</v>
      </c>
      <c r="B20" s="847">
        <v>9451.0849999999991</v>
      </c>
      <c r="C20" s="459">
        <v>9920.6180000000004</v>
      </c>
      <c r="D20" s="848">
        <f t="shared" si="2"/>
        <v>4.9680327708406136E-2</v>
      </c>
      <c r="E20" s="849"/>
      <c r="F20" s="847">
        <v>17725.814999999999</v>
      </c>
      <c r="G20" s="850">
        <v>23827.928</v>
      </c>
      <c r="H20" s="851">
        <f t="shared" si="3"/>
        <v>0.34425006692216975</v>
      </c>
      <c r="I20" s="853">
        <f t="shared" si="1"/>
        <v>1.4500020886653124E-3</v>
      </c>
      <c r="J20" s="852"/>
    </row>
    <row r="21" spans="1:10" x14ac:dyDescent="0.2">
      <c r="A21" s="846" t="s">
        <v>490</v>
      </c>
      <c r="B21" s="847">
        <v>15807</v>
      </c>
      <c r="C21" s="459">
        <v>7605</v>
      </c>
      <c r="D21" s="848">
        <f t="shared" si="2"/>
        <v>-0.51888403871702415</v>
      </c>
      <c r="E21" s="849"/>
      <c r="F21" s="847">
        <v>31673</v>
      </c>
      <c r="G21" s="850">
        <v>18968</v>
      </c>
      <c r="H21" s="851">
        <f t="shared" si="3"/>
        <v>-0.40113030025573837</v>
      </c>
      <c r="I21" s="853">
        <f t="shared" si="1"/>
        <v>1.1542606481689741E-3</v>
      </c>
      <c r="J21" s="852"/>
    </row>
    <row r="22" spans="1:10" x14ac:dyDescent="0.2">
      <c r="A22" s="846" t="s">
        <v>494</v>
      </c>
      <c r="B22" s="847">
        <v>3341</v>
      </c>
      <c r="C22" s="459">
        <v>6753</v>
      </c>
      <c r="D22" s="848">
        <f t="shared" si="2"/>
        <v>1.0212511224184375</v>
      </c>
      <c r="E22" s="849"/>
      <c r="F22" s="847">
        <v>10349</v>
      </c>
      <c r="G22" s="850">
        <v>14060</v>
      </c>
      <c r="H22" s="851">
        <f t="shared" si="3"/>
        <v>0.35858537056720463</v>
      </c>
      <c r="I22" s="853">
        <f t="shared" si="1"/>
        <v>8.5559387986375876E-4</v>
      </c>
      <c r="J22" s="852"/>
    </row>
    <row r="23" spans="1:10" x14ac:dyDescent="0.2">
      <c r="A23" s="846" t="s">
        <v>492</v>
      </c>
      <c r="B23" s="847">
        <v>3070.24</v>
      </c>
      <c r="C23" s="459">
        <v>3773.49</v>
      </c>
      <c r="D23" s="848">
        <f t="shared" si="2"/>
        <v>0.22905375475532863</v>
      </c>
      <c r="E23" s="849"/>
      <c r="F23" s="847">
        <v>11290.28</v>
      </c>
      <c r="G23" s="850">
        <v>11716.01</v>
      </c>
      <c r="H23" s="851">
        <f t="shared" si="3"/>
        <v>3.7707656497447228E-2</v>
      </c>
      <c r="I23" s="853">
        <f t="shared" si="1"/>
        <v>7.1295493971711209E-4</v>
      </c>
      <c r="J23" s="852"/>
    </row>
    <row r="24" spans="1:10" x14ac:dyDescent="0.2">
      <c r="A24" s="846" t="s">
        <v>497</v>
      </c>
      <c r="B24" s="847">
        <v>619.37</v>
      </c>
      <c r="C24" s="459">
        <v>2100.971</v>
      </c>
      <c r="D24" s="848">
        <f t="shared" si="2"/>
        <v>2.3921097243973715</v>
      </c>
      <c r="E24" s="849"/>
      <c r="F24" s="847">
        <v>1703.0749999999998</v>
      </c>
      <c r="G24" s="850">
        <v>6011.7659999999996</v>
      </c>
      <c r="H24" s="851">
        <f t="shared" si="3"/>
        <v>2.5299478883783744</v>
      </c>
      <c r="I24" s="855">
        <f t="shared" si="1"/>
        <v>3.6583429564530793E-4</v>
      </c>
      <c r="J24" s="852"/>
    </row>
    <row r="25" spans="1:10" x14ac:dyDescent="0.2">
      <c r="A25" s="846" t="s">
        <v>491</v>
      </c>
      <c r="B25" s="847">
        <v>1773.8020000000001</v>
      </c>
      <c r="C25" s="459">
        <v>1993.43</v>
      </c>
      <c r="D25" s="848">
        <f t="shared" si="2"/>
        <v>0.12381765270306366</v>
      </c>
      <c r="E25" s="849"/>
      <c r="F25" s="847">
        <v>2106.8020000000001</v>
      </c>
      <c r="G25" s="850">
        <v>5883.6989999999996</v>
      </c>
      <c r="H25" s="851">
        <f t="shared" si="3"/>
        <v>1.7927156894667839</v>
      </c>
      <c r="I25" s="855">
        <f t="shared" si="1"/>
        <v>3.5804102811952469E-4</v>
      </c>
      <c r="J25" s="852"/>
    </row>
    <row r="26" spans="1:10" x14ac:dyDescent="0.2">
      <c r="A26" s="846" t="s">
        <v>496</v>
      </c>
      <c r="B26" s="847">
        <v>184.23</v>
      </c>
      <c r="C26" s="459">
        <v>1127.6199999999999</v>
      </c>
      <c r="D26" s="848">
        <f t="shared" si="2"/>
        <v>5.1207186668837865</v>
      </c>
      <c r="E26" s="849"/>
      <c r="F26" s="847">
        <v>468.93999999999994</v>
      </c>
      <c r="G26" s="850">
        <v>2552.06</v>
      </c>
      <c r="H26" s="851">
        <f t="shared" si="3"/>
        <v>4.4421887661534534</v>
      </c>
      <c r="I26" s="855">
        <f>G26/$G$6</f>
        <v>1.553006342137343E-4</v>
      </c>
      <c r="J26" s="852"/>
    </row>
    <row r="27" spans="1:10" x14ac:dyDescent="0.2">
      <c r="A27" s="846" t="s">
        <v>489</v>
      </c>
      <c r="B27" s="847">
        <v>1581.31</v>
      </c>
      <c r="C27" s="459">
        <v>1219</v>
      </c>
      <c r="D27" s="848">
        <f t="shared" si="2"/>
        <v>-0.2291201598674516</v>
      </c>
      <c r="E27" s="849"/>
      <c r="F27" s="847">
        <v>2993.18</v>
      </c>
      <c r="G27" s="850">
        <v>2523.6</v>
      </c>
      <c r="H27" s="851">
        <f t="shared" si="3"/>
        <v>-0.15688331473549866</v>
      </c>
      <c r="I27" s="855">
        <f>G27/$G$6</f>
        <v>1.5356875641708262E-4</v>
      </c>
      <c r="J27" s="852"/>
    </row>
    <row r="28" spans="1:10" x14ac:dyDescent="0.2">
      <c r="A28" s="846" t="s">
        <v>498</v>
      </c>
      <c r="B28" s="847">
        <v>750</v>
      </c>
      <c r="C28" s="459">
        <v>399</v>
      </c>
      <c r="D28" s="848">
        <f t="shared" si="2"/>
        <v>-0.46799999999999997</v>
      </c>
      <c r="E28" s="849"/>
      <c r="F28" s="847">
        <v>2250</v>
      </c>
      <c r="G28" s="850">
        <v>1549</v>
      </c>
      <c r="H28" s="851">
        <f t="shared" si="3"/>
        <v>-0.31155555555555559</v>
      </c>
      <c r="I28" s="855">
        <f t="shared" si="1"/>
        <v>9.426137410447812E-5</v>
      </c>
      <c r="J28" s="852"/>
    </row>
    <row r="29" spans="1:10" x14ac:dyDescent="0.2">
      <c r="A29" s="846" t="s">
        <v>485</v>
      </c>
      <c r="B29" s="847">
        <v>151263.15</v>
      </c>
      <c r="C29" s="459">
        <v>407</v>
      </c>
      <c r="D29" s="848">
        <f t="shared" si="2"/>
        <v>-0.99730932484217072</v>
      </c>
      <c r="E29" s="849"/>
      <c r="F29" s="847">
        <v>298918.42</v>
      </c>
      <c r="G29" s="850">
        <v>1192</v>
      </c>
      <c r="H29" s="851">
        <f t="shared" si="3"/>
        <v>-0.99601228990839707</v>
      </c>
      <c r="I29" s="854">
        <f t="shared" si="1"/>
        <v>7.253683533411099E-5</v>
      </c>
      <c r="J29" s="852"/>
    </row>
    <row r="30" spans="1:10" x14ac:dyDescent="0.2">
      <c r="A30" s="846" t="s">
        <v>756</v>
      </c>
      <c r="B30" s="847">
        <v>0</v>
      </c>
      <c r="C30" s="459">
        <v>204.24</v>
      </c>
      <c r="D30" s="848" t="s">
        <v>215</v>
      </c>
      <c r="E30" s="849"/>
      <c r="F30" s="847">
        <v>0</v>
      </c>
      <c r="G30" s="850">
        <v>1102.43</v>
      </c>
      <c r="H30" s="851" t="s">
        <v>215</v>
      </c>
      <c r="I30" s="856">
        <f t="shared" si="1"/>
        <v>6.7086227665590591E-5</v>
      </c>
      <c r="J30" s="852"/>
    </row>
    <row r="31" spans="1:10" x14ac:dyDescent="0.2">
      <c r="A31" s="846" t="s">
        <v>499</v>
      </c>
      <c r="B31" s="847">
        <v>67</v>
      </c>
      <c r="C31" s="459">
        <v>72</v>
      </c>
      <c r="D31" s="848">
        <f t="shared" si="2"/>
        <v>7.4626865671641784E-2</v>
      </c>
      <c r="E31" s="849"/>
      <c r="F31" s="847">
        <v>278</v>
      </c>
      <c r="G31" s="850">
        <v>348.38</v>
      </c>
      <c r="H31" s="851">
        <f t="shared" si="3"/>
        <v>0.2531654676258992</v>
      </c>
      <c r="I31" s="856">
        <f t="shared" si="1"/>
        <v>2.119998548128992E-5</v>
      </c>
      <c r="J31" s="852"/>
    </row>
    <row r="32" spans="1:10" x14ac:dyDescent="0.2">
      <c r="A32" s="846" t="s">
        <v>493</v>
      </c>
      <c r="B32" s="847">
        <v>4394.26</v>
      </c>
      <c r="C32" s="459">
        <v>66</v>
      </c>
      <c r="D32" s="848">
        <f t="shared" si="2"/>
        <v>-0.9849804062572538</v>
      </c>
      <c r="E32" s="849"/>
      <c r="F32" s="847">
        <v>6847.3200000000006</v>
      </c>
      <c r="G32" s="850">
        <v>161</v>
      </c>
      <c r="H32" s="851">
        <f t="shared" si="3"/>
        <v>-0.97648715117739493</v>
      </c>
      <c r="I32" s="856">
        <f t="shared" si="1"/>
        <v>9.7973410140871378E-6</v>
      </c>
      <c r="J32" s="852"/>
    </row>
    <row r="33" spans="1:10" x14ac:dyDescent="0.2">
      <c r="A33" s="846" t="s">
        <v>500</v>
      </c>
      <c r="B33" s="847">
        <v>14</v>
      </c>
      <c r="C33" s="459">
        <v>24</v>
      </c>
      <c r="D33" s="848">
        <f t="shared" si="2"/>
        <v>0.71428571428571419</v>
      </c>
      <c r="E33" s="849"/>
      <c r="F33" s="847">
        <v>120</v>
      </c>
      <c r="G33" s="850">
        <v>115</v>
      </c>
      <c r="H33" s="851">
        <f t="shared" si="3"/>
        <v>-4.166666666666663E-2</v>
      </c>
      <c r="I33" s="854">
        <f t="shared" si="1"/>
        <v>6.9981007243479557E-6</v>
      </c>
      <c r="J33" s="852"/>
    </row>
    <row r="34" spans="1:10" x14ac:dyDescent="0.2">
      <c r="A34" s="846" t="s">
        <v>501</v>
      </c>
      <c r="B34" s="847">
        <v>0</v>
      </c>
      <c r="C34" s="459">
        <v>15</v>
      </c>
      <c r="D34" s="848" t="s">
        <v>215</v>
      </c>
      <c r="E34" s="849"/>
      <c r="F34" s="847">
        <v>7</v>
      </c>
      <c r="G34" s="850">
        <v>35</v>
      </c>
      <c r="H34" s="851">
        <f t="shared" si="3"/>
        <v>4</v>
      </c>
      <c r="I34" s="854">
        <f t="shared" si="1"/>
        <v>2.129856742192856E-6</v>
      </c>
      <c r="J34" s="852"/>
    </row>
    <row r="35" spans="1:10" x14ac:dyDescent="0.2">
      <c r="A35" s="846" t="s">
        <v>757</v>
      </c>
      <c r="B35" s="847">
        <v>0</v>
      </c>
      <c r="C35" s="459">
        <v>2</v>
      </c>
      <c r="D35" s="848" t="s">
        <v>215</v>
      </c>
      <c r="E35" s="849"/>
      <c r="F35" s="847">
        <v>4</v>
      </c>
      <c r="G35" s="850">
        <v>6</v>
      </c>
      <c r="H35" s="851">
        <f t="shared" si="3"/>
        <v>0.5</v>
      </c>
      <c r="I35" s="857">
        <f>G35/$G$6</f>
        <v>3.6511829866163247E-7</v>
      </c>
      <c r="J35" s="852"/>
    </row>
    <row r="36" spans="1:10" x14ac:dyDescent="0.2">
      <c r="A36" s="846" t="s">
        <v>892</v>
      </c>
      <c r="B36" s="847">
        <v>160</v>
      </c>
      <c r="C36" s="459">
        <v>0</v>
      </c>
      <c r="D36" s="848" t="s">
        <v>216</v>
      </c>
      <c r="E36" s="849"/>
      <c r="F36" s="847">
        <v>160</v>
      </c>
      <c r="G36" s="850">
        <v>0</v>
      </c>
      <c r="H36" s="851" t="s">
        <v>216</v>
      </c>
      <c r="I36" s="857" t="s">
        <v>216</v>
      </c>
      <c r="J36" s="852"/>
    </row>
    <row r="37" spans="1:10" x14ac:dyDescent="0.2">
      <c r="A37" s="846" t="s">
        <v>783</v>
      </c>
      <c r="B37" s="847">
        <v>0</v>
      </c>
      <c r="C37" s="459">
        <v>0</v>
      </c>
      <c r="D37" s="848" t="s">
        <v>216</v>
      </c>
      <c r="E37" s="849"/>
      <c r="F37" s="847">
        <v>30</v>
      </c>
      <c r="G37" s="850">
        <v>0</v>
      </c>
      <c r="H37" s="851" t="s">
        <v>216</v>
      </c>
      <c r="I37" s="857" t="s">
        <v>216</v>
      </c>
      <c r="J37" s="852"/>
    </row>
    <row r="38" spans="1:10" x14ac:dyDescent="0.2">
      <c r="A38" s="840" t="s">
        <v>502</v>
      </c>
      <c r="B38" s="858">
        <f>SUM(B39:B40)</f>
        <v>12767.16</v>
      </c>
      <c r="C38" s="460">
        <f>SUM(C39:C40)</f>
        <v>15590.560000000001</v>
      </c>
      <c r="D38" s="843">
        <f>+C38/B38-1</f>
        <v>0.2211455014270991</v>
      </c>
      <c r="E38" s="859"/>
      <c r="F38" s="858">
        <f>SUM(F39:F40)</f>
        <v>37048.730000000003</v>
      </c>
      <c r="G38" s="860">
        <f>SUM(G39:G40)</f>
        <v>54322.99</v>
      </c>
      <c r="H38" s="845">
        <f>+G38/F38-1</f>
        <v>0.4662578177443597</v>
      </c>
      <c r="I38" s="843">
        <f>SUM(I39:I40)</f>
        <v>1</v>
      </c>
      <c r="J38" s="852"/>
    </row>
    <row r="39" spans="1:10" x14ac:dyDescent="0.2">
      <c r="A39" s="861" t="s">
        <v>503</v>
      </c>
      <c r="B39" s="862">
        <v>8188.9199999999992</v>
      </c>
      <c r="C39" s="863">
        <v>8332.0400000000009</v>
      </c>
      <c r="D39" s="848">
        <f>+C39/B39-1</f>
        <v>1.7477274170464741E-2</v>
      </c>
      <c r="E39" s="864"/>
      <c r="F39" s="862">
        <v>22409.11</v>
      </c>
      <c r="G39" s="865">
        <v>36278.699999999997</v>
      </c>
      <c r="H39" s="851">
        <f>+G39/F39-1</f>
        <v>0.61892640983956948</v>
      </c>
      <c r="I39" s="848">
        <f>G39/$G$38</f>
        <v>0.66783326911865493</v>
      </c>
      <c r="J39" s="852"/>
    </row>
    <row r="40" spans="1:10" x14ac:dyDescent="0.2">
      <c r="A40" s="861" t="s">
        <v>504</v>
      </c>
      <c r="B40" s="866">
        <v>4578.24</v>
      </c>
      <c r="C40" s="867">
        <v>7258.52</v>
      </c>
      <c r="D40" s="868">
        <f>+C40/B40-1</f>
        <v>0.58543894597050405</v>
      </c>
      <c r="E40" s="864"/>
      <c r="F40" s="866">
        <v>14639.62</v>
      </c>
      <c r="G40" s="869">
        <v>18044.29</v>
      </c>
      <c r="H40" s="870">
        <f>+G40/F40-1</f>
        <v>0.23256546276474399</v>
      </c>
      <c r="I40" s="868">
        <f>G40/$G$38</f>
        <v>0.33216673088134513</v>
      </c>
      <c r="J40" s="852"/>
    </row>
    <row r="41" spans="1:10" ht="35.25" customHeight="1" x14ac:dyDescent="0.2">
      <c r="A41" s="1065" t="s">
        <v>893</v>
      </c>
      <c r="B41" s="1066"/>
      <c r="C41" s="1066"/>
      <c r="D41" s="1066"/>
      <c r="E41" s="1066"/>
      <c r="F41" s="1066"/>
      <c r="G41" s="871"/>
      <c r="H41" s="871"/>
      <c r="I41" s="872"/>
    </row>
    <row r="42" spans="1:10" x14ac:dyDescent="0.2">
      <c r="A42" s="461" t="s">
        <v>505</v>
      </c>
      <c r="B42" s="873"/>
      <c r="C42" s="874"/>
      <c r="D42" s="875"/>
      <c r="E42" s="873"/>
      <c r="F42" s="876"/>
      <c r="G42" s="877"/>
      <c r="H42" s="877"/>
      <c r="I42" s="878"/>
    </row>
  </sheetData>
  <mergeCells count="3">
    <mergeCell ref="B4:D4"/>
    <mergeCell ref="F4:I4"/>
    <mergeCell ref="A41:F41"/>
  </mergeCells>
  <pageMargins left="0.7" right="0.7" top="0.75" bottom="0.75" header="0.3" footer="0.3"/>
  <pageSetup paperSize="9" scale="6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52100-1D39-49AA-AB57-E747B6E9541C}">
  <sheetPr>
    <tabColor rgb="FF002060"/>
    <pageSetUpPr fitToPage="1"/>
  </sheetPr>
  <dimension ref="A1:M125"/>
  <sheetViews>
    <sheetView showGridLines="0" view="pageBreakPreview" zoomScaleNormal="100" zoomScaleSheetLayoutView="100" workbookViewId="0"/>
  </sheetViews>
  <sheetFormatPr baseColWidth="10" defaultColWidth="11.42578125" defaultRowHeight="12.75" x14ac:dyDescent="0.2"/>
  <cols>
    <col min="1" max="1" width="35.42578125" style="463" customWidth="1"/>
    <col min="2" max="3" width="11.7109375" style="463" customWidth="1"/>
    <col min="4" max="4" width="10.7109375" style="463" bestFit="1" customWidth="1"/>
    <col min="5" max="5" width="3" style="463" customWidth="1"/>
    <col min="6" max="6" width="14.140625" style="463" bestFit="1" customWidth="1"/>
    <col min="7" max="7" width="13.140625" style="463" bestFit="1" customWidth="1"/>
    <col min="8" max="8" width="10.7109375" style="463" bestFit="1" customWidth="1"/>
    <col min="9" max="9" width="7.7109375" style="463" bestFit="1" customWidth="1"/>
    <col min="10" max="10" width="3.42578125" style="463" customWidth="1"/>
    <col min="11" max="16384" width="11.42578125" style="463"/>
  </cols>
  <sheetData>
    <row r="1" spans="1:9" x14ac:dyDescent="0.2">
      <c r="A1" s="462" t="s">
        <v>506</v>
      </c>
    </row>
    <row r="2" spans="1:9" ht="15.75" x14ac:dyDescent="0.25">
      <c r="A2" s="464" t="s">
        <v>507</v>
      </c>
    </row>
    <row r="4" spans="1:9" x14ac:dyDescent="0.2">
      <c r="A4" s="465"/>
      <c r="B4" s="1064" t="s">
        <v>800</v>
      </c>
      <c r="C4" s="1064"/>
      <c r="D4" s="1064"/>
      <c r="E4" s="880"/>
      <c r="F4" s="1064" t="s">
        <v>801</v>
      </c>
      <c r="G4" s="1064"/>
      <c r="H4" s="1064"/>
      <c r="I4" s="1064"/>
    </row>
    <row r="5" spans="1:9" x14ac:dyDescent="0.2">
      <c r="A5" s="466" t="s">
        <v>508</v>
      </c>
      <c r="B5" s="836">
        <v>2025</v>
      </c>
      <c r="C5" s="458">
        <v>2026</v>
      </c>
      <c r="D5" s="468" t="s">
        <v>509</v>
      </c>
      <c r="E5" s="467"/>
      <c r="F5" s="836">
        <v>2025</v>
      </c>
      <c r="G5" s="458">
        <v>2026</v>
      </c>
      <c r="H5" s="467" t="s">
        <v>509</v>
      </c>
      <c r="I5" s="468" t="s">
        <v>465</v>
      </c>
    </row>
    <row r="6" spans="1:9" x14ac:dyDescent="0.2">
      <c r="A6" s="469" t="s">
        <v>510</v>
      </c>
      <c r="B6" s="470">
        <f>SUM(B7:B11)</f>
        <v>3353317.889</v>
      </c>
      <c r="C6" s="471">
        <f>SUM(C7:C11)</f>
        <v>2601889.6664999998</v>
      </c>
      <c r="D6" s="472">
        <f t="shared" ref="D6:D33" si="0">(C6-B6)/B6</f>
        <v>-0.22408499503281068</v>
      </c>
      <c r="E6" s="881"/>
      <c r="F6" s="470">
        <f>SUM(F7:F11)</f>
        <v>9355937.4300000016</v>
      </c>
      <c r="G6" s="471">
        <f>SUM(G7:G11)</f>
        <v>8469777.7810000014</v>
      </c>
      <c r="H6" s="473">
        <f>(G6-F6)/F6</f>
        <v>-9.4716286382860088E-2</v>
      </c>
      <c r="I6" s="517">
        <f>SUM(I7:I11)</f>
        <v>1</v>
      </c>
    </row>
    <row r="7" spans="1:9" x14ac:dyDescent="0.2">
      <c r="A7" s="463" t="s">
        <v>217</v>
      </c>
      <c r="B7" s="474">
        <v>2541751.1949999998</v>
      </c>
      <c r="C7" s="475">
        <v>1941845.59</v>
      </c>
      <c r="D7" s="882">
        <f t="shared" si="0"/>
        <v>-0.23602058540588186</v>
      </c>
      <c r="E7" s="883"/>
      <c r="F7" s="476">
        <v>7253735.5150000006</v>
      </c>
      <c r="G7" s="475">
        <v>6191595.4800000004</v>
      </c>
      <c r="H7" s="477">
        <f t="shared" ref="H7:H31" si="1">(G7-F7)/F7</f>
        <v>-0.14642662843215068</v>
      </c>
      <c r="I7" s="518">
        <f>G7/$G$6</f>
        <v>0.73102218736947511</v>
      </c>
    </row>
    <row r="8" spans="1:9" x14ac:dyDescent="0.2">
      <c r="A8" s="463" t="s">
        <v>218</v>
      </c>
      <c r="B8" s="474">
        <v>465584.9</v>
      </c>
      <c r="C8" s="475">
        <v>273573.75</v>
      </c>
      <c r="D8" s="882">
        <f t="shared" si="0"/>
        <v>-0.41240845654573421</v>
      </c>
      <c r="E8" s="883"/>
      <c r="F8" s="476">
        <v>1019024.14</v>
      </c>
      <c r="G8" s="475">
        <v>1117979.43</v>
      </c>
      <c r="H8" s="477">
        <f t="shared" si="1"/>
        <v>9.7107895795285004E-2</v>
      </c>
      <c r="I8" s="518">
        <f>G8/$G$6</f>
        <v>0.13199631193488096</v>
      </c>
    </row>
    <row r="9" spans="1:9" x14ac:dyDescent="0.2">
      <c r="A9" s="463" t="s">
        <v>220</v>
      </c>
      <c r="B9" s="474">
        <v>224047.53999999998</v>
      </c>
      <c r="C9" s="475">
        <v>237023.88799999998</v>
      </c>
      <c r="D9" s="882">
        <f t="shared" si="0"/>
        <v>5.7917832974198238E-2</v>
      </c>
      <c r="E9" s="883"/>
      <c r="F9" s="476">
        <v>643892.67999999993</v>
      </c>
      <c r="G9" s="475">
        <v>654262.66800000006</v>
      </c>
      <c r="H9" s="477">
        <f t="shared" si="1"/>
        <v>1.6105149696685681E-2</v>
      </c>
      <c r="I9" s="518">
        <f>G9/$G$6</f>
        <v>7.7246733611794155E-2</v>
      </c>
    </row>
    <row r="10" spans="1:9" x14ac:dyDescent="0.2">
      <c r="A10" s="463" t="s">
        <v>219</v>
      </c>
      <c r="B10" s="474">
        <v>76658.399999999994</v>
      </c>
      <c r="C10" s="475">
        <v>99821.8</v>
      </c>
      <c r="D10" s="882">
        <f t="shared" si="0"/>
        <v>0.30216388549721895</v>
      </c>
      <c r="E10" s="883"/>
      <c r="F10" s="476">
        <v>281903.69999999995</v>
      </c>
      <c r="G10" s="475">
        <v>327531.2</v>
      </c>
      <c r="H10" s="477">
        <f t="shared" si="1"/>
        <v>0.16185491712240763</v>
      </c>
      <c r="I10" s="518">
        <f>G10/$G$6</f>
        <v>3.8670577725751075E-2</v>
      </c>
    </row>
    <row r="11" spans="1:9" x14ac:dyDescent="0.2">
      <c r="A11" s="463" t="s">
        <v>221</v>
      </c>
      <c r="B11" s="474">
        <v>45275.854000000283</v>
      </c>
      <c r="C11" s="475">
        <v>49624.63850000035</v>
      </c>
      <c r="D11" s="882">
        <f t="shared" si="0"/>
        <v>9.6050855274867702E-2</v>
      </c>
      <c r="E11" s="883"/>
      <c r="F11" s="476">
        <v>157381.39500000142</v>
      </c>
      <c r="G11" s="475">
        <v>178409.00300000142</v>
      </c>
      <c r="H11" s="477">
        <f t="shared" si="1"/>
        <v>0.13360923633952931</v>
      </c>
      <c r="I11" s="518">
        <f>G11/$G$6</f>
        <v>2.1064189358098746E-2</v>
      </c>
    </row>
    <row r="12" spans="1:9" x14ac:dyDescent="0.2">
      <c r="A12" s="469" t="s">
        <v>894</v>
      </c>
      <c r="B12" s="470">
        <f>SUM(B13)</f>
        <v>1283008</v>
      </c>
      <c r="C12" s="471">
        <f>SUM(C13)</f>
        <v>989607</v>
      </c>
      <c r="D12" s="472">
        <f t="shared" si="0"/>
        <v>-0.22868212824861575</v>
      </c>
      <c r="E12" s="881"/>
      <c r="F12" s="470">
        <f>SUM(F13)</f>
        <v>3549035.7</v>
      </c>
      <c r="G12" s="471">
        <f>SUM(G13)</f>
        <v>3041083.95</v>
      </c>
      <c r="H12" s="473">
        <f t="shared" si="1"/>
        <v>-0.14312387728306028</v>
      </c>
      <c r="I12" s="517">
        <f>SUM(I13)</f>
        <v>1</v>
      </c>
    </row>
    <row r="13" spans="1:9" x14ac:dyDescent="0.2">
      <c r="A13" s="463" t="s">
        <v>222</v>
      </c>
      <c r="B13" s="474">
        <v>1283008</v>
      </c>
      <c r="C13" s="475">
        <v>989607</v>
      </c>
      <c r="D13" s="882">
        <f t="shared" si="0"/>
        <v>-0.22868212824861575</v>
      </c>
      <c r="E13" s="883"/>
      <c r="F13" s="476">
        <v>3549035.7</v>
      </c>
      <c r="G13" s="475">
        <v>3041083.95</v>
      </c>
      <c r="H13" s="477">
        <f t="shared" si="1"/>
        <v>-0.14312387728306028</v>
      </c>
      <c r="I13" s="518">
        <f>G12/$G$13</f>
        <v>1</v>
      </c>
    </row>
    <row r="14" spans="1:9" x14ac:dyDescent="0.2">
      <c r="A14" s="469" t="s">
        <v>511</v>
      </c>
      <c r="B14" s="470">
        <f>SUM(B15:B19)</f>
        <v>457147.21</v>
      </c>
      <c r="C14" s="471">
        <f>SUM(C15:C19)</f>
        <v>513170.16</v>
      </c>
      <c r="D14" s="472">
        <f t="shared" si="0"/>
        <v>0.12254903622839555</v>
      </c>
      <c r="E14" s="881"/>
      <c r="F14" s="470">
        <f>SUM(F15:F19)</f>
        <v>1334230.2100000002</v>
      </c>
      <c r="G14" s="471">
        <f>SUM(G15:G19)</f>
        <v>1559843.46</v>
      </c>
      <c r="H14" s="473">
        <f t="shared" si="1"/>
        <v>0.16909619367710144</v>
      </c>
      <c r="I14" s="517">
        <f>SUM(I15:I19)</f>
        <v>0.99999999999999989</v>
      </c>
    </row>
    <row r="15" spans="1:9" x14ac:dyDescent="0.2">
      <c r="A15" s="463" t="s">
        <v>218</v>
      </c>
      <c r="B15" s="474">
        <v>399975.12</v>
      </c>
      <c r="C15" s="475">
        <v>478237.48</v>
      </c>
      <c r="D15" s="882">
        <f t="shared" si="0"/>
        <v>0.19566807055398844</v>
      </c>
      <c r="E15" s="883"/>
      <c r="F15" s="476">
        <v>1181686.98</v>
      </c>
      <c r="G15" s="475">
        <v>1265122.1299999999</v>
      </c>
      <c r="H15" s="477">
        <f t="shared" si="1"/>
        <v>7.0606811627898197E-2</v>
      </c>
      <c r="I15" s="518">
        <f>G15/$G$14</f>
        <v>0.81105711082059473</v>
      </c>
    </row>
    <row r="16" spans="1:9" x14ac:dyDescent="0.2">
      <c r="A16" s="463" t="s">
        <v>225</v>
      </c>
      <c r="B16" s="474">
        <v>3894</v>
      </c>
      <c r="C16" s="475">
        <v>69</v>
      </c>
      <c r="D16" s="882">
        <f t="shared" si="0"/>
        <v>-0.98228043143297383</v>
      </c>
      <c r="E16" s="883"/>
      <c r="F16" s="476">
        <v>4819</v>
      </c>
      <c r="G16" s="475">
        <v>195221.6</v>
      </c>
      <c r="H16" s="477" t="s">
        <v>215</v>
      </c>
      <c r="I16" s="518">
        <f>G16/$G$14</f>
        <v>0.1251546100658075</v>
      </c>
    </row>
    <row r="17" spans="1:9" x14ac:dyDescent="0.2">
      <c r="A17" s="463" t="s">
        <v>223</v>
      </c>
      <c r="B17" s="474">
        <v>18815.560000000001</v>
      </c>
      <c r="C17" s="475">
        <v>8077.1900000000005</v>
      </c>
      <c r="D17" s="882">
        <f t="shared" si="0"/>
        <v>-0.57071753378586665</v>
      </c>
      <c r="E17" s="883"/>
      <c r="F17" s="476">
        <v>35113.850000000006</v>
      </c>
      <c r="G17" s="475">
        <v>32235.61</v>
      </c>
      <c r="H17" s="477">
        <f t="shared" si="1"/>
        <v>-8.1968795788556509E-2</v>
      </c>
      <c r="I17" s="518">
        <f>G17/$G$14</f>
        <v>2.0665926310323473E-2</v>
      </c>
    </row>
    <row r="18" spans="1:9" x14ac:dyDescent="0.2">
      <c r="A18" s="463" t="s">
        <v>231</v>
      </c>
      <c r="B18" s="474">
        <v>6862</v>
      </c>
      <c r="C18" s="475">
        <v>13005</v>
      </c>
      <c r="D18" s="882">
        <f t="shared" si="0"/>
        <v>0.89522005246283887</v>
      </c>
      <c r="E18" s="883"/>
      <c r="F18" s="476">
        <v>25063</v>
      </c>
      <c r="G18" s="475">
        <v>27116</v>
      </c>
      <c r="H18" s="477">
        <f t="shared" si="1"/>
        <v>8.1913577783984365E-2</v>
      </c>
      <c r="I18" s="518">
        <f>G18/$G$14</f>
        <v>1.7383795679086926E-2</v>
      </c>
    </row>
    <row r="19" spans="1:9" x14ac:dyDescent="0.2">
      <c r="A19" s="463" t="s">
        <v>221</v>
      </c>
      <c r="B19" s="474">
        <v>27600.530000000028</v>
      </c>
      <c r="C19" s="475">
        <v>13781.489999999991</v>
      </c>
      <c r="D19" s="882">
        <f t="shared" si="0"/>
        <v>-0.50068024056059879</v>
      </c>
      <c r="E19" s="883"/>
      <c r="F19" s="476">
        <v>87547.380000000121</v>
      </c>
      <c r="G19" s="475">
        <v>40148.119999999879</v>
      </c>
      <c r="H19" s="477">
        <f t="shared" si="1"/>
        <v>-0.54141266134977628</v>
      </c>
      <c r="I19" s="518">
        <f>G19/$G$14</f>
        <v>2.5738557124187243E-2</v>
      </c>
    </row>
    <row r="20" spans="1:9" x14ac:dyDescent="0.2">
      <c r="A20" s="469" t="s">
        <v>481</v>
      </c>
      <c r="B20" s="470">
        <f>SUM(B21:B26)</f>
        <v>179355.25000000003</v>
      </c>
      <c r="C20" s="471">
        <f>SUM(C21:C26)</f>
        <v>166002.74</v>
      </c>
      <c r="D20" s="472">
        <f t="shared" si="0"/>
        <v>-7.4447277121801769E-2</v>
      </c>
      <c r="E20" s="881"/>
      <c r="F20" s="470">
        <f>SUM(F21:F26)</f>
        <v>480138.41500000004</v>
      </c>
      <c r="G20" s="471">
        <f>SUM(G21:G26)</f>
        <v>720490.22900000005</v>
      </c>
      <c r="H20" s="473">
        <f t="shared" si="1"/>
        <v>0.50058859381205734</v>
      </c>
      <c r="I20" s="517">
        <f>SUM(I21:I26)</f>
        <v>1</v>
      </c>
    </row>
    <row r="21" spans="1:9" x14ac:dyDescent="0.2">
      <c r="A21" s="463" t="s">
        <v>225</v>
      </c>
      <c r="B21" s="474">
        <v>30370.58</v>
      </c>
      <c r="C21" s="475">
        <v>39379</v>
      </c>
      <c r="D21" s="882">
        <f t="shared" si="0"/>
        <v>0.29661665993866426</v>
      </c>
      <c r="E21" s="883"/>
      <c r="F21" s="476">
        <v>89185.58</v>
      </c>
      <c r="G21" s="475">
        <v>346063.08</v>
      </c>
      <c r="H21" s="477">
        <f t="shared" si="1"/>
        <v>2.8802582211160144</v>
      </c>
      <c r="I21" s="518">
        <f t="shared" ref="I21:I26" si="2">G21/$G$20</f>
        <v>0.48031613208733742</v>
      </c>
    </row>
    <row r="22" spans="1:9" x14ac:dyDescent="0.2">
      <c r="A22" s="463" t="s">
        <v>224</v>
      </c>
      <c r="B22" s="474">
        <v>34269</v>
      </c>
      <c r="C22" s="475">
        <v>36174.75</v>
      </c>
      <c r="D22" s="882">
        <f t="shared" si="0"/>
        <v>5.5611485599229626E-2</v>
      </c>
      <c r="E22" s="883"/>
      <c r="F22" s="476">
        <v>103912</v>
      </c>
      <c r="G22" s="475">
        <v>108007.349</v>
      </c>
      <c r="H22" s="477">
        <f t="shared" si="1"/>
        <v>3.9411704134267478E-2</v>
      </c>
      <c r="I22" s="518">
        <f t="shared" si="2"/>
        <v>0.14990813844888379</v>
      </c>
    </row>
    <row r="23" spans="1:9" x14ac:dyDescent="0.2">
      <c r="A23" s="463" t="s">
        <v>219</v>
      </c>
      <c r="B23" s="474">
        <v>6800.8</v>
      </c>
      <c r="C23" s="475">
        <v>36398.800000000003</v>
      </c>
      <c r="D23" s="882">
        <f t="shared" si="0"/>
        <v>4.3521350429361254</v>
      </c>
      <c r="E23" s="883"/>
      <c r="F23" s="476">
        <v>18107</v>
      </c>
      <c r="G23" s="475">
        <v>100318</v>
      </c>
      <c r="H23" s="477">
        <f t="shared" si="1"/>
        <v>4.5402882862981171</v>
      </c>
      <c r="I23" s="518">
        <f t="shared" si="2"/>
        <v>0.1392357536052026</v>
      </c>
    </row>
    <row r="24" spans="1:9" x14ac:dyDescent="0.2">
      <c r="A24" s="463" t="s">
        <v>218</v>
      </c>
      <c r="B24" s="474">
        <v>30430.27</v>
      </c>
      <c r="C24" s="475">
        <v>26550.39</v>
      </c>
      <c r="D24" s="882">
        <f t="shared" si="0"/>
        <v>-0.12750067613596597</v>
      </c>
      <c r="E24" s="883"/>
      <c r="F24" s="476">
        <v>114444.43500000001</v>
      </c>
      <c r="G24" s="475">
        <v>80957.48</v>
      </c>
      <c r="H24" s="477">
        <f t="shared" si="1"/>
        <v>-0.29260448531202077</v>
      </c>
      <c r="I24" s="518">
        <f t="shared" si="2"/>
        <v>0.11236443846346733</v>
      </c>
    </row>
    <row r="25" spans="1:9" x14ac:dyDescent="0.2">
      <c r="A25" s="463" t="s">
        <v>222</v>
      </c>
      <c r="B25" s="474">
        <v>14704</v>
      </c>
      <c r="C25" s="475">
        <v>1034</v>
      </c>
      <c r="D25" s="882">
        <f t="shared" si="0"/>
        <v>-0.92967899891186068</v>
      </c>
      <c r="E25" s="883"/>
      <c r="F25" s="476">
        <v>46702</v>
      </c>
      <c r="G25" s="475">
        <v>28541</v>
      </c>
      <c r="H25" s="477">
        <f t="shared" si="1"/>
        <v>-0.38886985568069887</v>
      </c>
      <c r="I25" s="518">
        <f t="shared" si="2"/>
        <v>3.9613306122989765E-2</v>
      </c>
    </row>
    <row r="26" spans="1:9" x14ac:dyDescent="0.2">
      <c r="A26" s="463" t="s">
        <v>221</v>
      </c>
      <c r="B26" s="474">
        <v>62780.60000000002</v>
      </c>
      <c r="C26" s="475">
        <v>26465.799999999988</v>
      </c>
      <c r="D26" s="882">
        <f t="shared" si="0"/>
        <v>-0.57843983651000497</v>
      </c>
      <c r="E26" s="883"/>
      <c r="F26" s="476">
        <v>107787.40000000002</v>
      </c>
      <c r="G26" s="475">
        <v>56603.320000000065</v>
      </c>
      <c r="H26" s="477">
        <f t="shared" si="1"/>
        <v>-0.47486144020544097</v>
      </c>
      <c r="I26" s="518">
        <f t="shared" si="2"/>
        <v>7.8562231272119115E-2</v>
      </c>
    </row>
    <row r="27" spans="1:9" x14ac:dyDescent="0.2">
      <c r="A27" s="469" t="s">
        <v>512</v>
      </c>
      <c r="B27" s="470">
        <f>SUM(B28:B34)</f>
        <v>186860.15</v>
      </c>
      <c r="C27" s="471">
        <f>SUM(C28:C34)</f>
        <v>190075.07</v>
      </c>
      <c r="D27" s="472">
        <f t="shared" si="0"/>
        <v>1.7204952473815378E-2</v>
      </c>
      <c r="E27" s="881"/>
      <c r="F27" s="470">
        <f>SUM(F28:F34)</f>
        <v>572075.97</v>
      </c>
      <c r="G27" s="471">
        <f>SUM(G28:G34)</f>
        <v>674158.6399999999</v>
      </c>
      <c r="H27" s="473">
        <f t="shared" si="1"/>
        <v>0.1784425065083575</v>
      </c>
      <c r="I27" s="517">
        <f>SUM(I28:I34)</f>
        <v>1</v>
      </c>
    </row>
    <row r="28" spans="1:9" x14ac:dyDescent="0.2">
      <c r="A28" s="478" t="s">
        <v>225</v>
      </c>
      <c r="B28" s="390">
        <v>9340.14</v>
      </c>
      <c r="C28" s="390">
        <v>13514.05</v>
      </c>
      <c r="D28" s="882">
        <f t="shared" si="0"/>
        <v>0.4468787405756231</v>
      </c>
      <c r="E28" s="883"/>
      <c r="F28" s="476">
        <v>24227.8</v>
      </c>
      <c r="G28" s="475">
        <v>223516.97999999998</v>
      </c>
      <c r="H28" s="477">
        <f t="shared" si="1"/>
        <v>8.225640792808262</v>
      </c>
      <c r="I28" s="518">
        <f t="shared" ref="I28:I34" si="3">G28/$G$27</f>
        <v>0.33154952964779927</v>
      </c>
    </row>
    <row r="29" spans="1:9" x14ac:dyDescent="0.2">
      <c r="A29" s="478" t="s">
        <v>219</v>
      </c>
      <c r="B29" s="390">
        <v>54794.7</v>
      </c>
      <c r="C29" s="390">
        <v>82269.899999999994</v>
      </c>
      <c r="D29" s="882">
        <f t="shared" si="0"/>
        <v>0.50142075784701801</v>
      </c>
      <c r="E29" s="883"/>
      <c r="F29" s="476">
        <v>152293.20000000001</v>
      </c>
      <c r="G29" s="475">
        <v>213237.7</v>
      </c>
      <c r="H29" s="477">
        <f t="shared" si="1"/>
        <v>0.40017873417854505</v>
      </c>
      <c r="I29" s="518">
        <f t="shared" si="3"/>
        <v>0.31630196121197829</v>
      </c>
    </row>
    <row r="30" spans="1:9" x14ac:dyDescent="0.2">
      <c r="A30" s="478" t="s">
        <v>218</v>
      </c>
      <c r="B30" s="390">
        <v>107339.31</v>
      </c>
      <c r="C30" s="390">
        <v>63164.770000000004</v>
      </c>
      <c r="D30" s="882">
        <f t="shared" si="0"/>
        <v>-0.411541121328244</v>
      </c>
      <c r="E30" s="883"/>
      <c r="F30" s="476">
        <v>333206.97000000003</v>
      </c>
      <c r="G30" s="475">
        <v>165107.82</v>
      </c>
      <c r="H30" s="477">
        <f t="shared" si="1"/>
        <v>-0.50448869662000173</v>
      </c>
      <c r="I30" s="518">
        <f t="shared" si="3"/>
        <v>0.24490944742620227</v>
      </c>
    </row>
    <row r="31" spans="1:9" x14ac:dyDescent="0.2">
      <c r="A31" s="478" t="s">
        <v>238</v>
      </c>
      <c r="B31" s="390">
        <v>3900</v>
      </c>
      <c r="C31" s="390">
        <v>11729</v>
      </c>
      <c r="D31" s="882">
        <f t="shared" si="0"/>
        <v>2.0074358974358972</v>
      </c>
      <c r="E31" s="883"/>
      <c r="F31" s="476">
        <v>10200</v>
      </c>
      <c r="G31" s="475">
        <v>24658</v>
      </c>
      <c r="H31" s="477">
        <f t="shared" si="1"/>
        <v>1.4174509803921569</v>
      </c>
      <c r="I31" s="518">
        <f t="shared" si="3"/>
        <v>3.6575960815395027E-2</v>
      </c>
    </row>
    <row r="32" spans="1:9" x14ac:dyDescent="0.2">
      <c r="A32" s="478" t="s">
        <v>226</v>
      </c>
      <c r="B32" s="390">
        <v>0</v>
      </c>
      <c r="C32" s="390">
        <v>5011.2</v>
      </c>
      <c r="D32" s="882" t="s">
        <v>215</v>
      </c>
      <c r="E32" s="883"/>
      <c r="F32" s="476">
        <v>0</v>
      </c>
      <c r="G32" s="475">
        <v>13823.599999999999</v>
      </c>
      <c r="H32" s="477" t="s">
        <v>215</v>
      </c>
      <c r="I32" s="518">
        <f t="shared" si="3"/>
        <v>2.0504966012154055E-2</v>
      </c>
    </row>
    <row r="33" spans="1:13" x14ac:dyDescent="0.2">
      <c r="A33" s="478" t="s">
        <v>231</v>
      </c>
      <c r="B33" s="390">
        <v>6143</v>
      </c>
      <c r="C33" s="390">
        <v>5768</v>
      </c>
      <c r="D33" s="882">
        <f t="shared" si="0"/>
        <v>-6.104509197460524E-2</v>
      </c>
      <c r="E33" s="883"/>
      <c r="F33" s="476">
        <v>24101.100000000002</v>
      </c>
      <c r="G33" s="475">
        <v>11043.1</v>
      </c>
      <c r="H33" s="477">
        <f>(G33-F33)/F33</f>
        <v>-0.54180099663500836</v>
      </c>
      <c r="I33" s="518">
        <f t="shared" si="3"/>
        <v>1.6380565856131433E-2</v>
      </c>
    </row>
    <row r="34" spans="1:13" x14ac:dyDescent="0.2">
      <c r="A34" s="463" t="s">
        <v>221</v>
      </c>
      <c r="B34" s="474">
        <v>5343</v>
      </c>
      <c r="C34" s="475">
        <v>8618.1499999999942</v>
      </c>
      <c r="D34" s="882">
        <f>(C34-B34)/B34</f>
        <v>0.61297959947594871</v>
      </c>
      <c r="E34" s="883"/>
      <c r="F34" s="476">
        <v>28046.899999999907</v>
      </c>
      <c r="G34" s="475">
        <v>22771.439999999944</v>
      </c>
      <c r="H34" s="477">
        <f>(G34-F34)/F34</f>
        <v>-0.18809422788258168</v>
      </c>
      <c r="I34" s="518">
        <f t="shared" si="3"/>
        <v>3.3777569030339724E-2</v>
      </c>
    </row>
    <row r="35" spans="1:13" x14ac:dyDescent="0.2">
      <c r="A35" s="469" t="s">
        <v>513</v>
      </c>
      <c r="B35" s="470">
        <f>SUM(B36:B38)</f>
        <v>192094.64</v>
      </c>
      <c r="C35" s="471">
        <f>SUM(C36:C38)</f>
        <v>160806.76999999999</v>
      </c>
      <c r="D35" s="472">
        <f t="shared" ref="D35:D37" si="4">(C35-B35)/B35</f>
        <v>-0.16287737127907381</v>
      </c>
      <c r="E35" s="881"/>
      <c r="F35" s="470">
        <f>SUM(F36:F38)</f>
        <v>580971.16500000004</v>
      </c>
      <c r="G35" s="471">
        <f>SUM(G36:G38)</f>
        <v>464034.01</v>
      </c>
      <c r="H35" s="473">
        <f t="shared" ref="H35:H37" si="5">(G35-F35)/F35</f>
        <v>-0.20127875881757407</v>
      </c>
      <c r="I35" s="517">
        <f>SUM(I36:I38)</f>
        <v>1</v>
      </c>
    </row>
    <row r="36" spans="1:13" x14ac:dyDescent="0.2">
      <c r="A36" s="463" t="s">
        <v>230</v>
      </c>
      <c r="B36" s="474">
        <v>191514.16</v>
      </c>
      <c r="C36" s="475">
        <v>160476</v>
      </c>
      <c r="D36" s="882">
        <f t="shared" si="4"/>
        <v>-0.16206718082882229</v>
      </c>
      <c r="E36" s="883"/>
      <c r="F36" s="476">
        <v>579586.54</v>
      </c>
      <c r="G36" s="475">
        <v>463011</v>
      </c>
      <c r="H36" s="477">
        <f t="shared" si="5"/>
        <v>-0.20113569235061951</v>
      </c>
      <c r="I36" s="518">
        <f>G36/$G$35</f>
        <v>0.99779539866054212</v>
      </c>
    </row>
    <row r="37" spans="1:13" x14ac:dyDescent="0.2">
      <c r="A37" s="463" t="s">
        <v>217</v>
      </c>
      <c r="B37" s="884">
        <v>580.48</v>
      </c>
      <c r="C37" s="885">
        <v>330.77</v>
      </c>
      <c r="D37" s="882">
        <f t="shared" si="4"/>
        <v>-0.43017847298787215</v>
      </c>
      <c r="E37" s="883"/>
      <c r="F37" s="476">
        <v>884.625</v>
      </c>
      <c r="G37" s="475">
        <v>1023.01</v>
      </c>
      <c r="H37" s="477">
        <f t="shared" si="5"/>
        <v>0.15643351702698882</v>
      </c>
      <c r="I37" s="518">
        <f>G37/$G$35</f>
        <v>2.2046013394578555E-3</v>
      </c>
    </row>
    <row r="38" spans="1:13" x14ac:dyDescent="0.2">
      <c r="A38" s="463" t="s">
        <v>220</v>
      </c>
      <c r="B38" s="884">
        <v>0</v>
      </c>
      <c r="C38" s="885">
        <v>0</v>
      </c>
      <c r="D38" s="882" t="s">
        <v>216</v>
      </c>
      <c r="E38" s="883"/>
      <c r="F38" s="476">
        <v>500</v>
      </c>
      <c r="G38" s="475">
        <v>0</v>
      </c>
      <c r="H38" s="477" t="s">
        <v>216</v>
      </c>
      <c r="I38" s="886" t="s">
        <v>216</v>
      </c>
    </row>
    <row r="39" spans="1:13" x14ac:dyDescent="0.2">
      <c r="A39" s="469" t="s">
        <v>514</v>
      </c>
      <c r="B39" s="470">
        <f>SUM(B40:B44)</f>
        <v>107491.598</v>
      </c>
      <c r="C39" s="471">
        <f>SUM(C40:C44)</f>
        <v>114786.19</v>
      </c>
      <c r="D39" s="472">
        <f t="shared" ref="D39:D42" si="6">(C39-B39)/B39</f>
        <v>6.786197373305404E-2</v>
      </c>
      <c r="E39" s="881"/>
      <c r="F39" s="470">
        <f>SUM(F40:F44)</f>
        <v>271064.98499999999</v>
      </c>
      <c r="G39" s="471">
        <f>SUM(G40:G44)</f>
        <v>339395.90500000003</v>
      </c>
      <c r="H39" s="473">
        <f t="shared" ref="H39:H49" si="7">(G39-F39)/F39</f>
        <v>0.25208316743676812</v>
      </c>
      <c r="I39" s="517">
        <f>SUM(I40:I44)</f>
        <v>0.99999999999999978</v>
      </c>
    </row>
    <row r="40" spans="1:13" x14ac:dyDescent="0.2">
      <c r="A40" s="463" t="s">
        <v>219</v>
      </c>
      <c r="B40" s="474">
        <v>79169.487999999998</v>
      </c>
      <c r="C40" s="475">
        <v>100474</v>
      </c>
      <c r="D40" s="882">
        <f>(C40-B40)/B40</f>
        <v>0.2691000351044332</v>
      </c>
      <c r="E40" s="883"/>
      <c r="F40" s="476">
        <v>200599.995</v>
      </c>
      <c r="G40" s="475">
        <v>289537</v>
      </c>
      <c r="H40" s="477">
        <f t="shared" si="7"/>
        <v>0.44335497117036321</v>
      </c>
      <c r="I40" s="518">
        <f>G40/$G$39</f>
        <v>0.85309514856992741</v>
      </c>
    </row>
    <row r="41" spans="1:13" x14ac:dyDescent="0.2">
      <c r="A41" s="463" t="s">
        <v>217</v>
      </c>
      <c r="B41" s="474">
        <v>6423</v>
      </c>
      <c r="C41" s="475">
        <v>7834</v>
      </c>
      <c r="D41" s="882">
        <f t="shared" si="6"/>
        <v>0.21967927759613887</v>
      </c>
      <c r="E41" s="883"/>
      <c r="F41" s="476">
        <v>12681</v>
      </c>
      <c r="G41" s="475">
        <v>19591</v>
      </c>
      <c r="H41" s="477">
        <f t="shared" si="7"/>
        <v>0.54490970743632205</v>
      </c>
      <c r="I41" s="518">
        <f t="shared" ref="I41:I44" si="8">G41/$G$39</f>
        <v>5.7723147838215666E-2</v>
      </c>
    </row>
    <row r="42" spans="1:13" x14ac:dyDescent="0.2">
      <c r="A42" s="463" t="s">
        <v>222</v>
      </c>
      <c r="B42" s="474">
        <v>15072.79</v>
      </c>
      <c r="C42" s="475">
        <v>6478.19</v>
      </c>
      <c r="D42" s="882">
        <f t="shared" si="6"/>
        <v>-0.5702063121691473</v>
      </c>
      <c r="E42" s="883"/>
      <c r="F42" s="476">
        <v>42517.67</v>
      </c>
      <c r="G42" s="475">
        <v>15670.32</v>
      </c>
      <c r="H42" s="477">
        <f t="shared" si="7"/>
        <v>-0.63143982254907194</v>
      </c>
      <c r="I42" s="518">
        <f t="shared" si="8"/>
        <v>4.6171211170034587E-2</v>
      </c>
    </row>
    <row r="43" spans="1:13" x14ac:dyDescent="0.2">
      <c r="A43" s="463" t="s">
        <v>218</v>
      </c>
      <c r="B43" s="474">
        <v>6826.32</v>
      </c>
      <c r="C43" s="475">
        <v>0</v>
      </c>
      <c r="D43" s="882" t="s">
        <v>216</v>
      </c>
      <c r="E43" s="883"/>
      <c r="F43" s="476">
        <v>15266.32</v>
      </c>
      <c r="G43" s="475">
        <v>12113.52</v>
      </c>
      <c r="H43" s="477">
        <f t="shared" si="7"/>
        <v>-0.20651997337930814</v>
      </c>
      <c r="I43" s="518">
        <f t="shared" si="8"/>
        <v>3.5691414721105721E-2</v>
      </c>
    </row>
    <row r="44" spans="1:13" x14ac:dyDescent="0.2">
      <c r="A44" s="463" t="s">
        <v>233</v>
      </c>
      <c r="B44" s="474">
        <v>0</v>
      </c>
      <c r="C44" s="475">
        <v>0</v>
      </c>
      <c r="D44" s="882" t="s">
        <v>216</v>
      </c>
      <c r="E44" s="883"/>
      <c r="F44" s="476">
        <v>0</v>
      </c>
      <c r="G44" s="475">
        <v>2484.0650000000001</v>
      </c>
      <c r="H44" s="477" t="s">
        <v>215</v>
      </c>
      <c r="I44" s="518">
        <f t="shared" si="8"/>
        <v>7.3190777007165119E-3</v>
      </c>
    </row>
    <row r="45" spans="1:13" x14ac:dyDescent="0.2">
      <c r="A45" s="469" t="s">
        <v>515</v>
      </c>
      <c r="B45" s="470">
        <f>SUM(B46:B50)</f>
        <v>67295.899999999994</v>
      </c>
      <c r="C45" s="471">
        <f>SUM(C46:C50)</f>
        <v>91461.5</v>
      </c>
      <c r="D45" s="472">
        <f t="shared" ref="D45:D49" si="9">(C45-B45)/B45</f>
        <v>0.35909468481735157</v>
      </c>
      <c r="E45" s="881"/>
      <c r="F45" s="470">
        <f>SUM(F46:F50)</f>
        <v>234317.12599999999</v>
      </c>
      <c r="G45" s="471">
        <f>SUM(G46:G50)</f>
        <v>295619.5</v>
      </c>
      <c r="H45" s="473">
        <f t="shared" si="7"/>
        <v>0.26162139766087783</v>
      </c>
      <c r="I45" s="517">
        <f>SUM(I46:I50)</f>
        <v>1</v>
      </c>
      <c r="L45" s="777"/>
      <c r="M45" s="777"/>
    </row>
    <row r="46" spans="1:13" x14ac:dyDescent="0.2">
      <c r="A46" s="463" t="s">
        <v>218</v>
      </c>
      <c r="B46" s="474">
        <v>55229</v>
      </c>
      <c r="C46" s="475">
        <v>53994</v>
      </c>
      <c r="D46" s="882">
        <f t="shared" si="9"/>
        <v>-2.2361440547538431E-2</v>
      </c>
      <c r="E46" s="883"/>
      <c r="F46" s="476">
        <v>151479.12599999999</v>
      </c>
      <c r="G46" s="475">
        <v>156456</v>
      </c>
      <c r="H46" s="477">
        <f t="shared" si="7"/>
        <v>3.2855180323657342E-2</v>
      </c>
      <c r="I46" s="518">
        <f>G46/$G$45</f>
        <v>0.52924790144087253</v>
      </c>
    </row>
    <row r="47" spans="1:13" x14ac:dyDescent="0.2">
      <c r="A47" s="463" t="s">
        <v>225</v>
      </c>
      <c r="B47" s="474">
        <v>8031.4</v>
      </c>
      <c r="C47" s="475">
        <v>36407</v>
      </c>
      <c r="D47" s="882">
        <f t="shared" si="9"/>
        <v>3.533082650596409</v>
      </c>
      <c r="E47" s="883"/>
      <c r="F47" s="476">
        <v>71334.2</v>
      </c>
      <c r="G47" s="475">
        <v>135932</v>
      </c>
      <c r="H47" s="477">
        <f t="shared" si="7"/>
        <v>0.9055656333147355</v>
      </c>
      <c r="I47" s="518">
        <f>G47/$G$45</f>
        <v>0.45982081696234517</v>
      </c>
    </row>
    <row r="48" spans="1:13" x14ac:dyDescent="0.2">
      <c r="A48" s="463" t="s">
        <v>231</v>
      </c>
      <c r="B48" s="474">
        <v>885.5</v>
      </c>
      <c r="C48" s="475">
        <v>860</v>
      </c>
      <c r="D48" s="882">
        <f t="shared" si="9"/>
        <v>-2.8797289666854884E-2</v>
      </c>
      <c r="E48" s="883"/>
      <c r="F48" s="476">
        <v>2653.8</v>
      </c>
      <c r="G48" s="475">
        <v>2580</v>
      </c>
      <c r="H48" s="477">
        <f t="shared" si="7"/>
        <v>-2.7809179290074676E-2</v>
      </c>
      <c r="I48" s="518">
        <f>G48/$G$45</f>
        <v>8.7274350981582736E-3</v>
      </c>
    </row>
    <row r="49" spans="1:9" x14ac:dyDescent="0.2">
      <c r="A49" s="463" t="s">
        <v>232</v>
      </c>
      <c r="B49" s="474">
        <v>3150</v>
      </c>
      <c r="C49" s="475">
        <v>200</v>
      </c>
      <c r="D49" s="882">
        <f t="shared" si="9"/>
        <v>-0.93650793650793651</v>
      </c>
      <c r="E49" s="883"/>
      <c r="F49" s="476">
        <v>8850</v>
      </c>
      <c r="G49" s="475">
        <v>650</v>
      </c>
      <c r="H49" s="477">
        <f t="shared" si="7"/>
        <v>-0.92655367231638419</v>
      </c>
      <c r="I49" s="518">
        <f>G49/$G$45</f>
        <v>2.198772408450728E-3</v>
      </c>
    </row>
    <row r="50" spans="1:9" x14ac:dyDescent="0.2">
      <c r="A50" s="463" t="s">
        <v>222</v>
      </c>
      <c r="B50" s="474">
        <v>0</v>
      </c>
      <c r="C50" s="475">
        <v>0.5</v>
      </c>
      <c r="D50" s="882" t="s">
        <v>215</v>
      </c>
      <c r="E50" s="883"/>
      <c r="F50" s="476">
        <v>0</v>
      </c>
      <c r="G50" s="475">
        <v>1.5</v>
      </c>
      <c r="H50" s="477" t="s">
        <v>215</v>
      </c>
      <c r="I50" s="778">
        <f>G50/$G$45</f>
        <v>5.0740901733478342E-6</v>
      </c>
    </row>
    <row r="51" spans="1:9" x14ac:dyDescent="0.2">
      <c r="A51" s="469" t="s">
        <v>516</v>
      </c>
      <c r="B51" s="470">
        <f>SUM(B52:B57)</f>
        <v>65668.703500000003</v>
      </c>
      <c r="C51" s="471">
        <f>SUM(C52:C57)</f>
        <v>77215.839999999997</v>
      </c>
      <c r="D51" s="472">
        <f t="shared" ref="D51:D62" si="10">(C51-B51)/B51</f>
        <v>0.17583926413287559</v>
      </c>
      <c r="E51" s="881"/>
      <c r="F51" s="470">
        <f>SUM(F52:F57)</f>
        <v>207247.23500000002</v>
      </c>
      <c r="G51" s="471">
        <f>SUM(G52:G57)</f>
        <v>240912.09000000003</v>
      </c>
      <c r="H51" s="473">
        <f t="shared" ref="H51:H62" si="11">(G51-F51)/F51</f>
        <v>0.1624381381975977</v>
      </c>
      <c r="I51" s="517">
        <f>SUM(I52:I57)</f>
        <v>1</v>
      </c>
    </row>
    <row r="52" spans="1:9" x14ac:dyDescent="0.2">
      <c r="A52" s="463" t="s">
        <v>218</v>
      </c>
      <c r="B52" s="474">
        <v>35703.85</v>
      </c>
      <c r="C52" s="475">
        <v>51124.75</v>
      </c>
      <c r="D52" s="882">
        <f t="shared" si="10"/>
        <v>0.43191140451239857</v>
      </c>
      <c r="E52" s="883"/>
      <c r="F52" s="476">
        <v>118969.26000000001</v>
      </c>
      <c r="G52" s="475">
        <v>145613.26</v>
      </c>
      <c r="H52" s="477">
        <f t="shared" si="11"/>
        <v>0.22395701208866894</v>
      </c>
      <c r="I52" s="518">
        <f t="shared" ref="I52:I57" si="12">G52/$G$51</f>
        <v>0.60442487548051238</v>
      </c>
    </row>
    <row r="53" spans="1:9" x14ac:dyDescent="0.2">
      <c r="A53" s="463" t="s">
        <v>231</v>
      </c>
      <c r="B53" s="474">
        <v>14707.83</v>
      </c>
      <c r="C53" s="475">
        <v>8733.77</v>
      </c>
      <c r="D53" s="882">
        <f t="shared" si="10"/>
        <v>-0.4061822852181457</v>
      </c>
      <c r="E53" s="883"/>
      <c r="F53" s="476">
        <v>41517.120000000003</v>
      </c>
      <c r="G53" s="475">
        <v>40050.79</v>
      </c>
      <c r="H53" s="477">
        <f t="shared" si="11"/>
        <v>-3.5318682991498485E-2</v>
      </c>
      <c r="I53" s="518">
        <f t="shared" si="12"/>
        <v>0.16624649265215372</v>
      </c>
    </row>
    <row r="54" spans="1:9" x14ac:dyDescent="0.2">
      <c r="A54" s="463" t="s">
        <v>228</v>
      </c>
      <c r="B54" s="474">
        <v>8602.06</v>
      </c>
      <c r="C54" s="475">
        <v>9249.08</v>
      </c>
      <c r="D54" s="882">
        <f t="shared" si="10"/>
        <v>7.5216866657521628E-2</v>
      </c>
      <c r="E54" s="883"/>
      <c r="F54" s="476">
        <v>24927.14</v>
      </c>
      <c r="G54" s="475">
        <v>28310.97</v>
      </c>
      <c r="H54" s="477">
        <f t="shared" si="11"/>
        <v>0.13574882637960078</v>
      </c>
      <c r="I54" s="518">
        <f t="shared" si="12"/>
        <v>0.11751577100177911</v>
      </c>
    </row>
    <row r="55" spans="1:9" x14ac:dyDescent="0.2">
      <c r="A55" s="463" t="s">
        <v>236</v>
      </c>
      <c r="B55" s="474">
        <v>2454.35</v>
      </c>
      <c r="C55" s="475">
        <v>2967.31</v>
      </c>
      <c r="D55" s="882">
        <f t="shared" si="10"/>
        <v>0.20900034632387396</v>
      </c>
      <c r="E55" s="883"/>
      <c r="F55" s="476">
        <v>6813.1200000000008</v>
      </c>
      <c r="G55" s="475">
        <v>10314.34</v>
      </c>
      <c r="H55" s="477">
        <f t="shared" si="11"/>
        <v>0.51389378140998532</v>
      </c>
      <c r="I55" s="518">
        <f t="shared" si="12"/>
        <v>4.2813708519153185E-2</v>
      </c>
    </row>
    <row r="56" spans="1:9" x14ac:dyDescent="0.2">
      <c r="A56" s="463" t="s">
        <v>235</v>
      </c>
      <c r="B56" s="474">
        <v>2200</v>
      </c>
      <c r="C56" s="475">
        <v>2500</v>
      </c>
      <c r="D56" s="882">
        <f t="shared" si="10"/>
        <v>0.13636363636363635</v>
      </c>
      <c r="E56" s="883"/>
      <c r="F56" s="476">
        <v>6600</v>
      </c>
      <c r="G56" s="475">
        <v>7200</v>
      </c>
      <c r="H56" s="477">
        <f t="shared" si="11"/>
        <v>9.0909090909090912E-2</v>
      </c>
      <c r="I56" s="518">
        <f t="shared" si="12"/>
        <v>2.9886420395091002E-2</v>
      </c>
    </row>
    <row r="57" spans="1:9" x14ac:dyDescent="0.2">
      <c r="A57" s="463" t="s">
        <v>221</v>
      </c>
      <c r="B57" s="474">
        <v>2000.6135000000068</v>
      </c>
      <c r="C57" s="475">
        <v>2640.929999999993</v>
      </c>
      <c r="D57" s="882">
        <f t="shared" si="10"/>
        <v>0.32006007157303701</v>
      </c>
      <c r="E57" s="883"/>
      <c r="F57" s="476">
        <v>8420.5950000000012</v>
      </c>
      <c r="G57" s="475">
        <v>9422.7300000000105</v>
      </c>
      <c r="H57" s="477">
        <f t="shared" si="11"/>
        <v>0.11900999869961792</v>
      </c>
      <c r="I57" s="518">
        <f t="shared" si="12"/>
        <v>3.9112731951310577E-2</v>
      </c>
    </row>
    <row r="58" spans="1:9" x14ac:dyDescent="0.2">
      <c r="A58" s="469" t="s">
        <v>518</v>
      </c>
      <c r="B58" s="470">
        <f>SUM(B59)</f>
        <v>81870.52</v>
      </c>
      <c r="C58" s="471">
        <f>SUM(C59)</f>
        <v>70966.850000000006</v>
      </c>
      <c r="D58" s="472">
        <f t="shared" si="10"/>
        <v>-0.13318188280714471</v>
      </c>
      <c r="E58" s="881"/>
      <c r="F58" s="470">
        <f>SUM(F59)</f>
        <v>219717.65000000002</v>
      </c>
      <c r="G58" s="471">
        <f>SUM(G59)</f>
        <v>228374.43000000002</v>
      </c>
      <c r="H58" s="473">
        <f t="shared" si="11"/>
        <v>3.9399565760875367E-2</v>
      </c>
      <c r="I58" s="517">
        <f>SUM(I59)</f>
        <v>1</v>
      </c>
    </row>
    <row r="59" spans="1:9" x14ac:dyDescent="0.2">
      <c r="A59" s="463" t="s">
        <v>222</v>
      </c>
      <c r="B59" s="474">
        <v>81870.52</v>
      </c>
      <c r="C59" s="475">
        <v>70966.850000000006</v>
      </c>
      <c r="D59" s="882">
        <f t="shared" si="10"/>
        <v>-0.13318188280714471</v>
      </c>
      <c r="E59" s="883"/>
      <c r="F59" s="476">
        <v>219717.65000000002</v>
      </c>
      <c r="G59" s="475">
        <v>228374.43000000002</v>
      </c>
      <c r="H59" s="477">
        <f t="shared" si="11"/>
        <v>3.9399565760875367E-2</v>
      </c>
      <c r="I59" s="518">
        <f>G59/$G$58</f>
        <v>1</v>
      </c>
    </row>
    <row r="60" spans="1:9" x14ac:dyDescent="0.2">
      <c r="A60" s="469" t="s">
        <v>519</v>
      </c>
      <c r="B60" s="470">
        <f>SUM(B61:B63)</f>
        <v>42234.44</v>
      </c>
      <c r="C60" s="471">
        <f>SUM(C61:C63)</f>
        <v>49028.733999999997</v>
      </c>
      <c r="D60" s="472">
        <f t="shared" si="10"/>
        <v>0.16087093850421585</v>
      </c>
      <c r="E60" s="881"/>
      <c r="F60" s="470">
        <f>SUM(F61:F63)</f>
        <v>100789.735</v>
      </c>
      <c r="G60" s="471">
        <f>SUM(G61:G63)</f>
        <v>130068.264</v>
      </c>
      <c r="H60" s="473">
        <f t="shared" si="11"/>
        <v>0.29049117948370434</v>
      </c>
      <c r="I60" s="517">
        <f>SUM(I61:I63)</f>
        <v>1</v>
      </c>
    </row>
    <row r="61" spans="1:9" x14ac:dyDescent="0.2">
      <c r="A61" s="479" t="s">
        <v>217</v>
      </c>
      <c r="B61" s="480">
        <v>26551.82</v>
      </c>
      <c r="C61" s="481">
        <v>48136.013999999996</v>
      </c>
      <c r="D61" s="882">
        <f t="shared" si="10"/>
        <v>0.81290826768183866</v>
      </c>
      <c r="E61" s="887"/>
      <c r="F61" s="480">
        <v>65234.154999999999</v>
      </c>
      <c r="G61" s="481">
        <v>127533.30399999999</v>
      </c>
      <c r="H61" s="477">
        <f t="shared" si="11"/>
        <v>0.95500813952445607</v>
      </c>
      <c r="I61" s="519">
        <f>G61/$G$60</f>
        <v>0.98051054175675012</v>
      </c>
    </row>
    <row r="62" spans="1:9" x14ac:dyDescent="0.2">
      <c r="A62" s="479" t="s">
        <v>219</v>
      </c>
      <c r="B62" s="480">
        <v>14727.64</v>
      </c>
      <c r="C62" s="481">
        <v>892.72</v>
      </c>
      <c r="D62" s="882">
        <f t="shared" si="10"/>
        <v>-0.93938472151682151</v>
      </c>
      <c r="E62" s="887"/>
      <c r="F62" s="480">
        <v>34600.6</v>
      </c>
      <c r="G62" s="481">
        <v>2534.96</v>
      </c>
      <c r="H62" s="477">
        <f t="shared" si="11"/>
        <v>-0.92673653058039462</v>
      </c>
      <c r="I62" s="519">
        <f>G62/$G$60</f>
        <v>1.9489458243249869E-2</v>
      </c>
    </row>
    <row r="63" spans="1:9" x14ac:dyDescent="0.2">
      <c r="A63" s="463" t="s">
        <v>236</v>
      </c>
      <c r="B63" s="480">
        <v>954.98</v>
      </c>
      <c r="C63" s="481">
        <v>0</v>
      </c>
      <c r="D63" s="882" t="s">
        <v>216</v>
      </c>
      <c r="E63" s="887"/>
      <c r="F63" s="888">
        <v>954.98</v>
      </c>
      <c r="G63" s="481">
        <v>0</v>
      </c>
      <c r="H63" s="477" t="s">
        <v>216</v>
      </c>
      <c r="I63" s="519">
        <f>G63/$G$60</f>
        <v>0</v>
      </c>
    </row>
    <row r="64" spans="1:9" x14ac:dyDescent="0.2">
      <c r="A64" s="469" t="s">
        <v>520</v>
      </c>
      <c r="B64" s="470">
        <f>SUM(B65:B67)</f>
        <v>42005.13</v>
      </c>
      <c r="C64" s="471">
        <f>SUM(C65:C67)</f>
        <v>34595.39</v>
      </c>
      <c r="D64" s="472">
        <f t="shared" ref="D64:D72" si="13">(C64-B64)/B64</f>
        <v>-0.17640083485040989</v>
      </c>
      <c r="E64" s="881"/>
      <c r="F64" s="470">
        <f>SUM(F65:F67)</f>
        <v>114966.34999999998</v>
      </c>
      <c r="G64" s="471">
        <f>SUM(G65:G67)</f>
        <v>99939.330000000016</v>
      </c>
      <c r="H64" s="473">
        <f t="shared" ref="H64:H76" si="14">(G64-F64)/F64</f>
        <v>-0.13070798542356057</v>
      </c>
      <c r="I64" s="517">
        <f>SUM(I65:I67)</f>
        <v>0.99999999999999989</v>
      </c>
    </row>
    <row r="65" spans="1:9" x14ac:dyDescent="0.2">
      <c r="A65" s="478" t="s">
        <v>217</v>
      </c>
      <c r="B65" s="390">
        <v>25724.989999999998</v>
      </c>
      <c r="C65" s="390">
        <v>22370.760000000002</v>
      </c>
      <c r="D65" s="882">
        <f t="shared" si="13"/>
        <v>-0.13038800015082597</v>
      </c>
      <c r="E65" s="883"/>
      <c r="F65" s="476">
        <v>77826.859999999986</v>
      </c>
      <c r="G65" s="475">
        <v>65077.630000000005</v>
      </c>
      <c r="H65" s="477">
        <f t="shared" si="14"/>
        <v>-0.16381529461679403</v>
      </c>
      <c r="I65" s="518">
        <f>G65/$G$64</f>
        <v>0.65117136566755041</v>
      </c>
    </row>
    <row r="66" spans="1:9" x14ac:dyDescent="0.2">
      <c r="A66" s="478" t="s">
        <v>219</v>
      </c>
      <c r="B66" s="390">
        <v>13132.27</v>
      </c>
      <c r="C66" s="390">
        <v>11883.630000000001</v>
      </c>
      <c r="D66" s="882">
        <f t="shared" si="13"/>
        <v>-9.5081809923189167E-2</v>
      </c>
      <c r="E66" s="883"/>
      <c r="F66" s="476">
        <v>32198.420000000002</v>
      </c>
      <c r="G66" s="475">
        <v>30686.04</v>
      </c>
      <c r="H66" s="477">
        <f t="shared" si="14"/>
        <v>-4.6970627751299628E-2</v>
      </c>
      <c r="I66" s="518">
        <f>G66/$G$64</f>
        <v>0.30704668522392531</v>
      </c>
    </row>
    <row r="67" spans="1:9" x14ac:dyDescent="0.2">
      <c r="A67" s="478" t="s">
        <v>228</v>
      </c>
      <c r="B67" s="390">
        <v>3147.87</v>
      </c>
      <c r="C67" s="390">
        <v>341</v>
      </c>
      <c r="D67" s="882">
        <f t="shared" si="13"/>
        <v>-0.89167278191284904</v>
      </c>
      <c r="E67" s="883"/>
      <c r="F67" s="476">
        <v>4941.07</v>
      </c>
      <c r="G67" s="475">
        <v>4175.66</v>
      </c>
      <c r="H67" s="477">
        <f t="shared" si="14"/>
        <v>-0.15490774265493099</v>
      </c>
      <c r="I67" s="518">
        <f>G67/$G$64</f>
        <v>4.1781949108524133E-2</v>
      </c>
    </row>
    <row r="68" spans="1:9" x14ac:dyDescent="0.2">
      <c r="A68" s="469" t="s">
        <v>521</v>
      </c>
      <c r="B68" s="470">
        <f>SUM(B69:B73)</f>
        <v>16537.8</v>
      </c>
      <c r="C68" s="471">
        <f>SUM(C69:C73)</f>
        <v>56335.380000000005</v>
      </c>
      <c r="D68" s="472">
        <f t="shared" si="13"/>
        <v>2.4064615607880131</v>
      </c>
      <c r="E68" s="881"/>
      <c r="F68" s="470">
        <f>SUM(F69:F73)</f>
        <v>17570.517</v>
      </c>
      <c r="G68" s="471">
        <f>SUM(G69:G73)</f>
        <v>79280.66</v>
      </c>
      <c r="H68" s="473">
        <f t="shared" si="14"/>
        <v>3.5121415607747912</v>
      </c>
      <c r="I68" s="517">
        <f>SUM(I69:I73)</f>
        <v>1.0000000000000002</v>
      </c>
    </row>
    <row r="69" spans="1:9" x14ac:dyDescent="0.2">
      <c r="A69" s="479" t="s">
        <v>219</v>
      </c>
      <c r="B69" s="888">
        <v>11938</v>
      </c>
      <c r="C69" s="889">
        <v>49574.310000000005</v>
      </c>
      <c r="D69" s="882">
        <f t="shared" si="13"/>
        <v>3.1526478472105883</v>
      </c>
      <c r="E69" s="887"/>
      <c r="F69" s="480">
        <v>11938</v>
      </c>
      <c r="G69" s="481">
        <v>49640.720000000008</v>
      </c>
      <c r="H69" s="477">
        <f t="shared" si="14"/>
        <v>3.1582107555704479</v>
      </c>
      <c r="I69" s="519">
        <f>G69/$G$68</f>
        <v>0.62613908612768876</v>
      </c>
    </row>
    <row r="70" spans="1:9" x14ac:dyDescent="0.2">
      <c r="A70" s="479" t="s">
        <v>217</v>
      </c>
      <c r="B70" s="888">
        <v>4260</v>
      </c>
      <c r="C70" s="475">
        <v>6496.07</v>
      </c>
      <c r="D70" s="882">
        <f t="shared" si="13"/>
        <v>0.52489906103286377</v>
      </c>
      <c r="E70" s="887"/>
      <c r="F70" s="480">
        <v>4437.817</v>
      </c>
      <c r="G70" s="481">
        <v>28842.04</v>
      </c>
      <c r="H70" s="477">
        <f t="shared" si="14"/>
        <v>5.499150370553811</v>
      </c>
      <c r="I70" s="519">
        <f>G70/$G$68</f>
        <v>0.36379666869574495</v>
      </c>
    </row>
    <row r="71" spans="1:9" x14ac:dyDescent="0.2">
      <c r="A71" s="463" t="s">
        <v>230</v>
      </c>
      <c r="B71" s="480">
        <v>290</v>
      </c>
      <c r="C71" s="481">
        <v>115</v>
      </c>
      <c r="D71" s="882">
        <f t="shared" si="13"/>
        <v>-0.60344827586206895</v>
      </c>
      <c r="E71" s="887"/>
      <c r="F71" s="480">
        <v>985</v>
      </c>
      <c r="G71" s="481">
        <v>555</v>
      </c>
      <c r="H71" s="477">
        <f t="shared" si="14"/>
        <v>-0.43654822335025378</v>
      </c>
      <c r="I71" s="519">
        <f>G71/$G$68</f>
        <v>7.0004462626824752E-3</v>
      </c>
    </row>
    <row r="72" spans="1:9" x14ac:dyDescent="0.2">
      <c r="A72" s="463" t="s">
        <v>225</v>
      </c>
      <c r="B72" s="480">
        <v>30</v>
      </c>
      <c r="C72" s="481">
        <v>150</v>
      </c>
      <c r="D72" s="882">
        <f t="shared" si="13"/>
        <v>4</v>
      </c>
      <c r="E72" s="887"/>
      <c r="F72" s="480">
        <v>171</v>
      </c>
      <c r="G72" s="481">
        <v>219.5</v>
      </c>
      <c r="H72" s="477">
        <f t="shared" si="14"/>
        <v>0.28362573099415206</v>
      </c>
      <c r="I72" s="519">
        <f>G72/$G$68</f>
        <v>2.7686449633491949E-3</v>
      </c>
    </row>
    <row r="73" spans="1:9" x14ac:dyDescent="0.2">
      <c r="A73" s="463" t="s">
        <v>237</v>
      </c>
      <c r="B73" s="474">
        <v>19.8</v>
      </c>
      <c r="C73" s="475">
        <v>0</v>
      </c>
      <c r="D73" s="882" t="s">
        <v>216</v>
      </c>
      <c r="E73" s="891"/>
      <c r="F73" s="474">
        <v>38.700000000000003</v>
      </c>
      <c r="G73" s="475">
        <v>23.4</v>
      </c>
      <c r="H73" s="477">
        <f t="shared" si="14"/>
        <v>-0.39534883720930242</v>
      </c>
      <c r="I73" s="890">
        <f>G73/$G$68</f>
        <v>2.9515395053472053E-4</v>
      </c>
    </row>
    <row r="74" spans="1:9" x14ac:dyDescent="0.2">
      <c r="A74" s="469" t="s">
        <v>529</v>
      </c>
      <c r="B74" s="470">
        <f>SUM(B75:B77)</f>
        <v>9451.0849999999991</v>
      </c>
      <c r="C74" s="471">
        <f>SUM(C75:C77)</f>
        <v>9920.6180000000004</v>
      </c>
      <c r="D74" s="472">
        <f>(C74-B74)/B74</f>
        <v>4.9680327708406108E-2</v>
      </c>
      <c r="E74" s="881"/>
      <c r="F74" s="470">
        <f>SUM(F75:F77)</f>
        <v>17725.814999999999</v>
      </c>
      <c r="G74" s="471">
        <f>SUM(G75:G77)</f>
        <v>23827.928</v>
      </c>
      <c r="H74" s="473">
        <f t="shared" si="14"/>
        <v>0.34425006692216981</v>
      </c>
      <c r="I74" s="517">
        <f>SUM(I75:I77)</f>
        <v>1</v>
      </c>
    </row>
    <row r="75" spans="1:9" x14ac:dyDescent="0.2">
      <c r="A75" s="479" t="s">
        <v>225</v>
      </c>
      <c r="B75" s="480">
        <v>8786.0849999999991</v>
      </c>
      <c r="C75" s="481">
        <v>9685.6180000000004</v>
      </c>
      <c r="D75" s="892">
        <f>(C75-B75)/B75</f>
        <v>0.10238154991671505</v>
      </c>
      <c r="E75" s="893"/>
      <c r="F75" s="480">
        <v>14440.814999999999</v>
      </c>
      <c r="G75" s="481">
        <v>23316.928</v>
      </c>
      <c r="H75" s="477">
        <f t="shared" si="14"/>
        <v>0.61465457455136718</v>
      </c>
      <c r="I75" s="522">
        <f>(G75/$G$74)</f>
        <v>0.9785545767974454</v>
      </c>
    </row>
    <row r="76" spans="1:9" x14ac:dyDescent="0.2">
      <c r="A76" s="479" t="s">
        <v>235</v>
      </c>
      <c r="B76" s="480">
        <v>165</v>
      </c>
      <c r="C76" s="481">
        <v>235</v>
      </c>
      <c r="D76" s="892">
        <f>(C76-B76)/B76</f>
        <v>0.42424242424242425</v>
      </c>
      <c r="E76" s="893"/>
      <c r="F76" s="480">
        <v>285</v>
      </c>
      <c r="G76" s="481">
        <v>511</v>
      </c>
      <c r="H76" s="477">
        <f t="shared" si="14"/>
        <v>0.7929824561403509</v>
      </c>
      <c r="I76" s="522">
        <f>(G76/$G$74)</f>
        <v>2.1445423202554582E-2</v>
      </c>
    </row>
    <row r="77" spans="1:9" x14ac:dyDescent="0.2">
      <c r="A77" s="479" t="s">
        <v>217</v>
      </c>
      <c r="B77" s="480">
        <v>500</v>
      </c>
      <c r="C77" s="481">
        <v>0</v>
      </c>
      <c r="D77" s="892" t="s">
        <v>216</v>
      </c>
      <c r="E77" s="893"/>
      <c r="F77" s="480">
        <v>3000</v>
      </c>
      <c r="G77" s="481">
        <v>0</v>
      </c>
      <c r="H77" s="477" t="s">
        <v>216</v>
      </c>
      <c r="I77" s="522" t="s">
        <v>216</v>
      </c>
    </row>
    <row r="78" spans="1:9" x14ac:dyDescent="0.2">
      <c r="A78" s="469" t="s">
        <v>523</v>
      </c>
      <c r="B78" s="470">
        <f>SUM(B79:B79)</f>
        <v>15807</v>
      </c>
      <c r="C78" s="471">
        <f>SUM(C79:C79)</f>
        <v>7605</v>
      </c>
      <c r="D78" s="472">
        <f t="shared" ref="D78:D91" si="15">(C78-B78)/B78</f>
        <v>-0.51888403871702415</v>
      </c>
      <c r="E78" s="881"/>
      <c r="F78" s="470">
        <f>SUM(F79:F79)</f>
        <v>31673</v>
      </c>
      <c r="G78" s="471">
        <f>SUM(G79:G79)</f>
        <v>18968</v>
      </c>
      <c r="H78" s="473">
        <f t="shared" ref="H78:H100" si="16">(G78-F78)/F78</f>
        <v>-0.40113030025573831</v>
      </c>
      <c r="I78" s="517">
        <f>SUM(I79:I79)</f>
        <v>1</v>
      </c>
    </row>
    <row r="79" spans="1:9" x14ac:dyDescent="0.2">
      <c r="A79" s="483" t="s">
        <v>237</v>
      </c>
      <c r="B79" s="480">
        <v>15807</v>
      </c>
      <c r="C79" s="481">
        <v>7605</v>
      </c>
      <c r="D79" s="882">
        <f t="shared" si="15"/>
        <v>-0.51888403871702415</v>
      </c>
      <c r="E79" s="893"/>
      <c r="F79" s="480">
        <v>31673</v>
      </c>
      <c r="G79" s="481">
        <v>18968</v>
      </c>
      <c r="H79" s="477">
        <f t="shared" si="16"/>
        <v>-0.40113030025573831</v>
      </c>
      <c r="I79" s="522">
        <f>G79/$G$78</f>
        <v>1</v>
      </c>
    </row>
    <row r="80" spans="1:9" x14ac:dyDescent="0.2">
      <c r="A80" s="469" t="s">
        <v>527</v>
      </c>
      <c r="B80" s="470">
        <f>SUM(B81:B84)</f>
        <v>3341</v>
      </c>
      <c r="C80" s="471">
        <f>SUM(C81:C84)</f>
        <v>6753</v>
      </c>
      <c r="D80" s="472">
        <f>(C80-B80)/B80</f>
        <v>1.0212511224184375</v>
      </c>
      <c r="E80" s="881"/>
      <c r="F80" s="470">
        <f>SUM(F81:F84)</f>
        <v>10349</v>
      </c>
      <c r="G80" s="471">
        <f>SUM(G81:G84)</f>
        <v>14060</v>
      </c>
      <c r="H80" s="473">
        <f t="shared" si="16"/>
        <v>0.35858537056720458</v>
      </c>
      <c r="I80" s="517">
        <f>SUM(I81:I84)</f>
        <v>1</v>
      </c>
    </row>
    <row r="81" spans="1:9" x14ac:dyDescent="0.2">
      <c r="A81" s="463" t="s">
        <v>237</v>
      </c>
      <c r="B81" s="474">
        <v>1260</v>
      </c>
      <c r="C81" s="475">
        <v>4665</v>
      </c>
      <c r="D81" s="892">
        <f>(C81-B81)/B81</f>
        <v>2.7023809523809526</v>
      </c>
      <c r="E81" s="894"/>
      <c r="F81" s="474">
        <v>4104</v>
      </c>
      <c r="G81" s="475">
        <v>7675</v>
      </c>
      <c r="H81" s="477">
        <f t="shared" si="16"/>
        <v>0.87012670565302142</v>
      </c>
      <c r="I81" s="521">
        <f>(G81/$G$80)</f>
        <v>0.54587482219061167</v>
      </c>
    </row>
    <row r="82" spans="1:9" x14ac:dyDescent="0.2">
      <c r="A82" s="463" t="s">
        <v>224</v>
      </c>
      <c r="B82" s="474">
        <v>2000</v>
      </c>
      <c r="C82" s="475">
        <v>2000</v>
      </c>
      <c r="D82" s="892">
        <f>(C82-B82)/B82</f>
        <v>0</v>
      </c>
      <c r="E82" s="894"/>
      <c r="F82" s="474">
        <v>6000</v>
      </c>
      <c r="G82" s="475">
        <v>6000</v>
      </c>
      <c r="H82" s="477">
        <f t="shared" si="16"/>
        <v>0</v>
      </c>
      <c r="I82" s="521">
        <f>(G82/$G$80)</f>
        <v>0.4267425320056899</v>
      </c>
    </row>
    <row r="83" spans="1:9" x14ac:dyDescent="0.2">
      <c r="A83" s="463" t="s">
        <v>223</v>
      </c>
      <c r="B83" s="474">
        <v>81</v>
      </c>
      <c r="C83" s="475">
        <v>58</v>
      </c>
      <c r="D83" s="892">
        <f>(C83-B83)/B83</f>
        <v>-0.2839506172839506</v>
      </c>
      <c r="E83" s="894"/>
      <c r="F83" s="474">
        <v>214</v>
      </c>
      <c r="G83" s="475">
        <v>333</v>
      </c>
      <c r="H83" s="477">
        <f t="shared" si="16"/>
        <v>0.55607476635514019</v>
      </c>
      <c r="I83" s="521">
        <f>(G83/$G$80)</f>
        <v>2.368421052631579E-2</v>
      </c>
    </row>
    <row r="84" spans="1:9" x14ac:dyDescent="0.2">
      <c r="A84" s="463" t="s">
        <v>219</v>
      </c>
      <c r="B84" s="474">
        <v>0</v>
      </c>
      <c r="C84" s="475">
        <v>30</v>
      </c>
      <c r="D84" s="892" t="s">
        <v>215</v>
      </c>
      <c r="E84" s="894"/>
      <c r="F84" s="474">
        <v>31</v>
      </c>
      <c r="G84" s="475">
        <v>52</v>
      </c>
      <c r="H84" s="477">
        <f t="shared" si="16"/>
        <v>0.67741935483870963</v>
      </c>
      <c r="I84" s="521">
        <f>(G84/$G$80)</f>
        <v>3.6984352773826458E-3</v>
      </c>
    </row>
    <row r="85" spans="1:9" x14ac:dyDescent="0.2">
      <c r="A85" s="469" t="s">
        <v>525</v>
      </c>
      <c r="B85" s="470">
        <f>SUM(B86)</f>
        <v>3070.24</v>
      </c>
      <c r="C85" s="471">
        <f>SUM(C86)</f>
        <v>3773.49</v>
      </c>
      <c r="D85" s="472">
        <f t="shared" si="15"/>
        <v>0.2290537547553286</v>
      </c>
      <c r="E85" s="881"/>
      <c r="F85" s="470">
        <f>SUM(F86)</f>
        <v>11290.28</v>
      </c>
      <c r="G85" s="471">
        <f>SUM(G86)</f>
        <v>11716.01</v>
      </c>
      <c r="H85" s="473">
        <f t="shared" si="16"/>
        <v>3.7707656497447319E-2</v>
      </c>
      <c r="I85" s="517">
        <f>SUM(I86)</f>
        <v>1</v>
      </c>
    </row>
    <row r="86" spans="1:9" x14ac:dyDescent="0.2">
      <c r="A86" s="479" t="s">
        <v>217</v>
      </c>
      <c r="B86" s="480">
        <v>3070.24</v>
      </c>
      <c r="C86" s="481">
        <v>3773.49</v>
      </c>
      <c r="D86" s="882">
        <f t="shared" si="15"/>
        <v>0.2290537547553286</v>
      </c>
      <c r="E86" s="887"/>
      <c r="F86" s="480">
        <v>11290.28</v>
      </c>
      <c r="G86" s="481">
        <v>11716.01</v>
      </c>
      <c r="H86" s="477">
        <f t="shared" si="16"/>
        <v>3.7707656497447319E-2</v>
      </c>
      <c r="I86" s="519">
        <f>+G86/$G$85</f>
        <v>1</v>
      </c>
    </row>
    <row r="87" spans="1:9" x14ac:dyDescent="0.2">
      <c r="A87" s="469" t="s">
        <v>531</v>
      </c>
      <c r="B87" s="470">
        <f>SUM(B88:B88)</f>
        <v>619.37</v>
      </c>
      <c r="C87" s="471">
        <f>SUM(C88:C88)</f>
        <v>2100.971</v>
      </c>
      <c r="D87" s="472">
        <f t="shared" si="15"/>
        <v>2.3921097243973719</v>
      </c>
      <c r="E87" s="881"/>
      <c r="F87" s="470">
        <f>SUM(F88:F88)</f>
        <v>1703.0749999999998</v>
      </c>
      <c r="G87" s="471">
        <f>SUM(G88:G88)</f>
        <v>6011.7659999999996</v>
      </c>
      <c r="H87" s="473">
        <f t="shared" si="16"/>
        <v>2.5299478883783744</v>
      </c>
      <c r="I87" s="517">
        <f>SUM(I88:I88)</f>
        <v>1</v>
      </c>
    </row>
    <row r="88" spans="1:9" x14ac:dyDescent="0.2">
      <c r="A88" s="479" t="s">
        <v>217</v>
      </c>
      <c r="B88" s="480">
        <v>619.37</v>
      </c>
      <c r="C88" s="481">
        <v>2100.971</v>
      </c>
      <c r="D88" s="882">
        <f t="shared" si="15"/>
        <v>2.3921097243973719</v>
      </c>
      <c r="E88" s="893"/>
      <c r="F88" s="474">
        <v>1703.0749999999998</v>
      </c>
      <c r="G88" s="481">
        <v>6011.7659999999996</v>
      </c>
      <c r="H88" s="477">
        <f t="shared" si="16"/>
        <v>2.5299478883783744</v>
      </c>
      <c r="I88" s="521">
        <f>G88/$G$87</f>
        <v>1</v>
      </c>
    </row>
    <row r="89" spans="1:9" x14ac:dyDescent="0.2">
      <c r="A89" s="469" t="s">
        <v>524</v>
      </c>
      <c r="B89" s="470">
        <f>SUM(B90:B92)</f>
        <v>1773.8020000000001</v>
      </c>
      <c r="C89" s="471">
        <f>SUM(C90:C92)</f>
        <v>1993.4299999999998</v>
      </c>
      <c r="D89" s="472">
        <f t="shared" si="15"/>
        <v>0.12381765270306364</v>
      </c>
      <c r="E89" s="881"/>
      <c r="F89" s="470">
        <f>SUM(F90:F92)</f>
        <v>2106.8020000000001</v>
      </c>
      <c r="G89" s="471">
        <f>SUM(G90:G92)</f>
        <v>5883.6989999999996</v>
      </c>
      <c r="H89" s="473">
        <f t="shared" si="16"/>
        <v>1.7927156894667839</v>
      </c>
      <c r="I89" s="517">
        <f>SUM(I90:I92)</f>
        <v>1</v>
      </c>
    </row>
    <row r="90" spans="1:9" x14ac:dyDescent="0.2">
      <c r="A90" s="530" t="s">
        <v>217</v>
      </c>
      <c r="B90" s="390">
        <v>1599.8020000000001</v>
      </c>
      <c r="C90" s="390">
        <v>1708.8</v>
      </c>
      <c r="D90" s="882">
        <f t="shared" si="15"/>
        <v>6.8132181357442867E-2</v>
      </c>
      <c r="E90" s="893"/>
      <c r="F90" s="480">
        <v>1599.8020000000001</v>
      </c>
      <c r="G90" s="390">
        <v>5328.0689999999995</v>
      </c>
      <c r="H90" s="520">
        <f t="shared" si="16"/>
        <v>2.3304552688395184</v>
      </c>
      <c r="I90" s="521">
        <f>G90/$G$89</f>
        <v>0.90556450967325142</v>
      </c>
    </row>
    <row r="91" spans="1:9" x14ac:dyDescent="0.2">
      <c r="A91" s="530" t="s">
        <v>222</v>
      </c>
      <c r="B91" s="390">
        <v>174</v>
      </c>
      <c r="C91" s="390">
        <v>242.63</v>
      </c>
      <c r="D91" s="882">
        <f t="shared" si="15"/>
        <v>0.39442528735632182</v>
      </c>
      <c r="E91" s="893"/>
      <c r="F91" s="480">
        <v>487</v>
      </c>
      <c r="G91" s="390">
        <v>481.63</v>
      </c>
      <c r="H91" s="520">
        <f t="shared" si="16"/>
        <v>-1.1026694045174546E-2</v>
      </c>
      <c r="I91" s="521">
        <f>G91/$G$89</f>
        <v>8.1858368349570568E-2</v>
      </c>
    </row>
    <row r="92" spans="1:9" x14ac:dyDescent="0.2">
      <c r="A92" s="530" t="s">
        <v>225</v>
      </c>
      <c r="B92" s="390">
        <v>0</v>
      </c>
      <c r="C92" s="390">
        <v>42</v>
      </c>
      <c r="D92" s="882" t="s">
        <v>215</v>
      </c>
      <c r="E92" s="893"/>
      <c r="F92" s="480">
        <v>20</v>
      </c>
      <c r="G92" s="390">
        <v>74</v>
      </c>
      <c r="H92" s="520">
        <f t="shared" si="16"/>
        <v>2.7</v>
      </c>
      <c r="I92" s="521">
        <f>G92/$G$89</f>
        <v>1.2577121977177964E-2</v>
      </c>
    </row>
    <row r="93" spans="1:9" x14ac:dyDescent="0.2">
      <c r="A93" s="469" t="s">
        <v>530</v>
      </c>
      <c r="B93" s="470">
        <f>SUM(B94:B94)</f>
        <v>184.23</v>
      </c>
      <c r="C93" s="471">
        <f>SUM(C94:C94)</f>
        <v>1127.6199999999999</v>
      </c>
      <c r="D93" s="472">
        <f t="shared" ref="D93:D100" si="17">(C93-B93)/B93</f>
        <v>5.1207186668837865</v>
      </c>
      <c r="E93" s="881"/>
      <c r="F93" s="470">
        <f>SUM(F94:F94)</f>
        <v>468.93999999999994</v>
      </c>
      <c r="G93" s="471">
        <f>SUM(G94:G94)</f>
        <v>2552.06</v>
      </c>
      <c r="H93" s="473">
        <f t="shared" si="16"/>
        <v>4.4421887661534525</v>
      </c>
      <c r="I93" s="517">
        <f>SUM(I94:I94)</f>
        <v>1</v>
      </c>
    </row>
    <row r="94" spans="1:9" x14ac:dyDescent="0.2">
      <c r="A94" s="479" t="s">
        <v>217</v>
      </c>
      <c r="B94" s="480">
        <v>184.23</v>
      </c>
      <c r="C94" s="481">
        <v>1127.6199999999999</v>
      </c>
      <c r="D94" s="892">
        <f t="shared" si="17"/>
        <v>5.1207186668837865</v>
      </c>
      <c r="E94" s="893"/>
      <c r="F94" s="480">
        <v>468.93999999999994</v>
      </c>
      <c r="G94" s="481">
        <v>2552.06</v>
      </c>
      <c r="H94" s="477">
        <f t="shared" si="16"/>
        <v>4.4421887661534525</v>
      </c>
      <c r="I94" s="521">
        <f>G94/$G$93</f>
        <v>1</v>
      </c>
    </row>
    <row r="95" spans="1:9" x14ac:dyDescent="0.2">
      <c r="A95" s="469" t="s">
        <v>522</v>
      </c>
      <c r="B95" s="470">
        <f>SUM(B96:B96)</f>
        <v>1581.31</v>
      </c>
      <c r="C95" s="471">
        <f>SUM(C96:C96)</f>
        <v>1219</v>
      </c>
      <c r="D95" s="472">
        <f t="shared" si="17"/>
        <v>-0.22912015986745166</v>
      </c>
      <c r="E95" s="881"/>
      <c r="F95" s="470">
        <f>SUM(F96:F96)</f>
        <v>2993.18</v>
      </c>
      <c r="G95" s="471">
        <f>SUM(G96:G96)</f>
        <v>2523.6</v>
      </c>
      <c r="H95" s="473">
        <f t="shared" si="16"/>
        <v>-0.15688331473549869</v>
      </c>
      <c r="I95" s="517">
        <f>SUM(I96:I96)</f>
        <v>1</v>
      </c>
    </row>
    <row r="96" spans="1:9" x14ac:dyDescent="0.2">
      <c r="A96" s="479" t="s">
        <v>225</v>
      </c>
      <c r="B96" s="480">
        <v>1581.31</v>
      </c>
      <c r="C96" s="481">
        <v>1219</v>
      </c>
      <c r="D96" s="892">
        <f t="shared" si="17"/>
        <v>-0.22912015986745166</v>
      </c>
      <c r="E96" s="887"/>
      <c r="F96" s="888">
        <v>2993.18</v>
      </c>
      <c r="G96" s="481">
        <v>2523.6</v>
      </c>
      <c r="H96" s="477">
        <f t="shared" si="16"/>
        <v>-0.15688331473549869</v>
      </c>
      <c r="I96" s="519">
        <f>(G96/$G$95)</f>
        <v>1</v>
      </c>
    </row>
    <row r="97" spans="1:9" x14ac:dyDescent="0.2">
      <c r="A97" s="469" t="s">
        <v>532</v>
      </c>
      <c r="B97" s="470">
        <f>SUM(B98:B98)</f>
        <v>750</v>
      </c>
      <c r="C97" s="471">
        <f>SUM(C98:C98)</f>
        <v>399</v>
      </c>
      <c r="D97" s="472">
        <f t="shared" si="17"/>
        <v>-0.46800000000000003</v>
      </c>
      <c r="E97" s="881"/>
      <c r="F97" s="470">
        <f>SUM(F98:F98)</f>
        <v>2250</v>
      </c>
      <c r="G97" s="471">
        <f>SUM(G98:G98)</f>
        <v>1549</v>
      </c>
      <c r="H97" s="473">
        <f t="shared" si="16"/>
        <v>-0.31155555555555553</v>
      </c>
      <c r="I97" s="517">
        <f>SUM(I98:I98)</f>
        <v>1</v>
      </c>
    </row>
    <row r="98" spans="1:9" x14ac:dyDescent="0.2">
      <c r="A98" s="463" t="s">
        <v>236</v>
      </c>
      <c r="B98" s="474">
        <v>750</v>
      </c>
      <c r="C98" s="475">
        <v>399</v>
      </c>
      <c r="D98" s="892">
        <f t="shared" si="17"/>
        <v>-0.46800000000000003</v>
      </c>
      <c r="E98" s="894"/>
      <c r="F98" s="474">
        <v>2250</v>
      </c>
      <c r="G98" s="475">
        <v>1549</v>
      </c>
      <c r="H98" s="477">
        <f t="shared" si="16"/>
        <v>-0.31155555555555553</v>
      </c>
      <c r="I98" s="521">
        <f>G98/$G$97</f>
        <v>1</v>
      </c>
    </row>
    <row r="99" spans="1:9" x14ac:dyDescent="0.2">
      <c r="A99" s="469" t="s">
        <v>517</v>
      </c>
      <c r="B99" s="470">
        <f>SUM(B100:B101)</f>
        <v>151263.15</v>
      </c>
      <c r="C99" s="471">
        <f>SUM(C100:C101)</f>
        <v>407</v>
      </c>
      <c r="D99" s="472">
        <f t="shared" si="17"/>
        <v>-0.99730932484217072</v>
      </c>
      <c r="E99" s="881"/>
      <c r="F99" s="470">
        <f>SUM(F100:F101)</f>
        <v>298918.42</v>
      </c>
      <c r="G99" s="471">
        <f>SUM(G100:G101)</f>
        <v>1192</v>
      </c>
      <c r="H99" s="473">
        <f t="shared" si="16"/>
        <v>-0.99601228990839707</v>
      </c>
      <c r="I99" s="517">
        <f>SUM(I100:I101)</f>
        <v>1</v>
      </c>
    </row>
    <row r="100" spans="1:9" x14ac:dyDescent="0.2">
      <c r="A100" s="463" t="s">
        <v>219</v>
      </c>
      <c r="B100" s="474">
        <v>425</v>
      </c>
      <c r="C100" s="475">
        <v>407</v>
      </c>
      <c r="D100" s="892">
        <f t="shared" si="17"/>
        <v>-4.2352941176470586E-2</v>
      </c>
      <c r="E100" s="883"/>
      <c r="F100" s="476">
        <v>1791</v>
      </c>
      <c r="G100" s="475">
        <v>1192</v>
      </c>
      <c r="H100" s="477">
        <f t="shared" si="16"/>
        <v>-0.33445002791736461</v>
      </c>
      <c r="I100" s="518">
        <f>G100/$G$99</f>
        <v>1</v>
      </c>
    </row>
    <row r="101" spans="1:9" x14ac:dyDescent="0.2">
      <c r="A101" s="463" t="s">
        <v>222</v>
      </c>
      <c r="B101" s="474">
        <v>150838.15</v>
      </c>
      <c r="C101" s="475">
        <v>0</v>
      </c>
      <c r="D101" s="892" t="s">
        <v>216</v>
      </c>
      <c r="E101" s="883"/>
      <c r="F101" s="476">
        <v>297127.42</v>
      </c>
      <c r="G101" s="475">
        <v>0</v>
      </c>
      <c r="H101" s="477" t="s">
        <v>216</v>
      </c>
      <c r="I101" s="518" t="s">
        <v>216</v>
      </c>
    </row>
    <row r="102" spans="1:9" x14ac:dyDescent="0.2">
      <c r="A102" s="469" t="s">
        <v>528</v>
      </c>
      <c r="B102" s="470">
        <f>SUM(B103:B104)</f>
        <v>0</v>
      </c>
      <c r="C102" s="471">
        <f>SUM(C103:C104)</f>
        <v>204.24</v>
      </c>
      <c r="D102" s="472" t="s">
        <v>215</v>
      </c>
      <c r="E102" s="881"/>
      <c r="F102" s="470">
        <f>SUM(F103:F104)</f>
        <v>0</v>
      </c>
      <c r="G102" s="471">
        <f>SUM(G103:G104)</f>
        <v>1102.43</v>
      </c>
      <c r="H102" s="473" t="s">
        <v>215</v>
      </c>
      <c r="I102" s="517">
        <f>SUM(I103:I104)</f>
        <v>1</v>
      </c>
    </row>
    <row r="103" spans="1:9" x14ac:dyDescent="0.2">
      <c r="A103" s="463" t="s">
        <v>229</v>
      </c>
      <c r="B103" s="474">
        <v>0</v>
      </c>
      <c r="C103" s="475">
        <v>31.44</v>
      </c>
      <c r="D103" s="892" t="s">
        <v>215</v>
      </c>
      <c r="E103" s="895"/>
      <c r="F103" s="474">
        <v>0</v>
      </c>
      <c r="G103" s="475">
        <v>929.63000000000011</v>
      </c>
      <c r="H103" s="477" t="s">
        <v>215</v>
      </c>
      <c r="I103" s="519">
        <f>(G103/$G$102)</f>
        <v>0.84325535408143837</v>
      </c>
    </row>
    <row r="104" spans="1:9" x14ac:dyDescent="0.2">
      <c r="A104" s="463" t="s">
        <v>238</v>
      </c>
      <c r="B104" s="474">
        <v>0</v>
      </c>
      <c r="C104" s="475">
        <v>172.8</v>
      </c>
      <c r="D104" s="892" t="s">
        <v>215</v>
      </c>
      <c r="E104" s="895"/>
      <c r="F104" s="474">
        <v>0</v>
      </c>
      <c r="G104" s="475">
        <v>172.8</v>
      </c>
      <c r="H104" s="477" t="s">
        <v>215</v>
      </c>
      <c r="I104" s="519">
        <f>(G104/$G$102)</f>
        <v>0.15674464591856171</v>
      </c>
    </row>
    <row r="105" spans="1:9" x14ac:dyDescent="0.2">
      <c r="A105" s="469" t="s">
        <v>533</v>
      </c>
      <c r="B105" s="470">
        <f>SUM(B106:B106)</f>
        <v>67</v>
      </c>
      <c r="C105" s="471">
        <f>SUM(C106:C106)</f>
        <v>72</v>
      </c>
      <c r="D105" s="472">
        <f t="shared" ref="D105:D106" si="18">(C105-B105)/B105</f>
        <v>7.4626865671641784E-2</v>
      </c>
      <c r="E105" s="881"/>
      <c r="F105" s="470">
        <f>SUM(F106:F106)</f>
        <v>278</v>
      </c>
      <c r="G105" s="471">
        <f>SUM(G106:G106)</f>
        <v>348.38</v>
      </c>
      <c r="H105" s="473">
        <f t="shared" ref="H105:H111" si="19">(G105-F105)/F105</f>
        <v>0.25316546762589925</v>
      </c>
      <c r="I105" s="517">
        <f>SUM(I106:I106)</f>
        <v>1</v>
      </c>
    </row>
    <row r="106" spans="1:9" x14ac:dyDescent="0.2">
      <c r="A106" s="896" t="s">
        <v>223</v>
      </c>
      <c r="B106" s="475">
        <v>67</v>
      </c>
      <c r="C106" s="475">
        <v>72</v>
      </c>
      <c r="D106" s="892">
        <f t="shared" si="18"/>
        <v>7.4626865671641784E-2</v>
      </c>
      <c r="E106" s="893"/>
      <c r="F106" s="480">
        <v>278</v>
      </c>
      <c r="G106" s="481">
        <v>348.38</v>
      </c>
      <c r="H106" s="477">
        <f t="shared" si="19"/>
        <v>0.25316546762589925</v>
      </c>
      <c r="I106" s="522">
        <f>G106/$G$105</f>
        <v>1</v>
      </c>
    </row>
    <row r="107" spans="1:9" x14ac:dyDescent="0.2">
      <c r="A107" s="469" t="s">
        <v>526</v>
      </c>
      <c r="B107" s="470">
        <f>SUM(B108:B109)</f>
        <v>4394.26</v>
      </c>
      <c r="C107" s="471">
        <f>SUM(C108:C109)</f>
        <v>66</v>
      </c>
      <c r="D107" s="472">
        <f>(C107-B107)/B107</f>
        <v>-0.9849804062572538</v>
      </c>
      <c r="E107" s="881"/>
      <c r="F107" s="470">
        <f>SUM(F108:F109)</f>
        <v>6847.3200000000006</v>
      </c>
      <c r="G107" s="471">
        <f>SUM(G108:G109)</f>
        <v>161</v>
      </c>
      <c r="H107" s="473">
        <f>(G107-F107)/F107</f>
        <v>-0.97648715117739493</v>
      </c>
      <c r="I107" s="517">
        <f>SUM(I108:I109)</f>
        <v>1</v>
      </c>
    </row>
    <row r="108" spans="1:9" x14ac:dyDescent="0.2">
      <c r="A108" s="463" t="s">
        <v>219</v>
      </c>
      <c r="B108" s="474">
        <v>13</v>
      </c>
      <c r="C108" s="475">
        <v>66</v>
      </c>
      <c r="D108" s="882">
        <f>(C108-B108)/B108</f>
        <v>4.0769230769230766</v>
      </c>
      <c r="E108" s="891"/>
      <c r="F108" s="897">
        <v>84</v>
      </c>
      <c r="G108" s="390">
        <v>161</v>
      </c>
      <c r="H108" s="477">
        <f>(G108-F108)/F108</f>
        <v>0.91666666666666663</v>
      </c>
      <c r="I108" s="518">
        <f>G108/$G$107</f>
        <v>1</v>
      </c>
    </row>
    <row r="109" spans="1:9" x14ac:dyDescent="0.2">
      <c r="A109" s="463" t="s">
        <v>228</v>
      </c>
      <c r="B109" s="474">
        <v>4381.26</v>
      </c>
      <c r="C109" s="475">
        <v>0</v>
      </c>
      <c r="D109" s="882" t="s">
        <v>216</v>
      </c>
      <c r="E109" s="891"/>
      <c r="F109" s="897">
        <v>6763.3200000000006</v>
      </c>
      <c r="G109" s="390">
        <v>0</v>
      </c>
      <c r="H109" s="477" t="s">
        <v>216</v>
      </c>
      <c r="I109" s="518" t="s">
        <v>216</v>
      </c>
    </row>
    <row r="110" spans="1:9" x14ac:dyDescent="0.2">
      <c r="A110" s="469" t="s">
        <v>534</v>
      </c>
      <c r="B110" s="470">
        <f>SUM(B111:B111)</f>
        <v>14</v>
      </c>
      <c r="C110" s="471">
        <f>SUM(C111:C111)</f>
        <v>24</v>
      </c>
      <c r="D110" s="472">
        <f>(C110-B110)/B110</f>
        <v>0.7142857142857143</v>
      </c>
      <c r="E110" s="881"/>
      <c r="F110" s="470">
        <f>SUM(F111:F111)</f>
        <v>120</v>
      </c>
      <c r="G110" s="471">
        <f>SUM(G111:G111)</f>
        <v>115</v>
      </c>
      <c r="H110" s="473">
        <f t="shared" si="19"/>
        <v>-4.1666666666666664E-2</v>
      </c>
      <c r="I110" s="517">
        <f>SUM(I111:I111)</f>
        <v>1</v>
      </c>
    </row>
    <row r="111" spans="1:9" x14ac:dyDescent="0.2">
      <c r="A111" s="483" t="s">
        <v>219</v>
      </c>
      <c r="B111" s="480">
        <v>14</v>
      </c>
      <c r="C111" s="481">
        <v>24</v>
      </c>
      <c r="D111" s="892">
        <f>(C111-B111)/B111</f>
        <v>0.7142857142857143</v>
      </c>
      <c r="E111" s="893"/>
      <c r="F111" s="480">
        <v>120</v>
      </c>
      <c r="G111" s="481">
        <v>115</v>
      </c>
      <c r="H111" s="477">
        <f t="shared" si="19"/>
        <v>-4.1666666666666664E-2</v>
      </c>
      <c r="I111" s="522">
        <f>G111/$G$110</f>
        <v>1</v>
      </c>
    </row>
    <row r="112" spans="1:9" x14ac:dyDescent="0.2">
      <c r="A112" s="469" t="s">
        <v>535</v>
      </c>
      <c r="B112" s="470">
        <f>SUM(B113:B113)</f>
        <v>0</v>
      </c>
      <c r="C112" s="471">
        <f>SUM(C113:C113)</f>
        <v>15</v>
      </c>
      <c r="D112" s="472" t="s">
        <v>215</v>
      </c>
      <c r="E112" s="881"/>
      <c r="F112" s="470">
        <f>SUM(F113:F113)</f>
        <v>7</v>
      </c>
      <c r="G112" s="471">
        <f>SUM(G113:G113)</f>
        <v>35</v>
      </c>
      <c r="H112" s="473">
        <f>(G112-F112)/F112</f>
        <v>4</v>
      </c>
      <c r="I112" s="517">
        <f>SUM(I113:I113)</f>
        <v>1</v>
      </c>
    </row>
    <row r="113" spans="1:9" x14ac:dyDescent="0.2">
      <c r="A113" s="479" t="s">
        <v>225</v>
      </c>
      <c r="B113" s="480">
        <v>0</v>
      </c>
      <c r="C113" s="481">
        <v>15</v>
      </c>
      <c r="D113" s="892" t="s">
        <v>215</v>
      </c>
      <c r="E113" s="887"/>
      <c r="F113" s="480">
        <v>7</v>
      </c>
      <c r="G113" s="481">
        <v>35</v>
      </c>
      <c r="H113" s="477">
        <f>(G113-F113)/F113</f>
        <v>4</v>
      </c>
      <c r="I113" s="519">
        <f>G112/$G$113</f>
        <v>1</v>
      </c>
    </row>
    <row r="114" spans="1:9" x14ac:dyDescent="0.2">
      <c r="A114" s="469" t="s">
        <v>536</v>
      </c>
      <c r="B114" s="470">
        <f>SUM(B115:B115)</f>
        <v>0</v>
      </c>
      <c r="C114" s="471">
        <f>SUM(C115:C115)</f>
        <v>2</v>
      </c>
      <c r="D114" s="472" t="s">
        <v>215</v>
      </c>
      <c r="E114" s="881"/>
      <c r="F114" s="470">
        <f>SUM(F115:F115)</f>
        <v>4</v>
      </c>
      <c r="G114" s="471">
        <f>SUM(G115:G115)</f>
        <v>6</v>
      </c>
      <c r="H114" s="473">
        <f>(G114-F114)/F114</f>
        <v>0.5</v>
      </c>
      <c r="I114" s="517">
        <f>SUM(I115:I115)</f>
        <v>1</v>
      </c>
    </row>
    <row r="115" spans="1:9" x14ac:dyDescent="0.2">
      <c r="A115" s="463" t="s">
        <v>217</v>
      </c>
      <c r="B115" s="480">
        <v>0</v>
      </c>
      <c r="C115" s="481">
        <v>2</v>
      </c>
      <c r="D115" s="892" t="s">
        <v>215</v>
      </c>
      <c r="E115" s="893"/>
      <c r="F115" s="888">
        <v>4</v>
      </c>
      <c r="G115" s="481">
        <v>6</v>
      </c>
      <c r="H115" s="477">
        <f>(G115-F115)/F115</f>
        <v>0.5</v>
      </c>
      <c r="I115" s="522">
        <f>(G115/G114)</f>
        <v>1</v>
      </c>
    </row>
    <row r="116" spans="1:9" x14ac:dyDescent="0.2">
      <c r="A116" s="469" t="s">
        <v>895</v>
      </c>
      <c r="B116" s="470">
        <f>SUM(B117:B117)</f>
        <v>160</v>
      </c>
      <c r="C116" s="471">
        <f>SUM(C117:C117)</f>
        <v>0</v>
      </c>
      <c r="D116" s="472" t="s">
        <v>216</v>
      </c>
      <c r="E116" s="881"/>
      <c r="F116" s="470">
        <f>SUM(F117:F117)</f>
        <v>160</v>
      </c>
      <c r="G116" s="471">
        <f>SUM(G117:G117)</f>
        <v>0</v>
      </c>
      <c r="H116" s="473" t="s">
        <v>216</v>
      </c>
      <c r="I116" s="517" t="s">
        <v>216</v>
      </c>
    </row>
    <row r="117" spans="1:9" x14ac:dyDescent="0.2">
      <c r="A117" s="463" t="s">
        <v>235</v>
      </c>
      <c r="B117" s="480">
        <v>160</v>
      </c>
      <c r="C117" s="481">
        <v>0</v>
      </c>
      <c r="D117" s="892" t="s">
        <v>216</v>
      </c>
      <c r="E117" s="893"/>
      <c r="F117" s="888">
        <v>160</v>
      </c>
      <c r="G117" s="481">
        <v>0</v>
      </c>
      <c r="H117" s="477" t="s">
        <v>216</v>
      </c>
      <c r="I117" s="522" t="s">
        <v>216</v>
      </c>
    </row>
    <row r="118" spans="1:9" x14ac:dyDescent="0.2">
      <c r="A118" s="469" t="s">
        <v>784</v>
      </c>
      <c r="B118" s="470">
        <f>SUM(B119:B119)</f>
        <v>0</v>
      </c>
      <c r="C118" s="471">
        <f>SUM(C119:C119)</f>
        <v>0</v>
      </c>
      <c r="D118" s="472" t="s">
        <v>216</v>
      </c>
      <c r="E118" s="881"/>
      <c r="F118" s="470">
        <f>SUM(F119:F119)</f>
        <v>30</v>
      </c>
      <c r="G118" s="471">
        <f>SUM(G119:G119)</f>
        <v>0</v>
      </c>
      <c r="H118" s="473" t="s">
        <v>216</v>
      </c>
      <c r="I118" s="517" t="s">
        <v>216</v>
      </c>
    </row>
    <row r="119" spans="1:9" x14ac:dyDescent="0.2">
      <c r="A119" s="463" t="s">
        <v>219</v>
      </c>
      <c r="B119" s="480">
        <v>0</v>
      </c>
      <c r="C119" s="481">
        <v>0</v>
      </c>
      <c r="D119" s="892" t="s">
        <v>216</v>
      </c>
      <c r="E119" s="893"/>
      <c r="F119" s="888">
        <v>30</v>
      </c>
      <c r="G119" s="481">
        <v>0</v>
      </c>
      <c r="H119" s="477" t="s">
        <v>216</v>
      </c>
      <c r="I119" s="521" t="s">
        <v>216</v>
      </c>
    </row>
    <row r="120" spans="1:9" ht="63.75" customHeight="1" x14ac:dyDescent="0.2">
      <c r="A120" s="1067" t="s">
        <v>896</v>
      </c>
      <c r="B120" s="1067"/>
      <c r="C120" s="1067"/>
      <c r="D120" s="1067"/>
      <c r="E120" s="1067"/>
      <c r="F120" s="1067"/>
      <c r="G120" s="1067"/>
      <c r="H120" s="1067"/>
      <c r="I120" s="1067"/>
    </row>
    <row r="121" spans="1:9" ht="15" x14ac:dyDescent="0.25">
      <c r="B121" s="74"/>
      <c r="C121" s="74"/>
      <c r="D121"/>
      <c r="E121"/>
      <c r="F121" s="74"/>
      <c r="G121" s="74"/>
      <c r="H121"/>
      <c r="I121"/>
    </row>
    <row r="122" spans="1:9" ht="15" x14ac:dyDescent="0.25">
      <c r="B122" s="74"/>
      <c r="C122" s="74"/>
      <c r="D122" s="74"/>
      <c r="E122" s="74"/>
      <c r="F122" s="74"/>
      <c r="G122" s="74"/>
      <c r="H122"/>
      <c r="I122"/>
    </row>
    <row r="123" spans="1:9" s="484" customFormat="1" ht="15" x14ac:dyDescent="0.25">
      <c r="B123" s="515"/>
      <c r="C123" s="515"/>
      <c r="D123" s="515"/>
      <c r="E123" s="515"/>
      <c r="F123" s="515"/>
      <c r="G123" s="515"/>
      <c r="H123"/>
      <c r="I123"/>
    </row>
    <row r="124" spans="1:9" ht="15" x14ac:dyDescent="0.25">
      <c r="B124" s="258"/>
      <c r="C124" s="258"/>
      <c r="D124" s="258"/>
      <c r="E124" s="258"/>
      <c r="F124" s="258"/>
      <c r="G124" s="258"/>
      <c r="H124"/>
      <c r="I124"/>
    </row>
    <row r="125" spans="1:9" ht="15" x14ac:dyDescent="0.25">
      <c r="B125" s="74"/>
      <c r="C125" s="74"/>
      <c r="D125" s="74"/>
      <c r="E125" s="74"/>
      <c r="F125" s="74"/>
      <c r="G125" s="74"/>
      <c r="H125"/>
      <c r="I125"/>
    </row>
  </sheetData>
  <mergeCells count="3">
    <mergeCell ref="B4:D4"/>
    <mergeCell ref="F4:I4"/>
    <mergeCell ref="A120:I120"/>
  </mergeCells>
  <pageMargins left="0.7" right="0.7" top="0.75" bottom="0.75" header="0.3" footer="0.3"/>
  <pageSetup paperSize="9" scale="4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4FEB9-959C-42A0-BD7B-3A40BE328FE8}">
  <sheetPr>
    <tabColor rgb="FF002060"/>
    <pageSetUpPr fitToPage="1"/>
  </sheetPr>
  <dimension ref="A1:I14"/>
  <sheetViews>
    <sheetView showGridLines="0" view="pageBreakPreview" zoomScaleNormal="100" zoomScaleSheetLayoutView="100" workbookViewId="0"/>
  </sheetViews>
  <sheetFormatPr baseColWidth="10" defaultColWidth="11.42578125" defaultRowHeight="15" x14ac:dyDescent="0.25"/>
  <cols>
    <col min="1" max="1" width="33.140625" style="488" customWidth="1"/>
    <col min="2" max="2" width="8.42578125" style="488" customWidth="1"/>
    <col min="3" max="3" width="7.42578125" style="488" bestFit="1" customWidth="1"/>
    <col min="4" max="4" width="8.5703125" style="488" bestFit="1" customWidth="1"/>
    <col min="5" max="5" width="11.42578125" style="488"/>
    <col min="6" max="6" width="8.42578125" style="488" customWidth="1"/>
    <col min="7" max="7" width="9.7109375" style="488" customWidth="1"/>
    <col min="8" max="8" width="9.42578125" style="488" customWidth="1"/>
    <col min="9" max="9" width="7.5703125" style="488" customWidth="1"/>
    <col min="10" max="10" width="2.7109375" style="488" customWidth="1"/>
    <col min="11" max="16384" width="11.42578125" style="488"/>
  </cols>
  <sheetData>
    <row r="1" spans="1:9" s="463" customFormat="1" ht="12.75" x14ac:dyDescent="0.2">
      <c r="A1" s="462" t="s">
        <v>537</v>
      </c>
    </row>
    <row r="2" spans="1:9" s="463" customFormat="1" ht="15.75" x14ac:dyDescent="0.25">
      <c r="A2" s="464" t="s">
        <v>538</v>
      </c>
    </row>
    <row r="4" spans="1:9" s="463" customFormat="1" ht="12.75" x14ac:dyDescent="0.2">
      <c r="A4" s="465"/>
      <c r="B4" s="1064" t="s">
        <v>800</v>
      </c>
      <c r="C4" s="1064"/>
      <c r="D4" s="1064"/>
      <c r="E4" s="880"/>
      <c r="F4" s="1064" t="s">
        <v>801</v>
      </c>
      <c r="G4" s="1064"/>
      <c r="H4" s="1064"/>
      <c r="I4" s="1064"/>
    </row>
    <row r="5" spans="1:9" ht="15.75" customHeight="1" x14ac:dyDescent="0.25">
      <c r="A5" s="485" t="s">
        <v>539</v>
      </c>
      <c r="B5" s="898">
        <v>2025</v>
      </c>
      <c r="C5" s="486">
        <v>2026</v>
      </c>
      <c r="D5" s="487" t="s">
        <v>509</v>
      </c>
      <c r="E5" s="486"/>
      <c r="F5" s="898">
        <v>2025</v>
      </c>
      <c r="G5" s="486">
        <v>2026</v>
      </c>
      <c r="H5" s="486" t="s">
        <v>509</v>
      </c>
      <c r="I5" s="487" t="s">
        <v>465</v>
      </c>
    </row>
    <row r="6" spans="1:9" x14ac:dyDescent="0.25">
      <c r="A6" s="489" t="s">
        <v>503</v>
      </c>
      <c r="B6" s="490">
        <f>SUM(B7:B10)</f>
        <v>8188.92</v>
      </c>
      <c r="C6" s="491">
        <f>SUM(C7:C10)</f>
        <v>8332.0400000000009</v>
      </c>
      <c r="D6" s="492">
        <f t="shared" ref="D6:D12" si="0">(C6-B6)/B6</f>
        <v>1.7477274170464577E-2</v>
      </c>
      <c r="E6" s="899"/>
      <c r="F6" s="490">
        <f>SUM(F7:F10)</f>
        <v>22409.11</v>
      </c>
      <c r="G6" s="491">
        <f>SUM(G7:G10)</f>
        <v>36278.699999999997</v>
      </c>
      <c r="H6" s="493">
        <f>(G6-F6)/F6</f>
        <v>0.61892640983956959</v>
      </c>
      <c r="I6" s="492">
        <f>SUM(I7:I10)</f>
        <v>1.0000000000000002</v>
      </c>
    </row>
    <row r="7" spans="1:9" x14ac:dyDescent="0.25">
      <c r="A7" s="494" t="s">
        <v>232</v>
      </c>
      <c r="B7" s="495">
        <v>3820.5800000000004</v>
      </c>
      <c r="C7" s="496">
        <v>3801.04</v>
      </c>
      <c r="D7" s="482">
        <f t="shared" si="0"/>
        <v>-5.1144067131169658E-3</v>
      </c>
      <c r="E7" s="900"/>
      <c r="F7" s="495">
        <v>9771.56</v>
      </c>
      <c r="G7" s="496">
        <v>21636.58</v>
      </c>
      <c r="H7" s="497">
        <f t="shared" ref="H7:H12" si="1">(G7-F7)/F7</f>
        <v>1.2142401008641408</v>
      </c>
      <c r="I7" s="482">
        <f>G7/$G$6</f>
        <v>0.59639898893841303</v>
      </c>
    </row>
    <row r="8" spans="1:9" x14ac:dyDescent="0.25">
      <c r="A8" s="498" t="s">
        <v>229</v>
      </c>
      <c r="B8" s="495">
        <v>1613.15</v>
      </c>
      <c r="C8" s="496">
        <v>2500</v>
      </c>
      <c r="D8" s="482">
        <f t="shared" si="0"/>
        <v>0.54976288627839931</v>
      </c>
      <c r="E8" s="900"/>
      <c r="F8" s="495">
        <v>5457.2000000000007</v>
      </c>
      <c r="G8" s="496">
        <v>7401.1</v>
      </c>
      <c r="H8" s="497">
        <f t="shared" si="1"/>
        <v>0.35620831195484853</v>
      </c>
      <c r="I8" s="482">
        <f t="shared" ref="I8:I10" si="2">G8/$G$6</f>
        <v>0.20400675878683638</v>
      </c>
    </row>
    <row r="9" spans="1:9" x14ac:dyDescent="0.25">
      <c r="A9" s="494" t="s">
        <v>218</v>
      </c>
      <c r="B9" s="495">
        <v>2625.19</v>
      </c>
      <c r="C9" s="496">
        <v>1931</v>
      </c>
      <c r="D9" s="482">
        <f t="shared" si="0"/>
        <v>-0.26443419333457768</v>
      </c>
      <c r="E9" s="900"/>
      <c r="F9" s="495">
        <v>6760.35</v>
      </c>
      <c r="G9" s="496">
        <v>6901.02</v>
      </c>
      <c r="H9" s="497">
        <f t="shared" si="1"/>
        <v>2.0808094255474949E-2</v>
      </c>
      <c r="I9" s="482">
        <f t="shared" si="2"/>
        <v>0.19022236188176536</v>
      </c>
    </row>
    <row r="10" spans="1:9" x14ac:dyDescent="0.25">
      <c r="A10" s="494" t="s">
        <v>220</v>
      </c>
      <c r="B10" s="495">
        <v>130</v>
      </c>
      <c r="C10" s="496">
        <v>100</v>
      </c>
      <c r="D10" s="482">
        <f t="shared" si="0"/>
        <v>-0.23076923076923078</v>
      </c>
      <c r="E10" s="900"/>
      <c r="F10" s="495">
        <v>420</v>
      </c>
      <c r="G10" s="496">
        <v>340</v>
      </c>
      <c r="H10" s="497">
        <f t="shared" si="1"/>
        <v>-0.19047619047619047</v>
      </c>
      <c r="I10" s="482">
        <f t="shared" si="2"/>
        <v>9.3718903929854158E-3</v>
      </c>
    </row>
    <row r="11" spans="1:9" x14ac:dyDescent="0.25">
      <c r="A11" s="499" t="s">
        <v>504</v>
      </c>
      <c r="B11" s="500">
        <f>SUM(B12:B12)</f>
        <v>4578.24</v>
      </c>
      <c r="C11" s="501">
        <f>SUM(C12:C12)</f>
        <v>7258.52</v>
      </c>
      <c r="D11" s="492">
        <f>(C11-B11)/B11</f>
        <v>0.58543894597050417</v>
      </c>
      <c r="E11" s="881"/>
      <c r="F11" s="500">
        <f>SUM(F12:F12)</f>
        <v>14639.62</v>
      </c>
      <c r="G11" s="501">
        <f>SUM(G12:G12)</f>
        <v>18044.29</v>
      </c>
      <c r="H11" s="502">
        <f>(G11-F11)/F11</f>
        <v>0.23256546276474388</v>
      </c>
      <c r="I11" s="472">
        <f>SUM(I12:I12)</f>
        <v>1</v>
      </c>
    </row>
    <row r="12" spans="1:9" x14ac:dyDescent="0.25">
      <c r="A12" s="494" t="s">
        <v>218</v>
      </c>
      <c r="B12" s="503">
        <v>4578.24</v>
      </c>
      <c r="C12" s="504">
        <v>7258.52</v>
      </c>
      <c r="D12" s="901">
        <f t="shared" si="0"/>
        <v>0.58543894597050417</v>
      </c>
      <c r="E12" s="891"/>
      <c r="F12" s="503">
        <v>14639.62</v>
      </c>
      <c r="G12" s="504">
        <v>18044.29</v>
      </c>
      <c r="H12" s="505">
        <f t="shared" si="1"/>
        <v>0.23256546276474388</v>
      </c>
      <c r="I12" s="506">
        <f>G12/$G$11</f>
        <v>1</v>
      </c>
    </row>
    <row r="13" spans="1:9" s="507" customFormat="1" ht="33" customHeight="1" x14ac:dyDescent="0.25">
      <c r="A13" s="1068" t="s">
        <v>893</v>
      </c>
      <c r="B13" s="1068"/>
      <c r="C13" s="1068"/>
      <c r="D13" s="1068"/>
      <c r="E13" s="1068"/>
      <c r="F13" s="1068"/>
      <c r="G13" s="1068"/>
      <c r="H13" s="1068"/>
      <c r="I13" s="1068"/>
    </row>
    <row r="14" spans="1:9" x14ac:dyDescent="0.25">
      <c r="A14" s="508" t="s">
        <v>540</v>
      </c>
      <c r="B14" s="508"/>
      <c r="C14" s="508"/>
      <c r="D14" s="508"/>
      <c r="E14" s="508"/>
      <c r="F14" s="509"/>
      <c r="G14" s="510"/>
      <c r="H14" s="510"/>
      <c r="I14" s="510"/>
    </row>
  </sheetData>
  <mergeCells count="3">
    <mergeCell ref="B4:D4"/>
    <mergeCell ref="F4:I4"/>
    <mergeCell ref="A13:I13"/>
  </mergeCells>
  <pageMargins left="0.7" right="0.7" top="0.75" bottom="0.75" header="0.3" footer="0.3"/>
  <pageSetup paperSize="9" scale="8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C1FA8-8A22-4C7A-946C-97767FB4E9EB}">
  <sheetPr codeName="Hoja8">
    <tabColor rgb="FF002060"/>
  </sheetPr>
  <dimension ref="A1:K40"/>
  <sheetViews>
    <sheetView showGridLines="0" view="pageBreakPreview" zoomScaleNormal="130" zoomScaleSheetLayoutView="100" workbookViewId="0"/>
  </sheetViews>
  <sheetFormatPr baseColWidth="10" defaultColWidth="11.5703125" defaultRowHeight="12.75" x14ac:dyDescent="0.2"/>
  <cols>
    <col min="1" max="1" width="13" style="7" customWidth="1"/>
    <col min="2" max="2" width="16" style="7" customWidth="1"/>
    <col min="3" max="3" width="19.5703125" style="8" customWidth="1"/>
    <col min="4" max="7" width="16" style="8" customWidth="1"/>
    <col min="8" max="8" width="17" style="8" customWidth="1"/>
    <col min="9" max="9" width="21.42578125" style="8" customWidth="1"/>
    <col min="10" max="10" width="19" style="6" customWidth="1"/>
    <col min="11" max="11" width="3.140625" style="6" customWidth="1"/>
    <col min="12" max="16384" width="11.5703125" style="6"/>
  </cols>
  <sheetData>
    <row r="1" spans="1:10" ht="13.5" customHeight="1" x14ac:dyDescent="0.2">
      <c r="A1" s="53" t="s">
        <v>202</v>
      </c>
    </row>
    <row r="2" spans="1:10" ht="13.5" customHeight="1" x14ac:dyDescent="0.25">
      <c r="A2" s="54" t="s">
        <v>203</v>
      </c>
      <c r="G2" s="55"/>
    </row>
    <row r="3" spans="1:10" ht="13.5" customHeight="1" x14ac:dyDescent="0.2">
      <c r="A3" s="56"/>
      <c r="B3" s="8"/>
    </row>
    <row r="4" spans="1:10" ht="13.5" customHeight="1" x14ac:dyDescent="0.2">
      <c r="A4" s="57" t="s">
        <v>180</v>
      </c>
      <c r="B4" s="58" t="s">
        <v>204</v>
      </c>
      <c r="C4" s="58" t="s">
        <v>414</v>
      </c>
      <c r="D4" s="58" t="s">
        <v>205</v>
      </c>
      <c r="E4" s="58" t="s">
        <v>206</v>
      </c>
      <c r="F4" s="58" t="s">
        <v>207</v>
      </c>
      <c r="G4" s="58" t="s">
        <v>208</v>
      </c>
      <c r="H4" s="58" t="s">
        <v>209</v>
      </c>
      <c r="I4" s="58" t="s">
        <v>210</v>
      </c>
    </row>
    <row r="5" spans="1:10" ht="13.5" customHeight="1" thickBot="1" x14ac:dyDescent="0.25">
      <c r="A5" s="59"/>
      <c r="B5" s="60" t="s">
        <v>211</v>
      </c>
      <c r="C5" s="60" t="s">
        <v>211</v>
      </c>
      <c r="D5" s="60" t="s">
        <v>211</v>
      </c>
      <c r="E5" s="60" t="s">
        <v>212</v>
      </c>
      <c r="F5" s="60" t="s">
        <v>213</v>
      </c>
      <c r="G5" s="60" t="s">
        <v>213</v>
      </c>
      <c r="H5" s="60" t="s">
        <v>213</v>
      </c>
      <c r="I5" s="60" t="s">
        <v>213</v>
      </c>
    </row>
    <row r="6" spans="1:10" ht="13.5" customHeight="1" x14ac:dyDescent="0.2">
      <c r="A6" s="7">
        <v>2017</v>
      </c>
      <c r="B6" s="61">
        <v>2.51877021876857E-2</v>
      </c>
      <c r="C6" s="61">
        <v>4.4758295916302399E-2</v>
      </c>
      <c r="D6" s="61">
        <v>2.8038318234279099E-2</v>
      </c>
      <c r="E6" s="62">
        <v>3.2607222536055787</v>
      </c>
      <c r="F6" s="63">
        <v>45404.525919859101</v>
      </c>
      <c r="G6" s="63">
        <v>28151.824812126401</v>
      </c>
      <c r="H6" s="63">
        <v>38718.555955156597</v>
      </c>
      <c r="I6" s="63">
        <v>6685.96996470256</v>
      </c>
      <c r="J6" s="64"/>
    </row>
    <row r="7" spans="1:10" ht="13.5" customHeight="1" x14ac:dyDescent="0.2">
      <c r="A7" s="7">
        <v>2018</v>
      </c>
      <c r="B7" s="61">
        <v>3.9693721649282997E-2</v>
      </c>
      <c r="C7" s="61">
        <v>-1.7379759770371702E-2</v>
      </c>
      <c r="D7" s="61">
        <v>1.3167105478321199E-2</v>
      </c>
      <c r="E7" s="62">
        <v>3.2870557386838311</v>
      </c>
      <c r="F7" s="63">
        <v>49072.603733513701</v>
      </c>
      <c r="G7" s="63">
        <v>29533.630009361099</v>
      </c>
      <c r="H7" s="63">
        <v>41857.222149741901</v>
      </c>
      <c r="I7" s="63">
        <v>7215.3815837718203</v>
      </c>
    </row>
    <row r="8" spans="1:10" ht="13.5" customHeight="1" x14ac:dyDescent="0.2">
      <c r="A8" s="7">
        <v>2019</v>
      </c>
      <c r="B8" s="61">
        <v>2.2404220755746801E-2</v>
      </c>
      <c r="C8" s="61">
        <v>-8.4051032262280508E-3</v>
      </c>
      <c r="D8" s="61">
        <v>2.1358458196351501E-2</v>
      </c>
      <c r="E8" s="62">
        <v>3.3371626461038972</v>
      </c>
      <c r="F8" s="63">
        <v>47995.150309630299</v>
      </c>
      <c r="G8" s="63">
        <v>28957.971423899398</v>
      </c>
      <c r="H8" s="63">
        <v>41102.327157595399</v>
      </c>
      <c r="I8" s="63">
        <v>6892.82315203486</v>
      </c>
      <c r="J8" s="64"/>
    </row>
    <row r="9" spans="1:10" ht="13.5" customHeight="1" x14ac:dyDescent="0.2">
      <c r="A9" s="7">
        <v>2020</v>
      </c>
      <c r="B9" s="61">
        <v>-0.109376249376477</v>
      </c>
      <c r="C9" s="61">
        <v>-0.13840886416502499</v>
      </c>
      <c r="D9" s="61">
        <v>1.8273026524989598E-2</v>
      </c>
      <c r="E9" s="62">
        <v>3.4957341089466101</v>
      </c>
      <c r="F9" s="63">
        <v>42821.5883439014</v>
      </c>
      <c r="G9" s="63">
        <v>26570.040405276199</v>
      </c>
      <c r="H9" s="63">
        <v>34723.999957466702</v>
      </c>
      <c r="I9" s="63">
        <v>8097.5883864346697</v>
      </c>
      <c r="J9" s="64"/>
    </row>
    <row r="10" spans="1:10" ht="13.5" customHeight="1" x14ac:dyDescent="0.2">
      <c r="A10" s="7">
        <v>2021</v>
      </c>
      <c r="B10" s="61">
        <v>0.134208482231579</v>
      </c>
      <c r="C10" s="61">
        <v>0.104822909623174</v>
      </c>
      <c r="D10" s="61">
        <v>3.9790147813012704E-2</v>
      </c>
      <c r="E10" s="62">
        <v>3.881209209329318</v>
      </c>
      <c r="F10" s="63">
        <v>63113.901287430803</v>
      </c>
      <c r="G10" s="63">
        <v>40575.454147377306</v>
      </c>
      <c r="H10" s="63">
        <v>47999.201612329001</v>
      </c>
      <c r="I10" s="63">
        <v>15114.6996751018</v>
      </c>
      <c r="J10" s="64"/>
    </row>
    <row r="11" spans="1:10" ht="13.5" customHeight="1" x14ac:dyDescent="0.2">
      <c r="A11" s="7">
        <v>2022</v>
      </c>
      <c r="B11" s="61">
        <v>2.8191559823538302E-2</v>
      </c>
      <c r="C11" s="61">
        <v>-4.2409542592508799E-4</v>
      </c>
      <c r="D11" s="61">
        <v>7.8772358191569691E-2</v>
      </c>
      <c r="E11" s="62">
        <v>3.8354570050703161</v>
      </c>
      <c r="F11" s="63">
        <v>66339.2306694203</v>
      </c>
      <c r="G11" s="63">
        <v>39371.057168539999</v>
      </c>
      <c r="H11" s="63">
        <v>56008.641988050404</v>
      </c>
      <c r="I11" s="63">
        <v>10330.5886813699</v>
      </c>
      <c r="J11" s="64"/>
    </row>
    <row r="12" spans="1:10" ht="13.5" customHeight="1" x14ac:dyDescent="0.2">
      <c r="A12" s="7">
        <v>2023</v>
      </c>
      <c r="B12" s="61">
        <v>-3.5044869073581702E-3</v>
      </c>
      <c r="C12" s="61">
        <v>0.108936357112229</v>
      </c>
      <c r="D12" s="61">
        <v>6.2643406421915293E-2</v>
      </c>
      <c r="E12" s="62">
        <v>3.7441231429240105</v>
      </c>
      <c r="F12" s="63">
        <v>67107.543530058407</v>
      </c>
      <c r="G12" s="63">
        <v>43591.4624634266</v>
      </c>
      <c r="H12" s="63">
        <v>49957.667336039303</v>
      </c>
      <c r="I12" s="63">
        <v>17149.8761940191</v>
      </c>
      <c r="J12" s="64"/>
    </row>
    <row r="13" spans="1:10" ht="13.5" customHeight="1" x14ac:dyDescent="0.2">
      <c r="A13" s="7">
        <v>2024</v>
      </c>
      <c r="B13" s="61">
        <v>3.5139376661246502E-2</v>
      </c>
      <c r="C13" s="61">
        <v>3.1770774994042301E-2</v>
      </c>
      <c r="D13" s="61">
        <v>2.3506939187187999E-2</v>
      </c>
      <c r="E13" s="62">
        <v>3.7545930969469139</v>
      </c>
      <c r="F13" s="63">
        <v>76393.819871936706</v>
      </c>
      <c r="G13" s="63">
        <v>49417.226099483698</v>
      </c>
      <c r="H13" s="63">
        <v>52091.3536530739</v>
      </c>
      <c r="I13" s="63">
        <v>24302.466218862799</v>
      </c>
    </row>
    <row r="14" spans="1:10" ht="13.5" customHeight="1" x14ac:dyDescent="0.2">
      <c r="A14" s="7">
        <v>2025</v>
      </c>
      <c r="B14" s="61">
        <v>3.4389627008670501E-2</v>
      </c>
      <c r="C14" s="61">
        <v>1.8326376909552199E-2</v>
      </c>
      <c r="D14" s="61">
        <v>1.5010872514741001E-2</v>
      </c>
      <c r="E14" s="62">
        <v>3.5676877451203777</v>
      </c>
      <c r="F14" s="63">
        <v>93078.180578412197</v>
      </c>
      <c r="G14" s="63">
        <v>62848.181402496004</v>
      </c>
      <c r="H14" s="63">
        <v>58504.960197168599</v>
      </c>
      <c r="I14" s="63">
        <v>34573.220381243598</v>
      </c>
    </row>
    <row r="15" spans="1:10" ht="13.5" customHeight="1" x14ac:dyDescent="0.2">
      <c r="A15" s="65">
        <v>2026</v>
      </c>
      <c r="B15" s="66"/>
      <c r="C15" s="66"/>
      <c r="D15" s="66"/>
      <c r="E15" s="66"/>
      <c r="F15" s="66"/>
      <c r="G15" s="66"/>
      <c r="H15" s="66"/>
      <c r="I15" s="66"/>
    </row>
    <row r="16" spans="1:10" ht="13.5" customHeight="1" x14ac:dyDescent="0.2">
      <c r="A16" s="67" t="s">
        <v>181</v>
      </c>
      <c r="B16" s="575">
        <v>3.5392706588208804E-2</v>
      </c>
      <c r="C16" s="575">
        <v>3.3142529836736399E-2</v>
      </c>
      <c r="D16" s="575">
        <v>1.70091694832201E-2</v>
      </c>
      <c r="E16" s="576">
        <v>3.356115</v>
      </c>
      <c r="F16" s="284">
        <v>9792.8695689877895</v>
      </c>
      <c r="G16" s="284">
        <v>7189.1026286359702</v>
      </c>
      <c r="H16" s="284">
        <v>5250.0848762598098</v>
      </c>
      <c r="I16" s="284">
        <v>4542.7846927279797</v>
      </c>
      <c r="J16" s="68"/>
    </row>
    <row r="17" spans="1:11" ht="13.5" customHeight="1" x14ac:dyDescent="0.2">
      <c r="A17" s="67" t="s">
        <v>182</v>
      </c>
      <c r="B17" s="61">
        <v>3.67696084795806E-2</v>
      </c>
      <c r="C17" s="61">
        <v>1.29555790516052E-3</v>
      </c>
      <c r="D17" s="61">
        <v>2.21416625767848E-2</v>
      </c>
      <c r="E17" s="576">
        <v>3.3566400000000001</v>
      </c>
      <c r="F17" s="284">
        <v>8988.3332344317805</v>
      </c>
      <c r="G17" s="284">
        <v>6787.35979530845</v>
      </c>
      <c r="H17" s="284">
        <v>4799.3321490900798</v>
      </c>
      <c r="I17" s="284">
        <v>4189.0010853417098</v>
      </c>
      <c r="J17" s="68"/>
    </row>
    <row r="18" spans="1:11" ht="13.5" customHeight="1" x14ac:dyDescent="0.2">
      <c r="A18" s="67" t="s">
        <v>809</v>
      </c>
      <c r="B18" s="61" t="s">
        <v>785</v>
      </c>
      <c r="C18" s="61" t="s">
        <v>785</v>
      </c>
      <c r="D18" s="61">
        <v>3.8045458129158501E-2</v>
      </c>
      <c r="E18" s="576">
        <v>3.44835909090909</v>
      </c>
      <c r="F18" s="575" t="s">
        <v>785</v>
      </c>
      <c r="G18" s="575" t="s">
        <v>785</v>
      </c>
      <c r="H18" s="575" t="s">
        <v>785</v>
      </c>
      <c r="I18" s="575" t="s">
        <v>785</v>
      </c>
      <c r="J18" s="68"/>
    </row>
    <row r="19" spans="1:11" x14ac:dyDescent="0.2">
      <c r="A19" s="67"/>
      <c r="B19" s="69"/>
      <c r="C19" s="69"/>
      <c r="D19" s="70"/>
      <c r="E19" s="71"/>
      <c r="F19" s="71"/>
      <c r="G19" s="71"/>
      <c r="H19" s="71"/>
      <c r="I19" s="71"/>
      <c r="K19" s="71"/>
    </row>
    <row r="20" spans="1:11" ht="69.599999999999994" customHeight="1" x14ac:dyDescent="0.2">
      <c r="A20" s="1069" t="s">
        <v>214</v>
      </c>
      <c r="B20" s="1069"/>
      <c r="C20" s="1069"/>
      <c r="D20" s="1069"/>
      <c r="E20" s="1069"/>
      <c r="F20" s="1069"/>
      <c r="G20" s="1069"/>
      <c r="H20" s="1069"/>
      <c r="I20" s="1069"/>
      <c r="J20" s="166"/>
    </row>
    <row r="22" spans="1:11" ht="15.75" x14ac:dyDescent="0.25">
      <c r="A22" s="766" t="s">
        <v>392</v>
      </c>
      <c r="B22" s="260"/>
      <c r="C22" s="55"/>
    </row>
    <row r="23" spans="1:11" x14ac:dyDescent="0.2">
      <c r="B23" s="8"/>
    </row>
    <row r="24" spans="1:11" x14ac:dyDescent="0.2">
      <c r="A24" s="57" t="s">
        <v>180</v>
      </c>
      <c r="B24" s="58" t="s">
        <v>393</v>
      </c>
      <c r="C24" s="58" t="s">
        <v>394</v>
      </c>
      <c r="D24" s="58" t="s">
        <v>395</v>
      </c>
      <c r="E24" s="58" t="s">
        <v>396</v>
      </c>
      <c r="F24" s="58" t="s">
        <v>397</v>
      </c>
      <c r="G24" s="58" t="s">
        <v>398</v>
      </c>
      <c r="H24" s="58" t="s">
        <v>239</v>
      </c>
      <c r="I24" s="58" t="s">
        <v>399</v>
      </c>
      <c r="J24" s="58" t="s">
        <v>400</v>
      </c>
    </row>
    <row r="25" spans="1:11" x14ac:dyDescent="0.2">
      <c r="A25" s="325"/>
      <c r="B25" s="326" t="s">
        <v>401</v>
      </c>
      <c r="C25" s="327" t="s">
        <v>402</v>
      </c>
      <c r="D25" s="326" t="s">
        <v>401</v>
      </c>
      <c r="E25" s="327" t="s">
        <v>402</v>
      </c>
      <c r="F25" s="326" t="s">
        <v>401</v>
      </c>
      <c r="G25" s="328" t="s">
        <v>401</v>
      </c>
      <c r="H25" s="326" t="s">
        <v>403</v>
      </c>
      <c r="I25" s="328" t="s">
        <v>404</v>
      </c>
      <c r="J25" s="328" t="s">
        <v>403</v>
      </c>
    </row>
    <row r="26" spans="1:11" x14ac:dyDescent="0.2">
      <c r="A26" s="325"/>
      <c r="B26" s="326" t="s">
        <v>405</v>
      </c>
      <c r="C26" s="327" t="s">
        <v>406</v>
      </c>
      <c r="D26" s="326" t="s">
        <v>405</v>
      </c>
      <c r="E26" s="328" t="s">
        <v>407</v>
      </c>
      <c r="F26" s="326" t="s">
        <v>405</v>
      </c>
      <c r="G26" s="328" t="s">
        <v>405</v>
      </c>
      <c r="H26" s="328" t="s">
        <v>466</v>
      </c>
      <c r="I26" s="328" t="s">
        <v>405</v>
      </c>
      <c r="J26" s="328" t="s">
        <v>408</v>
      </c>
    </row>
    <row r="27" spans="1:11" x14ac:dyDescent="0.2">
      <c r="A27" s="7">
        <v>2017</v>
      </c>
      <c r="B27" s="94">
        <v>279.68408730158734</v>
      </c>
      <c r="C27" s="94">
        <v>1257.8597222222218</v>
      </c>
      <c r="D27" s="94">
        <v>131.35749999999999</v>
      </c>
      <c r="E27" s="94">
        <v>17.048769841269831</v>
      </c>
      <c r="F27" s="94">
        <v>105.11793650793653</v>
      </c>
      <c r="G27" s="94">
        <v>911.93436507936519</v>
      </c>
      <c r="H27" s="94">
        <v>70.687199999999976</v>
      </c>
      <c r="I27" s="94">
        <v>8.2059999999999995</v>
      </c>
      <c r="J27" s="94">
        <v>4.6042453695500507</v>
      </c>
    </row>
    <row r="28" spans="1:11" x14ac:dyDescent="0.2">
      <c r="A28" s="7">
        <v>2018</v>
      </c>
      <c r="B28" s="94">
        <v>295.88023715415011</v>
      </c>
      <c r="C28" s="94">
        <v>1268.9288537549405</v>
      </c>
      <c r="D28" s="94">
        <v>132.53778656126494</v>
      </c>
      <c r="E28" s="94">
        <v>15.707826086956521</v>
      </c>
      <c r="F28" s="94">
        <v>101.71517786561269</v>
      </c>
      <c r="G28" s="94">
        <v>914.13509881422931</v>
      </c>
      <c r="H28" s="94">
        <v>69.470967741935496</v>
      </c>
      <c r="I28" s="94">
        <v>11.938000000000001</v>
      </c>
      <c r="J28" s="94">
        <v>6.1060693418077365</v>
      </c>
    </row>
    <row r="29" spans="1:11" x14ac:dyDescent="0.2">
      <c r="A29" s="7">
        <v>2019</v>
      </c>
      <c r="B29" s="94">
        <v>272.14359683794487</v>
      </c>
      <c r="C29" s="94">
        <v>1393.7138339920953</v>
      </c>
      <c r="D29" s="94">
        <v>115.49999999999994</v>
      </c>
      <c r="E29" s="94">
        <v>16.211027667984194</v>
      </c>
      <c r="F29" s="94">
        <v>90.703754940711491</v>
      </c>
      <c r="G29" s="94">
        <v>845.62762845849761</v>
      </c>
      <c r="H29" s="94">
        <v>93.390853658536557</v>
      </c>
      <c r="I29" s="94">
        <v>11.303804878048789</v>
      </c>
      <c r="J29" s="94">
        <v>5.3541415399134982</v>
      </c>
    </row>
    <row r="30" spans="1:11" x14ac:dyDescent="0.2">
      <c r="A30" s="7">
        <v>2020</v>
      </c>
      <c r="B30" s="94">
        <v>280.34866141732306</v>
      </c>
      <c r="C30" s="94">
        <v>1771.0421259842506</v>
      </c>
      <c r="D30" s="94">
        <v>102.8290157480314</v>
      </c>
      <c r="E30" s="94">
        <v>20.547519685039358</v>
      </c>
      <c r="F30" s="94">
        <v>82.807204724409445</v>
      </c>
      <c r="G30" s="94">
        <v>778.30578740157466</v>
      </c>
      <c r="H30" s="94">
        <v>108.8836032388664</v>
      </c>
      <c r="I30" s="94">
        <v>8.67551181102362</v>
      </c>
      <c r="J30" s="94">
        <v>4.9853968638533859</v>
      </c>
    </row>
    <row r="31" spans="1:11" x14ac:dyDescent="0.2">
      <c r="A31" s="134">
        <v>2021</v>
      </c>
      <c r="B31" s="329">
        <v>422.63430830039528</v>
      </c>
      <c r="C31" s="329">
        <v>1799.175296442688</v>
      </c>
      <c r="D31" s="329">
        <v>136.41241106719363</v>
      </c>
      <c r="E31" s="94">
        <v>25.138260869565219</v>
      </c>
      <c r="F31" s="329">
        <v>100.07276679841901</v>
      </c>
      <c r="G31" s="329">
        <v>1482.2570750988139</v>
      </c>
      <c r="H31" s="329">
        <v>159.21399999999997</v>
      </c>
      <c r="I31" s="329">
        <v>15.942450592885377</v>
      </c>
      <c r="J31" s="329">
        <v>5.0750707825163177</v>
      </c>
    </row>
    <row r="32" spans="1:11" x14ac:dyDescent="0.2">
      <c r="A32" s="134">
        <v>2022</v>
      </c>
      <c r="B32" s="329">
        <v>399.02569721115538</v>
      </c>
      <c r="C32" s="329">
        <v>1800.7978000000003</v>
      </c>
      <c r="D32" s="329">
        <v>157.77426294820725</v>
      </c>
      <c r="E32" s="94">
        <v>21.733000000000004</v>
      </c>
      <c r="F32" s="329">
        <v>97.530278884462206</v>
      </c>
      <c r="G32" s="329">
        <v>1416.0717529880483</v>
      </c>
      <c r="H32" s="329">
        <v>120.30060975609754</v>
      </c>
      <c r="I32" s="329">
        <v>18.605139442231074</v>
      </c>
      <c r="J32" s="329">
        <v>4.88301044528394</v>
      </c>
    </row>
    <row r="33" spans="1:10" x14ac:dyDescent="0.2">
      <c r="A33" s="134">
        <v>2023</v>
      </c>
      <c r="B33" s="329">
        <v>384.54505976095584</v>
      </c>
      <c r="C33" s="329">
        <v>1941.6741035856569</v>
      </c>
      <c r="D33" s="329">
        <v>120.04633466135463</v>
      </c>
      <c r="E33" s="94">
        <v>23.351792828685266</v>
      </c>
      <c r="F33" s="329">
        <v>96.986334661354576</v>
      </c>
      <c r="G33" s="329">
        <v>1177.4828286852589</v>
      </c>
      <c r="H33" s="329">
        <v>119.96541666666673</v>
      </c>
      <c r="I33" s="329">
        <v>24.326334661354586</v>
      </c>
      <c r="J33" s="329">
        <v>4.44530640027868</v>
      </c>
    </row>
    <row r="34" spans="1:10" x14ac:dyDescent="0.2">
      <c r="A34" s="527">
        <v>2024</v>
      </c>
      <c r="B34" s="329">
        <v>414.89137795275587</v>
      </c>
      <c r="C34" s="329">
        <v>2388.5361417322847</v>
      </c>
      <c r="D34" s="329">
        <v>126.07185039370081</v>
      </c>
      <c r="E34" s="94">
        <v>28.268838582677141</v>
      </c>
      <c r="F34" s="329">
        <v>94.014921259842694</v>
      </c>
      <c r="G34" s="329">
        <v>1369.429015748032</v>
      </c>
      <c r="H34" s="94">
        <v>109.53346456692904</v>
      </c>
      <c r="I34" s="329">
        <v>21.287913385826783</v>
      </c>
      <c r="J34" s="94">
        <v>4.5035093936910373</v>
      </c>
    </row>
    <row r="35" spans="1:10" x14ac:dyDescent="0.2">
      <c r="A35" s="527">
        <v>2025</v>
      </c>
      <c r="B35" s="329">
        <v>451.09490118577088</v>
      </c>
      <c r="C35" s="329">
        <v>3444.1336015325687</v>
      </c>
      <c r="D35" s="329">
        <v>130.16565217391306</v>
      </c>
      <c r="E35" s="94">
        <v>40.104885057471243</v>
      </c>
      <c r="F35" s="329">
        <v>89.060276679842033</v>
      </c>
      <c r="G35" s="329">
        <v>1547.655849802371</v>
      </c>
      <c r="H35" s="94">
        <v>102.41478599221786</v>
      </c>
      <c r="I35" s="329">
        <v>22.147964426877476</v>
      </c>
      <c r="J35" s="94">
        <v>4.1591044525879335</v>
      </c>
    </row>
    <row r="36" spans="1:10" x14ac:dyDescent="0.2">
      <c r="A36" s="330">
        <v>2026</v>
      </c>
      <c r="B36" s="331"/>
      <c r="C36" s="331"/>
      <c r="D36" s="331"/>
      <c r="E36" s="331"/>
      <c r="F36" s="331"/>
      <c r="G36" s="331"/>
      <c r="H36" s="331"/>
      <c r="I36" s="331"/>
      <c r="J36" s="331"/>
    </row>
    <row r="37" spans="1:10" x14ac:dyDescent="0.2">
      <c r="A37" s="767" t="s">
        <v>181</v>
      </c>
      <c r="B37" s="94">
        <v>593.70142857142855</v>
      </c>
      <c r="C37" s="94">
        <v>4724.119090909091</v>
      </c>
      <c r="D37" s="94">
        <v>146.06380952380951</v>
      </c>
      <c r="E37" s="94">
        <v>91.123409090909078</v>
      </c>
      <c r="F37" s="94">
        <v>90.64</v>
      </c>
      <c r="G37" s="94">
        <v>2263.5990476190473</v>
      </c>
      <c r="H37" s="94">
        <v>105.62380952380954</v>
      </c>
      <c r="I37" s="94">
        <v>23.255714285714291</v>
      </c>
      <c r="J37" s="94">
        <v>4.4697312551249997</v>
      </c>
    </row>
    <row r="38" spans="1:10" x14ac:dyDescent="0.2">
      <c r="A38" s="767" t="s">
        <v>182</v>
      </c>
      <c r="B38" s="94">
        <v>588.21050000000002</v>
      </c>
      <c r="C38" s="94">
        <v>5016.5510000000004</v>
      </c>
      <c r="D38" s="94">
        <v>150.62800000000001</v>
      </c>
      <c r="E38" s="94">
        <v>82.545249999999996</v>
      </c>
      <c r="F38" s="94">
        <v>86.912499999999994</v>
      </c>
      <c r="G38" s="94">
        <v>2207.8615</v>
      </c>
      <c r="H38" s="94">
        <v>98.805000000000007</v>
      </c>
      <c r="I38" s="94">
        <v>26.407499999999999</v>
      </c>
      <c r="J38" s="94">
        <v>4.5695185662549997</v>
      </c>
    </row>
    <row r="39" spans="1:10" x14ac:dyDescent="0.2">
      <c r="A39" s="767" t="s">
        <v>809</v>
      </c>
      <c r="B39" s="94">
        <v>566.94500000000005</v>
      </c>
      <c r="C39" s="94">
        <v>4862.7595454545453</v>
      </c>
      <c r="D39" s="94">
        <v>144.60045454545454</v>
      </c>
      <c r="E39" s="94">
        <v>78.495909090909109</v>
      </c>
      <c r="F39" s="94">
        <v>85.265454545454546</v>
      </c>
      <c r="G39" s="94">
        <v>2155.2663636363636</v>
      </c>
      <c r="H39" s="94">
        <v>106.37954545454544</v>
      </c>
      <c r="I39" s="94">
        <v>26.87863636363636</v>
      </c>
      <c r="J39" s="94">
        <v>4.9819068462840903</v>
      </c>
    </row>
    <row r="40" spans="1:10" ht="54" customHeight="1" x14ac:dyDescent="0.2">
      <c r="A40" s="1069" t="s">
        <v>810</v>
      </c>
      <c r="B40" s="1069"/>
      <c r="C40" s="1069"/>
      <c r="D40" s="1069"/>
      <c r="E40" s="1069"/>
      <c r="F40" s="1069"/>
      <c r="G40" s="1069"/>
      <c r="H40" s="1069"/>
      <c r="I40" s="1069"/>
      <c r="J40" s="1069"/>
    </row>
  </sheetData>
  <mergeCells count="2">
    <mergeCell ref="A20:I20"/>
    <mergeCell ref="A40:J40"/>
  </mergeCells>
  <printOptions horizontalCentered="1" verticalCentered="1"/>
  <pageMargins left="0" right="0" top="0" bottom="0" header="0.31496062992125984" footer="0.31496062992125984"/>
  <pageSetup paperSize="9" scale="57"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ED554-4AAB-4771-A318-1DFE68184A3F}">
  <sheetPr codeName="Hoja9">
    <tabColor rgb="FF002060"/>
  </sheetPr>
  <dimension ref="A1:Z104"/>
  <sheetViews>
    <sheetView showGridLines="0" view="pageBreakPreview" zoomScaleNormal="100" zoomScaleSheetLayoutView="100" workbookViewId="0"/>
  </sheetViews>
  <sheetFormatPr baseColWidth="10" defaultRowHeight="15" x14ac:dyDescent="0.25"/>
  <cols>
    <col min="1" max="1" width="24.28515625" style="16" customWidth="1"/>
    <col min="2" max="11" width="18.85546875" style="15" customWidth="1"/>
    <col min="12" max="12" width="2.5703125" style="1" customWidth="1"/>
    <col min="13" max="256" width="11.42578125" style="1"/>
    <col min="257" max="257" width="17.7109375" style="1" customWidth="1"/>
    <col min="258" max="258" width="18.7109375" style="1" bestFit="1" customWidth="1"/>
    <col min="259" max="259" width="12.7109375" style="1" bestFit="1" customWidth="1"/>
    <col min="260" max="260" width="18.7109375" style="1" bestFit="1" customWidth="1"/>
    <col min="261" max="261" width="16" style="1" bestFit="1" customWidth="1"/>
    <col min="262" max="265" width="18.7109375" style="1" bestFit="1" customWidth="1"/>
    <col min="266" max="267" width="12.7109375" style="1" customWidth="1"/>
    <col min="268" max="268" width="2.5703125" style="1" customWidth="1"/>
    <col min="269" max="512" width="11.42578125" style="1"/>
    <col min="513" max="513" width="17.7109375" style="1" customWidth="1"/>
    <col min="514" max="514" width="18.7109375" style="1" bestFit="1" customWidth="1"/>
    <col min="515" max="515" width="12.7109375" style="1" bestFit="1" customWidth="1"/>
    <col min="516" max="516" width="18.7109375" style="1" bestFit="1" customWidth="1"/>
    <col min="517" max="517" width="16" style="1" bestFit="1" customWidth="1"/>
    <col min="518" max="521" width="18.7109375" style="1" bestFit="1" customWidth="1"/>
    <col min="522" max="523" width="12.7109375" style="1" customWidth="1"/>
    <col min="524" max="524" width="2.5703125" style="1" customWidth="1"/>
    <col min="525" max="768" width="11.42578125" style="1"/>
    <col min="769" max="769" width="17.7109375" style="1" customWidth="1"/>
    <col min="770" max="770" width="18.7109375" style="1" bestFit="1" customWidth="1"/>
    <col min="771" max="771" width="12.7109375" style="1" bestFit="1" customWidth="1"/>
    <col min="772" max="772" width="18.7109375" style="1" bestFit="1" customWidth="1"/>
    <col min="773" max="773" width="16" style="1" bestFit="1" customWidth="1"/>
    <col min="774" max="777" width="18.7109375" style="1" bestFit="1" customWidth="1"/>
    <col min="778" max="779" width="12.7109375" style="1" customWidth="1"/>
    <col min="780" max="780" width="2.5703125" style="1" customWidth="1"/>
    <col min="781" max="1024" width="11.42578125" style="1"/>
    <col min="1025" max="1025" width="17.7109375" style="1" customWidth="1"/>
    <col min="1026" max="1026" width="18.7109375" style="1" bestFit="1" customWidth="1"/>
    <col min="1027" max="1027" width="12.7109375" style="1" bestFit="1" customWidth="1"/>
    <col min="1028" max="1028" width="18.7109375" style="1" bestFit="1" customWidth="1"/>
    <col min="1029" max="1029" width="16" style="1" bestFit="1" customWidth="1"/>
    <col min="1030" max="1033" width="18.7109375" style="1" bestFit="1" customWidth="1"/>
    <col min="1034" max="1035" width="12.7109375" style="1" customWidth="1"/>
    <col min="1036" max="1036" width="2.5703125" style="1" customWidth="1"/>
    <col min="1037" max="1280" width="11.42578125" style="1"/>
    <col min="1281" max="1281" width="17.7109375" style="1" customWidth="1"/>
    <col min="1282" max="1282" width="18.7109375" style="1" bestFit="1" customWidth="1"/>
    <col min="1283" max="1283" width="12.7109375" style="1" bestFit="1" customWidth="1"/>
    <col min="1284" max="1284" width="18.7109375" style="1" bestFit="1" customWidth="1"/>
    <col min="1285" max="1285" width="16" style="1" bestFit="1" customWidth="1"/>
    <col min="1286" max="1289" width="18.7109375" style="1" bestFit="1" customWidth="1"/>
    <col min="1290" max="1291" width="12.7109375" style="1" customWidth="1"/>
    <col min="1292" max="1292" width="2.5703125" style="1" customWidth="1"/>
    <col min="1293" max="1536" width="11.42578125" style="1"/>
    <col min="1537" max="1537" width="17.7109375" style="1" customWidth="1"/>
    <col min="1538" max="1538" width="18.7109375" style="1" bestFit="1" customWidth="1"/>
    <col min="1539" max="1539" width="12.7109375" style="1" bestFit="1" customWidth="1"/>
    <col min="1540" max="1540" width="18.7109375" style="1" bestFit="1" customWidth="1"/>
    <col min="1541" max="1541" width="16" style="1" bestFit="1" customWidth="1"/>
    <col min="1542" max="1545" width="18.7109375" style="1" bestFit="1" customWidth="1"/>
    <col min="1546" max="1547" width="12.7109375" style="1" customWidth="1"/>
    <col min="1548" max="1548" width="2.5703125" style="1" customWidth="1"/>
    <col min="1549" max="1792" width="11.42578125" style="1"/>
    <col min="1793" max="1793" width="17.7109375" style="1" customWidth="1"/>
    <col min="1794" max="1794" width="18.7109375" style="1" bestFit="1" customWidth="1"/>
    <col min="1795" max="1795" width="12.7109375" style="1" bestFit="1" customWidth="1"/>
    <col min="1796" max="1796" width="18.7109375" style="1" bestFit="1" customWidth="1"/>
    <col min="1797" max="1797" width="16" style="1" bestFit="1" customWidth="1"/>
    <col min="1798" max="1801" width="18.7109375" style="1" bestFit="1" customWidth="1"/>
    <col min="1802" max="1803" width="12.7109375" style="1" customWidth="1"/>
    <col min="1804" max="1804" width="2.5703125" style="1" customWidth="1"/>
    <col min="1805" max="2048" width="11.42578125" style="1"/>
    <col min="2049" max="2049" width="17.7109375" style="1" customWidth="1"/>
    <col min="2050" max="2050" width="18.7109375" style="1" bestFit="1" customWidth="1"/>
    <col min="2051" max="2051" width="12.7109375" style="1" bestFit="1" customWidth="1"/>
    <col min="2052" max="2052" width="18.7109375" style="1" bestFit="1" customWidth="1"/>
    <col min="2053" max="2053" width="16" style="1" bestFit="1" customWidth="1"/>
    <col min="2054" max="2057" width="18.7109375" style="1" bestFit="1" customWidth="1"/>
    <col min="2058" max="2059" width="12.7109375" style="1" customWidth="1"/>
    <col min="2060" max="2060" width="2.5703125" style="1" customWidth="1"/>
    <col min="2061" max="2304" width="11.42578125" style="1"/>
    <col min="2305" max="2305" width="17.7109375" style="1" customWidth="1"/>
    <col min="2306" max="2306" width="18.7109375" style="1" bestFit="1" customWidth="1"/>
    <col min="2307" max="2307" width="12.7109375" style="1" bestFit="1" customWidth="1"/>
    <col min="2308" max="2308" width="18.7109375" style="1" bestFit="1" customWidth="1"/>
    <col min="2309" max="2309" width="16" style="1" bestFit="1" customWidth="1"/>
    <col min="2310" max="2313" width="18.7109375" style="1" bestFit="1" customWidth="1"/>
    <col min="2314" max="2315" width="12.7109375" style="1" customWidth="1"/>
    <col min="2316" max="2316" width="2.5703125" style="1" customWidth="1"/>
    <col min="2317" max="2560" width="11.42578125" style="1"/>
    <col min="2561" max="2561" width="17.7109375" style="1" customWidth="1"/>
    <col min="2562" max="2562" width="18.7109375" style="1" bestFit="1" customWidth="1"/>
    <col min="2563" max="2563" width="12.7109375" style="1" bestFit="1" customWidth="1"/>
    <col min="2564" max="2564" width="18.7109375" style="1" bestFit="1" customWidth="1"/>
    <col min="2565" max="2565" width="16" style="1" bestFit="1" customWidth="1"/>
    <col min="2566" max="2569" width="18.7109375" style="1" bestFit="1" customWidth="1"/>
    <col min="2570" max="2571" width="12.7109375" style="1" customWidth="1"/>
    <col min="2572" max="2572" width="2.5703125" style="1" customWidth="1"/>
    <col min="2573" max="2816" width="11.42578125" style="1"/>
    <col min="2817" max="2817" width="17.7109375" style="1" customWidth="1"/>
    <col min="2818" max="2818" width="18.7109375" style="1" bestFit="1" customWidth="1"/>
    <col min="2819" max="2819" width="12.7109375" style="1" bestFit="1" customWidth="1"/>
    <col min="2820" max="2820" width="18.7109375" style="1" bestFit="1" customWidth="1"/>
    <col min="2821" max="2821" width="16" style="1" bestFit="1" customWidth="1"/>
    <col min="2822" max="2825" width="18.7109375" style="1" bestFit="1" customWidth="1"/>
    <col min="2826" max="2827" width="12.7109375" style="1" customWidth="1"/>
    <col min="2828" max="2828" width="2.5703125" style="1" customWidth="1"/>
    <col min="2829" max="3072" width="11.42578125" style="1"/>
    <col min="3073" max="3073" width="17.7109375" style="1" customWidth="1"/>
    <col min="3074" max="3074" width="18.7109375" style="1" bestFit="1" customWidth="1"/>
    <col min="3075" max="3075" width="12.7109375" style="1" bestFit="1" customWidth="1"/>
    <col min="3076" max="3076" width="18.7109375" style="1" bestFit="1" customWidth="1"/>
    <col min="3077" max="3077" width="16" style="1" bestFit="1" customWidth="1"/>
    <col min="3078" max="3081" width="18.7109375" style="1" bestFit="1" customWidth="1"/>
    <col min="3082" max="3083" width="12.7109375" style="1" customWidth="1"/>
    <col min="3084" max="3084" width="2.5703125" style="1" customWidth="1"/>
    <col min="3085" max="3328" width="11.42578125" style="1"/>
    <col min="3329" max="3329" width="17.7109375" style="1" customWidth="1"/>
    <col min="3330" max="3330" width="18.7109375" style="1" bestFit="1" customWidth="1"/>
    <col min="3331" max="3331" width="12.7109375" style="1" bestFit="1" customWidth="1"/>
    <col min="3332" max="3332" width="18.7109375" style="1" bestFit="1" customWidth="1"/>
    <col min="3333" max="3333" width="16" style="1" bestFit="1" customWidth="1"/>
    <col min="3334" max="3337" width="18.7109375" style="1" bestFit="1" customWidth="1"/>
    <col min="3338" max="3339" width="12.7109375" style="1" customWidth="1"/>
    <col min="3340" max="3340" width="2.5703125" style="1" customWidth="1"/>
    <col min="3341" max="3584" width="11.42578125" style="1"/>
    <col min="3585" max="3585" width="17.7109375" style="1" customWidth="1"/>
    <col min="3586" max="3586" width="18.7109375" style="1" bestFit="1" customWidth="1"/>
    <col min="3587" max="3587" width="12.7109375" style="1" bestFit="1" customWidth="1"/>
    <col min="3588" max="3588" width="18.7109375" style="1" bestFit="1" customWidth="1"/>
    <col min="3589" max="3589" width="16" style="1" bestFit="1" customWidth="1"/>
    <col min="3590" max="3593" width="18.7109375" style="1" bestFit="1" customWidth="1"/>
    <col min="3594" max="3595" width="12.7109375" style="1" customWidth="1"/>
    <col min="3596" max="3596" width="2.5703125" style="1" customWidth="1"/>
    <col min="3597" max="3840" width="11.42578125" style="1"/>
    <col min="3841" max="3841" width="17.7109375" style="1" customWidth="1"/>
    <col min="3842" max="3842" width="18.7109375" style="1" bestFit="1" customWidth="1"/>
    <col min="3843" max="3843" width="12.7109375" style="1" bestFit="1" customWidth="1"/>
    <col min="3844" max="3844" width="18.7109375" style="1" bestFit="1" customWidth="1"/>
    <col min="3845" max="3845" width="16" style="1" bestFit="1" customWidth="1"/>
    <col min="3846" max="3849" width="18.7109375" style="1" bestFit="1" customWidth="1"/>
    <col min="3850" max="3851" width="12.7109375" style="1" customWidth="1"/>
    <col min="3852" max="3852" width="2.5703125" style="1" customWidth="1"/>
    <col min="3853" max="4096" width="11.42578125" style="1"/>
    <col min="4097" max="4097" width="17.7109375" style="1" customWidth="1"/>
    <col min="4098" max="4098" width="18.7109375" style="1" bestFit="1" customWidth="1"/>
    <col min="4099" max="4099" width="12.7109375" style="1" bestFit="1" customWidth="1"/>
    <col min="4100" max="4100" width="18.7109375" style="1" bestFit="1" customWidth="1"/>
    <col min="4101" max="4101" width="16" style="1" bestFit="1" customWidth="1"/>
    <col min="4102" max="4105" width="18.7109375" style="1" bestFit="1" customWidth="1"/>
    <col min="4106" max="4107" width="12.7109375" style="1" customWidth="1"/>
    <col min="4108" max="4108" width="2.5703125" style="1" customWidth="1"/>
    <col min="4109" max="4352" width="11.42578125" style="1"/>
    <col min="4353" max="4353" width="17.7109375" style="1" customWidth="1"/>
    <col min="4354" max="4354" width="18.7109375" style="1" bestFit="1" customWidth="1"/>
    <col min="4355" max="4355" width="12.7109375" style="1" bestFit="1" customWidth="1"/>
    <col min="4356" max="4356" width="18.7109375" style="1" bestFit="1" customWidth="1"/>
    <col min="4357" max="4357" width="16" style="1" bestFit="1" customWidth="1"/>
    <col min="4358" max="4361" width="18.7109375" style="1" bestFit="1" customWidth="1"/>
    <col min="4362" max="4363" width="12.7109375" style="1" customWidth="1"/>
    <col min="4364" max="4364" width="2.5703125" style="1" customWidth="1"/>
    <col min="4365" max="4608" width="11.42578125" style="1"/>
    <col min="4609" max="4609" width="17.7109375" style="1" customWidth="1"/>
    <col min="4610" max="4610" width="18.7109375" style="1" bestFit="1" customWidth="1"/>
    <col min="4611" max="4611" width="12.7109375" style="1" bestFit="1" customWidth="1"/>
    <col min="4612" max="4612" width="18.7109375" style="1" bestFit="1" customWidth="1"/>
    <col min="4613" max="4613" width="16" style="1" bestFit="1" customWidth="1"/>
    <col min="4614" max="4617" width="18.7109375" style="1" bestFit="1" customWidth="1"/>
    <col min="4618" max="4619" width="12.7109375" style="1" customWidth="1"/>
    <col min="4620" max="4620" width="2.5703125" style="1" customWidth="1"/>
    <col min="4621" max="4864" width="11.42578125" style="1"/>
    <col min="4865" max="4865" width="17.7109375" style="1" customWidth="1"/>
    <col min="4866" max="4866" width="18.7109375" style="1" bestFit="1" customWidth="1"/>
    <col min="4867" max="4867" width="12.7109375" style="1" bestFit="1" customWidth="1"/>
    <col min="4868" max="4868" width="18.7109375" style="1" bestFit="1" customWidth="1"/>
    <col min="4869" max="4869" width="16" style="1" bestFit="1" customWidth="1"/>
    <col min="4870" max="4873" width="18.7109375" style="1" bestFit="1" customWidth="1"/>
    <col min="4874" max="4875" width="12.7109375" style="1" customWidth="1"/>
    <col min="4876" max="4876" width="2.5703125" style="1" customWidth="1"/>
    <col min="4877" max="5120" width="11.42578125" style="1"/>
    <col min="5121" max="5121" width="17.7109375" style="1" customWidth="1"/>
    <col min="5122" max="5122" width="18.7109375" style="1" bestFit="1" customWidth="1"/>
    <col min="5123" max="5123" width="12.7109375" style="1" bestFit="1" customWidth="1"/>
    <col min="5124" max="5124" width="18.7109375" style="1" bestFit="1" customWidth="1"/>
    <col min="5125" max="5125" width="16" style="1" bestFit="1" customWidth="1"/>
    <col min="5126" max="5129" width="18.7109375" style="1" bestFit="1" customWidth="1"/>
    <col min="5130" max="5131" width="12.7109375" style="1" customWidth="1"/>
    <col min="5132" max="5132" width="2.5703125" style="1" customWidth="1"/>
    <col min="5133" max="5376" width="11.42578125" style="1"/>
    <col min="5377" max="5377" width="17.7109375" style="1" customWidth="1"/>
    <col min="5378" max="5378" width="18.7109375" style="1" bestFit="1" customWidth="1"/>
    <col min="5379" max="5379" width="12.7109375" style="1" bestFit="1" customWidth="1"/>
    <col min="5380" max="5380" width="18.7109375" style="1" bestFit="1" customWidth="1"/>
    <col min="5381" max="5381" width="16" style="1" bestFit="1" customWidth="1"/>
    <col min="5382" max="5385" width="18.7109375" style="1" bestFit="1" customWidth="1"/>
    <col min="5386" max="5387" width="12.7109375" style="1" customWidth="1"/>
    <col min="5388" max="5388" width="2.5703125" style="1" customWidth="1"/>
    <col min="5389" max="5632" width="11.42578125" style="1"/>
    <col min="5633" max="5633" width="17.7109375" style="1" customWidth="1"/>
    <col min="5634" max="5634" width="18.7109375" style="1" bestFit="1" customWidth="1"/>
    <col min="5635" max="5635" width="12.7109375" style="1" bestFit="1" customWidth="1"/>
    <col min="5636" max="5636" width="18.7109375" style="1" bestFit="1" customWidth="1"/>
    <col min="5637" max="5637" width="16" style="1" bestFit="1" customWidth="1"/>
    <col min="5638" max="5641" width="18.7109375" style="1" bestFit="1" customWidth="1"/>
    <col min="5642" max="5643" width="12.7109375" style="1" customWidth="1"/>
    <col min="5644" max="5644" width="2.5703125" style="1" customWidth="1"/>
    <col min="5645" max="5888" width="11.42578125" style="1"/>
    <col min="5889" max="5889" width="17.7109375" style="1" customWidth="1"/>
    <col min="5890" max="5890" width="18.7109375" style="1" bestFit="1" customWidth="1"/>
    <col min="5891" max="5891" width="12.7109375" style="1" bestFit="1" customWidth="1"/>
    <col min="5892" max="5892" width="18.7109375" style="1" bestFit="1" customWidth="1"/>
    <col min="5893" max="5893" width="16" style="1" bestFit="1" customWidth="1"/>
    <col min="5894" max="5897" width="18.7109375" style="1" bestFit="1" customWidth="1"/>
    <col min="5898" max="5899" width="12.7109375" style="1" customWidth="1"/>
    <col min="5900" max="5900" width="2.5703125" style="1" customWidth="1"/>
    <col min="5901" max="6144" width="11.42578125" style="1"/>
    <col min="6145" max="6145" width="17.7109375" style="1" customWidth="1"/>
    <col min="6146" max="6146" width="18.7109375" style="1" bestFit="1" customWidth="1"/>
    <col min="6147" max="6147" width="12.7109375" style="1" bestFit="1" customWidth="1"/>
    <col min="6148" max="6148" width="18.7109375" style="1" bestFit="1" customWidth="1"/>
    <col min="6149" max="6149" width="16" style="1" bestFit="1" customWidth="1"/>
    <col min="6150" max="6153" width="18.7109375" style="1" bestFit="1" customWidth="1"/>
    <col min="6154" max="6155" width="12.7109375" style="1" customWidth="1"/>
    <col min="6156" max="6156" width="2.5703125" style="1" customWidth="1"/>
    <col min="6157" max="6400" width="11.42578125" style="1"/>
    <col min="6401" max="6401" width="17.7109375" style="1" customWidth="1"/>
    <col min="6402" max="6402" width="18.7109375" style="1" bestFit="1" customWidth="1"/>
    <col min="6403" max="6403" width="12.7109375" style="1" bestFit="1" customWidth="1"/>
    <col min="6404" max="6404" width="18.7109375" style="1" bestFit="1" customWidth="1"/>
    <col min="6405" max="6405" width="16" style="1" bestFit="1" customWidth="1"/>
    <col min="6406" max="6409" width="18.7109375" style="1" bestFit="1" customWidth="1"/>
    <col min="6410" max="6411" width="12.7109375" style="1" customWidth="1"/>
    <col min="6412" max="6412" width="2.5703125" style="1" customWidth="1"/>
    <col min="6413" max="6656" width="11.42578125" style="1"/>
    <col min="6657" max="6657" width="17.7109375" style="1" customWidth="1"/>
    <col min="6658" max="6658" width="18.7109375" style="1" bestFit="1" customWidth="1"/>
    <col min="6659" max="6659" width="12.7109375" style="1" bestFit="1" customWidth="1"/>
    <col min="6660" max="6660" width="18.7109375" style="1" bestFit="1" customWidth="1"/>
    <col min="6661" max="6661" width="16" style="1" bestFit="1" customWidth="1"/>
    <col min="6662" max="6665" width="18.7109375" style="1" bestFit="1" customWidth="1"/>
    <col min="6666" max="6667" width="12.7109375" style="1" customWidth="1"/>
    <col min="6668" max="6668" width="2.5703125" style="1" customWidth="1"/>
    <col min="6669" max="6912" width="11.42578125" style="1"/>
    <col min="6913" max="6913" width="17.7109375" style="1" customWidth="1"/>
    <col min="6914" max="6914" width="18.7109375" style="1" bestFit="1" customWidth="1"/>
    <col min="6915" max="6915" width="12.7109375" style="1" bestFit="1" customWidth="1"/>
    <col min="6916" max="6916" width="18.7109375" style="1" bestFit="1" customWidth="1"/>
    <col min="6917" max="6917" width="16" style="1" bestFit="1" customWidth="1"/>
    <col min="6918" max="6921" width="18.7109375" style="1" bestFit="1" customWidth="1"/>
    <col min="6922" max="6923" width="12.7109375" style="1" customWidth="1"/>
    <col min="6924" max="6924" width="2.5703125" style="1" customWidth="1"/>
    <col min="6925" max="7168" width="11.42578125" style="1"/>
    <col min="7169" max="7169" width="17.7109375" style="1" customWidth="1"/>
    <col min="7170" max="7170" width="18.7109375" style="1" bestFit="1" customWidth="1"/>
    <col min="7171" max="7171" width="12.7109375" style="1" bestFit="1" customWidth="1"/>
    <col min="7172" max="7172" width="18.7109375" style="1" bestFit="1" customWidth="1"/>
    <col min="7173" max="7173" width="16" style="1" bestFit="1" customWidth="1"/>
    <col min="7174" max="7177" width="18.7109375" style="1" bestFit="1" customWidth="1"/>
    <col min="7178" max="7179" width="12.7109375" style="1" customWidth="1"/>
    <col min="7180" max="7180" width="2.5703125" style="1" customWidth="1"/>
    <col min="7181" max="7424" width="11.42578125" style="1"/>
    <col min="7425" max="7425" width="17.7109375" style="1" customWidth="1"/>
    <col min="7426" max="7426" width="18.7109375" style="1" bestFit="1" customWidth="1"/>
    <col min="7427" max="7427" width="12.7109375" style="1" bestFit="1" customWidth="1"/>
    <col min="7428" max="7428" width="18.7109375" style="1" bestFit="1" customWidth="1"/>
    <col min="7429" max="7429" width="16" style="1" bestFit="1" customWidth="1"/>
    <col min="7430" max="7433" width="18.7109375" style="1" bestFit="1" customWidth="1"/>
    <col min="7434" max="7435" width="12.7109375" style="1" customWidth="1"/>
    <col min="7436" max="7436" width="2.5703125" style="1" customWidth="1"/>
    <col min="7437" max="7680" width="11.42578125" style="1"/>
    <col min="7681" max="7681" width="17.7109375" style="1" customWidth="1"/>
    <col min="7682" max="7682" width="18.7109375" style="1" bestFit="1" customWidth="1"/>
    <col min="7683" max="7683" width="12.7109375" style="1" bestFit="1" customWidth="1"/>
    <col min="7684" max="7684" width="18.7109375" style="1" bestFit="1" customWidth="1"/>
    <col min="7685" max="7685" width="16" style="1" bestFit="1" customWidth="1"/>
    <col min="7686" max="7689" width="18.7109375" style="1" bestFit="1" customWidth="1"/>
    <col min="7690" max="7691" width="12.7109375" style="1" customWidth="1"/>
    <col min="7692" max="7692" width="2.5703125" style="1" customWidth="1"/>
    <col min="7693" max="7936" width="11.42578125" style="1"/>
    <col min="7937" max="7937" width="17.7109375" style="1" customWidth="1"/>
    <col min="7938" max="7938" width="18.7109375" style="1" bestFit="1" customWidth="1"/>
    <col min="7939" max="7939" width="12.7109375" style="1" bestFit="1" customWidth="1"/>
    <col min="7940" max="7940" width="18.7109375" style="1" bestFit="1" customWidth="1"/>
    <col min="7941" max="7941" width="16" style="1" bestFit="1" customWidth="1"/>
    <col min="7942" max="7945" width="18.7109375" style="1" bestFit="1" customWidth="1"/>
    <col min="7946" max="7947" width="12.7109375" style="1" customWidth="1"/>
    <col min="7948" max="7948" width="2.5703125" style="1" customWidth="1"/>
    <col min="7949" max="8192" width="11.42578125" style="1"/>
    <col min="8193" max="8193" width="17.7109375" style="1" customWidth="1"/>
    <col min="8194" max="8194" width="18.7109375" style="1" bestFit="1" customWidth="1"/>
    <col min="8195" max="8195" width="12.7109375" style="1" bestFit="1" customWidth="1"/>
    <col min="8196" max="8196" width="18.7109375" style="1" bestFit="1" customWidth="1"/>
    <col min="8197" max="8197" width="16" style="1" bestFit="1" customWidth="1"/>
    <col min="8198" max="8201" width="18.7109375" style="1" bestFit="1" customWidth="1"/>
    <col min="8202" max="8203" width="12.7109375" style="1" customWidth="1"/>
    <col min="8204" max="8204" width="2.5703125" style="1" customWidth="1"/>
    <col min="8205" max="8448" width="11.42578125" style="1"/>
    <col min="8449" max="8449" width="17.7109375" style="1" customWidth="1"/>
    <col min="8450" max="8450" width="18.7109375" style="1" bestFit="1" customWidth="1"/>
    <col min="8451" max="8451" width="12.7109375" style="1" bestFit="1" customWidth="1"/>
    <col min="8452" max="8452" width="18.7109375" style="1" bestFit="1" customWidth="1"/>
    <col min="8453" max="8453" width="16" style="1" bestFit="1" customWidth="1"/>
    <col min="8454" max="8457" width="18.7109375" style="1" bestFit="1" customWidth="1"/>
    <col min="8458" max="8459" width="12.7109375" style="1" customWidth="1"/>
    <col min="8460" max="8460" width="2.5703125" style="1" customWidth="1"/>
    <col min="8461" max="8704" width="11.42578125" style="1"/>
    <col min="8705" max="8705" width="17.7109375" style="1" customWidth="1"/>
    <col min="8706" max="8706" width="18.7109375" style="1" bestFit="1" customWidth="1"/>
    <col min="8707" max="8707" width="12.7109375" style="1" bestFit="1" customWidth="1"/>
    <col min="8708" max="8708" width="18.7109375" style="1" bestFit="1" customWidth="1"/>
    <col min="8709" max="8709" width="16" style="1" bestFit="1" customWidth="1"/>
    <col min="8710" max="8713" width="18.7109375" style="1" bestFit="1" customWidth="1"/>
    <col min="8714" max="8715" width="12.7109375" style="1" customWidth="1"/>
    <col min="8716" max="8716" width="2.5703125" style="1" customWidth="1"/>
    <col min="8717" max="8960" width="11.42578125" style="1"/>
    <col min="8961" max="8961" width="17.7109375" style="1" customWidth="1"/>
    <col min="8962" max="8962" width="18.7109375" style="1" bestFit="1" customWidth="1"/>
    <col min="8963" max="8963" width="12.7109375" style="1" bestFit="1" customWidth="1"/>
    <col min="8964" max="8964" width="18.7109375" style="1" bestFit="1" customWidth="1"/>
    <col min="8965" max="8965" width="16" style="1" bestFit="1" customWidth="1"/>
    <col min="8966" max="8969" width="18.7109375" style="1" bestFit="1" customWidth="1"/>
    <col min="8970" max="8971" width="12.7109375" style="1" customWidth="1"/>
    <col min="8972" max="8972" width="2.5703125" style="1" customWidth="1"/>
    <col min="8973" max="9216" width="11.42578125" style="1"/>
    <col min="9217" max="9217" width="17.7109375" style="1" customWidth="1"/>
    <col min="9218" max="9218" width="18.7109375" style="1" bestFit="1" customWidth="1"/>
    <col min="9219" max="9219" width="12.7109375" style="1" bestFit="1" customWidth="1"/>
    <col min="9220" max="9220" width="18.7109375" style="1" bestFit="1" customWidth="1"/>
    <col min="9221" max="9221" width="16" style="1" bestFit="1" customWidth="1"/>
    <col min="9222" max="9225" width="18.7109375" style="1" bestFit="1" customWidth="1"/>
    <col min="9226" max="9227" width="12.7109375" style="1" customWidth="1"/>
    <col min="9228" max="9228" width="2.5703125" style="1" customWidth="1"/>
    <col min="9229" max="9472" width="11.42578125" style="1"/>
    <col min="9473" max="9473" width="17.7109375" style="1" customWidth="1"/>
    <col min="9474" max="9474" width="18.7109375" style="1" bestFit="1" customWidth="1"/>
    <col min="9475" max="9475" width="12.7109375" style="1" bestFit="1" customWidth="1"/>
    <col min="9476" max="9476" width="18.7109375" style="1" bestFit="1" customWidth="1"/>
    <col min="9477" max="9477" width="16" style="1" bestFit="1" customWidth="1"/>
    <col min="9478" max="9481" width="18.7109375" style="1" bestFit="1" customWidth="1"/>
    <col min="9482" max="9483" width="12.7109375" style="1" customWidth="1"/>
    <col min="9484" max="9484" width="2.5703125" style="1" customWidth="1"/>
    <col min="9485" max="9728" width="11.42578125" style="1"/>
    <col min="9729" max="9729" width="17.7109375" style="1" customWidth="1"/>
    <col min="9730" max="9730" width="18.7109375" style="1" bestFit="1" customWidth="1"/>
    <col min="9731" max="9731" width="12.7109375" style="1" bestFit="1" customWidth="1"/>
    <col min="9732" max="9732" width="18.7109375" style="1" bestFit="1" customWidth="1"/>
    <col min="9733" max="9733" width="16" style="1" bestFit="1" customWidth="1"/>
    <col min="9734" max="9737" width="18.7109375" style="1" bestFit="1" customWidth="1"/>
    <col min="9738" max="9739" width="12.7109375" style="1" customWidth="1"/>
    <col min="9740" max="9740" width="2.5703125" style="1" customWidth="1"/>
    <col min="9741" max="9984" width="11.42578125" style="1"/>
    <col min="9985" max="9985" width="17.7109375" style="1" customWidth="1"/>
    <col min="9986" max="9986" width="18.7109375" style="1" bestFit="1" customWidth="1"/>
    <col min="9987" max="9987" width="12.7109375" style="1" bestFit="1" customWidth="1"/>
    <col min="9988" max="9988" width="18.7109375" style="1" bestFit="1" customWidth="1"/>
    <col min="9989" max="9989" width="16" style="1" bestFit="1" customWidth="1"/>
    <col min="9990" max="9993" width="18.7109375" style="1" bestFit="1" customWidth="1"/>
    <col min="9994" max="9995" width="12.7109375" style="1" customWidth="1"/>
    <col min="9996" max="9996" width="2.5703125" style="1" customWidth="1"/>
    <col min="9997" max="10240" width="11.42578125" style="1"/>
    <col min="10241" max="10241" width="17.7109375" style="1" customWidth="1"/>
    <col min="10242" max="10242" width="18.7109375" style="1" bestFit="1" customWidth="1"/>
    <col min="10243" max="10243" width="12.7109375" style="1" bestFit="1" customWidth="1"/>
    <col min="10244" max="10244" width="18.7109375" style="1" bestFit="1" customWidth="1"/>
    <col min="10245" max="10245" width="16" style="1" bestFit="1" customWidth="1"/>
    <col min="10246" max="10249" width="18.7109375" style="1" bestFit="1" customWidth="1"/>
    <col min="10250" max="10251" width="12.7109375" style="1" customWidth="1"/>
    <col min="10252" max="10252" width="2.5703125" style="1" customWidth="1"/>
    <col min="10253" max="10496" width="11.42578125" style="1"/>
    <col min="10497" max="10497" width="17.7109375" style="1" customWidth="1"/>
    <col min="10498" max="10498" width="18.7109375" style="1" bestFit="1" customWidth="1"/>
    <col min="10499" max="10499" width="12.7109375" style="1" bestFit="1" customWidth="1"/>
    <col min="10500" max="10500" width="18.7109375" style="1" bestFit="1" customWidth="1"/>
    <col min="10501" max="10501" width="16" style="1" bestFit="1" customWidth="1"/>
    <col min="10502" max="10505" width="18.7109375" style="1" bestFit="1" customWidth="1"/>
    <col min="10506" max="10507" width="12.7109375" style="1" customWidth="1"/>
    <col min="10508" max="10508" width="2.5703125" style="1" customWidth="1"/>
    <col min="10509" max="10752" width="11.42578125" style="1"/>
    <col min="10753" max="10753" width="17.7109375" style="1" customWidth="1"/>
    <col min="10754" max="10754" width="18.7109375" style="1" bestFit="1" customWidth="1"/>
    <col min="10755" max="10755" width="12.7109375" style="1" bestFit="1" customWidth="1"/>
    <col min="10756" max="10756" width="18.7109375" style="1" bestFit="1" customWidth="1"/>
    <col min="10757" max="10757" width="16" style="1" bestFit="1" customWidth="1"/>
    <col min="10758" max="10761" width="18.7109375" style="1" bestFit="1" customWidth="1"/>
    <col min="10762" max="10763" width="12.7109375" style="1" customWidth="1"/>
    <col min="10764" max="10764" width="2.5703125" style="1" customWidth="1"/>
    <col min="10765" max="11008" width="11.42578125" style="1"/>
    <col min="11009" max="11009" width="17.7109375" style="1" customWidth="1"/>
    <col min="11010" max="11010" width="18.7109375" style="1" bestFit="1" customWidth="1"/>
    <col min="11011" max="11011" width="12.7109375" style="1" bestFit="1" customWidth="1"/>
    <col min="11012" max="11012" width="18.7109375" style="1" bestFit="1" customWidth="1"/>
    <col min="11013" max="11013" width="16" style="1" bestFit="1" customWidth="1"/>
    <col min="11014" max="11017" width="18.7109375" style="1" bestFit="1" customWidth="1"/>
    <col min="11018" max="11019" width="12.7109375" style="1" customWidth="1"/>
    <col min="11020" max="11020" width="2.5703125" style="1" customWidth="1"/>
    <col min="11021" max="11264" width="11.42578125" style="1"/>
    <col min="11265" max="11265" width="17.7109375" style="1" customWidth="1"/>
    <col min="11266" max="11266" width="18.7109375" style="1" bestFit="1" customWidth="1"/>
    <col min="11267" max="11267" width="12.7109375" style="1" bestFit="1" customWidth="1"/>
    <col min="11268" max="11268" width="18.7109375" style="1" bestFit="1" customWidth="1"/>
    <col min="11269" max="11269" width="16" style="1" bestFit="1" customWidth="1"/>
    <col min="11270" max="11273" width="18.7109375" style="1" bestFit="1" customWidth="1"/>
    <col min="11274" max="11275" width="12.7109375" style="1" customWidth="1"/>
    <col min="11276" max="11276" width="2.5703125" style="1" customWidth="1"/>
    <col min="11277" max="11520" width="11.42578125" style="1"/>
    <col min="11521" max="11521" width="17.7109375" style="1" customWidth="1"/>
    <col min="11522" max="11522" width="18.7109375" style="1" bestFit="1" customWidth="1"/>
    <col min="11523" max="11523" width="12.7109375" style="1" bestFit="1" customWidth="1"/>
    <col min="11524" max="11524" width="18.7109375" style="1" bestFit="1" customWidth="1"/>
    <col min="11525" max="11525" width="16" style="1" bestFit="1" customWidth="1"/>
    <col min="11526" max="11529" width="18.7109375" style="1" bestFit="1" customWidth="1"/>
    <col min="11530" max="11531" width="12.7109375" style="1" customWidth="1"/>
    <col min="11532" max="11532" width="2.5703125" style="1" customWidth="1"/>
    <col min="11533" max="11776" width="11.42578125" style="1"/>
    <col min="11777" max="11777" width="17.7109375" style="1" customWidth="1"/>
    <col min="11778" max="11778" width="18.7109375" style="1" bestFit="1" customWidth="1"/>
    <col min="11779" max="11779" width="12.7109375" style="1" bestFit="1" customWidth="1"/>
    <col min="11780" max="11780" width="18.7109375" style="1" bestFit="1" customWidth="1"/>
    <col min="11781" max="11781" width="16" style="1" bestFit="1" customWidth="1"/>
    <col min="11782" max="11785" width="18.7109375" style="1" bestFit="1" customWidth="1"/>
    <col min="11786" max="11787" width="12.7109375" style="1" customWidth="1"/>
    <col min="11788" max="11788" width="2.5703125" style="1" customWidth="1"/>
    <col min="11789" max="12032" width="11.42578125" style="1"/>
    <col min="12033" max="12033" width="17.7109375" style="1" customWidth="1"/>
    <col min="12034" max="12034" width="18.7109375" style="1" bestFit="1" customWidth="1"/>
    <col min="12035" max="12035" width="12.7109375" style="1" bestFit="1" customWidth="1"/>
    <col min="12036" max="12036" width="18.7109375" style="1" bestFit="1" customWidth="1"/>
    <col min="12037" max="12037" width="16" style="1" bestFit="1" customWidth="1"/>
    <col min="12038" max="12041" width="18.7109375" style="1" bestFit="1" customWidth="1"/>
    <col min="12042" max="12043" width="12.7109375" style="1" customWidth="1"/>
    <col min="12044" max="12044" width="2.5703125" style="1" customWidth="1"/>
    <col min="12045" max="12288" width="11.42578125" style="1"/>
    <col min="12289" max="12289" width="17.7109375" style="1" customWidth="1"/>
    <col min="12290" max="12290" width="18.7109375" style="1" bestFit="1" customWidth="1"/>
    <col min="12291" max="12291" width="12.7109375" style="1" bestFit="1" customWidth="1"/>
    <col min="12292" max="12292" width="18.7109375" style="1" bestFit="1" customWidth="1"/>
    <col min="12293" max="12293" width="16" style="1" bestFit="1" customWidth="1"/>
    <col min="12294" max="12297" width="18.7109375" style="1" bestFit="1" customWidth="1"/>
    <col min="12298" max="12299" width="12.7109375" style="1" customWidth="1"/>
    <col min="12300" max="12300" width="2.5703125" style="1" customWidth="1"/>
    <col min="12301" max="12544" width="11.42578125" style="1"/>
    <col min="12545" max="12545" width="17.7109375" style="1" customWidth="1"/>
    <col min="12546" max="12546" width="18.7109375" style="1" bestFit="1" customWidth="1"/>
    <col min="12547" max="12547" width="12.7109375" style="1" bestFit="1" customWidth="1"/>
    <col min="12548" max="12548" width="18.7109375" style="1" bestFit="1" customWidth="1"/>
    <col min="12549" max="12549" width="16" style="1" bestFit="1" customWidth="1"/>
    <col min="12550" max="12553" width="18.7109375" style="1" bestFit="1" customWidth="1"/>
    <col min="12554" max="12555" width="12.7109375" style="1" customWidth="1"/>
    <col min="12556" max="12556" width="2.5703125" style="1" customWidth="1"/>
    <col min="12557" max="12800" width="11.42578125" style="1"/>
    <col min="12801" max="12801" width="17.7109375" style="1" customWidth="1"/>
    <col min="12802" max="12802" width="18.7109375" style="1" bestFit="1" customWidth="1"/>
    <col min="12803" max="12803" width="12.7109375" style="1" bestFit="1" customWidth="1"/>
    <col min="12804" max="12804" width="18.7109375" style="1" bestFit="1" customWidth="1"/>
    <col min="12805" max="12805" width="16" style="1" bestFit="1" customWidth="1"/>
    <col min="12806" max="12809" width="18.7109375" style="1" bestFit="1" customWidth="1"/>
    <col min="12810" max="12811" width="12.7109375" style="1" customWidth="1"/>
    <col min="12812" max="12812" width="2.5703125" style="1" customWidth="1"/>
    <col min="12813" max="13056" width="11.42578125" style="1"/>
    <col min="13057" max="13057" width="17.7109375" style="1" customWidth="1"/>
    <col min="13058" max="13058" width="18.7109375" style="1" bestFit="1" customWidth="1"/>
    <col min="13059" max="13059" width="12.7109375" style="1" bestFit="1" customWidth="1"/>
    <col min="13060" max="13060" width="18.7109375" style="1" bestFit="1" customWidth="1"/>
    <col min="13061" max="13061" width="16" style="1" bestFit="1" customWidth="1"/>
    <col min="13062" max="13065" width="18.7109375" style="1" bestFit="1" customWidth="1"/>
    <col min="13066" max="13067" width="12.7109375" style="1" customWidth="1"/>
    <col min="13068" max="13068" width="2.5703125" style="1" customWidth="1"/>
    <col min="13069" max="13312" width="11.42578125" style="1"/>
    <col min="13313" max="13313" width="17.7109375" style="1" customWidth="1"/>
    <col min="13314" max="13314" width="18.7109375" style="1" bestFit="1" customWidth="1"/>
    <col min="13315" max="13315" width="12.7109375" style="1" bestFit="1" customWidth="1"/>
    <col min="13316" max="13316" width="18.7109375" style="1" bestFit="1" customWidth="1"/>
    <col min="13317" max="13317" width="16" style="1" bestFit="1" customWidth="1"/>
    <col min="13318" max="13321" width="18.7109375" style="1" bestFit="1" customWidth="1"/>
    <col min="13322" max="13323" width="12.7109375" style="1" customWidth="1"/>
    <col min="13324" max="13324" width="2.5703125" style="1" customWidth="1"/>
    <col min="13325" max="13568" width="11.42578125" style="1"/>
    <col min="13569" max="13569" width="17.7109375" style="1" customWidth="1"/>
    <col min="13570" max="13570" width="18.7109375" style="1" bestFit="1" customWidth="1"/>
    <col min="13571" max="13571" width="12.7109375" style="1" bestFit="1" customWidth="1"/>
    <col min="13572" max="13572" width="18.7109375" style="1" bestFit="1" customWidth="1"/>
    <col min="13573" max="13573" width="16" style="1" bestFit="1" customWidth="1"/>
    <col min="13574" max="13577" width="18.7109375" style="1" bestFit="1" customWidth="1"/>
    <col min="13578" max="13579" width="12.7109375" style="1" customWidth="1"/>
    <col min="13580" max="13580" width="2.5703125" style="1" customWidth="1"/>
    <col min="13581" max="13824" width="11.42578125" style="1"/>
    <col min="13825" max="13825" width="17.7109375" style="1" customWidth="1"/>
    <col min="13826" max="13826" width="18.7109375" style="1" bestFit="1" customWidth="1"/>
    <col min="13827" max="13827" width="12.7109375" style="1" bestFit="1" customWidth="1"/>
    <col min="13828" max="13828" width="18.7109375" style="1" bestFit="1" customWidth="1"/>
    <col min="13829" max="13829" width="16" style="1" bestFit="1" customWidth="1"/>
    <col min="13830" max="13833" width="18.7109375" style="1" bestFit="1" customWidth="1"/>
    <col min="13834" max="13835" width="12.7109375" style="1" customWidth="1"/>
    <col min="13836" max="13836" width="2.5703125" style="1" customWidth="1"/>
    <col min="13837" max="14080" width="11.42578125" style="1"/>
    <col min="14081" max="14081" width="17.7109375" style="1" customWidth="1"/>
    <col min="14082" max="14082" width="18.7109375" style="1" bestFit="1" customWidth="1"/>
    <col min="14083" max="14083" width="12.7109375" style="1" bestFit="1" customWidth="1"/>
    <col min="14084" max="14084" width="18.7109375" style="1" bestFit="1" customWidth="1"/>
    <col min="14085" max="14085" width="16" style="1" bestFit="1" customWidth="1"/>
    <col min="14086" max="14089" width="18.7109375" style="1" bestFit="1" customWidth="1"/>
    <col min="14090" max="14091" width="12.7109375" style="1" customWidth="1"/>
    <col min="14092" max="14092" width="2.5703125" style="1" customWidth="1"/>
    <col min="14093" max="14336" width="11.42578125" style="1"/>
    <col min="14337" max="14337" width="17.7109375" style="1" customWidth="1"/>
    <col min="14338" max="14338" width="18.7109375" style="1" bestFit="1" customWidth="1"/>
    <col min="14339" max="14339" width="12.7109375" style="1" bestFit="1" customWidth="1"/>
    <col min="14340" max="14340" width="18.7109375" style="1" bestFit="1" customWidth="1"/>
    <col min="14341" max="14341" width="16" style="1" bestFit="1" customWidth="1"/>
    <col min="14342" max="14345" width="18.7109375" style="1" bestFit="1" customWidth="1"/>
    <col min="14346" max="14347" width="12.7109375" style="1" customWidth="1"/>
    <col min="14348" max="14348" width="2.5703125" style="1" customWidth="1"/>
    <col min="14349" max="14592" width="11.42578125" style="1"/>
    <col min="14593" max="14593" width="17.7109375" style="1" customWidth="1"/>
    <col min="14594" max="14594" width="18.7109375" style="1" bestFit="1" customWidth="1"/>
    <col min="14595" max="14595" width="12.7109375" style="1" bestFit="1" customWidth="1"/>
    <col min="14596" max="14596" width="18.7109375" style="1" bestFit="1" customWidth="1"/>
    <col min="14597" max="14597" width="16" style="1" bestFit="1" customWidth="1"/>
    <col min="14598" max="14601" width="18.7109375" style="1" bestFit="1" customWidth="1"/>
    <col min="14602" max="14603" width="12.7109375" style="1" customWidth="1"/>
    <col min="14604" max="14604" width="2.5703125" style="1" customWidth="1"/>
    <col min="14605" max="14848" width="11.42578125" style="1"/>
    <col min="14849" max="14849" width="17.7109375" style="1" customWidth="1"/>
    <col min="14850" max="14850" width="18.7109375" style="1" bestFit="1" customWidth="1"/>
    <col min="14851" max="14851" width="12.7109375" style="1" bestFit="1" customWidth="1"/>
    <col min="14852" max="14852" width="18.7109375" style="1" bestFit="1" customWidth="1"/>
    <col min="14853" max="14853" width="16" style="1" bestFit="1" customWidth="1"/>
    <col min="14854" max="14857" width="18.7109375" style="1" bestFit="1" customWidth="1"/>
    <col min="14858" max="14859" width="12.7109375" style="1" customWidth="1"/>
    <col min="14860" max="14860" width="2.5703125" style="1" customWidth="1"/>
    <col min="14861" max="15104" width="11.42578125" style="1"/>
    <col min="15105" max="15105" width="17.7109375" style="1" customWidth="1"/>
    <col min="15106" max="15106" width="18.7109375" style="1" bestFit="1" customWidth="1"/>
    <col min="15107" max="15107" width="12.7109375" style="1" bestFit="1" customWidth="1"/>
    <col min="15108" max="15108" width="18.7109375" style="1" bestFit="1" customWidth="1"/>
    <col min="15109" max="15109" width="16" style="1" bestFit="1" customWidth="1"/>
    <col min="15110" max="15113" width="18.7109375" style="1" bestFit="1" customWidth="1"/>
    <col min="15114" max="15115" width="12.7109375" style="1" customWidth="1"/>
    <col min="15116" max="15116" width="2.5703125" style="1" customWidth="1"/>
    <col min="15117" max="15360" width="11.42578125" style="1"/>
    <col min="15361" max="15361" width="17.7109375" style="1" customWidth="1"/>
    <col min="15362" max="15362" width="18.7109375" style="1" bestFit="1" customWidth="1"/>
    <col min="15363" max="15363" width="12.7109375" style="1" bestFit="1" customWidth="1"/>
    <col min="15364" max="15364" width="18.7109375" style="1" bestFit="1" customWidth="1"/>
    <col min="15365" max="15365" width="16" style="1" bestFit="1" customWidth="1"/>
    <col min="15366" max="15369" width="18.7109375" style="1" bestFit="1" customWidth="1"/>
    <col min="15370" max="15371" width="12.7109375" style="1" customWidth="1"/>
    <col min="15372" max="15372" width="2.5703125" style="1" customWidth="1"/>
    <col min="15373" max="15616" width="11.42578125" style="1"/>
    <col min="15617" max="15617" width="17.7109375" style="1" customWidth="1"/>
    <col min="15618" max="15618" width="18.7109375" style="1" bestFit="1" customWidth="1"/>
    <col min="15619" max="15619" width="12.7109375" style="1" bestFit="1" customWidth="1"/>
    <col min="15620" max="15620" width="18.7109375" style="1" bestFit="1" customWidth="1"/>
    <col min="15621" max="15621" width="16" style="1" bestFit="1" customWidth="1"/>
    <col min="15622" max="15625" width="18.7109375" style="1" bestFit="1" customWidth="1"/>
    <col min="15626" max="15627" width="12.7109375" style="1" customWidth="1"/>
    <col min="15628" max="15628" width="2.5703125" style="1" customWidth="1"/>
    <col min="15629" max="15872" width="11.42578125" style="1"/>
    <col min="15873" max="15873" width="17.7109375" style="1" customWidth="1"/>
    <col min="15874" max="15874" width="18.7109375" style="1" bestFit="1" customWidth="1"/>
    <col min="15875" max="15875" width="12.7109375" style="1" bestFit="1" customWidth="1"/>
    <col min="15876" max="15876" width="18.7109375" style="1" bestFit="1" customWidth="1"/>
    <col min="15877" max="15877" width="16" style="1" bestFit="1" customWidth="1"/>
    <col min="15878" max="15881" width="18.7109375" style="1" bestFit="1" customWidth="1"/>
    <col min="15882" max="15883" width="12.7109375" style="1" customWidth="1"/>
    <col min="15884" max="15884" width="2.5703125" style="1" customWidth="1"/>
    <col min="15885" max="16128" width="11.42578125" style="1"/>
    <col min="16129" max="16129" width="17.7109375" style="1" customWidth="1"/>
    <col min="16130" max="16130" width="18.7109375" style="1" bestFit="1" customWidth="1"/>
    <col min="16131" max="16131" width="12.7109375" style="1" bestFit="1" customWidth="1"/>
    <col min="16132" max="16132" width="18.7109375" style="1" bestFit="1" customWidth="1"/>
    <col min="16133" max="16133" width="16" style="1" bestFit="1" customWidth="1"/>
    <col min="16134" max="16137" width="18.7109375" style="1" bestFit="1" customWidth="1"/>
    <col min="16138" max="16139" width="12.7109375" style="1" customWidth="1"/>
    <col min="16140" max="16140" width="2.5703125" style="1" customWidth="1"/>
    <col min="16141" max="16384" width="11.42578125" style="1"/>
  </cols>
  <sheetData>
    <row r="1" spans="1:20" x14ac:dyDescent="0.25">
      <c r="A1" s="53" t="s">
        <v>644</v>
      </c>
    </row>
    <row r="2" spans="1:20" ht="15.75" x14ac:dyDescent="0.25">
      <c r="A2" s="75" t="s">
        <v>598</v>
      </c>
    </row>
    <row r="3" spans="1:20" ht="15.75" x14ac:dyDescent="0.25">
      <c r="A3" s="75"/>
    </row>
    <row r="4" spans="1:20" x14ac:dyDescent="0.25">
      <c r="A4" s="88" t="s">
        <v>599</v>
      </c>
      <c r="B4" s="8"/>
      <c r="C4" s="8"/>
      <c r="D4" s="8"/>
      <c r="E4" s="8"/>
      <c r="F4" s="8"/>
      <c r="G4" s="8"/>
      <c r="H4" s="8"/>
      <c r="I4" s="8"/>
      <c r="J4" s="8"/>
      <c r="K4" s="8"/>
    </row>
    <row r="5" spans="1:20" s="78" customFormat="1" ht="23.25" customHeight="1" x14ac:dyDescent="0.25">
      <c r="A5" s="76" t="s">
        <v>180</v>
      </c>
      <c r="B5" s="77" t="s">
        <v>600</v>
      </c>
      <c r="C5" s="616" t="s">
        <v>601</v>
      </c>
      <c r="D5" s="616" t="s">
        <v>602</v>
      </c>
      <c r="E5" s="77" t="s">
        <v>603</v>
      </c>
      <c r="F5" s="77" t="s">
        <v>604</v>
      </c>
      <c r="G5" s="77" t="s">
        <v>605</v>
      </c>
      <c r="H5" s="77" t="s">
        <v>239</v>
      </c>
      <c r="I5" s="77" t="s">
        <v>606</v>
      </c>
      <c r="J5" s="77" t="s">
        <v>221</v>
      </c>
      <c r="K5" s="77" t="s">
        <v>0</v>
      </c>
    </row>
    <row r="6" spans="1:20" x14ac:dyDescent="0.25">
      <c r="A6" s="959">
        <v>2016</v>
      </c>
      <c r="B6" s="80">
        <v>10177.317147685149</v>
      </c>
      <c r="C6" s="80">
        <v>7425.7115264430004</v>
      </c>
      <c r="D6" s="80">
        <v>1468.7621057299996</v>
      </c>
      <c r="E6" s="80">
        <v>120.45620639999997</v>
      </c>
      <c r="F6" s="80">
        <v>1657.8109567899999</v>
      </c>
      <c r="G6" s="80">
        <v>344.26251600000001</v>
      </c>
      <c r="H6" s="80">
        <v>343.53079468679698</v>
      </c>
      <c r="I6" s="80">
        <v>272.67176152636506</v>
      </c>
      <c r="J6" s="80">
        <v>14.998880473634937</v>
      </c>
      <c r="K6" s="80">
        <f>SUM(B6:J6)</f>
        <v>21825.521895734943</v>
      </c>
      <c r="M6"/>
      <c r="N6" s="81"/>
      <c r="O6"/>
      <c r="P6"/>
      <c r="Q6"/>
      <c r="R6"/>
      <c r="S6"/>
      <c r="T6"/>
    </row>
    <row r="7" spans="1:20" x14ac:dyDescent="0.25">
      <c r="A7" s="83">
        <v>2017</v>
      </c>
      <c r="B7" s="80">
        <v>13827.428592107201</v>
      </c>
      <c r="C7" s="80">
        <v>8270.4808182538964</v>
      </c>
      <c r="D7" s="80">
        <v>2398.5107920802502</v>
      </c>
      <c r="E7" s="80">
        <v>118.02914691497099</v>
      </c>
      <c r="F7" s="80">
        <v>1726.1345373841505</v>
      </c>
      <c r="G7" s="543">
        <v>370.47641852434225</v>
      </c>
      <c r="H7" s="80">
        <v>434.37049986164698</v>
      </c>
      <c r="I7" s="613">
        <v>367.85714782285828</v>
      </c>
      <c r="J7" s="80">
        <v>50.792859177141594</v>
      </c>
      <c r="K7" s="80">
        <f t="shared" ref="K7:K15" si="0">SUM(B7:J7)</f>
        <v>27564.080812126464</v>
      </c>
      <c r="M7"/>
      <c r="N7" s="81"/>
      <c r="O7"/>
      <c r="P7"/>
      <c r="Q7"/>
      <c r="R7"/>
      <c r="S7"/>
      <c r="T7"/>
    </row>
    <row r="8" spans="1:20" x14ac:dyDescent="0.25">
      <c r="A8" s="83">
        <v>2018</v>
      </c>
      <c r="B8" s="80">
        <v>14944.299849495292</v>
      </c>
      <c r="C8" s="80">
        <v>8258.5140579199997</v>
      </c>
      <c r="D8" s="80">
        <v>2573.90517052</v>
      </c>
      <c r="E8" s="80">
        <v>122.68860826000001</v>
      </c>
      <c r="F8" s="80">
        <v>1545.4700414299998</v>
      </c>
      <c r="G8" s="543">
        <v>351.7664575</v>
      </c>
      <c r="H8" s="80">
        <v>484.36463219586608</v>
      </c>
      <c r="I8" s="613">
        <v>612.49575372353581</v>
      </c>
      <c r="J8" s="80">
        <v>10.911438316464261</v>
      </c>
      <c r="K8" s="80">
        <f t="shared" si="0"/>
        <v>28904.416009361157</v>
      </c>
      <c r="M8"/>
      <c r="N8" s="81"/>
      <c r="O8"/>
      <c r="P8"/>
      <c r="Q8"/>
      <c r="R8"/>
      <c r="S8"/>
      <c r="T8"/>
    </row>
    <row r="9" spans="1:20" x14ac:dyDescent="0.25">
      <c r="A9" s="83">
        <v>2019</v>
      </c>
      <c r="B9" s="80">
        <v>14015.41090766</v>
      </c>
      <c r="C9" s="80">
        <v>8555.1157122799996</v>
      </c>
      <c r="D9" s="80">
        <v>2114.0199884899998</v>
      </c>
      <c r="E9" s="80">
        <v>80.68783950000001</v>
      </c>
      <c r="F9" s="80">
        <v>1566.97425174</v>
      </c>
      <c r="G9" s="543">
        <v>382.31444230000005</v>
      </c>
      <c r="H9" s="80">
        <v>978.06279613999982</v>
      </c>
      <c r="I9" s="613">
        <v>655.93672013944627</v>
      </c>
      <c r="J9" s="80">
        <v>2.1621656499999995</v>
      </c>
      <c r="K9" s="80">
        <f t="shared" si="0"/>
        <v>28350.684823899443</v>
      </c>
      <c r="M9" s="451"/>
      <c r="N9" s="81"/>
      <c r="O9"/>
      <c r="P9"/>
      <c r="Q9"/>
      <c r="R9"/>
      <c r="S9"/>
      <c r="T9"/>
    </row>
    <row r="10" spans="1:20" x14ac:dyDescent="0.25">
      <c r="A10" s="83">
        <v>2020</v>
      </c>
      <c r="B10" s="80">
        <v>13035.512937959997</v>
      </c>
      <c r="C10" s="80">
        <v>7829.5665440799994</v>
      </c>
      <c r="D10" s="80">
        <v>1707.1525832399996</v>
      </c>
      <c r="E10" s="80">
        <v>93.552143479999998</v>
      </c>
      <c r="F10" s="80">
        <v>1460.6263805399999</v>
      </c>
      <c r="G10" s="543">
        <v>366.66639351200001</v>
      </c>
      <c r="H10" s="80">
        <v>1146.607818125</v>
      </c>
      <c r="I10" s="613">
        <v>478.49343220918377</v>
      </c>
      <c r="J10" s="80">
        <v>5.5008721300000323</v>
      </c>
      <c r="K10" s="80">
        <f t="shared" si="0"/>
        <v>26123.679105276184</v>
      </c>
      <c r="M10" s="451"/>
      <c r="N10" s="81"/>
      <c r="O10"/>
      <c r="P10"/>
      <c r="Q10"/>
      <c r="R10"/>
      <c r="S10"/>
      <c r="T10"/>
    </row>
    <row r="11" spans="1:20" x14ac:dyDescent="0.25">
      <c r="A11" s="83">
        <v>2021</v>
      </c>
      <c r="B11" s="80">
        <v>20694.198436989998</v>
      </c>
      <c r="C11" s="80">
        <v>10184.99480196</v>
      </c>
      <c r="D11" s="80">
        <v>2685.08164197</v>
      </c>
      <c r="E11" s="80">
        <v>117.02853534000002</v>
      </c>
      <c r="F11" s="80">
        <v>2028.3349102799998</v>
      </c>
      <c r="G11" s="543">
        <v>885.89957018000007</v>
      </c>
      <c r="H11" s="80">
        <v>2256.78275033</v>
      </c>
      <c r="I11" s="613">
        <v>1045.2809124773792</v>
      </c>
      <c r="J11" s="80">
        <v>3.1513878499999906</v>
      </c>
      <c r="K11" s="80">
        <f t="shared" si="0"/>
        <v>39900.752947377376</v>
      </c>
      <c r="M11" s="451"/>
      <c r="N11" s="81"/>
      <c r="O11"/>
      <c r="P11"/>
      <c r="Q11"/>
      <c r="R11"/>
      <c r="S11"/>
      <c r="T11"/>
    </row>
    <row r="12" spans="1:20" x14ac:dyDescent="0.25">
      <c r="A12" s="83">
        <v>2022</v>
      </c>
      <c r="B12" s="80">
        <v>19678.556181698808</v>
      </c>
      <c r="C12" s="80">
        <v>10194.401980660001</v>
      </c>
      <c r="D12" s="80">
        <v>2842.4350614800005</v>
      </c>
      <c r="E12" s="80">
        <v>90.218522480000004</v>
      </c>
      <c r="F12" s="80">
        <v>1786.31710836</v>
      </c>
      <c r="G12" s="543">
        <v>782.91723197999977</v>
      </c>
      <c r="H12" s="80">
        <v>1749.76953927</v>
      </c>
      <c r="I12" s="613">
        <v>1149.5758205112311</v>
      </c>
      <c r="J12" s="80">
        <v>3.8181221000000178</v>
      </c>
      <c r="K12" s="80">
        <f t="shared" si="0"/>
        <v>38278.00956854003</v>
      </c>
      <c r="M12" s="451"/>
      <c r="N12" s="81"/>
      <c r="O12"/>
      <c r="P12"/>
      <c r="Q12"/>
      <c r="R12"/>
      <c r="S12"/>
      <c r="T12"/>
    </row>
    <row r="13" spans="1:20" x14ac:dyDescent="0.25">
      <c r="A13" s="83">
        <v>2023</v>
      </c>
      <c r="B13" s="80">
        <v>23123.151679169998</v>
      </c>
      <c r="C13" s="80">
        <v>11054.41624278</v>
      </c>
      <c r="D13" s="80">
        <v>2362.51343413</v>
      </c>
      <c r="E13" s="80">
        <v>97.918753809999998</v>
      </c>
      <c r="F13" s="80">
        <v>1953.4046247699998</v>
      </c>
      <c r="G13" s="543">
        <v>653.96606159000009</v>
      </c>
      <c r="H13" s="80">
        <v>1715.1679794200002</v>
      </c>
      <c r="I13" s="613">
        <v>1431.1744295166127</v>
      </c>
      <c r="J13" s="80">
        <v>6.0462582400000544</v>
      </c>
      <c r="K13" s="80">
        <f t="shared" si="0"/>
        <v>42397.759463426621</v>
      </c>
      <c r="M13" s="451"/>
      <c r="N13" s="81"/>
      <c r="O13"/>
      <c r="P13"/>
      <c r="Q13"/>
      <c r="R13"/>
      <c r="S13"/>
      <c r="T13"/>
    </row>
    <row r="14" spans="1:20" x14ac:dyDescent="0.25">
      <c r="A14" s="83">
        <v>2024</v>
      </c>
      <c r="B14" s="80">
        <v>23575.253685670003</v>
      </c>
      <c r="C14" s="80">
        <v>15618.432949260001</v>
      </c>
      <c r="D14" s="80">
        <v>2282.9739410499997</v>
      </c>
      <c r="E14" s="80">
        <v>128.67314471</v>
      </c>
      <c r="F14" s="80">
        <v>2495.8968471500002</v>
      </c>
      <c r="G14" s="80">
        <v>914.41795007000019</v>
      </c>
      <c r="H14" s="80">
        <v>1752.7241004199998</v>
      </c>
      <c r="I14" s="80">
        <v>1596.8411651037104</v>
      </c>
      <c r="J14" s="80">
        <v>2.9681160500000856</v>
      </c>
      <c r="K14" s="80">
        <f t="shared" si="0"/>
        <v>48368.181899483701</v>
      </c>
      <c r="M14" s="451"/>
      <c r="N14" s="81"/>
      <c r="O14"/>
      <c r="P14"/>
      <c r="Q14"/>
      <c r="R14"/>
      <c r="S14"/>
      <c r="T14"/>
    </row>
    <row r="15" spans="1:20" x14ac:dyDescent="0.25">
      <c r="A15" s="83">
        <v>2025</v>
      </c>
      <c r="B15" s="80">
        <v>28129.698926609995</v>
      </c>
      <c r="C15" s="80">
        <v>23244.301740549996</v>
      </c>
      <c r="D15" s="80">
        <v>2770.1255273000002</v>
      </c>
      <c r="E15" s="80">
        <v>184.19504382</v>
      </c>
      <c r="F15" s="80">
        <v>3261.5665471700004</v>
      </c>
      <c r="G15" s="80">
        <v>1116.5001953400001</v>
      </c>
      <c r="H15" s="80">
        <v>1439.2104976300002</v>
      </c>
      <c r="I15" s="80">
        <v>1690.2771825260738</v>
      </c>
      <c r="J15" s="80">
        <v>12.984341549999924</v>
      </c>
      <c r="K15" s="80">
        <f t="shared" si="0"/>
        <v>61848.860002496061</v>
      </c>
      <c r="M15" s="451"/>
      <c r="N15" s="81"/>
      <c r="O15"/>
      <c r="P15"/>
      <c r="Q15"/>
      <c r="R15"/>
      <c r="S15"/>
      <c r="T15"/>
    </row>
    <row r="16" spans="1:20" ht="26.25" x14ac:dyDescent="0.25">
      <c r="A16" s="714" t="s">
        <v>811</v>
      </c>
      <c r="B16" s="82">
        <f t="shared" ref="B16:K16" si="1">SUM(B17:B18)</f>
        <v>6384.4169193999996</v>
      </c>
      <c r="C16" s="82">
        <f t="shared" si="1"/>
        <v>5231.4085356599999</v>
      </c>
      <c r="D16" s="82">
        <f t="shared" si="1"/>
        <v>496.22024528999998</v>
      </c>
      <c r="E16" s="82">
        <f t="shared" si="1"/>
        <v>58.703909870000004</v>
      </c>
      <c r="F16" s="82">
        <f t="shared" si="1"/>
        <v>862.41548386999807</v>
      </c>
      <c r="G16" s="82">
        <f t="shared" si="1"/>
        <v>151.94347647000001</v>
      </c>
      <c r="H16" s="82">
        <f t="shared" si="1"/>
        <v>388.41595976999997</v>
      </c>
      <c r="I16" s="82">
        <f t="shared" si="1"/>
        <v>256.35036931443102</v>
      </c>
      <c r="J16" s="82">
        <f t="shared" si="1"/>
        <v>1.4681242999999826</v>
      </c>
      <c r="K16" s="82">
        <f t="shared" si="1"/>
        <v>13831.343023944428</v>
      </c>
    </row>
    <row r="17" spans="1:11" x14ac:dyDescent="0.25">
      <c r="A17" s="83" t="s">
        <v>181</v>
      </c>
      <c r="B17" s="84">
        <v>3352.0282190399998</v>
      </c>
      <c r="C17" s="84">
        <v>2666.3665256300001</v>
      </c>
      <c r="D17" s="84">
        <v>272.99341564999997</v>
      </c>
      <c r="E17" s="84">
        <v>28.586341740000002</v>
      </c>
      <c r="F17" s="84">
        <v>435.46369371999901</v>
      </c>
      <c r="G17" s="84">
        <v>67.385539789999996</v>
      </c>
      <c r="H17" s="84">
        <v>192.79249999999999</v>
      </c>
      <c r="I17" s="84">
        <v>112.879119995979</v>
      </c>
      <c r="J17" s="84">
        <v>7.96730700000126E-2</v>
      </c>
      <c r="K17" s="84">
        <f>SUM(B17:J17)</f>
        <v>7128.575028635978</v>
      </c>
    </row>
    <row r="18" spans="1:11" x14ac:dyDescent="0.25">
      <c r="A18" s="83" t="s">
        <v>182</v>
      </c>
      <c r="B18" s="84">
        <v>3032.3887003599998</v>
      </c>
      <c r="C18" s="84">
        <v>2565.0420100299998</v>
      </c>
      <c r="D18" s="84">
        <v>223.22682964000001</v>
      </c>
      <c r="E18" s="84">
        <v>30.117568129999999</v>
      </c>
      <c r="F18" s="84">
        <v>426.951790149999</v>
      </c>
      <c r="G18" s="84">
        <v>84.557936679999997</v>
      </c>
      <c r="H18" s="84">
        <v>195.62345977000001</v>
      </c>
      <c r="I18" s="84">
        <v>143.47124931845201</v>
      </c>
      <c r="J18" s="84">
        <v>1.3884512299999701</v>
      </c>
      <c r="K18" s="84">
        <f t="shared" ref="K18" si="2">SUM(B18:J18)</f>
        <v>6702.7679953084507</v>
      </c>
    </row>
    <row r="19" spans="1:11" x14ac:dyDescent="0.25">
      <c r="A19" s="83"/>
      <c r="B19" s="84"/>
      <c r="C19" s="84"/>
      <c r="D19" s="84"/>
      <c r="E19" s="84"/>
      <c r="F19" s="84"/>
      <c r="G19" s="84"/>
      <c r="H19" s="84"/>
      <c r="I19" s="84"/>
      <c r="J19" s="84"/>
      <c r="K19" s="85"/>
    </row>
    <row r="20" spans="1:11" x14ac:dyDescent="0.25">
      <c r="A20" s="86" t="s">
        <v>812</v>
      </c>
      <c r="B20" s="55"/>
      <c r="C20" s="55"/>
      <c r="D20" s="55"/>
      <c r="E20" s="55"/>
      <c r="F20" s="55"/>
      <c r="G20" s="55"/>
      <c r="H20" s="55"/>
      <c r="I20" s="55"/>
      <c r="J20" s="55"/>
      <c r="K20" s="8"/>
    </row>
    <row r="21" spans="1:11" x14ac:dyDescent="0.25">
      <c r="A21" s="83" t="s">
        <v>779</v>
      </c>
      <c r="B21" s="84">
        <v>1908.4730759399999</v>
      </c>
      <c r="C21" s="84">
        <v>1449.9693580400001</v>
      </c>
      <c r="D21" s="84">
        <v>189.41667000999999</v>
      </c>
      <c r="E21" s="84">
        <v>13.733701</v>
      </c>
      <c r="F21" s="84">
        <v>222.52581656999999</v>
      </c>
      <c r="G21" s="84">
        <v>90.939022539999996</v>
      </c>
      <c r="H21" s="84">
        <v>135.06556236</v>
      </c>
      <c r="I21" s="84">
        <v>129.35074788655101</v>
      </c>
      <c r="J21" s="614">
        <v>3.3925989999986E-2</v>
      </c>
      <c r="K21" s="84">
        <f>SUM(B21:J21)</f>
        <v>4139.5078803365514</v>
      </c>
    </row>
    <row r="22" spans="1:11" x14ac:dyDescent="0.25">
      <c r="A22" s="83" t="s">
        <v>780</v>
      </c>
      <c r="B22" s="84">
        <v>3032.3887003599998</v>
      </c>
      <c r="C22" s="84">
        <v>2565.0420100299998</v>
      </c>
      <c r="D22" s="84">
        <v>223.22682964000001</v>
      </c>
      <c r="E22" s="84">
        <v>30.117568129999999</v>
      </c>
      <c r="F22" s="84">
        <v>426.951790149999</v>
      </c>
      <c r="G22" s="84">
        <v>84.557936679999997</v>
      </c>
      <c r="H22" s="84">
        <v>195.62345977000001</v>
      </c>
      <c r="I22" s="84">
        <v>143.47124931845201</v>
      </c>
      <c r="J22" s="84">
        <v>1.3884512299999701</v>
      </c>
      <c r="K22" s="84">
        <f>SUM(B22:J22)</f>
        <v>6702.7679953084507</v>
      </c>
    </row>
    <row r="23" spans="1:11" x14ac:dyDescent="0.25">
      <c r="A23" s="97" t="s">
        <v>240</v>
      </c>
      <c r="B23" s="87">
        <f>B22/B21-1</f>
        <v>0.58890829458855531</v>
      </c>
      <c r="C23" s="87">
        <f t="shared" ref="C23:I23" si="3">C22/C21-1</f>
        <v>0.76903187354062585</v>
      </c>
      <c r="D23" s="87">
        <f t="shared" si="3"/>
        <v>0.17849622014902411</v>
      </c>
      <c r="E23" s="87">
        <f t="shared" si="3"/>
        <v>1.1929680957813193</v>
      </c>
      <c r="F23" s="87">
        <f t="shared" si="3"/>
        <v>0.91866182868580859</v>
      </c>
      <c r="G23" s="87">
        <f t="shared" si="3"/>
        <v>-7.0168841513479463E-2</v>
      </c>
      <c r="H23" s="87">
        <f t="shared" si="3"/>
        <v>0.44835927346595339</v>
      </c>
      <c r="I23" s="87">
        <f t="shared" si="3"/>
        <v>0.10916443594346736</v>
      </c>
      <c r="J23" s="87" t="s">
        <v>215</v>
      </c>
      <c r="K23" s="87">
        <f>K22/K21-1</f>
        <v>0.61921856149806409</v>
      </c>
    </row>
    <row r="24" spans="1:11" x14ac:dyDescent="0.25">
      <c r="A24" s="88"/>
      <c r="B24" s="89"/>
      <c r="C24" s="89"/>
      <c r="D24" s="89"/>
      <c r="E24" s="89"/>
      <c r="F24" s="89"/>
      <c r="G24" s="89"/>
      <c r="H24" s="89"/>
      <c r="I24" s="89"/>
      <c r="J24" s="89"/>
      <c r="K24" s="89"/>
    </row>
    <row r="25" spans="1:11" x14ac:dyDescent="0.25">
      <c r="A25" s="86" t="s">
        <v>813</v>
      </c>
      <c r="B25" s="55"/>
      <c r="C25" s="55"/>
      <c r="D25" s="55"/>
      <c r="E25" s="55"/>
      <c r="F25" s="55"/>
      <c r="G25" s="55"/>
      <c r="H25" s="55"/>
      <c r="I25" s="55"/>
      <c r="J25" s="55"/>
      <c r="K25" s="55"/>
    </row>
    <row r="26" spans="1:11" x14ac:dyDescent="0.25">
      <c r="A26" s="83" t="s">
        <v>781</v>
      </c>
      <c r="B26" s="84">
        <v>4165.8962762900001</v>
      </c>
      <c r="C26" s="84">
        <v>3009.5762408600003</v>
      </c>
      <c r="D26" s="84">
        <v>359.70673018000002</v>
      </c>
      <c r="E26" s="84">
        <v>24.618688380000002</v>
      </c>
      <c r="F26" s="84">
        <v>421.14209734999997</v>
      </c>
      <c r="G26" s="84">
        <v>164.4461627</v>
      </c>
      <c r="H26" s="84">
        <v>262.42956235999998</v>
      </c>
      <c r="I26" s="84">
        <v>291.35640452686101</v>
      </c>
      <c r="J26" s="84">
        <v>0.47393036999997695</v>
      </c>
      <c r="K26" s="84">
        <f>SUM(B26:J26)</f>
        <v>8699.6460930168614</v>
      </c>
    </row>
    <row r="27" spans="1:11" x14ac:dyDescent="0.25">
      <c r="A27" s="83" t="s">
        <v>782</v>
      </c>
      <c r="B27" s="84">
        <v>6384.4169193999996</v>
      </c>
      <c r="C27" s="84">
        <v>5231.4085356599999</v>
      </c>
      <c r="D27" s="84">
        <v>496.22024528999998</v>
      </c>
      <c r="E27" s="84">
        <v>58.703909870000004</v>
      </c>
      <c r="F27" s="84">
        <v>862.41548386999807</v>
      </c>
      <c r="G27" s="84">
        <v>151.94347647000001</v>
      </c>
      <c r="H27" s="84">
        <v>388.41595976999997</v>
      </c>
      <c r="I27" s="84">
        <v>256.35036931443102</v>
      </c>
      <c r="J27" s="84">
        <v>1.4681242999999826</v>
      </c>
      <c r="K27" s="84">
        <f>SUM(B27:J27)</f>
        <v>13831.343023944428</v>
      </c>
    </row>
    <row r="28" spans="1:11" x14ac:dyDescent="0.25">
      <c r="A28" s="97" t="s">
        <v>240</v>
      </c>
      <c r="B28" s="87">
        <f>B27/B26-1</f>
        <v>0.53254341826430096</v>
      </c>
      <c r="C28" s="87">
        <f t="shared" ref="C28:J28" si="4">C27/C26-1</f>
        <v>0.73825419826051686</v>
      </c>
      <c r="D28" s="87">
        <f t="shared" si="4"/>
        <v>0.3795133748031001</v>
      </c>
      <c r="E28" s="87">
        <f>E27/E26-1</f>
        <v>1.384526298228403</v>
      </c>
      <c r="F28" s="87">
        <f t="shared" si="4"/>
        <v>1.0478016548254674</v>
      </c>
      <c r="G28" s="87">
        <f t="shared" si="4"/>
        <v>-7.6029054279659336E-2</v>
      </c>
      <c r="H28" s="87">
        <f t="shared" si="4"/>
        <v>0.48007700152764143</v>
      </c>
      <c r="I28" s="87">
        <f t="shared" si="4"/>
        <v>-0.12014850083449147</v>
      </c>
      <c r="J28" s="87">
        <f t="shared" si="4"/>
        <v>2.0977637073565343</v>
      </c>
      <c r="K28" s="87">
        <f>K27/K26-1</f>
        <v>0.58987421741750379</v>
      </c>
    </row>
    <row r="29" spans="1:11" x14ac:dyDescent="0.25">
      <c r="A29" s="88"/>
      <c r="B29" s="89"/>
      <c r="C29" s="89"/>
      <c r="D29" s="89"/>
      <c r="E29" s="89"/>
      <c r="F29" s="89"/>
      <c r="G29" s="89"/>
      <c r="H29" s="89"/>
      <c r="I29" s="89"/>
      <c r="J29" s="89"/>
      <c r="K29" s="615"/>
    </row>
    <row r="30" spans="1:11" x14ac:dyDescent="0.25">
      <c r="A30" s="88"/>
      <c r="B30" s="960"/>
      <c r="C30" s="960"/>
      <c r="D30" s="960"/>
      <c r="E30" s="960"/>
      <c r="F30" s="960"/>
      <c r="G30" s="960"/>
      <c r="H30" s="960"/>
      <c r="I30" s="960"/>
      <c r="J30" s="960"/>
      <c r="K30" s="961"/>
    </row>
    <row r="31" spans="1:11" x14ac:dyDescent="0.25">
      <c r="A31" s="86" t="s">
        <v>607</v>
      </c>
      <c r="B31" s="55"/>
      <c r="C31" s="55"/>
      <c r="D31" s="55"/>
      <c r="E31" s="55"/>
      <c r="F31" s="55"/>
      <c r="G31" s="55"/>
      <c r="H31" s="55"/>
      <c r="I31" s="55"/>
      <c r="J31" s="55"/>
      <c r="K31" s="8"/>
    </row>
    <row r="32" spans="1:11" x14ac:dyDescent="0.25">
      <c r="A32" s="83" t="s">
        <v>769</v>
      </c>
      <c r="B32" s="84">
        <v>3352.0282190399998</v>
      </c>
      <c r="C32" s="84">
        <v>2666.3665256300001</v>
      </c>
      <c r="D32" s="84">
        <v>272.99341564999997</v>
      </c>
      <c r="E32" s="84">
        <v>28.586341740000002</v>
      </c>
      <c r="F32" s="84">
        <v>435.46369371999901</v>
      </c>
      <c r="G32" s="84">
        <v>67.385539789999996</v>
      </c>
      <c r="H32" s="84">
        <v>192.79249999999999</v>
      </c>
      <c r="I32" s="84">
        <v>112.879119995979</v>
      </c>
      <c r="J32" s="84">
        <v>7.96730700000126E-2</v>
      </c>
      <c r="K32" s="84">
        <f>SUM(B32:J32)</f>
        <v>7128.575028635978</v>
      </c>
    </row>
    <row r="33" spans="1:12" x14ac:dyDescent="0.25">
      <c r="A33" s="83" t="s">
        <v>780</v>
      </c>
      <c r="B33" s="84">
        <v>3032.3887003599998</v>
      </c>
      <c r="C33" s="84">
        <v>2565.0420100299998</v>
      </c>
      <c r="D33" s="84">
        <v>223.22682964000001</v>
      </c>
      <c r="E33" s="84">
        <v>30.117568129999999</v>
      </c>
      <c r="F33" s="84">
        <v>426.951790149999</v>
      </c>
      <c r="G33" s="84">
        <v>84.557936679999997</v>
      </c>
      <c r="H33" s="84">
        <v>195.62345977000001</v>
      </c>
      <c r="I33" s="84">
        <v>143.47124931845201</v>
      </c>
      <c r="J33" s="84">
        <v>1.3884512299999701</v>
      </c>
      <c r="K33" s="84">
        <f>SUM(B33:J33)</f>
        <v>6702.7679953084507</v>
      </c>
    </row>
    <row r="34" spans="1:12" x14ac:dyDescent="0.25">
      <c r="A34" s="97" t="s">
        <v>240</v>
      </c>
      <c r="B34" s="87">
        <f>B33/B32-1</f>
        <v>-9.5357048865042926E-2</v>
      </c>
      <c r="C34" s="87">
        <f>C33/C32-1</f>
        <v>-3.8000970469001638E-2</v>
      </c>
      <c r="D34" s="87">
        <f>D33/D32-1</f>
        <v>-0.18229958364199095</v>
      </c>
      <c r="E34" s="87">
        <f t="shared" ref="E34:I34" si="5">E33/E32-1</f>
        <v>5.3564964832747419E-2</v>
      </c>
      <c r="F34" s="87">
        <f t="shared" si="5"/>
        <v>-1.9546758300987399E-2</v>
      </c>
      <c r="G34" s="87">
        <f t="shared" si="5"/>
        <v>0.25483801040276566</v>
      </c>
      <c r="H34" s="87">
        <f t="shared" si="5"/>
        <v>1.46839725093042E-2</v>
      </c>
      <c r="I34" s="87">
        <f t="shared" si="5"/>
        <v>0.27101672411658395</v>
      </c>
      <c r="J34" s="87" t="s">
        <v>215</v>
      </c>
      <c r="K34" s="87">
        <f>K33/K32-1</f>
        <v>-5.9732419398972558E-2</v>
      </c>
    </row>
    <row r="35" spans="1:12" x14ac:dyDescent="0.25">
      <c r="B35"/>
      <c r="C35"/>
      <c r="D35"/>
      <c r="E35"/>
      <c r="F35"/>
      <c r="G35"/>
      <c r="H35"/>
      <c r="I35"/>
      <c r="J35"/>
    </row>
    <row r="36" spans="1:12" x14ac:dyDescent="0.25">
      <c r="B36"/>
      <c r="C36"/>
      <c r="D36"/>
      <c r="E36"/>
      <c r="F36"/>
      <c r="G36"/>
      <c r="H36"/>
      <c r="I36"/>
      <c r="J36"/>
      <c r="K36"/>
      <c r="L36"/>
    </row>
    <row r="38" spans="1:12" x14ac:dyDescent="0.25">
      <c r="A38" s="1070" t="s">
        <v>608</v>
      </c>
      <c r="B38" s="1070"/>
      <c r="C38" s="1070"/>
      <c r="D38" s="1070"/>
      <c r="E38" s="1070"/>
      <c r="F38" s="1070"/>
      <c r="G38" s="1070"/>
      <c r="H38" s="1070"/>
      <c r="I38" s="1070"/>
      <c r="J38" s="1070"/>
      <c r="K38" s="1070"/>
    </row>
    <row r="42" spans="1:12" x14ac:dyDescent="0.25">
      <c r="A42" s="90"/>
    </row>
    <row r="44" spans="1:12" x14ac:dyDescent="0.25">
      <c r="A44" s="90"/>
    </row>
    <row r="53" spans="1:26" x14ac:dyDescent="0.25">
      <c r="A53" s="516"/>
    </row>
    <row r="54" spans="1:26" s="15" customFormat="1" x14ac:dyDescent="0.25">
      <c r="A54" s="56" t="s">
        <v>609</v>
      </c>
      <c r="B54" s="8"/>
      <c r="C54" s="8"/>
      <c r="D54" s="8"/>
      <c r="E54" s="8"/>
      <c r="F54" s="8"/>
      <c r="G54" s="8"/>
      <c r="H54" s="8"/>
      <c r="I54" s="8"/>
      <c r="J54" s="8"/>
      <c r="L54" s="1"/>
      <c r="M54" s="1"/>
      <c r="N54" s="1"/>
      <c r="O54" s="1"/>
      <c r="P54" s="1"/>
      <c r="Q54" s="1"/>
      <c r="R54" s="1"/>
      <c r="S54" s="1"/>
      <c r="T54" s="1"/>
      <c r="U54" s="1"/>
      <c r="V54" s="1"/>
      <c r="W54" s="1"/>
      <c r="X54" s="1"/>
      <c r="Y54" s="1"/>
      <c r="Z54" s="1"/>
    </row>
    <row r="55" spans="1:26" s="15" customFormat="1" x14ac:dyDescent="0.25">
      <c r="A55" s="91" t="s">
        <v>180</v>
      </c>
      <c r="B55" s="92" t="s">
        <v>600</v>
      </c>
      <c r="C55" s="92" t="s">
        <v>601</v>
      </c>
      <c r="D55" s="92" t="s">
        <v>602</v>
      </c>
      <c r="E55" s="92" t="s">
        <v>603</v>
      </c>
      <c r="F55" s="92" t="s">
        <v>604</v>
      </c>
      <c r="G55" s="92" t="s">
        <v>605</v>
      </c>
      <c r="H55" s="92" t="s">
        <v>239</v>
      </c>
      <c r="I55" s="92" t="s">
        <v>606</v>
      </c>
      <c r="J55" s="8"/>
      <c r="L55" s="1"/>
      <c r="M55" s="1"/>
      <c r="N55" s="1"/>
      <c r="O55" s="1"/>
      <c r="P55" s="1"/>
      <c r="Q55" s="1"/>
      <c r="R55" s="1"/>
      <c r="S55" s="1"/>
      <c r="T55" s="1"/>
      <c r="U55" s="1"/>
      <c r="V55" s="1"/>
      <c r="W55" s="1"/>
      <c r="X55" s="1"/>
      <c r="Y55" s="1"/>
      <c r="Z55" s="1"/>
    </row>
    <row r="56" spans="1:26" s="15" customFormat="1" x14ac:dyDescent="0.25">
      <c r="A56" s="7"/>
      <c r="B56" s="93" t="s">
        <v>610</v>
      </c>
      <c r="C56" s="93" t="s">
        <v>611</v>
      </c>
      <c r="D56" s="93" t="s">
        <v>610</v>
      </c>
      <c r="E56" s="93" t="s">
        <v>612</v>
      </c>
      <c r="F56" s="93" t="s">
        <v>610</v>
      </c>
      <c r="G56" s="93" t="s">
        <v>610</v>
      </c>
      <c r="H56" s="93" t="s">
        <v>613</v>
      </c>
      <c r="I56" s="93" t="s">
        <v>610</v>
      </c>
      <c r="J56" s="8"/>
      <c r="L56" s="1"/>
      <c r="M56" s="1"/>
      <c r="N56" s="1"/>
      <c r="O56" s="1"/>
      <c r="P56" s="1"/>
      <c r="Q56" s="1"/>
      <c r="R56" s="1"/>
      <c r="S56" s="1"/>
      <c r="T56" s="1"/>
      <c r="U56" s="1"/>
      <c r="V56" s="1"/>
      <c r="W56" s="1"/>
      <c r="X56" s="1"/>
      <c r="Y56" s="1"/>
      <c r="Z56" s="1"/>
    </row>
    <row r="57" spans="1:26" s="15" customFormat="1" x14ac:dyDescent="0.25">
      <c r="A57" s="83">
        <v>2016</v>
      </c>
      <c r="B57" s="85">
        <v>2318.045032841444</v>
      </c>
      <c r="C57" s="85">
        <v>5936.5698070630169</v>
      </c>
      <c r="D57" s="85">
        <v>1102.9358423488634</v>
      </c>
      <c r="E57" s="85">
        <v>7.1565097302319751</v>
      </c>
      <c r="F57" s="85">
        <v>942.29859859551402</v>
      </c>
      <c r="G57" s="85">
        <v>18.915343000000004</v>
      </c>
      <c r="H57" s="85">
        <v>7.3505416141000017</v>
      </c>
      <c r="I57" s="85">
        <v>24.500516022025053</v>
      </c>
      <c r="J57" s="8"/>
      <c r="L57" s="1"/>
      <c r="M57" s="1"/>
      <c r="N57" s="1"/>
      <c r="O57" s="1"/>
      <c r="P57" s="1"/>
      <c r="Q57" s="1"/>
      <c r="R57" s="1"/>
      <c r="S57" s="1"/>
      <c r="T57" s="1"/>
      <c r="U57" s="1"/>
      <c r="V57" s="1"/>
      <c r="W57" s="1"/>
      <c r="X57" s="1"/>
      <c r="Y57" s="1"/>
      <c r="Z57" s="1"/>
    </row>
    <row r="58" spans="1:26" s="15" customFormat="1" x14ac:dyDescent="0.25">
      <c r="A58" s="83">
        <v>2017</v>
      </c>
      <c r="B58" s="85">
        <v>2372.7364606992842</v>
      </c>
      <c r="C58" s="85">
        <v>6563.9221310000012</v>
      </c>
      <c r="D58" s="85">
        <v>1236.5138630000001</v>
      </c>
      <c r="E58" s="85">
        <v>6.9465319999999995</v>
      </c>
      <c r="F58" s="85">
        <v>865.54154800000003</v>
      </c>
      <c r="G58" s="85">
        <v>18.107502</v>
      </c>
      <c r="H58" s="85">
        <v>7.5484892547000015</v>
      </c>
      <c r="I58" s="85">
        <v>25.423540350680781</v>
      </c>
      <c r="J58" s="8"/>
      <c r="L58" s="1"/>
      <c r="M58" s="1"/>
      <c r="N58" s="1"/>
      <c r="O58" s="1"/>
      <c r="P58" s="1"/>
      <c r="Q58" s="1"/>
      <c r="R58" s="1"/>
      <c r="S58" s="1"/>
      <c r="T58" s="1"/>
      <c r="U58" s="1"/>
      <c r="V58" s="1"/>
      <c r="W58" s="1"/>
      <c r="X58" s="1"/>
      <c r="Y58" s="1"/>
      <c r="Z58" s="1"/>
    </row>
    <row r="59" spans="1:26" s="15" customFormat="1" x14ac:dyDescent="0.25">
      <c r="A59" s="83">
        <v>2018</v>
      </c>
      <c r="B59" s="85">
        <v>2490.9900537847907</v>
      </c>
      <c r="C59" s="85">
        <v>6513.3016529929719</v>
      </c>
      <c r="D59" s="85">
        <v>1208.0306522005467</v>
      </c>
      <c r="E59" s="85">
        <v>7.8107267458291503</v>
      </c>
      <c r="F59" s="85">
        <v>793.74422326126682</v>
      </c>
      <c r="G59" s="85">
        <v>17.110648719</v>
      </c>
      <c r="H59" s="85">
        <v>8.9993116223999987</v>
      </c>
      <c r="I59" s="85">
        <v>27.171357639812076</v>
      </c>
      <c r="J59" s="94"/>
      <c r="L59" s="1"/>
      <c r="M59" s="1"/>
      <c r="N59" s="1"/>
      <c r="O59" s="1"/>
      <c r="P59" s="1"/>
      <c r="Q59" s="1"/>
      <c r="R59" s="1"/>
      <c r="S59" s="1"/>
      <c r="T59" s="1"/>
      <c r="U59" s="1"/>
      <c r="V59" s="1"/>
      <c r="W59" s="1"/>
      <c r="X59" s="1"/>
      <c r="Y59" s="1"/>
      <c r="Z59" s="1"/>
    </row>
    <row r="60" spans="1:26" s="15" customFormat="1" x14ac:dyDescent="0.25">
      <c r="A60" s="83">
        <v>2019</v>
      </c>
      <c r="B60" s="85">
        <v>2543.0688795802535</v>
      </c>
      <c r="C60" s="85">
        <v>6139.6800270651038</v>
      </c>
      <c r="D60" s="85">
        <v>1194.60949780071</v>
      </c>
      <c r="E60" s="85">
        <v>4.7343134888127008</v>
      </c>
      <c r="F60" s="85">
        <v>835.96116070666812</v>
      </c>
      <c r="G60" s="85">
        <v>20.077339641999998</v>
      </c>
      <c r="H60" s="85">
        <v>9.6861424974041697</v>
      </c>
      <c r="I60" s="85">
        <v>30.339354856170623</v>
      </c>
      <c r="J60" s="94"/>
      <c r="L60" s="1"/>
      <c r="M60" s="1"/>
      <c r="N60" s="1"/>
      <c r="O60" s="1"/>
      <c r="P60" s="1"/>
      <c r="Q60" s="1"/>
      <c r="R60" s="1"/>
      <c r="S60" s="1"/>
      <c r="T60" s="1"/>
      <c r="U60" s="1"/>
      <c r="V60" s="1"/>
      <c r="W60" s="1"/>
      <c r="X60" s="1"/>
      <c r="Y60" s="1"/>
      <c r="Z60" s="1"/>
    </row>
    <row r="61" spans="1:26" s="15" customFormat="1" x14ac:dyDescent="0.25">
      <c r="A61" s="83">
        <v>2020</v>
      </c>
      <c r="B61" s="85">
        <v>2133.964593067592</v>
      </c>
      <c r="C61" s="85">
        <v>4426.6311021439542</v>
      </c>
      <c r="D61" s="85">
        <v>1169.9000123815454</v>
      </c>
      <c r="E61" s="85">
        <v>4.680094831895925</v>
      </c>
      <c r="F61" s="85">
        <v>746.20684186854874</v>
      </c>
      <c r="G61" s="85">
        <v>20.095348600000001</v>
      </c>
      <c r="H61" s="85">
        <v>9.6767570275193648</v>
      </c>
      <c r="I61" s="85">
        <v>29.56865228604148</v>
      </c>
      <c r="J61" s="94"/>
      <c r="L61" s="1"/>
      <c r="M61" s="1"/>
      <c r="N61" s="1"/>
      <c r="O61" s="1"/>
      <c r="P61" s="1"/>
      <c r="Q61" s="1"/>
      <c r="R61" s="1"/>
      <c r="S61" s="1"/>
      <c r="T61" s="1"/>
      <c r="U61" s="1"/>
      <c r="V61" s="1"/>
      <c r="W61" s="1"/>
      <c r="X61" s="1"/>
      <c r="Y61" s="1"/>
      <c r="Z61" s="1"/>
    </row>
    <row r="62" spans="1:26" s="15" customFormat="1" x14ac:dyDescent="0.25">
      <c r="A62" s="83">
        <v>2021</v>
      </c>
      <c r="B62" s="85">
        <v>2224.1539945686623</v>
      </c>
      <c r="C62" s="85">
        <v>5663.260269844599</v>
      </c>
      <c r="D62" s="85">
        <v>1215.5821221695787</v>
      </c>
      <c r="E62" s="85">
        <v>4.6418586206411252</v>
      </c>
      <c r="F62" s="85">
        <v>863.31795709745552</v>
      </c>
      <c r="G62" s="85">
        <v>25.548352000000001</v>
      </c>
      <c r="H62" s="85">
        <v>12.3560166019651</v>
      </c>
      <c r="I62" s="85">
        <v>32.597042292064089</v>
      </c>
      <c r="J62" s="8"/>
      <c r="L62" s="1"/>
      <c r="M62" s="1"/>
      <c r="N62" s="1"/>
      <c r="O62" s="1"/>
      <c r="P62" s="1"/>
      <c r="Q62" s="1"/>
      <c r="R62" s="1"/>
      <c r="S62" s="1"/>
      <c r="T62" s="1"/>
      <c r="U62" s="1"/>
      <c r="V62" s="1"/>
      <c r="W62" s="1"/>
      <c r="X62" s="1"/>
      <c r="Y62" s="1"/>
      <c r="Z62" s="1"/>
    </row>
    <row r="63" spans="1:26" s="15" customFormat="1" x14ac:dyDescent="0.25">
      <c r="A63" s="83">
        <v>2022</v>
      </c>
      <c r="B63" s="85">
        <v>2362.3956785057726</v>
      </c>
      <c r="C63" s="85">
        <v>5665.0608001114269</v>
      </c>
      <c r="D63" s="85">
        <v>1159.8266088051143</v>
      </c>
      <c r="E63" s="85">
        <v>4.2071969278023751</v>
      </c>
      <c r="F63" s="85">
        <v>788.32240836668836</v>
      </c>
      <c r="G63" s="85">
        <v>26.684910299999999</v>
      </c>
      <c r="H63" s="85">
        <v>13.222433054810701</v>
      </c>
      <c r="I63" s="85">
        <v>29.481467272762782</v>
      </c>
      <c r="J63" s="8"/>
      <c r="L63" s="1"/>
      <c r="M63" s="1"/>
      <c r="N63" s="1"/>
      <c r="O63" s="1"/>
      <c r="P63" s="1"/>
      <c r="Q63" s="1"/>
      <c r="R63" s="1"/>
      <c r="S63" s="1"/>
      <c r="T63" s="1"/>
      <c r="U63" s="1"/>
      <c r="V63" s="1"/>
      <c r="W63" s="1"/>
      <c r="X63" s="1"/>
      <c r="Y63" s="1"/>
      <c r="Z63" s="1"/>
    </row>
    <row r="64" spans="1:26" s="15" customFormat="1" x14ac:dyDescent="0.25">
      <c r="A64" s="83">
        <v>2023</v>
      </c>
      <c r="B64" s="85">
        <v>2813.5517176961503</v>
      </c>
      <c r="C64" s="85">
        <v>5679.3662850989631</v>
      </c>
      <c r="D64" s="85">
        <v>1349.9226552327302</v>
      </c>
      <c r="E64" s="85">
        <v>4.2499310251349245</v>
      </c>
      <c r="F64" s="85">
        <v>840.93283818578107</v>
      </c>
      <c r="G64" s="85">
        <v>24.921071228999999</v>
      </c>
      <c r="H64" s="85">
        <v>13.057324604100012</v>
      </c>
      <c r="I64" s="85">
        <v>32.757644452979392</v>
      </c>
      <c r="J64" s="8"/>
      <c r="L64" s="1"/>
      <c r="M64" s="1"/>
      <c r="N64" s="1"/>
      <c r="O64" s="1"/>
      <c r="P64" s="1"/>
      <c r="Q64" s="1"/>
      <c r="R64" s="1"/>
      <c r="S64" s="1"/>
      <c r="T64" s="1"/>
      <c r="U64" s="1"/>
      <c r="V64" s="1"/>
      <c r="W64" s="1"/>
      <c r="X64" s="1"/>
      <c r="Y64" s="1"/>
      <c r="Z64" s="1"/>
    </row>
    <row r="65" spans="1:26" s="15" customFormat="1" x14ac:dyDescent="0.25">
      <c r="A65" s="83">
        <v>2024</v>
      </c>
      <c r="B65" s="85">
        <v>2784.2015196620791</v>
      </c>
      <c r="C65" s="85">
        <v>6487.2015609900454</v>
      </c>
      <c r="D65" s="85">
        <v>1119.6721092604323</v>
      </c>
      <c r="E65" s="85">
        <v>4.8095670774323249</v>
      </c>
      <c r="F65" s="85">
        <v>978.09242067415539</v>
      </c>
      <c r="G65" s="85">
        <v>30.636413961999999</v>
      </c>
      <c r="H65" s="85">
        <v>14.973064155487965</v>
      </c>
      <c r="I65" s="85">
        <v>40.671624832580171</v>
      </c>
      <c r="J65" s="8"/>
      <c r="L65" s="1"/>
      <c r="M65" s="1"/>
      <c r="N65" s="1"/>
      <c r="O65" s="1"/>
      <c r="P65" s="1"/>
      <c r="Q65" s="1"/>
      <c r="R65" s="1"/>
      <c r="S65" s="1"/>
      <c r="T65" s="1"/>
      <c r="U65" s="1"/>
      <c r="V65" s="1"/>
      <c r="W65" s="1"/>
      <c r="X65" s="1"/>
      <c r="Y65" s="1"/>
      <c r="Z65" s="1"/>
    </row>
    <row r="66" spans="1:26" s="15" customFormat="1" x14ac:dyDescent="0.25">
      <c r="A66" s="83">
        <v>2025</v>
      </c>
      <c r="B66" s="85">
        <v>2668.9765100686241</v>
      </c>
      <c r="C66" s="85">
        <v>6721.8798566216292</v>
      </c>
      <c r="D66" s="85">
        <v>1230.3306318608629</v>
      </c>
      <c r="E66" s="85">
        <v>4.5800411404614758</v>
      </c>
      <c r="F66" s="85">
        <v>1111.3342150123367</v>
      </c>
      <c r="G66" s="85">
        <v>32.410794299999999</v>
      </c>
      <c r="H66" s="85">
        <v>12.126685341886303</v>
      </c>
      <c r="I66" s="85">
        <v>39.186412875023336</v>
      </c>
      <c r="J66" s="8"/>
      <c r="L66" s="1"/>
      <c r="M66" s="1"/>
      <c r="N66" s="1"/>
      <c r="O66" s="1"/>
      <c r="P66" s="1"/>
      <c r="Q66" s="1"/>
      <c r="R66" s="1"/>
      <c r="S66" s="1"/>
      <c r="T66" s="1"/>
      <c r="U66" s="1"/>
      <c r="V66" s="1"/>
      <c r="W66" s="1"/>
      <c r="X66" s="1"/>
      <c r="Y66" s="1"/>
      <c r="Z66" s="1"/>
    </row>
    <row r="67" spans="1:26" s="15" customFormat="1" ht="26.25" x14ac:dyDescent="0.25">
      <c r="A67" s="962" t="s">
        <v>811</v>
      </c>
      <c r="B67" s="82">
        <f t="shared" ref="B67:I67" si="6">SUM(B68:B69)</f>
        <v>451.70150050722498</v>
      </c>
      <c r="C67" s="82">
        <f t="shared" si="6"/>
        <v>1074.317681890609</v>
      </c>
      <c r="D67" s="82">
        <f t="shared" si="6"/>
        <v>196.8670097991338</v>
      </c>
      <c r="E67" s="82">
        <f t="shared" si="6"/>
        <v>0.68388444844199991</v>
      </c>
      <c r="F67" s="82">
        <f t="shared" si="6"/>
        <v>216.418148215027</v>
      </c>
      <c r="G67" s="82">
        <f t="shared" si="6"/>
        <v>3.1525061999999999</v>
      </c>
      <c r="H67" s="82">
        <f t="shared" si="6"/>
        <v>3.4304083615126704</v>
      </c>
      <c r="I67" s="82">
        <f t="shared" si="6"/>
        <v>5.7365802284744696</v>
      </c>
      <c r="J67" s="95"/>
      <c r="L67" s="1"/>
      <c r="M67" s="1"/>
      <c r="N67" s="1"/>
      <c r="O67" s="1"/>
      <c r="P67" s="1"/>
      <c r="Q67" s="1"/>
      <c r="R67" s="1"/>
      <c r="S67" s="1"/>
      <c r="T67" s="1"/>
      <c r="U67" s="1"/>
      <c r="V67" s="1"/>
      <c r="W67" s="1"/>
      <c r="X67" s="1"/>
      <c r="Y67" s="1"/>
      <c r="Z67" s="1"/>
    </row>
    <row r="68" spans="1:26" s="15" customFormat="1" x14ac:dyDescent="0.25">
      <c r="A68" s="963" t="s">
        <v>181</v>
      </c>
      <c r="B68" s="85">
        <v>239.38624129566099</v>
      </c>
      <c r="C68" s="85">
        <v>563.34999818098697</v>
      </c>
      <c r="D68" s="85">
        <v>109.681844856833</v>
      </c>
      <c r="E68" s="96">
        <v>0.34784091727807498</v>
      </c>
      <c r="F68" s="85">
        <v>105.08972375156701</v>
      </c>
      <c r="G68" s="85">
        <v>1.4194772</v>
      </c>
      <c r="H68" s="85">
        <v>1.5532886929802601</v>
      </c>
      <c r="I68" s="85">
        <v>2.58544469856129</v>
      </c>
      <c r="J68" s="85"/>
      <c r="L68" s="1"/>
      <c r="M68" s="1"/>
      <c r="N68" s="1"/>
      <c r="O68" s="1"/>
      <c r="P68" s="1"/>
      <c r="Q68" s="1"/>
      <c r="R68" s="1"/>
      <c r="S68" s="1"/>
      <c r="T68" s="1"/>
      <c r="U68" s="1"/>
      <c r="V68" s="1"/>
      <c r="W68" s="1"/>
      <c r="X68" s="1"/>
      <c r="Y68" s="1"/>
      <c r="Z68" s="1"/>
    </row>
    <row r="69" spans="1:26" s="15" customFormat="1" x14ac:dyDescent="0.25">
      <c r="A69" s="963" t="s">
        <v>182</v>
      </c>
      <c r="B69" s="85">
        <v>212.31525921156401</v>
      </c>
      <c r="C69" s="85">
        <v>510.96768370962201</v>
      </c>
      <c r="D69" s="85">
        <v>87.185164942300801</v>
      </c>
      <c r="E69" s="96">
        <v>0.33604353116392499</v>
      </c>
      <c r="F69" s="85">
        <v>111.32842446346</v>
      </c>
      <c r="G69" s="85">
        <v>1.7330289999999999</v>
      </c>
      <c r="H69" s="85">
        <v>1.8771196685324101</v>
      </c>
      <c r="I69" s="85">
        <v>3.15113552991318</v>
      </c>
      <c r="J69" s="85"/>
      <c r="L69" s="1"/>
      <c r="M69" s="1"/>
      <c r="N69" s="1"/>
      <c r="O69" s="1"/>
      <c r="P69" s="1"/>
      <c r="Q69" s="1"/>
      <c r="R69" s="1"/>
      <c r="S69" s="1"/>
      <c r="T69" s="1"/>
      <c r="U69" s="1"/>
      <c r="V69" s="1"/>
      <c r="W69" s="1"/>
      <c r="X69" s="1"/>
      <c r="Y69" s="1"/>
      <c r="Z69" s="1"/>
    </row>
    <row r="70" spans="1:26" s="15" customFormat="1" x14ac:dyDescent="0.25">
      <c r="A70" s="79"/>
      <c r="B70" s="85"/>
      <c r="C70" s="85"/>
      <c r="D70" s="85"/>
      <c r="E70" s="85"/>
      <c r="F70" s="85"/>
      <c r="G70" s="96"/>
      <c r="H70" s="85"/>
      <c r="I70" s="85"/>
      <c r="J70" s="85"/>
      <c r="L70" s="1"/>
      <c r="M70" s="1"/>
      <c r="N70" s="1"/>
      <c r="O70" s="1"/>
      <c r="P70" s="1"/>
      <c r="Q70" s="1"/>
      <c r="R70" s="1"/>
      <c r="S70" s="1"/>
      <c r="T70" s="1"/>
      <c r="U70" s="1"/>
      <c r="V70" s="1"/>
      <c r="W70" s="1"/>
      <c r="X70" s="1"/>
      <c r="Y70" s="1"/>
      <c r="Z70" s="1"/>
    </row>
    <row r="71" spans="1:26" s="15" customFormat="1" x14ac:dyDescent="0.25">
      <c r="A71" s="86" t="s">
        <v>814</v>
      </c>
      <c r="B71" s="55"/>
      <c r="C71" s="55"/>
      <c r="D71" s="55"/>
      <c r="E71" s="55"/>
      <c r="F71" s="55"/>
      <c r="G71" s="55"/>
      <c r="H71" s="55"/>
      <c r="I71" s="55"/>
      <c r="J71" s="55"/>
      <c r="L71" s="1"/>
      <c r="M71" s="1"/>
      <c r="N71" s="1"/>
      <c r="O71" s="1"/>
      <c r="P71" s="1"/>
      <c r="Q71" s="1"/>
      <c r="R71" s="1"/>
      <c r="S71" s="1"/>
      <c r="T71" s="1"/>
      <c r="U71" s="1"/>
      <c r="V71" s="1"/>
      <c r="W71" s="1"/>
      <c r="X71" s="1"/>
      <c r="Y71" s="1"/>
      <c r="Z71" s="1"/>
    </row>
    <row r="72" spans="1:26" s="15" customFormat="1" x14ac:dyDescent="0.25">
      <c r="A72" s="964" t="s">
        <v>779</v>
      </c>
      <c r="B72" s="84">
        <v>204.94098706488899</v>
      </c>
      <c r="C72" s="84">
        <v>500.65831894468101</v>
      </c>
      <c r="D72" s="84">
        <v>82.008221929474203</v>
      </c>
      <c r="E72" s="84">
        <v>0.44882054952052503</v>
      </c>
      <c r="F72" s="84">
        <v>83.367245851823697</v>
      </c>
      <c r="G72" s="84">
        <v>2.8187616000000002</v>
      </c>
      <c r="H72" s="84">
        <v>1.05465125014011</v>
      </c>
      <c r="I72" s="84">
        <v>3.3349512290807102</v>
      </c>
      <c r="J72" s="55"/>
      <c r="L72" s="1"/>
      <c r="M72" s="1"/>
      <c r="N72" s="1"/>
      <c r="O72" s="1"/>
      <c r="P72" s="1"/>
      <c r="Q72" s="1"/>
      <c r="R72" s="1"/>
      <c r="S72" s="1"/>
      <c r="T72" s="1"/>
      <c r="U72" s="1"/>
      <c r="V72" s="1"/>
      <c r="W72" s="1"/>
      <c r="X72" s="1"/>
      <c r="Y72" s="1"/>
      <c r="Z72" s="1"/>
    </row>
    <row r="73" spans="1:26" s="15" customFormat="1" x14ac:dyDescent="0.25">
      <c r="A73" s="83" t="s">
        <v>780</v>
      </c>
      <c r="B73" s="84">
        <v>212.31525921156401</v>
      </c>
      <c r="C73" s="84">
        <v>510.96768370962201</v>
      </c>
      <c r="D73" s="84">
        <v>87.185164942300801</v>
      </c>
      <c r="E73" s="84">
        <v>0.33604353116392499</v>
      </c>
      <c r="F73" s="84">
        <v>111.32842446346</v>
      </c>
      <c r="G73" s="84">
        <v>1.7330289999999999</v>
      </c>
      <c r="H73" s="84">
        <v>1.8771196685324101</v>
      </c>
      <c r="I73" s="84">
        <v>3.15113552991318</v>
      </c>
      <c r="J73" s="55"/>
      <c r="L73" s="1"/>
      <c r="M73" s="1"/>
      <c r="N73" s="1"/>
      <c r="O73" s="1"/>
      <c r="P73" s="1"/>
      <c r="Q73" s="1"/>
      <c r="R73" s="1"/>
      <c r="S73" s="1"/>
      <c r="T73" s="1"/>
      <c r="U73" s="1"/>
      <c r="V73" s="1"/>
      <c r="W73" s="1"/>
      <c r="X73" s="1"/>
      <c r="Y73" s="1"/>
      <c r="Z73" s="1"/>
    </row>
    <row r="74" spans="1:26" s="15" customFormat="1" x14ac:dyDescent="0.25">
      <c r="A74" s="97" t="s">
        <v>240</v>
      </c>
      <c r="B74" s="87">
        <f>B73/B72-1</f>
        <v>3.5982417437758096E-2</v>
      </c>
      <c r="C74" s="87">
        <f t="shared" ref="C74:I74" si="7">C73/C72-1</f>
        <v>2.0591617825649555E-2</v>
      </c>
      <c r="D74" s="87">
        <f t="shared" si="7"/>
        <v>6.3127121781504814E-2</v>
      </c>
      <c r="E74" s="87">
        <f t="shared" si="7"/>
        <v>-0.25127418625791476</v>
      </c>
      <c r="F74" s="87">
        <f t="shared" si="7"/>
        <v>0.33539765319025028</v>
      </c>
      <c r="G74" s="87">
        <f t="shared" si="7"/>
        <v>-0.38518071198358894</v>
      </c>
      <c r="H74" s="87">
        <f t="shared" si="7"/>
        <v>0.77984871139444012</v>
      </c>
      <c r="I74" s="87">
        <f t="shared" si="7"/>
        <v>-5.5117957217683089E-2</v>
      </c>
      <c r="J74" s="55"/>
      <c r="L74" s="1"/>
      <c r="M74" s="1"/>
      <c r="N74" s="1"/>
      <c r="O74" s="1"/>
      <c r="P74" s="1"/>
      <c r="Q74" s="1"/>
      <c r="R74" s="1"/>
      <c r="S74" s="1"/>
      <c r="T74" s="1"/>
      <c r="U74" s="1"/>
      <c r="V74" s="1"/>
      <c r="W74" s="1"/>
      <c r="X74" s="1"/>
      <c r="Y74" s="1"/>
      <c r="Z74" s="1"/>
    </row>
    <row r="75" spans="1:26" s="15" customFormat="1" x14ac:dyDescent="0.25">
      <c r="A75" s="98"/>
      <c r="B75" s="89"/>
      <c r="C75" s="89"/>
      <c r="D75" s="89"/>
      <c r="E75" s="89"/>
      <c r="F75" s="89"/>
      <c r="G75" s="89"/>
      <c r="H75" s="89"/>
      <c r="I75" s="89"/>
      <c r="J75" s="55"/>
      <c r="L75" s="1"/>
      <c r="M75" s="1"/>
      <c r="N75" s="1"/>
      <c r="O75" s="1"/>
      <c r="P75" s="1"/>
      <c r="Q75" s="1"/>
      <c r="R75" s="1"/>
      <c r="S75" s="1"/>
      <c r="T75" s="1"/>
      <c r="U75" s="1"/>
      <c r="V75" s="1"/>
      <c r="W75" s="1"/>
      <c r="X75" s="1"/>
      <c r="Y75" s="1"/>
      <c r="Z75" s="1"/>
    </row>
    <row r="76" spans="1:26" s="15" customFormat="1" x14ac:dyDescent="0.25">
      <c r="A76" s="86" t="s">
        <v>815</v>
      </c>
      <c r="B76" s="55"/>
      <c r="C76" s="55"/>
      <c r="D76" s="55"/>
      <c r="E76" s="55"/>
      <c r="F76" s="55"/>
      <c r="G76" s="55"/>
      <c r="H76" s="55"/>
      <c r="I76" s="55"/>
      <c r="J76" s="55"/>
      <c r="L76" s="1"/>
      <c r="M76" s="1"/>
      <c r="N76" s="1"/>
      <c r="O76" s="1"/>
      <c r="P76" s="1"/>
      <c r="Q76" s="1"/>
      <c r="R76" s="1"/>
      <c r="S76" s="1"/>
      <c r="T76" s="1"/>
      <c r="U76" s="1"/>
      <c r="V76" s="1"/>
      <c r="W76" s="1"/>
      <c r="X76" s="1"/>
      <c r="Y76" s="1"/>
      <c r="Z76" s="1"/>
    </row>
    <row r="77" spans="1:26" s="15" customFormat="1" x14ac:dyDescent="0.25">
      <c r="A77" s="83" t="s">
        <v>781</v>
      </c>
      <c r="B77" s="965">
        <v>448.92293796151603</v>
      </c>
      <c r="C77" s="965">
        <v>1076.6880060361921</v>
      </c>
      <c r="D77" s="965">
        <v>154.7022069517937</v>
      </c>
      <c r="E77" s="965">
        <v>0.76680469834897502</v>
      </c>
      <c r="F77" s="965">
        <v>161.17328625991291</v>
      </c>
      <c r="G77" s="965">
        <v>5.2553733999999999</v>
      </c>
      <c r="H77" s="965">
        <v>2.2709575626138001</v>
      </c>
      <c r="I77" s="965">
        <v>7.6338760991488801</v>
      </c>
      <c r="J77" s="55"/>
      <c r="L77" s="1"/>
      <c r="M77" s="1"/>
      <c r="N77" s="1"/>
      <c r="O77" s="1"/>
      <c r="P77" s="1"/>
      <c r="Q77" s="1"/>
      <c r="R77" s="1"/>
      <c r="S77" s="1"/>
      <c r="T77" s="1"/>
      <c r="U77" s="1"/>
      <c r="V77" s="1"/>
      <c r="W77" s="1"/>
      <c r="X77" s="1"/>
      <c r="Y77" s="1"/>
      <c r="Z77" s="1"/>
    </row>
    <row r="78" spans="1:26" s="968" customFormat="1" x14ac:dyDescent="0.25">
      <c r="A78" s="83" t="s">
        <v>782</v>
      </c>
      <c r="B78" s="966">
        <v>451.70150050722498</v>
      </c>
      <c r="C78" s="966">
        <v>1074.317681890609</v>
      </c>
      <c r="D78" s="966">
        <v>196.8670097991338</v>
      </c>
      <c r="E78" s="966">
        <v>0.68388444844199991</v>
      </c>
      <c r="F78" s="966">
        <v>216.418148215027</v>
      </c>
      <c r="G78" s="966">
        <v>3.1525061999999999</v>
      </c>
      <c r="H78" s="966">
        <v>3.4304083615126704</v>
      </c>
      <c r="I78" s="966">
        <v>5.7365802284744696</v>
      </c>
      <c r="J78" s="967"/>
      <c r="L78" s="969"/>
      <c r="M78" s="969"/>
      <c r="N78" s="969"/>
      <c r="O78" s="969"/>
      <c r="P78" s="969"/>
      <c r="Q78" s="969"/>
      <c r="R78" s="969"/>
      <c r="S78" s="969"/>
      <c r="T78" s="969"/>
      <c r="U78" s="969"/>
      <c r="V78" s="969"/>
      <c r="W78" s="969"/>
      <c r="X78" s="969"/>
      <c r="Y78" s="969"/>
      <c r="Z78" s="969"/>
    </row>
    <row r="79" spans="1:26" s="15" customFormat="1" x14ac:dyDescent="0.25">
      <c r="A79" s="99" t="s">
        <v>240</v>
      </c>
      <c r="B79" s="87">
        <f>B78/B77-1</f>
        <v>6.1893975797404632E-3</v>
      </c>
      <c r="C79" s="87">
        <f>C78/C77-1</f>
        <v>-2.2014958207896562E-3</v>
      </c>
      <c r="D79" s="87">
        <f>D78/D77-1</f>
        <v>0.2725546304616</v>
      </c>
      <c r="E79" s="87">
        <f t="shared" ref="E79:I79" si="8">E78/E77-1</f>
        <v>-0.10813737850786864</v>
      </c>
      <c r="F79" s="87">
        <f t="shared" si="8"/>
        <v>0.34276686439230719</v>
      </c>
      <c r="G79" s="87">
        <f t="shared" si="8"/>
        <v>-0.40013659162639137</v>
      </c>
      <c r="H79" s="87">
        <f t="shared" si="8"/>
        <v>0.51055590733469236</v>
      </c>
      <c r="I79" s="87">
        <f t="shared" si="8"/>
        <v>-0.24853637209096757</v>
      </c>
      <c r="J79" s="55"/>
      <c r="L79" s="1"/>
      <c r="M79" s="1"/>
      <c r="N79" s="1"/>
      <c r="O79" s="1"/>
      <c r="P79" s="1"/>
      <c r="Q79" s="1"/>
      <c r="R79" s="1"/>
      <c r="S79" s="1"/>
      <c r="T79" s="1"/>
      <c r="U79" s="1"/>
      <c r="V79" s="1"/>
      <c r="W79" s="1"/>
      <c r="X79" s="1"/>
      <c r="Y79" s="1"/>
      <c r="Z79" s="1"/>
    </row>
    <row r="80" spans="1:26" s="15" customFormat="1" x14ac:dyDescent="0.25">
      <c r="A80" s="98"/>
      <c r="B80" s="89"/>
      <c r="C80" s="89"/>
      <c r="D80" s="89"/>
      <c r="E80" s="89"/>
      <c r="F80" s="89"/>
      <c r="G80" s="89"/>
      <c r="H80" s="89"/>
      <c r="I80" s="89"/>
      <c r="J80" s="55"/>
      <c r="L80" s="1"/>
      <c r="M80" s="1"/>
      <c r="N80" s="1"/>
      <c r="O80" s="1"/>
      <c r="P80" s="1"/>
      <c r="Q80" s="1"/>
      <c r="R80" s="1"/>
      <c r="S80" s="1"/>
      <c r="T80" s="1"/>
      <c r="U80" s="1"/>
      <c r="V80" s="1"/>
      <c r="W80" s="1"/>
      <c r="X80" s="1"/>
      <c r="Y80" s="1"/>
      <c r="Z80" s="1"/>
    </row>
    <row r="81" spans="1:26" s="15" customFormat="1" x14ac:dyDescent="0.25">
      <c r="A81" s="88"/>
      <c r="B81" s="970"/>
      <c r="C81" s="970"/>
      <c r="D81" s="970"/>
      <c r="E81" s="970"/>
      <c r="F81" s="970"/>
      <c r="G81" s="970"/>
      <c r="H81" s="970"/>
      <c r="I81" s="970"/>
      <c r="J81" s="55"/>
      <c r="L81" s="1"/>
      <c r="M81" s="1"/>
      <c r="N81" s="1"/>
      <c r="O81" s="1"/>
      <c r="P81" s="1"/>
      <c r="Q81" s="1"/>
      <c r="R81" s="1"/>
      <c r="S81" s="1"/>
      <c r="T81" s="1"/>
      <c r="U81" s="1"/>
      <c r="V81" s="1"/>
      <c r="W81" s="1"/>
      <c r="X81" s="1"/>
      <c r="Y81" s="1"/>
      <c r="Z81" s="1"/>
    </row>
    <row r="82" spans="1:26" s="15" customFormat="1" x14ac:dyDescent="0.25">
      <c r="A82" s="86" t="s">
        <v>614</v>
      </c>
      <c r="B82" s="55"/>
      <c r="C82" s="55"/>
      <c r="D82" s="55"/>
      <c r="E82" s="55"/>
      <c r="F82" s="55"/>
      <c r="G82" s="55"/>
      <c r="H82" s="55"/>
      <c r="I82" s="55"/>
      <c r="J82" s="55"/>
      <c r="L82" s="1"/>
      <c r="M82" s="1"/>
      <c r="N82" s="1"/>
      <c r="O82" s="1"/>
      <c r="P82" s="1"/>
      <c r="Q82" s="1"/>
      <c r="R82" s="1"/>
      <c r="S82" s="1"/>
      <c r="T82" s="1"/>
      <c r="U82" s="1"/>
      <c r="V82" s="1"/>
      <c r="W82" s="1"/>
      <c r="X82" s="1"/>
      <c r="Y82" s="1"/>
      <c r="Z82" s="1"/>
    </row>
    <row r="83" spans="1:26" s="15" customFormat="1" x14ac:dyDescent="0.25">
      <c r="A83" s="83" t="s">
        <v>769</v>
      </c>
      <c r="B83" s="84">
        <v>239.38624129566099</v>
      </c>
      <c r="C83" s="84">
        <v>563.34999818098697</v>
      </c>
      <c r="D83" s="84">
        <v>109.681844856833</v>
      </c>
      <c r="E83" s="614">
        <v>0.34784091727807498</v>
      </c>
      <c r="F83" s="84">
        <v>105.08972375156701</v>
      </c>
      <c r="G83" s="84">
        <v>1.4194772</v>
      </c>
      <c r="H83" s="84">
        <v>1.5532886929802601</v>
      </c>
      <c r="I83" s="84">
        <v>2.58544469856129</v>
      </c>
      <c r="J83" s="55"/>
      <c r="L83" s="1"/>
      <c r="M83" s="1"/>
      <c r="N83" s="1"/>
      <c r="O83" s="1"/>
      <c r="P83" s="1"/>
      <c r="Q83" s="1"/>
      <c r="R83" s="1"/>
      <c r="S83" s="1"/>
      <c r="T83" s="1"/>
      <c r="U83" s="1"/>
      <c r="V83" s="1"/>
      <c r="W83" s="1"/>
      <c r="X83" s="1"/>
      <c r="Y83" s="1"/>
      <c r="Z83" s="1"/>
    </row>
    <row r="84" spans="1:26" s="15" customFormat="1" x14ac:dyDescent="0.25">
      <c r="A84" s="83" t="s">
        <v>780</v>
      </c>
      <c r="B84" s="84">
        <v>212.31525921156401</v>
      </c>
      <c r="C84" s="84">
        <v>510.96768370962201</v>
      </c>
      <c r="D84" s="84">
        <v>87.185164942300801</v>
      </c>
      <c r="E84" s="614">
        <v>0.33604353116392499</v>
      </c>
      <c r="F84" s="84">
        <v>111.32842446346</v>
      </c>
      <c r="G84" s="84">
        <v>1.7330289999999999</v>
      </c>
      <c r="H84" s="84">
        <v>1.8771196685324101</v>
      </c>
      <c r="I84" s="84">
        <v>3.15113552991318</v>
      </c>
      <c r="J84" s="55"/>
      <c r="L84" s="1"/>
      <c r="M84" s="1"/>
      <c r="N84" s="1"/>
      <c r="O84" s="1"/>
      <c r="P84" s="1"/>
      <c r="Q84" s="1"/>
      <c r="R84" s="1"/>
      <c r="S84" s="1"/>
      <c r="T84" s="1"/>
      <c r="U84" s="1"/>
      <c r="V84" s="1"/>
      <c r="W84" s="1"/>
      <c r="X84" s="1"/>
      <c r="Y84" s="1"/>
      <c r="Z84" s="1"/>
    </row>
    <row r="85" spans="1:26" x14ac:dyDescent="0.25">
      <c r="A85" s="99" t="s">
        <v>240</v>
      </c>
      <c r="B85" s="100">
        <f>B84/B83-1</f>
        <v>-0.11308495399558982</v>
      </c>
      <c r="C85" s="100">
        <f t="shared" ref="C85:I85" si="9">C84/C83-1</f>
        <v>-9.2983606355735104E-2</v>
      </c>
      <c r="D85" s="100">
        <f t="shared" si="9"/>
        <v>-0.20510851129370555</v>
      </c>
      <c r="E85" s="100">
        <f t="shared" si="9"/>
        <v>-3.3916038994109443E-2</v>
      </c>
      <c r="F85" s="100">
        <f t="shared" si="9"/>
        <v>5.9365468755454343E-2</v>
      </c>
      <c r="G85" s="100">
        <f t="shared" si="9"/>
        <v>0.22089245251702527</v>
      </c>
      <c r="H85" s="100">
        <f t="shared" si="9"/>
        <v>0.20848086837664592</v>
      </c>
      <c r="I85" s="100">
        <f t="shared" si="9"/>
        <v>0.21879827159586029</v>
      </c>
      <c r="J85" s="8"/>
    </row>
    <row r="88" spans="1:26" s="15" customFormat="1" x14ac:dyDescent="0.25">
      <c r="A88" s="1070" t="s">
        <v>615</v>
      </c>
      <c r="B88" s="1070"/>
      <c r="C88" s="1070"/>
      <c r="D88" s="1070"/>
      <c r="E88" s="1070"/>
      <c r="F88" s="1070"/>
      <c r="G88" s="1070"/>
      <c r="H88" s="1070"/>
      <c r="I88" s="1070"/>
      <c r="L88" s="1"/>
      <c r="M88" s="1"/>
      <c r="N88" s="1"/>
      <c r="O88" s="1"/>
      <c r="P88" s="1"/>
      <c r="Q88" s="1"/>
      <c r="R88" s="1"/>
      <c r="S88" s="1"/>
      <c r="T88" s="1"/>
      <c r="U88" s="1"/>
      <c r="V88" s="1"/>
      <c r="W88" s="1"/>
      <c r="X88" s="1"/>
      <c r="Y88" s="1"/>
      <c r="Z88" s="1"/>
    </row>
    <row r="104" spans="1:11" ht="147" customHeight="1" x14ac:dyDescent="0.25">
      <c r="A104" s="1071" t="s">
        <v>816</v>
      </c>
      <c r="B104" s="1071"/>
      <c r="C104" s="1071"/>
      <c r="D104" s="1071"/>
      <c r="E104" s="1071"/>
      <c r="F104" s="1071"/>
      <c r="G104" s="1071"/>
      <c r="H104" s="1071"/>
      <c r="I104" s="1071"/>
      <c r="J104" s="101"/>
      <c r="K104" s="101"/>
    </row>
  </sheetData>
  <mergeCells count="3">
    <mergeCell ref="A38:K38"/>
    <mergeCell ref="A88:I88"/>
    <mergeCell ref="A104:I104"/>
  </mergeCells>
  <printOptions horizontalCentered="1" verticalCentered="1"/>
  <pageMargins left="0" right="0" top="0" bottom="0" header="0.31496062992125984" footer="0.31496062992125984"/>
  <pageSetup paperSize="9" scale="4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57994-FE07-4F95-8106-E636C45EB56C}">
  <sheetPr codeName="Hoja10">
    <tabColor rgb="FF002060"/>
    <pageSetUpPr fitToPage="1"/>
  </sheetPr>
  <dimension ref="A1:T50"/>
  <sheetViews>
    <sheetView showGridLines="0" view="pageBreakPreview" zoomScaleNormal="100" zoomScaleSheetLayoutView="100" workbookViewId="0"/>
  </sheetViews>
  <sheetFormatPr baseColWidth="10" defaultColWidth="28.7109375" defaultRowHeight="12.75" x14ac:dyDescent="0.2"/>
  <cols>
    <col min="1" max="1" width="23.42578125" style="2" customWidth="1"/>
    <col min="2" max="14" width="8.28515625" style="2" customWidth="1"/>
    <col min="15" max="15" width="7.28515625" style="2" customWidth="1"/>
    <col min="16" max="16" width="2.140625" style="768" customWidth="1"/>
    <col min="17" max="17" width="7.7109375" style="3" customWidth="1"/>
    <col min="18" max="18" width="10.5703125" style="3" customWidth="1"/>
    <col min="19" max="19" width="13.7109375" style="3" customWidth="1"/>
    <col min="20" max="246" width="28.7109375" style="3"/>
    <col min="247" max="248" width="0" style="3" hidden="1" customWidth="1"/>
    <col min="249" max="264" width="7.7109375" style="3" customWidth="1"/>
    <col min="265" max="265" width="8.7109375" style="3" customWidth="1"/>
    <col min="266" max="267" width="7.7109375" style="3" customWidth="1"/>
    <col min="268" max="268" width="5.42578125" style="3" customWidth="1"/>
    <col min="269" max="269" width="5.7109375" style="3" customWidth="1"/>
    <col min="270" max="270" width="9.7109375" style="3" customWidth="1"/>
    <col min="271" max="273" width="7.7109375" style="3" customWidth="1"/>
    <col min="274" max="274" width="10.5703125" style="3" customWidth="1"/>
    <col min="275" max="275" width="13.7109375" style="3" customWidth="1"/>
    <col min="276" max="502" width="28.7109375" style="3"/>
    <col min="503" max="504" width="0" style="3" hidden="1" customWidth="1"/>
    <col min="505" max="520" width="7.7109375" style="3" customWidth="1"/>
    <col min="521" max="521" width="8.7109375" style="3" customWidth="1"/>
    <col min="522" max="523" width="7.7109375" style="3" customWidth="1"/>
    <col min="524" max="524" width="5.42578125" style="3" customWidth="1"/>
    <col min="525" max="525" width="5.7109375" style="3" customWidth="1"/>
    <col min="526" max="526" width="9.7109375" style="3" customWidth="1"/>
    <col min="527" max="529" width="7.7109375" style="3" customWidth="1"/>
    <col min="530" max="530" width="10.5703125" style="3" customWidth="1"/>
    <col min="531" max="531" width="13.7109375" style="3" customWidth="1"/>
    <col min="532" max="758" width="28.7109375" style="3"/>
    <col min="759" max="760" width="0" style="3" hidden="1" customWidth="1"/>
    <col min="761" max="776" width="7.7109375" style="3" customWidth="1"/>
    <col min="777" max="777" width="8.7109375" style="3" customWidth="1"/>
    <col min="778" max="779" width="7.7109375" style="3" customWidth="1"/>
    <col min="780" max="780" width="5.42578125" style="3" customWidth="1"/>
    <col min="781" max="781" width="5.7109375" style="3" customWidth="1"/>
    <col min="782" max="782" width="9.7109375" style="3" customWidth="1"/>
    <col min="783" max="785" width="7.7109375" style="3" customWidth="1"/>
    <col min="786" max="786" width="10.5703125" style="3" customWidth="1"/>
    <col min="787" max="787" width="13.7109375" style="3" customWidth="1"/>
    <col min="788" max="1014" width="28.7109375" style="3"/>
    <col min="1015" max="1016" width="0" style="3" hidden="1" customWidth="1"/>
    <col min="1017" max="1032" width="7.7109375" style="3" customWidth="1"/>
    <col min="1033" max="1033" width="8.7109375" style="3" customWidth="1"/>
    <col min="1034" max="1035" width="7.7109375" style="3" customWidth="1"/>
    <col min="1036" max="1036" width="5.42578125" style="3" customWidth="1"/>
    <col min="1037" max="1037" width="5.7109375" style="3" customWidth="1"/>
    <col min="1038" max="1038" width="9.7109375" style="3" customWidth="1"/>
    <col min="1039" max="1041" width="7.7109375" style="3" customWidth="1"/>
    <col min="1042" max="1042" width="10.5703125" style="3" customWidth="1"/>
    <col min="1043" max="1043" width="13.7109375" style="3" customWidth="1"/>
    <col min="1044" max="1270" width="28.7109375" style="3"/>
    <col min="1271" max="1272" width="0" style="3" hidden="1" customWidth="1"/>
    <col min="1273" max="1288" width="7.7109375" style="3" customWidth="1"/>
    <col min="1289" max="1289" width="8.7109375" style="3" customWidth="1"/>
    <col min="1290" max="1291" width="7.7109375" style="3" customWidth="1"/>
    <col min="1292" max="1292" width="5.42578125" style="3" customWidth="1"/>
    <col min="1293" max="1293" width="5.7109375" style="3" customWidth="1"/>
    <col min="1294" max="1294" width="9.7109375" style="3" customWidth="1"/>
    <col min="1295" max="1297" width="7.7109375" style="3" customWidth="1"/>
    <col min="1298" max="1298" width="10.5703125" style="3" customWidth="1"/>
    <col min="1299" max="1299" width="13.7109375" style="3" customWidth="1"/>
    <col min="1300" max="1526" width="28.7109375" style="3"/>
    <col min="1527" max="1528" width="0" style="3" hidden="1" customWidth="1"/>
    <col min="1529" max="1544" width="7.7109375" style="3" customWidth="1"/>
    <col min="1545" max="1545" width="8.7109375" style="3" customWidth="1"/>
    <col min="1546" max="1547" width="7.7109375" style="3" customWidth="1"/>
    <col min="1548" max="1548" width="5.42578125" style="3" customWidth="1"/>
    <col min="1549" max="1549" width="5.7109375" style="3" customWidth="1"/>
    <col min="1550" max="1550" width="9.7109375" style="3" customWidth="1"/>
    <col min="1551" max="1553" width="7.7109375" style="3" customWidth="1"/>
    <col min="1554" max="1554" width="10.5703125" style="3" customWidth="1"/>
    <col min="1555" max="1555" width="13.7109375" style="3" customWidth="1"/>
    <col min="1556" max="1782" width="28.7109375" style="3"/>
    <col min="1783" max="1784" width="0" style="3" hidden="1" customWidth="1"/>
    <col min="1785" max="1800" width="7.7109375" style="3" customWidth="1"/>
    <col min="1801" max="1801" width="8.7109375" style="3" customWidth="1"/>
    <col min="1802" max="1803" width="7.7109375" style="3" customWidth="1"/>
    <col min="1804" max="1804" width="5.42578125" style="3" customWidth="1"/>
    <col min="1805" max="1805" width="5.7109375" style="3" customWidth="1"/>
    <col min="1806" max="1806" width="9.7109375" style="3" customWidth="1"/>
    <col min="1807" max="1809" width="7.7109375" style="3" customWidth="1"/>
    <col min="1810" max="1810" width="10.5703125" style="3" customWidth="1"/>
    <col min="1811" max="1811" width="13.7109375" style="3" customWidth="1"/>
    <col min="1812" max="2038" width="28.7109375" style="3"/>
    <col min="2039" max="2040" width="0" style="3" hidden="1" customWidth="1"/>
    <col min="2041" max="2056" width="7.7109375" style="3" customWidth="1"/>
    <col min="2057" max="2057" width="8.7109375" style="3" customWidth="1"/>
    <col min="2058" max="2059" width="7.7109375" style="3" customWidth="1"/>
    <col min="2060" max="2060" width="5.42578125" style="3" customWidth="1"/>
    <col min="2061" max="2061" width="5.7109375" style="3" customWidth="1"/>
    <col min="2062" max="2062" width="9.7109375" style="3" customWidth="1"/>
    <col min="2063" max="2065" width="7.7109375" style="3" customWidth="1"/>
    <col min="2066" max="2066" width="10.5703125" style="3" customWidth="1"/>
    <col min="2067" max="2067" width="13.7109375" style="3" customWidth="1"/>
    <col min="2068" max="2294" width="28.7109375" style="3"/>
    <col min="2295" max="2296" width="0" style="3" hidden="1" customWidth="1"/>
    <col min="2297" max="2312" width="7.7109375" style="3" customWidth="1"/>
    <col min="2313" max="2313" width="8.7109375" style="3" customWidth="1"/>
    <col min="2314" max="2315" width="7.7109375" style="3" customWidth="1"/>
    <col min="2316" max="2316" width="5.42578125" style="3" customWidth="1"/>
    <col min="2317" max="2317" width="5.7109375" style="3" customWidth="1"/>
    <col min="2318" max="2318" width="9.7109375" style="3" customWidth="1"/>
    <col min="2319" max="2321" width="7.7109375" style="3" customWidth="1"/>
    <col min="2322" max="2322" width="10.5703125" style="3" customWidth="1"/>
    <col min="2323" max="2323" width="13.7109375" style="3" customWidth="1"/>
    <col min="2324" max="2550" width="28.7109375" style="3"/>
    <col min="2551" max="2552" width="0" style="3" hidden="1" customWidth="1"/>
    <col min="2553" max="2568" width="7.7109375" style="3" customWidth="1"/>
    <col min="2569" max="2569" width="8.7109375" style="3" customWidth="1"/>
    <col min="2570" max="2571" width="7.7109375" style="3" customWidth="1"/>
    <col min="2572" max="2572" width="5.42578125" style="3" customWidth="1"/>
    <col min="2573" max="2573" width="5.7109375" style="3" customWidth="1"/>
    <col min="2574" max="2574" width="9.7109375" style="3" customWidth="1"/>
    <col min="2575" max="2577" width="7.7109375" style="3" customWidth="1"/>
    <col min="2578" max="2578" width="10.5703125" style="3" customWidth="1"/>
    <col min="2579" max="2579" width="13.7109375" style="3" customWidth="1"/>
    <col min="2580" max="2806" width="28.7109375" style="3"/>
    <col min="2807" max="2808" width="0" style="3" hidden="1" customWidth="1"/>
    <col min="2809" max="2824" width="7.7109375" style="3" customWidth="1"/>
    <col min="2825" max="2825" width="8.7109375" style="3" customWidth="1"/>
    <col min="2826" max="2827" width="7.7109375" style="3" customWidth="1"/>
    <col min="2828" max="2828" width="5.42578125" style="3" customWidth="1"/>
    <col min="2829" max="2829" width="5.7109375" style="3" customWidth="1"/>
    <col min="2830" max="2830" width="9.7109375" style="3" customWidth="1"/>
    <col min="2831" max="2833" width="7.7109375" style="3" customWidth="1"/>
    <col min="2834" max="2834" width="10.5703125" style="3" customWidth="1"/>
    <col min="2835" max="2835" width="13.7109375" style="3" customWidth="1"/>
    <col min="2836" max="3062" width="28.7109375" style="3"/>
    <col min="3063" max="3064" width="0" style="3" hidden="1" customWidth="1"/>
    <col min="3065" max="3080" width="7.7109375" style="3" customWidth="1"/>
    <col min="3081" max="3081" width="8.7109375" style="3" customWidth="1"/>
    <col min="3082" max="3083" width="7.7109375" style="3" customWidth="1"/>
    <col min="3084" max="3084" width="5.42578125" style="3" customWidth="1"/>
    <col min="3085" max="3085" width="5.7109375" style="3" customWidth="1"/>
    <col min="3086" max="3086" width="9.7109375" style="3" customWidth="1"/>
    <col min="3087" max="3089" width="7.7109375" style="3" customWidth="1"/>
    <col min="3090" max="3090" width="10.5703125" style="3" customWidth="1"/>
    <col min="3091" max="3091" width="13.7109375" style="3" customWidth="1"/>
    <col min="3092" max="3318" width="28.7109375" style="3"/>
    <col min="3319" max="3320" width="0" style="3" hidden="1" customWidth="1"/>
    <col min="3321" max="3336" width="7.7109375" style="3" customWidth="1"/>
    <col min="3337" max="3337" width="8.7109375" style="3" customWidth="1"/>
    <col min="3338" max="3339" width="7.7109375" style="3" customWidth="1"/>
    <col min="3340" max="3340" width="5.42578125" style="3" customWidth="1"/>
    <col min="3341" max="3341" width="5.7109375" style="3" customWidth="1"/>
    <col min="3342" max="3342" width="9.7109375" style="3" customWidth="1"/>
    <col min="3343" max="3345" width="7.7109375" style="3" customWidth="1"/>
    <col min="3346" max="3346" width="10.5703125" style="3" customWidth="1"/>
    <col min="3347" max="3347" width="13.7109375" style="3" customWidth="1"/>
    <col min="3348" max="3574" width="28.7109375" style="3"/>
    <col min="3575" max="3576" width="0" style="3" hidden="1" customWidth="1"/>
    <col min="3577" max="3592" width="7.7109375" style="3" customWidth="1"/>
    <col min="3593" max="3593" width="8.7109375" style="3" customWidth="1"/>
    <col min="3594" max="3595" width="7.7109375" style="3" customWidth="1"/>
    <col min="3596" max="3596" width="5.42578125" style="3" customWidth="1"/>
    <col min="3597" max="3597" width="5.7109375" style="3" customWidth="1"/>
    <col min="3598" max="3598" width="9.7109375" style="3" customWidth="1"/>
    <col min="3599" max="3601" width="7.7109375" style="3" customWidth="1"/>
    <col min="3602" max="3602" width="10.5703125" style="3" customWidth="1"/>
    <col min="3603" max="3603" width="13.7109375" style="3" customWidth="1"/>
    <col min="3604" max="3830" width="28.7109375" style="3"/>
    <col min="3831" max="3832" width="0" style="3" hidden="1" customWidth="1"/>
    <col min="3833" max="3848" width="7.7109375" style="3" customWidth="1"/>
    <col min="3849" max="3849" width="8.7109375" style="3" customWidth="1"/>
    <col min="3850" max="3851" width="7.7109375" style="3" customWidth="1"/>
    <col min="3852" max="3852" width="5.42578125" style="3" customWidth="1"/>
    <col min="3853" max="3853" width="5.7109375" style="3" customWidth="1"/>
    <col min="3854" max="3854" width="9.7109375" style="3" customWidth="1"/>
    <col min="3855" max="3857" width="7.7109375" style="3" customWidth="1"/>
    <col min="3858" max="3858" width="10.5703125" style="3" customWidth="1"/>
    <col min="3859" max="3859" width="13.7109375" style="3" customWidth="1"/>
    <col min="3860" max="4086" width="28.7109375" style="3"/>
    <col min="4087" max="4088" width="0" style="3" hidden="1" customWidth="1"/>
    <col min="4089" max="4104" width="7.7109375" style="3" customWidth="1"/>
    <col min="4105" max="4105" width="8.7109375" style="3" customWidth="1"/>
    <col min="4106" max="4107" width="7.7109375" style="3" customWidth="1"/>
    <col min="4108" max="4108" width="5.42578125" style="3" customWidth="1"/>
    <col min="4109" max="4109" width="5.7109375" style="3" customWidth="1"/>
    <col min="4110" max="4110" width="9.7109375" style="3" customWidth="1"/>
    <col min="4111" max="4113" width="7.7109375" style="3" customWidth="1"/>
    <col min="4114" max="4114" width="10.5703125" style="3" customWidth="1"/>
    <col min="4115" max="4115" width="13.7109375" style="3" customWidth="1"/>
    <col min="4116" max="4342" width="28.7109375" style="3"/>
    <col min="4343" max="4344" width="0" style="3" hidden="1" customWidth="1"/>
    <col min="4345" max="4360" width="7.7109375" style="3" customWidth="1"/>
    <col min="4361" max="4361" width="8.7109375" style="3" customWidth="1"/>
    <col min="4362" max="4363" width="7.7109375" style="3" customWidth="1"/>
    <col min="4364" max="4364" width="5.42578125" style="3" customWidth="1"/>
    <col min="4365" max="4365" width="5.7109375" style="3" customWidth="1"/>
    <col min="4366" max="4366" width="9.7109375" style="3" customWidth="1"/>
    <col min="4367" max="4369" width="7.7109375" style="3" customWidth="1"/>
    <col min="4370" max="4370" width="10.5703125" style="3" customWidth="1"/>
    <col min="4371" max="4371" width="13.7109375" style="3" customWidth="1"/>
    <col min="4372" max="4598" width="28.7109375" style="3"/>
    <col min="4599" max="4600" width="0" style="3" hidden="1" customWidth="1"/>
    <col min="4601" max="4616" width="7.7109375" style="3" customWidth="1"/>
    <col min="4617" max="4617" width="8.7109375" style="3" customWidth="1"/>
    <col min="4618" max="4619" width="7.7109375" style="3" customWidth="1"/>
    <col min="4620" max="4620" width="5.42578125" style="3" customWidth="1"/>
    <col min="4621" max="4621" width="5.7109375" style="3" customWidth="1"/>
    <col min="4622" max="4622" width="9.7109375" style="3" customWidth="1"/>
    <col min="4623" max="4625" width="7.7109375" style="3" customWidth="1"/>
    <col min="4626" max="4626" width="10.5703125" style="3" customWidth="1"/>
    <col min="4627" max="4627" width="13.7109375" style="3" customWidth="1"/>
    <col min="4628" max="4854" width="28.7109375" style="3"/>
    <col min="4855" max="4856" width="0" style="3" hidden="1" customWidth="1"/>
    <col min="4857" max="4872" width="7.7109375" style="3" customWidth="1"/>
    <col min="4873" max="4873" width="8.7109375" style="3" customWidth="1"/>
    <col min="4874" max="4875" width="7.7109375" style="3" customWidth="1"/>
    <col min="4876" max="4876" width="5.42578125" style="3" customWidth="1"/>
    <col min="4877" max="4877" width="5.7109375" style="3" customWidth="1"/>
    <col min="4878" max="4878" width="9.7109375" style="3" customWidth="1"/>
    <col min="4879" max="4881" width="7.7109375" style="3" customWidth="1"/>
    <col min="4882" max="4882" width="10.5703125" style="3" customWidth="1"/>
    <col min="4883" max="4883" width="13.7109375" style="3" customWidth="1"/>
    <col min="4884" max="5110" width="28.7109375" style="3"/>
    <col min="5111" max="5112" width="0" style="3" hidden="1" customWidth="1"/>
    <col min="5113" max="5128" width="7.7109375" style="3" customWidth="1"/>
    <col min="5129" max="5129" width="8.7109375" style="3" customWidth="1"/>
    <col min="5130" max="5131" width="7.7109375" style="3" customWidth="1"/>
    <col min="5132" max="5132" width="5.42578125" style="3" customWidth="1"/>
    <col min="5133" max="5133" width="5.7109375" style="3" customWidth="1"/>
    <col min="5134" max="5134" width="9.7109375" style="3" customWidth="1"/>
    <col min="5135" max="5137" width="7.7109375" style="3" customWidth="1"/>
    <col min="5138" max="5138" width="10.5703125" style="3" customWidth="1"/>
    <col min="5139" max="5139" width="13.7109375" style="3" customWidth="1"/>
    <col min="5140" max="5366" width="28.7109375" style="3"/>
    <col min="5367" max="5368" width="0" style="3" hidden="1" customWidth="1"/>
    <col min="5369" max="5384" width="7.7109375" style="3" customWidth="1"/>
    <col min="5385" max="5385" width="8.7109375" style="3" customWidth="1"/>
    <col min="5386" max="5387" width="7.7109375" style="3" customWidth="1"/>
    <col min="5388" max="5388" width="5.42578125" style="3" customWidth="1"/>
    <col min="5389" max="5389" width="5.7109375" style="3" customWidth="1"/>
    <col min="5390" max="5390" width="9.7109375" style="3" customWidth="1"/>
    <col min="5391" max="5393" width="7.7109375" style="3" customWidth="1"/>
    <col min="5394" max="5394" width="10.5703125" style="3" customWidth="1"/>
    <col min="5395" max="5395" width="13.7109375" style="3" customWidth="1"/>
    <col min="5396" max="5622" width="28.7109375" style="3"/>
    <col min="5623" max="5624" width="0" style="3" hidden="1" customWidth="1"/>
    <col min="5625" max="5640" width="7.7109375" style="3" customWidth="1"/>
    <col min="5641" max="5641" width="8.7109375" style="3" customWidth="1"/>
    <col min="5642" max="5643" width="7.7109375" style="3" customWidth="1"/>
    <col min="5644" max="5644" width="5.42578125" style="3" customWidth="1"/>
    <col min="5645" max="5645" width="5.7109375" style="3" customWidth="1"/>
    <col min="5646" max="5646" width="9.7109375" style="3" customWidth="1"/>
    <col min="5647" max="5649" width="7.7109375" style="3" customWidth="1"/>
    <col min="5650" max="5650" width="10.5703125" style="3" customWidth="1"/>
    <col min="5651" max="5651" width="13.7109375" style="3" customWidth="1"/>
    <col min="5652" max="5878" width="28.7109375" style="3"/>
    <col min="5879" max="5880" width="0" style="3" hidden="1" customWidth="1"/>
    <col min="5881" max="5896" width="7.7109375" style="3" customWidth="1"/>
    <col min="5897" max="5897" width="8.7109375" style="3" customWidth="1"/>
    <col min="5898" max="5899" width="7.7109375" style="3" customWidth="1"/>
    <col min="5900" max="5900" width="5.42578125" style="3" customWidth="1"/>
    <col min="5901" max="5901" width="5.7109375" style="3" customWidth="1"/>
    <col min="5902" max="5902" width="9.7109375" style="3" customWidth="1"/>
    <col min="5903" max="5905" width="7.7109375" style="3" customWidth="1"/>
    <col min="5906" max="5906" width="10.5703125" style="3" customWidth="1"/>
    <col min="5907" max="5907" width="13.7109375" style="3" customWidth="1"/>
    <col min="5908" max="6134" width="28.7109375" style="3"/>
    <col min="6135" max="6136" width="0" style="3" hidden="1" customWidth="1"/>
    <col min="6137" max="6152" width="7.7109375" style="3" customWidth="1"/>
    <col min="6153" max="6153" width="8.7109375" style="3" customWidth="1"/>
    <col min="6154" max="6155" width="7.7109375" style="3" customWidth="1"/>
    <col min="6156" max="6156" width="5.42578125" style="3" customWidth="1"/>
    <col min="6157" max="6157" width="5.7109375" style="3" customWidth="1"/>
    <col min="6158" max="6158" width="9.7109375" style="3" customWidth="1"/>
    <col min="6159" max="6161" width="7.7109375" style="3" customWidth="1"/>
    <col min="6162" max="6162" width="10.5703125" style="3" customWidth="1"/>
    <col min="6163" max="6163" width="13.7109375" style="3" customWidth="1"/>
    <col min="6164" max="6390" width="28.7109375" style="3"/>
    <col min="6391" max="6392" width="0" style="3" hidden="1" customWidth="1"/>
    <col min="6393" max="6408" width="7.7109375" style="3" customWidth="1"/>
    <col min="6409" max="6409" width="8.7109375" style="3" customWidth="1"/>
    <col min="6410" max="6411" width="7.7109375" style="3" customWidth="1"/>
    <col min="6412" max="6412" width="5.42578125" style="3" customWidth="1"/>
    <col min="6413" max="6413" width="5.7109375" style="3" customWidth="1"/>
    <col min="6414" max="6414" width="9.7109375" style="3" customWidth="1"/>
    <col min="6415" max="6417" width="7.7109375" style="3" customWidth="1"/>
    <col min="6418" max="6418" width="10.5703125" style="3" customWidth="1"/>
    <col min="6419" max="6419" width="13.7109375" style="3" customWidth="1"/>
    <col min="6420" max="6646" width="28.7109375" style="3"/>
    <col min="6647" max="6648" width="0" style="3" hidden="1" customWidth="1"/>
    <col min="6649" max="6664" width="7.7109375" style="3" customWidth="1"/>
    <col min="6665" max="6665" width="8.7109375" style="3" customWidth="1"/>
    <col min="6666" max="6667" width="7.7109375" style="3" customWidth="1"/>
    <col min="6668" max="6668" width="5.42578125" style="3" customWidth="1"/>
    <col min="6669" max="6669" width="5.7109375" style="3" customWidth="1"/>
    <col min="6670" max="6670" width="9.7109375" style="3" customWidth="1"/>
    <col min="6671" max="6673" width="7.7109375" style="3" customWidth="1"/>
    <col min="6674" max="6674" width="10.5703125" style="3" customWidth="1"/>
    <col min="6675" max="6675" width="13.7109375" style="3" customWidth="1"/>
    <col min="6676" max="6902" width="28.7109375" style="3"/>
    <col min="6903" max="6904" width="0" style="3" hidden="1" customWidth="1"/>
    <col min="6905" max="6920" width="7.7109375" style="3" customWidth="1"/>
    <col min="6921" max="6921" width="8.7109375" style="3" customWidth="1"/>
    <col min="6922" max="6923" width="7.7109375" style="3" customWidth="1"/>
    <col min="6924" max="6924" width="5.42578125" style="3" customWidth="1"/>
    <col min="6925" max="6925" width="5.7109375" style="3" customWidth="1"/>
    <col min="6926" max="6926" width="9.7109375" style="3" customWidth="1"/>
    <col min="6927" max="6929" width="7.7109375" style="3" customWidth="1"/>
    <col min="6930" max="6930" width="10.5703125" style="3" customWidth="1"/>
    <col min="6931" max="6931" width="13.7109375" style="3" customWidth="1"/>
    <col min="6932" max="7158" width="28.7109375" style="3"/>
    <col min="7159" max="7160" width="0" style="3" hidden="1" customWidth="1"/>
    <col min="7161" max="7176" width="7.7109375" style="3" customWidth="1"/>
    <col min="7177" max="7177" width="8.7109375" style="3" customWidth="1"/>
    <col min="7178" max="7179" width="7.7109375" style="3" customWidth="1"/>
    <col min="7180" max="7180" width="5.42578125" style="3" customWidth="1"/>
    <col min="7181" max="7181" width="5.7109375" style="3" customWidth="1"/>
    <col min="7182" max="7182" width="9.7109375" style="3" customWidth="1"/>
    <col min="7183" max="7185" width="7.7109375" style="3" customWidth="1"/>
    <col min="7186" max="7186" width="10.5703125" style="3" customWidth="1"/>
    <col min="7187" max="7187" width="13.7109375" style="3" customWidth="1"/>
    <col min="7188" max="7414" width="28.7109375" style="3"/>
    <col min="7415" max="7416" width="0" style="3" hidden="1" customWidth="1"/>
    <col min="7417" max="7432" width="7.7109375" style="3" customWidth="1"/>
    <col min="7433" max="7433" width="8.7109375" style="3" customWidth="1"/>
    <col min="7434" max="7435" width="7.7109375" style="3" customWidth="1"/>
    <col min="7436" max="7436" width="5.42578125" style="3" customWidth="1"/>
    <col min="7437" max="7437" width="5.7109375" style="3" customWidth="1"/>
    <col min="7438" max="7438" width="9.7109375" style="3" customWidth="1"/>
    <col min="7439" max="7441" width="7.7109375" style="3" customWidth="1"/>
    <col min="7442" max="7442" width="10.5703125" style="3" customWidth="1"/>
    <col min="7443" max="7443" width="13.7109375" style="3" customWidth="1"/>
    <col min="7444" max="7670" width="28.7109375" style="3"/>
    <col min="7671" max="7672" width="0" style="3" hidden="1" customWidth="1"/>
    <col min="7673" max="7688" width="7.7109375" style="3" customWidth="1"/>
    <col min="7689" max="7689" width="8.7109375" style="3" customWidth="1"/>
    <col min="7690" max="7691" width="7.7109375" style="3" customWidth="1"/>
    <col min="7692" max="7692" width="5.42578125" style="3" customWidth="1"/>
    <col min="7693" max="7693" width="5.7109375" style="3" customWidth="1"/>
    <col min="7694" max="7694" width="9.7109375" style="3" customWidth="1"/>
    <col min="7695" max="7697" width="7.7109375" style="3" customWidth="1"/>
    <col min="7698" max="7698" width="10.5703125" style="3" customWidth="1"/>
    <col min="7699" max="7699" width="13.7109375" style="3" customWidth="1"/>
    <col min="7700" max="7926" width="28.7109375" style="3"/>
    <col min="7927" max="7928" width="0" style="3" hidden="1" customWidth="1"/>
    <col min="7929" max="7944" width="7.7109375" style="3" customWidth="1"/>
    <col min="7945" max="7945" width="8.7109375" style="3" customWidth="1"/>
    <col min="7946" max="7947" width="7.7109375" style="3" customWidth="1"/>
    <col min="7948" max="7948" width="5.42578125" style="3" customWidth="1"/>
    <col min="7949" max="7949" width="5.7109375" style="3" customWidth="1"/>
    <col min="7950" max="7950" width="9.7109375" style="3" customWidth="1"/>
    <col min="7951" max="7953" width="7.7109375" style="3" customWidth="1"/>
    <col min="7954" max="7954" width="10.5703125" style="3" customWidth="1"/>
    <col min="7955" max="7955" width="13.7109375" style="3" customWidth="1"/>
    <col min="7956" max="8182" width="28.7109375" style="3"/>
    <col min="8183" max="8184" width="0" style="3" hidden="1" customWidth="1"/>
    <col min="8185" max="8200" width="7.7109375" style="3" customWidth="1"/>
    <col min="8201" max="8201" width="8.7109375" style="3" customWidth="1"/>
    <col min="8202" max="8203" width="7.7109375" style="3" customWidth="1"/>
    <col min="8204" max="8204" width="5.42578125" style="3" customWidth="1"/>
    <col min="8205" max="8205" width="5.7109375" style="3" customWidth="1"/>
    <col min="8206" max="8206" width="9.7109375" style="3" customWidth="1"/>
    <col min="8207" max="8209" width="7.7109375" style="3" customWidth="1"/>
    <col min="8210" max="8210" width="10.5703125" style="3" customWidth="1"/>
    <col min="8211" max="8211" width="13.7109375" style="3" customWidth="1"/>
    <col min="8212" max="8438" width="28.7109375" style="3"/>
    <col min="8439" max="8440" width="0" style="3" hidden="1" customWidth="1"/>
    <col min="8441" max="8456" width="7.7109375" style="3" customWidth="1"/>
    <col min="8457" max="8457" width="8.7109375" style="3" customWidth="1"/>
    <col min="8458" max="8459" width="7.7109375" style="3" customWidth="1"/>
    <col min="8460" max="8460" width="5.42578125" style="3" customWidth="1"/>
    <col min="8461" max="8461" width="5.7109375" style="3" customWidth="1"/>
    <col min="8462" max="8462" width="9.7109375" style="3" customWidth="1"/>
    <col min="8463" max="8465" width="7.7109375" style="3" customWidth="1"/>
    <col min="8466" max="8466" width="10.5703125" style="3" customWidth="1"/>
    <col min="8467" max="8467" width="13.7109375" style="3" customWidth="1"/>
    <col min="8468" max="8694" width="28.7109375" style="3"/>
    <col min="8695" max="8696" width="0" style="3" hidden="1" customWidth="1"/>
    <col min="8697" max="8712" width="7.7109375" style="3" customWidth="1"/>
    <col min="8713" max="8713" width="8.7109375" style="3" customWidth="1"/>
    <col min="8714" max="8715" width="7.7109375" style="3" customWidth="1"/>
    <col min="8716" max="8716" width="5.42578125" style="3" customWidth="1"/>
    <col min="8717" max="8717" width="5.7109375" style="3" customWidth="1"/>
    <col min="8718" max="8718" width="9.7109375" style="3" customWidth="1"/>
    <col min="8719" max="8721" width="7.7109375" style="3" customWidth="1"/>
    <col min="8722" max="8722" width="10.5703125" style="3" customWidth="1"/>
    <col min="8723" max="8723" width="13.7109375" style="3" customWidth="1"/>
    <col min="8724" max="8950" width="28.7109375" style="3"/>
    <col min="8951" max="8952" width="0" style="3" hidden="1" customWidth="1"/>
    <col min="8953" max="8968" width="7.7109375" style="3" customWidth="1"/>
    <col min="8969" max="8969" width="8.7109375" style="3" customWidth="1"/>
    <col min="8970" max="8971" width="7.7109375" style="3" customWidth="1"/>
    <col min="8972" max="8972" width="5.42578125" style="3" customWidth="1"/>
    <col min="8973" max="8973" width="5.7109375" style="3" customWidth="1"/>
    <col min="8974" max="8974" width="9.7109375" style="3" customWidth="1"/>
    <col min="8975" max="8977" width="7.7109375" style="3" customWidth="1"/>
    <col min="8978" max="8978" width="10.5703125" style="3" customWidth="1"/>
    <col min="8979" max="8979" width="13.7109375" style="3" customWidth="1"/>
    <col min="8980" max="9206" width="28.7109375" style="3"/>
    <col min="9207" max="9208" width="0" style="3" hidden="1" customWidth="1"/>
    <col min="9209" max="9224" width="7.7109375" style="3" customWidth="1"/>
    <col min="9225" max="9225" width="8.7109375" style="3" customWidth="1"/>
    <col min="9226" max="9227" width="7.7109375" style="3" customWidth="1"/>
    <col min="9228" max="9228" width="5.42578125" style="3" customWidth="1"/>
    <col min="9229" max="9229" width="5.7109375" style="3" customWidth="1"/>
    <col min="9230" max="9230" width="9.7109375" style="3" customWidth="1"/>
    <col min="9231" max="9233" width="7.7109375" style="3" customWidth="1"/>
    <col min="9234" max="9234" width="10.5703125" style="3" customWidth="1"/>
    <col min="9235" max="9235" width="13.7109375" style="3" customWidth="1"/>
    <col min="9236" max="9462" width="28.7109375" style="3"/>
    <col min="9463" max="9464" width="0" style="3" hidden="1" customWidth="1"/>
    <col min="9465" max="9480" width="7.7109375" style="3" customWidth="1"/>
    <col min="9481" max="9481" width="8.7109375" style="3" customWidth="1"/>
    <col min="9482" max="9483" width="7.7109375" style="3" customWidth="1"/>
    <col min="9484" max="9484" width="5.42578125" style="3" customWidth="1"/>
    <col min="9485" max="9485" width="5.7109375" style="3" customWidth="1"/>
    <col min="9486" max="9486" width="9.7109375" style="3" customWidth="1"/>
    <col min="9487" max="9489" width="7.7109375" style="3" customWidth="1"/>
    <col min="9490" max="9490" width="10.5703125" style="3" customWidth="1"/>
    <col min="9491" max="9491" width="13.7109375" style="3" customWidth="1"/>
    <col min="9492" max="9718" width="28.7109375" style="3"/>
    <col min="9719" max="9720" width="0" style="3" hidden="1" customWidth="1"/>
    <col min="9721" max="9736" width="7.7109375" style="3" customWidth="1"/>
    <col min="9737" max="9737" width="8.7109375" style="3" customWidth="1"/>
    <col min="9738" max="9739" width="7.7109375" style="3" customWidth="1"/>
    <col min="9740" max="9740" width="5.42578125" style="3" customWidth="1"/>
    <col min="9741" max="9741" width="5.7109375" style="3" customWidth="1"/>
    <col min="9742" max="9742" width="9.7109375" style="3" customWidth="1"/>
    <col min="9743" max="9745" width="7.7109375" style="3" customWidth="1"/>
    <col min="9746" max="9746" width="10.5703125" style="3" customWidth="1"/>
    <col min="9747" max="9747" width="13.7109375" style="3" customWidth="1"/>
    <col min="9748" max="9974" width="28.7109375" style="3"/>
    <col min="9975" max="9976" width="0" style="3" hidden="1" customWidth="1"/>
    <col min="9977" max="9992" width="7.7109375" style="3" customWidth="1"/>
    <col min="9993" max="9993" width="8.7109375" style="3" customWidth="1"/>
    <col min="9994" max="9995" width="7.7109375" style="3" customWidth="1"/>
    <col min="9996" max="9996" width="5.42578125" style="3" customWidth="1"/>
    <col min="9997" max="9997" width="5.7109375" style="3" customWidth="1"/>
    <col min="9998" max="9998" width="9.7109375" style="3" customWidth="1"/>
    <col min="9999" max="10001" width="7.7109375" style="3" customWidth="1"/>
    <col min="10002" max="10002" width="10.5703125" style="3" customWidth="1"/>
    <col min="10003" max="10003" width="13.7109375" style="3" customWidth="1"/>
    <col min="10004" max="10230" width="28.7109375" style="3"/>
    <col min="10231" max="10232" width="0" style="3" hidden="1" customWidth="1"/>
    <col min="10233" max="10248" width="7.7109375" style="3" customWidth="1"/>
    <col min="10249" max="10249" width="8.7109375" style="3" customWidth="1"/>
    <col min="10250" max="10251" width="7.7109375" style="3" customWidth="1"/>
    <col min="10252" max="10252" width="5.42578125" style="3" customWidth="1"/>
    <col min="10253" max="10253" width="5.7109375" style="3" customWidth="1"/>
    <col min="10254" max="10254" width="9.7109375" style="3" customWidth="1"/>
    <col min="10255" max="10257" width="7.7109375" style="3" customWidth="1"/>
    <col min="10258" max="10258" width="10.5703125" style="3" customWidth="1"/>
    <col min="10259" max="10259" width="13.7109375" style="3" customWidth="1"/>
    <col min="10260" max="10486" width="28.7109375" style="3"/>
    <col min="10487" max="10488" width="0" style="3" hidden="1" customWidth="1"/>
    <col min="10489" max="10504" width="7.7109375" style="3" customWidth="1"/>
    <col min="10505" max="10505" width="8.7109375" style="3" customWidth="1"/>
    <col min="10506" max="10507" width="7.7109375" style="3" customWidth="1"/>
    <col min="10508" max="10508" width="5.42578125" style="3" customWidth="1"/>
    <col min="10509" max="10509" width="5.7109375" style="3" customWidth="1"/>
    <col min="10510" max="10510" width="9.7109375" style="3" customWidth="1"/>
    <col min="10511" max="10513" width="7.7109375" style="3" customWidth="1"/>
    <col min="10514" max="10514" width="10.5703125" style="3" customWidth="1"/>
    <col min="10515" max="10515" width="13.7109375" style="3" customWidth="1"/>
    <col min="10516" max="10742" width="28.7109375" style="3"/>
    <col min="10743" max="10744" width="0" style="3" hidden="1" customWidth="1"/>
    <col min="10745" max="10760" width="7.7109375" style="3" customWidth="1"/>
    <col min="10761" max="10761" width="8.7109375" style="3" customWidth="1"/>
    <col min="10762" max="10763" width="7.7109375" style="3" customWidth="1"/>
    <col min="10764" max="10764" width="5.42578125" style="3" customWidth="1"/>
    <col min="10765" max="10765" width="5.7109375" style="3" customWidth="1"/>
    <col min="10766" max="10766" width="9.7109375" style="3" customWidth="1"/>
    <col min="10767" max="10769" width="7.7109375" style="3" customWidth="1"/>
    <col min="10770" max="10770" width="10.5703125" style="3" customWidth="1"/>
    <col min="10771" max="10771" width="13.7109375" style="3" customWidth="1"/>
    <col min="10772" max="10998" width="28.7109375" style="3"/>
    <col min="10999" max="11000" width="0" style="3" hidden="1" customWidth="1"/>
    <col min="11001" max="11016" width="7.7109375" style="3" customWidth="1"/>
    <col min="11017" max="11017" width="8.7109375" style="3" customWidth="1"/>
    <col min="11018" max="11019" width="7.7109375" style="3" customWidth="1"/>
    <col min="11020" max="11020" width="5.42578125" style="3" customWidth="1"/>
    <col min="11021" max="11021" width="5.7109375" style="3" customWidth="1"/>
    <col min="11022" max="11022" width="9.7109375" style="3" customWidth="1"/>
    <col min="11023" max="11025" width="7.7109375" style="3" customWidth="1"/>
    <col min="11026" max="11026" width="10.5703125" style="3" customWidth="1"/>
    <col min="11027" max="11027" width="13.7109375" style="3" customWidth="1"/>
    <col min="11028" max="11254" width="28.7109375" style="3"/>
    <col min="11255" max="11256" width="0" style="3" hidden="1" customWidth="1"/>
    <col min="11257" max="11272" width="7.7109375" style="3" customWidth="1"/>
    <col min="11273" max="11273" width="8.7109375" style="3" customWidth="1"/>
    <col min="11274" max="11275" width="7.7109375" style="3" customWidth="1"/>
    <col min="11276" max="11276" width="5.42578125" style="3" customWidth="1"/>
    <col min="11277" max="11277" width="5.7109375" style="3" customWidth="1"/>
    <col min="11278" max="11278" width="9.7109375" style="3" customWidth="1"/>
    <col min="11279" max="11281" width="7.7109375" style="3" customWidth="1"/>
    <col min="11282" max="11282" width="10.5703125" style="3" customWidth="1"/>
    <col min="11283" max="11283" width="13.7109375" style="3" customWidth="1"/>
    <col min="11284" max="11510" width="28.7109375" style="3"/>
    <col min="11511" max="11512" width="0" style="3" hidden="1" customWidth="1"/>
    <col min="11513" max="11528" width="7.7109375" style="3" customWidth="1"/>
    <col min="11529" max="11529" width="8.7109375" style="3" customWidth="1"/>
    <col min="11530" max="11531" width="7.7109375" style="3" customWidth="1"/>
    <col min="11532" max="11532" width="5.42578125" style="3" customWidth="1"/>
    <col min="11533" max="11533" width="5.7109375" style="3" customWidth="1"/>
    <col min="11534" max="11534" width="9.7109375" style="3" customWidth="1"/>
    <col min="11535" max="11537" width="7.7109375" style="3" customWidth="1"/>
    <col min="11538" max="11538" width="10.5703125" style="3" customWidth="1"/>
    <col min="11539" max="11539" width="13.7109375" style="3" customWidth="1"/>
    <col min="11540" max="11766" width="28.7109375" style="3"/>
    <col min="11767" max="11768" width="0" style="3" hidden="1" customWidth="1"/>
    <col min="11769" max="11784" width="7.7109375" style="3" customWidth="1"/>
    <col min="11785" max="11785" width="8.7109375" style="3" customWidth="1"/>
    <col min="11786" max="11787" width="7.7109375" style="3" customWidth="1"/>
    <col min="11788" max="11788" width="5.42578125" style="3" customWidth="1"/>
    <col min="11789" max="11789" width="5.7109375" style="3" customWidth="1"/>
    <col min="11790" max="11790" width="9.7109375" style="3" customWidth="1"/>
    <col min="11791" max="11793" width="7.7109375" style="3" customWidth="1"/>
    <col min="11794" max="11794" width="10.5703125" style="3" customWidth="1"/>
    <col min="11795" max="11795" width="13.7109375" style="3" customWidth="1"/>
    <col min="11796" max="12022" width="28.7109375" style="3"/>
    <col min="12023" max="12024" width="0" style="3" hidden="1" customWidth="1"/>
    <col min="12025" max="12040" width="7.7109375" style="3" customWidth="1"/>
    <col min="12041" max="12041" width="8.7109375" style="3" customWidth="1"/>
    <col min="12042" max="12043" width="7.7109375" style="3" customWidth="1"/>
    <col min="12044" max="12044" width="5.42578125" style="3" customWidth="1"/>
    <col min="12045" max="12045" width="5.7109375" style="3" customWidth="1"/>
    <col min="12046" max="12046" width="9.7109375" style="3" customWidth="1"/>
    <col min="12047" max="12049" width="7.7109375" style="3" customWidth="1"/>
    <col min="12050" max="12050" width="10.5703125" style="3" customWidth="1"/>
    <col min="12051" max="12051" width="13.7109375" style="3" customWidth="1"/>
    <col min="12052" max="12278" width="28.7109375" style="3"/>
    <col min="12279" max="12280" width="0" style="3" hidden="1" customWidth="1"/>
    <col min="12281" max="12296" width="7.7109375" style="3" customWidth="1"/>
    <col min="12297" max="12297" width="8.7109375" style="3" customWidth="1"/>
    <col min="12298" max="12299" width="7.7109375" style="3" customWidth="1"/>
    <col min="12300" max="12300" width="5.42578125" style="3" customWidth="1"/>
    <col min="12301" max="12301" width="5.7109375" style="3" customWidth="1"/>
    <col min="12302" max="12302" width="9.7109375" style="3" customWidth="1"/>
    <col min="12303" max="12305" width="7.7109375" style="3" customWidth="1"/>
    <col min="12306" max="12306" width="10.5703125" style="3" customWidth="1"/>
    <col min="12307" max="12307" width="13.7109375" style="3" customWidth="1"/>
    <col min="12308" max="12534" width="28.7109375" style="3"/>
    <col min="12535" max="12536" width="0" style="3" hidden="1" customWidth="1"/>
    <col min="12537" max="12552" width="7.7109375" style="3" customWidth="1"/>
    <col min="12553" max="12553" width="8.7109375" style="3" customWidth="1"/>
    <col min="12554" max="12555" width="7.7109375" style="3" customWidth="1"/>
    <col min="12556" max="12556" width="5.42578125" style="3" customWidth="1"/>
    <col min="12557" max="12557" width="5.7109375" style="3" customWidth="1"/>
    <col min="12558" max="12558" width="9.7109375" style="3" customWidth="1"/>
    <col min="12559" max="12561" width="7.7109375" style="3" customWidth="1"/>
    <col min="12562" max="12562" width="10.5703125" style="3" customWidth="1"/>
    <col min="12563" max="12563" width="13.7109375" style="3" customWidth="1"/>
    <col min="12564" max="12790" width="28.7109375" style="3"/>
    <col min="12791" max="12792" width="0" style="3" hidden="1" customWidth="1"/>
    <col min="12793" max="12808" width="7.7109375" style="3" customWidth="1"/>
    <col min="12809" max="12809" width="8.7109375" style="3" customWidth="1"/>
    <col min="12810" max="12811" width="7.7109375" style="3" customWidth="1"/>
    <col min="12812" max="12812" width="5.42578125" style="3" customWidth="1"/>
    <col min="12813" max="12813" width="5.7109375" style="3" customWidth="1"/>
    <col min="12814" max="12814" width="9.7109375" style="3" customWidth="1"/>
    <col min="12815" max="12817" width="7.7109375" style="3" customWidth="1"/>
    <col min="12818" max="12818" width="10.5703125" style="3" customWidth="1"/>
    <col min="12819" max="12819" width="13.7109375" style="3" customWidth="1"/>
    <col min="12820" max="13046" width="28.7109375" style="3"/>
    <col min="13047" max="13048" width="0" style="3" hidden="1" customWidth="1"/>
    <col min="13049" max="13064" width="7.7109375" style="3" customWidth="1"/>
    <col min="13065" max="13065" width="8.7109375" style="3" customWidth="1"/>
    <col min="13066" max="13067" width="7.7109375" style="3" customWidth="1"/>
    <col min="13068" max="13068" width="5.42578125" style="3" customWidth="1"/>
    <col min="13069" max="13069" width="5.7109375" style="3" customWidth="1"/>
    <col min="13070" max="13070" width="9.7109375" style="3" customWidth="1"/>
    <col min="13071" max="13073" width="7.7109375" style="3" customWidth="1"/>
    <col min="13074" max="13074" width="10.5703125" style="3" customWidth="1"/>
    <col min="13075" max="13075" width="13.7109375" style="3" customWidth="1"/>
    <col min="13076" max="13302" width="28.7109375" style="3"/>
    <col min="13303" max="13304" width="0" style="3" hidden="1" customWidth="1"/>
    <col min="13305" max="13320" width="7.7109375" style="3" customWidth="1"/>
    <col min="13321" max="13321" width="8.7109375" style="3" customWidth="1"/>
    <col min="13322" max="13323" width="7.7109375" style="3" customWidth="1"/>
    <col min="13324" max="13324" width="5.42578125" style="3" customWidth="1"/>
    <col min="13325" max="13325" width="5.7109375" style="3" customWidth="1"/>
    <col min="13326" max="13326" width="9.7109375" style="3" customWidth="1"/>
    <col min="13327" max="13329" width="7.7109375" style="3" customWidth="1"/>
    <col min="13330" max="13330" width="10.5703125" style="3" customWidth="1"/>
    <col min="13331" max="13331" width="13.7109375" style="3" customWidth="1"/>
    <col min="13332" max="13558" width="28.7109375" style="3"/>
    <col min="13559" max="13560" width="0" style="3" hidden="1" customWidth="1"/>
    <col min="13561" max="13576" width="7.7109375" style="3" customWidth="1"/>
    <col min="13577" max="13577" width="8.7109375" style="3" customWidth="1"/>
    <col min="13578" max="13579" width="7.7109375" style="3" customWidth="1"/>
    <col min="13580" max="13580" width="5.42578125" style="3" customWidth="1"/>
    <col min="13581" max="13581" width="5.7109375" style="3" customWidth="1"/>
    <col min="13582" max="13582" width="9.7109375" style="3" customWidth="1"/>
    <col min="13583" max="13585" width="7.7109375" style="3" customWidth="1"/>
    <col min="13586" max="13586" width="10.5703125" style="3" customWidth="1"/>
    <col min="13587" max="13587" width="13.7109375" style="3" customWidth="1"/>
    <col min="13588" max="13814" width="28.7109375" style="3"/>
    <col min="13815" max="13816" width="0" style="3" hidden="1" customWidth="1"/>
    <col min="13817" max="13832" width="7.7109375" style="3" customWidth="1"/>
    <col min="13833" max="13833" width="8.7109375" style="3" customWidth="1"/>
    <col min="13834" max="13835" width="7.7109375" style="3" customWidth="1"/>
    <col min="13836" max="13836" width="5.42578125" style="3" customWidth="1"/>
    <col min="13837" max="13837" width="5.7109375" style="3" customWidth="1"/>
    <col min="13838" max="13838" width="9.7109375" style="3" customWidth="1"/>
    <col min="13839" max="13841" width="7.7109375" style="3" customWidth="1"/>
    <col min="13842" max="13842" width="10.5703125" style="3" customWidth="1"/>
    <col min="13843" max="13843" width="13.7109375" style="3" customWidth="1"/>
    <col min="13844" max="14070" width="28.7109375" style="3"/>
    <col min="14071" max="14072" width="0" style="3" hidden="1" customWidth="1"/>
    <col min="14073" max="14088" width="7.7109375" style="3" customWidth="1"/>
    <col min="14089" max="14089" width="8.7109375" style="3" customWidth="1"/>
    <col min="14090" max="14091" width="7.7109375" style="3" customWidth="1"/>
    <col min="14092" max="14092" width="5.42578125" style="3" customWidth="1"/>
    <col min="14093" max="14093" width="5.7109375" style="3" customWidth="1"/>
    <col min="14094" max="14094" width="9.7109375" style="3" customWidth="1"/>
    <col min="14095" max="14097" width="7.7109375" style="3" customWidth="1"/>
    <col min="14098" max="14098" width="10.5703125" style="3" customWidth="1"/>
    <col min="14099" max="14099" width="13.7109375" style="3" customWidth="1"/>
    <col min="14100" max="14326" width="28.7109375" style="3"/>
    <col min="14327" max="14328" width="0" style="3" hidden="1" customWidth="1"/>
    <col min="14329" max="14344" width="7.7109375" style="3" customWidth="1"/>
    <col min="14345" max="14345" width="8.7109375" style="3" customWidth="1"/>
    <col min="14346" max="14347" width="7.7109375" style="3" customWidth="1"/>
    <col min="14348" max="14348" width="5.42578125" style="3" customWidth="1"/>
    <col min="14349" max="14349" width="5.7109375" style="3" customWidth="1"/>
    <col min="14350" max="14350" width="9.7109375" style="3" customWidth="1"/>
    <col min="14351" max="14353" width="7.7109375" style="3" customWidth="1"/>
    <col min="14354" max="14354" width="10.5703125" style="3" customWidth="1"/>
    <col min="14355" max="14355" width="13.7109375" style="3" customWidth="1"/>
    <col min="14356" max="14582" width="28.7109375" style="3"/>
    <col min="14583" max="14584" width="0" style="3" hidden="1" customWidth="1"/>
    <col min="14585" max="14600" width="7.7109375" style="3" customWidth="1"/>
    <col min="14601" max="14601" width="8.7109375" style="3" customWidth="1"/>
    <col min="14602" max="14603" width="7.7109375" style="3" customWidth="1"/>
    <col min="14604" max="14604" width="5.42578125" style="3" customWidth="1"/>
    <col min="14605" max="14605" width="5.7109375" style="3" customWidth="1"/>
    <col min="14606" max="14606" width="9.7109375" style="3" customWidth="1"/>
    <col min="14607" max="14609" width="7.7109375" style="3" customWidth="1"/>
    <col min="14610" max="14610" width="10.5703125" style="3" customWidth="1"/>
    <col min="14611" max="14611" width="13.7109375" style="3" customWidth="1"/>
    <col min="14612" max="14838" width="28.7109375" style="3"/>
    <col min="14839" max="14840" width="0" style="3" hidden="1" customWidth="1"/>
    <col min="14841" max="14856" width="7.7109375" style="3" customWidth="1"/>
    <col min="14857" max="14857" width="8.7109375" style="3" customWidth="1"/>
    <col min="14858" max="14859" width="7.7109375" style="3" customWidth="1"/>
    <col min="14860" max="14860" width="5.42578125" style="3" customWidth="1"/>
    <col min="14861" max="14861" width="5.7109375" style="3" customWidth="1"/>
    <col min="14862" max="14862" width="9.7109375" style="3" customWidth="1"/>
    <col min="14863" max="14865" width="7.7109375" style="3" customWidth="1"/>
    <col min="14866" max="14866" width="10.5703125" style="3" customWidth="1"/>
    <col min="14867" max="14867" width="13.7109375" style="3" customWidth="1"/>
    <col min="14868" max="15094" width="28.7109375" style="3"/>
    <col min="15095" max="15096" width="0" style="3" hidden="1" customWidth="1"/>
    <col min="15097" max="15112" width="7.7109375" style="3" customWidth="1"/>
    <col min="15113" max="15113" width="8.7109375" style="3" customWidth="1"/>
    <col min="15114" max="15115" width="7.7109375" style="3" customWidth="1"/>
    <col min="15116" max="15116" width="5.42578125" style="3" customWidth="1"/>
    <col min="15117" max="15117" width="5.7109375" style="3" customWidth="1"/>
    <col min="15118" max="15118" width="9.7109375" style="3" customWidth="1"/>
    <col min="15119" max="15121" width="7.7109375" style="3" customWidth="1"/>
    <col min="15122" max="15122" width="10.5703125" style="3" customWidth="1"/>
    <col min="15123" max="15123" width="13.7109375" style="3" customWidth="1"/>
    <col min="15124" max="15350" width="28.7109375" style="3"/>
    <col min="15351" max="15352" width="0" style="3" hidden="1" customWidth="1"/>
    <col min="15353" max="15368" width="7.7109375" style="3" customWidth="1"/>
    <col min="15369" max="15369" width="8.7109375" style="3" customWidth="1"/>
    <col min="15370" max="15371" width="7.7109375" style="3" customWidth="1"/>
    <col min="15372" max="15372" width="5.42578125" style="3" customWidth="1"/>
    <col min="15373" max="15373" width="5.7109375" style="3" customWidth="1"/>
    <col min="15374" max="15374" width="9.7109375" style="3" customWidth="1"/>
    <col min="15375" max="15377" width="7.7109375" style="3" customWidth="1"/>
    <col min="15378" max="15378" width="10.5703125" style="3" customWidth="1"/>
    <col min="15379" max="15379" width="13.7109375" style="3" customWidth="1"/>
    <col min="15380" max="15606" width="28.7109375" style="3"/>
    <col min="15607" max="15608" width="0" style="3" hidden="1" customWidth="1"/>
    <col min="15609" max="15624" width="7.7109375" style="3" customWidth="1"/>
    <col min="15625" max="15625" width="8.7109375" style="3" customWidth="1"/>
    <col min="15626" max="15627" width="7.7109375" style="3" customWidth="1"/>
    <col min="15628" max="15628" width="5.42578125" style="3" customWidth="1"/>
    <col min="15629" max="15629" width="5.7109375" style="3" customWidth="1"/>
    <col min="15630" max="15630" width="9.7109375" style="3" customWidth="1"/>
    <col min="15631" max="15633" width="7.7109375" style="3" customWidth="1"/>
    <col min="15634" max="15634" width="10.5703125" style="3" customWidth="1"/>
    <col min="15635" max="15635" width="13.7109375" style="3" customWidth="1"/>
    <col min="15636" max="15862" width="28.7109375" style="3"/>
    <col min="15863" max="15864" width="0" style="3" hidden="1" customWidth="1"/>
    <col min="15865" max="15880" width="7.7109375" style="3" customWidth="1"/>
    <col min="15881" max="15881" width="8.7109375" style="3" customWidth="1"/>
    <col min="15882" max="15883" width="7.7109375" style="3" customWidth="1"/>
    <col min="15884" max="15884" width="5.42578125" style="3" customWidth="1"/>
    <col min="15885" max="15885" width="5.7109375" style="3" customWidth="1"/>
    <col min="15886" max="15886" width="9.7109375" style="3" customWidth="1"/>
    <col min="15887" max="15889" width="7.7109375" style="3" customWidth="1"/>
    <col min="15890" max="15890" width="10.5703125" style="3" customWidth="1"/>
    <col min="15891" max="15891" width="13.7109375" style="3" customWidth="1"/>
    <col min="15892" max="16118" width="28.7109375" style="3"/>
    <col min="16119" max="16120" width="0" style="3" hidden="1" customWidth="1"/>
    <col min="16121" max="16136" width="7.7109375" style="3" customWidth="1"/>
    <col min="16137" max="16137" width="8.7109375" style="3" customWidth="1"/>
    <col min="16138" max="16139" width="7.7109375" style="3" customWidth="1"/>
    <col min="16140" max="16140" width="5.42578125" style="3" customWidth="1"/>
    <col min="16141" max="16141" width="5.7109375" style="3" customWidth="1"/>
    <col min="16142" max="16142" width="9.7109375" style="3" customWidth="1"/>
    <col min="16143" max="16145" width="7.7109375" style="3" customWidth="1"/>
    <col min="16146" max="16146" width="10.5703125" style="3" customWidth="1"/>
    <col min="16147" max="16147" width="13.7109375" style="3" customWidth="1"/>
    <col min="16148" max="16384" width="28.7109375" style="3"/>
  </cols>
  <sheetData>
    <row r="1" spans="1:20" x14ac:dyDescent="0.2">
      <c r="A1" s="102" t="s">
        <v>616</v>
      </c>
      <c r="O1" s="3"/>
    </row>
    <row r="2" spans="1:20" ht="15.75" x14ac:dyDescent="0.25">
      <c r="A2" s="75" t="s">
        <v>617</v>
      </c>
      <c r="O2" s="3"/>
    </row>
    <row r="3" spans="1:20" x14ac:dyDescent="0.2">
      <c r="O3" s="3"/>
    </row>
    <row r="4" spans="1:20" s="105" customFormat="1" ht="24" customHeight="1" x14ac:dyDescent="0.25">
      <c r="A4" s="103" t="s">
        <v>618</v>
      </c>
      <c r="B4" s="104">
        <v>2016</v>
      </c>
      <c r="C4" s="104">
        <v>2017</v>
      </c>
      <c r="D4" s="104">
        <v>2018</v>
      </c>
      <c r="E4" s="104">
        <v>2019</v>
      </c>
      <c r="F4" s="104">
        <v>2020</v>
      </c>
      <c r="G4" s="104">
        <v>2021</v>
      </c>
      <c r="H4" s="104">
        <v>2022</v>
      </c>
      <c r="I4" s="104">
        <v>2023</v>
      </c>
      <c r="J4" s="104">
        <v>2024</v>
      </c>
      <c r="K4" s="104">
        <v>2025</v>
      </c>
      <c r="L4" s="1072">
        <v>2026</v>
      </c>
      <c r="M4" s="1073"/>
      <c r="N4" s="1074">
        <v>2026</v>
      </c>
      <c r="O4" s="104" t="s">
        <v>619</v>
      </c>
      <c r="P4" s="769"/>
    </row>
    <row r="5" spans="1:20" x14ac:dyDescent="0.2">
      <c r="A5" s="106"/>
      <c r="B5" s="107"/>
      <c r="C5" s="107"/>
      <c r="D5" s="107"/>
      <c r="E5" s="107"/>
      <c r="F5" s="107"/>
      <c r="G5" s="104"/>
      <c r="H5" s="104"/>
      <c r="I5" s="104"/>
      <c r="J5" s="104"/>
      <c r="K5" s="971"/>
      <c r="L5" s="108" t="s">
        <v>620</v>
      </c>
      <c r="M5" s="108" t="s">
        <v>817</v>
      </c>
      <c r="N5" s="1074"/>
      <c r="O5" s="107"/>
    </row>
    <row r="6" spans="1:20" x14ac:dyDescent="0.2">
      <c r="A6" s="972" t="s">
        <v>621</v>
      </c>
      <c r="B6" s="110">
        <v>21825.521895734964</v>
      </c>
      <c r="C6" s="111">
        <v>27564.080812126456</v>
      </c>
      <c r="D6" s="111">
        <v>28904.416009361135</v>
      </c>
      <c r="E6" s="111">
        <v>28350.684823899439</v>
      </c>
      <c r="F6" s="111">
        <v>26123.679105276169</v>
      </c>
      <c r="G6" s="111">
        <v>39900.752947377376</v>
      </c>
      <c r="H6" s="111">
        <v>38278.009568540059</v>
      </c>
      <c r="I6" s="111">
        <v>42397.759463426599</v>
      </c>
      <c r="J6" s="111">
        <v>48368.181899483694</v>
      </c>
      <c r="K6" s="111">
        <v>61848.86000249604</v>
      </c>
      <c r="L6" s="111">
        <v>7128.5750286359698</v>
      </c>
      <c r="M6" s="111">
        <v>6702.7679953084498</v>
      </c>
      <c r="N6" s="112">
        <f t="shared" ref="N6:N18" si="0">SUM(L6:M6)</f>
        <v>13831.343023944421</v>
      </c>
      <c r="O6" s="113">
        <f>N6/$N$21</f>
        <v>0.73644607157035147</v>
      </c>
      <c r="Q6" s="114"/>
      <c r="R6" s="115"/>
    </row>
    <row r="7" spans="1:20" x14ac:dyDescent="0.2">
      <c r="A7" s="153" t="s">
        <v>622</v>
      </c>
      <c r="B7" s="117">
        <v>2216.6974723300004</v>
      </c>
      <c r="C7" s="118">
        <v>3368.8559341206242</v>
      </c>
      <c r="D7" s="118">
        <v>4038.7123166000001</v>
      </c>
      <c r="E7" s="118">
        <v>2975.0759458299995</v>
      </c>
      <c r="F7" s="118">
        <v>1584.22071568</v>
      </c>
      <c r="G7" s="118">
        <v>3710.7444173497797</v>
      </c>
      <c r="H7" s="118">
        <v>5904.7864427699997</v>
      </c>
      <c r="I7" s="973">
        <v>3938.8896587099998</v>
      </c>
      <c r="J7" s="118">
        <v>3833.2738095</v>
      </c>
      <c r="K7" s="118">
        <v>3305.4123342899998</v>
      </c>
      <c r="L7" s="118">
        <v>241.65698148000001</v>
      </c>
      <c r="M7" s="118">
        <v>230.39466178000001</v>
      </c>
      <c r="N7" s="112">
        <f t="shared" si="0"/>
        <v>472.05164325999999</v>
      </c>
      <c r="O7" s="119">
        <f>N7/$N$21</f>
        <v>2.5134260473139207E-2</v>
      </c>
      <c r="P7" s="484"/>
      <c r="Q7" s="120"/>
      <c r="R7" s="120"/>
    </row>
    <row r="8" spans="1:20" x14ac:dyDescent="0.2">
      <c r="A8" s="153" t="s">
        <v>623</v>
      </c>
      <c r="B8" s="117">
        <v>1269.2528809688454</v>
      </c>
      <c r="C8" s="118">
        <v>1788.5044791097578</v>
      </c>
      <c r="D8" s="118">
        <v>1938.0913107577067</v>
      </c>
      <c r="E8" s="118">
        <v>1928.8144243971005</v>
      </c>
      <c r="F8" s="118">
        <v>1542.1219648466483</v>
      </c>
      <c r="G8" s="118">
        <v>2335.2618808980737</v>
      </c>
      <c r="H8" s="118">
        <v>2385.5075464597107</v>
      </c>
      <c r="I8" s="973">
        <v>1141.9692877009643</v>
      </c>
      <c r="J8" s="118">
        <v>2287.9252618198034</v>
      </c>
      <c r="K8" s="118">
        <v>2374.655633417744</v>
      </c>
      <c r="L8" s="118">
        <v>303.62938228186499</v>
      </c>
      <c r="M8" s="118">
        <v>283.00049842190299</v>
      </c>
      <c r="N8" s="112">
        <f t="shared" si="0"/>
        <v>586.62988070376798</v>
      </c>
      <c r="O8" s="119">
        <f t="shared" ref="O8:O17" si="1">N8/$N$21</f>
        <v>3.123494734836459E-2</v>
      </c>
    </row>
    <row r="9" spans="1:20" x14ac:dyDescent="0.2">
      <c r="A9" s="153" t="s">
        <v>624</v>
      </c>
      <c r="B9" s="117">
        <v>877.92480364260894</v>
      </c>
      <c r="C9" s="118">
        <v>826.88744974230519</v>
      </c>
      <c r="D9" s="118">
        <v>762.26194427481914</v>
      </c>
      <c r="E9" s="118">
        <v>774.28455625376739</v>
      </c>
      <c r="F9" s="118">
        <v>731.13150029855365</v>
      </c>
      <c r="G9" s="118">
        <v>857.01118548560544</v>
      </c>
      <c r="H9" s="118">
        <v>1354.2156761705371</v>
      </c>
      <c r="I9" s="973">
        <v>970.67056791081325</v>
      </c>
      <c r="J9" s="118">
        <v>1229.2108789732172</v>
      </c>
      <c r="K9" s="118">
        <v>1899.0874720484048</v>
      </c>
      <c r="L9" s="118">
        <v>99.117769389954503</v>
      </c>
      <c r="M9" s="118">
        <v>42.315603631434698</v>
      </c>
      <c r="N9" s="112">
        <f t="shared" si="0"/>
        <v>141.4333730213892</v>
      </c>
      <c r="O9" s="119">
        <f>N9/$N$21</f>
        <v>7.5305812147259165E-3</v>
      </c>
    </row>
    <row r="10" spans="1:20" x14ac:dyDescent="0.2">
      <c r="A10" s="116" t="s">
        <v>625</v>
      </c>
      <c r="B10" s="117">
        <v>4686.0392679400002</v>
      </c>
      <c r="C10" s="118">
        <v>5103.0639328999996</v>
      </c>
      <c r="D10" s="118">
        <v>5867.3235235600005</v>
      </c>
      <c r="E10" s="118">
        <v>6298.8242</v>
      </c>
      <c r="F10" s="118">
        <v>6735.3891000000012</v>
      </c>
      <c r="G10" s="118">
        <v>7868.0211000000008</v>
      </c>
      <c r="H10" s="118">
        <v>8367.7086999999992</v>
      </c>
      <c r="I10" s="118">
        <v>9168.9701999999979</v>
      </c>
      <c r="J10" s="118">
        <v>11110.6505</v>
      </c>
      <c r="K10" s="118">
        <v>12631.2192</v>
      </c>
      <c r="L10" s="118">
        <v>1199.1392000000001</v>
      </c>
      <c r="M10" s="118">
        <v>793.40419999999995</v>
      </c>
      <c r="N10" s="112">
        <f t="shared" si="0"/>
        <v>1992.5434</v>
      </c>
      <c r="O10" s="119">
        <f t="shared" si="1"/>
        <v>0.10609242767120371</v>
      </c>
    </row>
    <row r="11" spans="1:20" x14ac:dyDescent="0.2">
      <c r="A11" s="116" t="s">
        <v>626</v>
      </c>
      <c r="B11" s="117">
        <v>926.43403205999994</v>
      </c>
      <c r="C11" s="121">
        <v>1088.6195671</v>
      </c>
      <c r="D11" s="121">
        <v>1374.83657644</v>
      </c>
      <c r="E11" s="121">
        <v>1614.1054000000001</v>
      </c>
      <c r="F11" s="121">
        <v>1316.1869000000002</v>
      </c>
      <c r="G11" s="118">
        <v>1515.5727999999997</v>
      </c>
      <c r="H11" s="118">
        <v>1639.1869000000002</v>
      </c>
      <c r="I11" s="118">
        <v>1777.4879000000001</v>
      </c>
      <c r="J11" s="118">
        <v>1316.5146</v>
      </c>
      <c r="K11" s="118">
        <v>2277.2574</v>
      </c>
      <c r="L11" s="118">
        <v>168.4041</v>
      </c>
      <c r="M11" s="118">
        <v>206.33590000000001</v>
      </c>
      <c r="N11" s="112">
        <f t="shared" si="0"/>
        <v>374.74</v>
      </c>
      <c r="O11" s="119">
        <f t="shared" si="1"/>
        <v>1.9952928676738924E-2</v>
      </c>
      <c r="R11" s="122"/>
      <c r="S11" s="122"/>
      <c r="T11" s="122"/>
    </row>
    <row r="12" spans="1:20" x14ac:dyDescent="0.2">
      <c r="A12" s="116" t="s">
        <v>627</v>
      </c>
      <c r="B12" s="117">
        <v>1195.7920000000001</v>
      </c>
      <c r="C12" s="118">
        <v>1272.3398000000002</v>
      </c>
      <c r="D12" s="118">
        <v>1401.9002</v>
      </c>
      <c r="E12" s="118">
        <v>1354.8879000000002</v>
      </c>
      <c r="F12" s="118">
        <v>1006.5378999999998</v>
      </c>
      <c r="G12" s="118">
        <v>1564.9597000000001</v>
      </c>
      <c r="H12" s="118">
        <v>1872.8336999999999</v>
      </c>
      <c r="I12" s="118">
        <v>1602.3822</v>
      </c>
      <c r="J12" s="118">
        <v>1636.7586000000001</v>
      </c>
      <c r="K12" s="118">
        <v>1732.3633</v>
      </c>
      <c r="L12" s="118">
        <v>125.6871</v>
      </c>
      <c r="M12" s="118">
        <v>125.74809999999999</v>
      </c>
      <c r="N12" s="112">
        <f t="shared" si="0"/>
        <v>251.43520000000001</v>
      </c>
      <c r="O12" s="119">
        <f t="shared" si="1"/>
        <v>1.3387598367992706E-2</v>
      </c>
      <c r="R12" s="122"/>
      <c r="S12" s="122"/>
      <c r="T12" s="122"/>
    </row>
    <row r="13" spans="1:20" ht="15" x14ac:dyDescent="0.25">
      <c r="A13" s="116" t="s">
        <v>628</v>
      </c>
      <c r="B13" s="117">
        <v>322.35929999999996</v>
      </c>
      <c r="C13" s="118">
        <v>343.81120000000004</v>
      </c>
      <c r="D13" s="118">
        <v>338.97039999999998</v>
      </c>
      <c r="E13" s="118">
        <v>321.73099999999999</v>
      </c>
      <c r="F13" s="118">
        <v>238.73949999999999</v>
      </c>
      <c r="G13" s="118">
        <v>279.96199999999999</v>
      </c>
      <c r="H13" s="118">
        <v>312.62270000000007</v>
      </c>
      <c r="I13" s="118">
        <v>289.55459999999994</v>
      </c>
      <c r="J13" s="118">
        <v>285.68579999999997</v>
      </c>
      <c r="K13" s="118">
        <v>275.85890000000001</v>
      </c>
      <c r="L13" s="118">
        <v>22.740300000000001</v>
      </c>
      <c r="M13" s="118">
        <v>23.114000000000001</v>
      </c>
      <c r="N13" s="112">
        <f t="shared" si="0"/>
        <v>45.854300000000002</v>
      </c>
      <c r="O13" s="119">
        <f t="shared" si="1"/>
        <v>2.4414996462128135E-3</v>
      </c>
      <c r="Q13"/>
      <c r="R13" s="122"/>
      <c r="S13" s="122"/>
      <c r="T13" s="122"/>
    </row>
    <row r="14" spans="1:20" x14ac:dyDescent="0.2">
      <c r="A14" s="116" t="s">
        <v>629</v>
      </c>
      <c r="B14" s="117">
        <v>1343.8012999999999</v>
      </c>
      <c r="C14" s="118">
        <v>1384.7514000000001</v>
      </c>
      <c r="D14" s="118">
        <v>1562.3111999999999</v>
      </c>
      <c r="E14" s="118">
        <v>1606.7089999999998</v>
      </c>
      <c r="F14" s="118">
        <v>1495.1142999999997</v>
      </c>
      <c r="G14" s="118">
        <v>1904.9823000000001</v>
      </c>
      <c r="H14" s="118">
        <v>2348.0658000000003</v>
      </c>
      <c r="I14" s="118">
        <v>1997.3895</v>
      </c>
      <c r="J14" s="118">
        <v>2193.2235999999998</v>
      </c>
      <c r="K14" s="118">
        <v>2396.2404000000001</v>
      </c>
      <c r="L14" s="118">
        <v>194.98320000000001</v>
      </c>
      <c r="M14" s="118">
        <v>210.8347</v>
      </c>
      <c r="N14" s="112">
        <f t="shared" si="0"/>
        <v>405.81790000000001</v>
      </c>
      <c r="O14" s="119">
        <f t="shared" si="1"/>
        <v>2.1607662951496957E-2</v>
      </c>
      <c r="Q14" s="120"/>
      <c r="R14" s="122"/>
      <c r="S14" s="122"/>
      <c r="T14" s="122"/>
    </row>
    <row r="15" spans="1:20" x14ac:dyDescent="0.2">
      <c r="A15" s="109" t="s">
        <v>630</v>
      </c>
      <c r="B15" s="110">
        <v>642.0874</v>
      </c>
      <c r="C15" s="110">
        <v>587.74400000000003</v>
      </c>
      <c r="D15" s="110">
        <v>629.21400000000006</v>
      </c>
      <c r="E15" s="110">
        <v>607.28660000000002</v>
      </c>
      <c r="F15" s="110">
        <v>446.36130000000009</v>
      </c>
      <c r="G15" s="110">
        <v>674.70120000000009</v>
      </c>
      <c r="H15" s="110">
        <v>1093.0475999999999</v>
      </c>
      <c r="I15" s="110">
        <v>1193.7030000000002</v>
      </c>
      <c r="J15" s="110">
        <v>1049.0442</v>
      </c>
      <c r="K15" s="110">
        <v>999.32140000000004</v>
      </c>
      <c r="L15" s="111">
        <v>60.5276</v>
      </c>
      <c r="M15" s="111">
        <v>84.591800000000006</v>
      </c>
      <c r="N15" s="112">
        <f t="shared" si="0"/>
        <v>145.11940000000001</v>
      </c>
      <c r="O15" s="113">
        <f>N15/$N$21</f>
        <v>7.7268427117765572E-3</v>
      </c>
      <c r="Q15" s="120"/>
      <c r="R15" s="122"/>
      <c r="S15" s="122"/>
      <c r="T15" s="122"/>
    </row>
    <row r="16" spans="1:20" x14ac:dyDescent="0.2">
      <c r="A16" s="116" t="s">
        <v>631</v>
      </c>
      <c r="B16" s="117">
        <v>1085.3510000000001</v>
      </c>
      <c r="C16" s="117">
        <v>1272.5274999999997</v>
      </c>
      <c r="D16" s="117">
        <v>1324.7054000000001</v>
      </c>
      <c r="E16" s="117">
        <v>1309.9999000000003</v>
      </c>
      <c r="F16" s="117">
        <v>926.58539999999994</v>
      </c>
      <c r="G16" s="117">
        <v>1613.0619000000002</v>
      </c>
      <c r="H16" s="117">
        <v>1722.9959000000001</v>
      </c>
      <c r="I16" s="117">
        <v>1551.2221000000002</v>
      </c>
      <c r="J16" s="117">
        <v>2000.0463999999999</v>
      </c>
      <c r="K16" s="117">
        <v>2181.0258000000003</v>
      </c>
      <c r="L16" s="118">
        <v>162.7534</v>
      </c>
      <c r="M16" s="118">
        <v>205.4776</v>
      </c>
      <c r="N16" s="112">
        <f t="shared" si="0"/>
        <v>368.23099999999999</v>
      </c>
      <c r="O16" s="119">
        <f t="shared" si="1"/>
        <v>1.9606358754240941E-2</v>
      </c>
      <c r="R16" s="123"/>
      <c r="S16" s="122"/>
      <c r="T16" s="122"/>
    </row>
    <row r="17" spans="1:20" x14ac:dyDescent="0.2">
      <c r="A17" s="116" t="s">
        <v>632</v>
      </c>
      <c r="B17" s="117">
        <v>450.20920000000001</v>
      </c>
      <c r="C17" s="117">
        <v>520.43029999999999</v>
      </c>
      <c r="D17" s="117">
        <v>590.50449999999989</v>
      </c>
      <c r="E17" s="117">
        <v>567.40030000000002</v>
      </c>
      <c r="F17" s="117">
        <v>460.96669999999995</v>
      </c>
      <c r="G17" s="117">
        <v>554.61720000000003</v>
      </c>
      <c r="H17" s="117">
        <v>648.63929999999993</v>
      </c>
      <c r="I17" s="117">
        <v>714.66710000000012</v>
      </c>
      <c r="J17" s="117">
        <v>738.53289999999993</v>
      </c>
      <c r="K17" s="117">
        <v>791.56359999999995</v>
      </c>
      <c r="L17" s="118">
        <v>51.124299999999998</v>
      </c>
      <c r="M17" s="118">
        <v>49.951099999999997</v>
      </c>
      <c r="N17" s="112">
        <f t="shared" si="0"/>
        <v>101.0754</v>
      </c>
      <c r="O17" s="119">
        <f t="shared" si="1"/>
        <v>5.3817319933096479E-3</v>
      </c>
      <c r="R17" s="122"/>
      <c r="S17" s="122"/>
      <c r="T17" s="122"/>
    </row>
    <row r="18" spans="1:20" s="976" customFormat="1" x14ac:dyDescent="0.2">
      <c r="A18" s="974" t="s">
        <v>633</v>
      </c>
      <c r="B18" s="417">
        <v>246.9199812699996</v>
      </c>
      <c r="C18" s="417">
        <v>282.90954476000002</v>
      </c>
      <c r="D18" s="417">
        <v>339.35635251999992</v>
      </c>
      <c r="E18" s="417">
        <v>285.34625925000068</v>
      </c>
      <c r="F18" s="417">
        <v>214.55395779999964</v>
      </c>
      <c r="G18" s="417">
        <v>334.25265631999906</v>
      </c>
      <c r="H18" s="417">
        <v>411.61083547999959</v>
      </c>
      <c r="I18" s="417">
        <v>362.87795231000018</v>
      </c>
      <c r="J18" s="417">
        <v>344.77142216000112</v>
      </c>
      <c r="K18" s="417">
        <v>365.31513615999916</v>
      </c>
      <c r="L18" s="975">
        <v>34.531207200000196</v>
      </c>
      <c r="M18" s="975">
        <v>30.3970752900001</v>
      </c>
      <c r="N18" s="112">
        <f t="shared" si="0"/>
        <v>64.928282490000299</v>
      </c>
      <c r="O18" s="119">
        <f>N18/$N$21</f>
        <v>3.4570886204465302E-3</v>
      </c>
      <c r="P18" s="975"/>
    </row>
    <row r="19" spans="1:20" x14ac:dyDescent="0.2">
      <c r="A19" s="116"/>
      <c r="B19" s="977"/>
      <c r="C19" s="124"/>
      <c r="D19" s="124"/>
      <c r="E19" s="124"/>
      <c r="F19" s="124"/>
      <c r="G19" s="124"/>
      <c r="H19" s="124"/>
      <c r="I19" s="124"/>
      <c r="J19" s="124"/>
      <c r="K19" s="124"/>
      <c r="L19" s="124"/>
      <c r="M19" s="124"/>
      <c r="N19" s="9"/>
      <c r="O19" s="126"/>
      <c r="R19" s="122"/>
      <c r="S19" s="122"/>
      <c r="T19" s="122"/>
    </row>
    <row r="20" spans="1:20" x14ac:dyDescent="0.2">
      <c r="A20" s="116"/>
      <c r="B20" s="125"/>
      <c r="C20" s="125"/>
      <c r="D20" s="125"/>
      <c r="E20" s="125"/>
      <c r="F20" s="125"/>
      <c r="G20" s="125"/>
      <c r="H20" s="125"/>
      <c r="I20" s="125"/>
      <c r="J20" s="125"/>
      <c r="K20" s="125"/>
      <c r="L20" s="125"/>
      <c r="M20" s="125"/>
      <c r="N20" s="9"/>
      <c r="O20" s="127"/>
      <c r="R20" s="122"/>
      <c r="S20" s="122"/>
      <c r="T20" s="122"/>
    </row>
    <row r="21" spans="1:20" x14ac:dyDescent="0.2">
      <c r="A21" s="128" t="s">
        <v>634</v>
      </c>
      <c r="B21" s="129">
        <f t="shared" ref="B21:M21" si="2">SUM(B6:B18)</f>
        <v>37088.390533946411</v>
      </c>
      <c r="C21" s="129">
        <f t="shared" si="2"/>
        <v>45404.52591985913</v>
      </c>
      <c r="D21" s="129">
        <f t="shared" si="2"/>
        <v>49072.603733513664</v>
      </c>
      <c r="E21" s="129">
        <f t="shared" si="2"/>
        <v>47995.15030963032</v>
      </c>
      <c r="F21" s="129">
        <f t="shared" si="2"/>
        <v>42821.588343901378</v>
      </c>
      <c r="G21" s="129">
        <f t="shared" si="2"/>
        <v>63113.901287430846</v>
      </c>
      <c r="H21" s="129">
        <f t="shared" si="2"/>
        <v>66339.2306694203</v>
      </c>
      <c r="I21" s="129">
        <f t="shared" si="2"/>
        <v>67107.543530058378</v>
      </c>
      <c r="J21" s="129">
        <f t="shared" si="2"/>
        <v>76393.819871936736</v>
      </c>
      <c r="K21" s="129">
        <f t="shared" si="2"/>
        <v>93078.180578412183</v>
      </c>
      <c r="L21" s="129">
        <f t="shared" si="2"/>
        <v>9792.8695689877859</v>
      </c>
      <c r="M21" s="129">
        <f t="shared" si="2"/>
        <v>8988.3332344317878</v>
      </c>
      <c r="N21" s="129">
        <f>SUM(N6:N18)</f>
        <v>18781.202803419579</v>
      </c>
      <c r="O21" s="130">
        <f>SUM(O6:O18)</f>
        <v>1</v>
      </c>
      <c r="R21" s="122"/>
      <c r="S21" s="122"/>
      <c r="T21" s="122"/>
    </row>
    <row r="22" spans="1:20" x14ac:dyDescent="0.2">
      <c r="A22" s="131"/>
      <c r="B22" s="132"/>
      <c r="C22" s="132"/>
      <c r="D22" s="132"/>
      <c r="E22" s="132"/>
      <c r="F22" s="132"/>
      <c r="G22" s="132"/>
      <c r="H22" s="132"/>
      <c r="I22" s="132"/>
      <c r="J22" s="132"/>
      <c r="K22" s="132"/>
      <c r="L22" s="132"/>
      <c r="M22" s="132"/>
      <c r="N22" s="133"/>
      <c r="O22" s="134"/>
      <c r="R22" s="135"/>
    </row>
    <row r="23" spans="1:20" ht="26.25" customHeight="1" x14ac:dyDescent="0.2">
      <c r="A23" s="136" t="s">
        <v>635</v>
      </c>
      <c r="B23" s="137">
        <f t="shared" ref="B23:M23" si="3">B6+B15</f>
        <v>22467.609295734965</v>
      </c>
      <c r="C23" s="137">
        <f t="shared" si="3"/>
        <v>28151.824812126455</v>
      </c>
      <c r="D23" s="137">
        <f t="shared" si="3"/>
        <v>29533.630009361135</v>
      </c>
      <c r="E23" s="137">
        <f t="shared" si="3"/>
        <v>28957.971423899438</v>
      </c>
      <c r="F23" s="137">
        <f t="shared" si="3"/>
        <v>26570.04040527617</v>
      </c>
      <c r="G23" s="137">
        <f t="shared" si="3"/>
        <v>40575.454147377379</v>
      </c>
      <c r="H23" s="137">
        <f t="shared" si="3"/>
        <v>39371.057168540057</v>
      </c>
      <c r="I23" s="137">
        <f t="shared" si="3"/>
        <v>43591.4624634266</v>
      </c>
      <c r="J23" s="137">
        <f t="shared" si="3"/>
        <v>49417.226099483691</v>
      </c>
      <c r="K23" s="137">
        <f t="shared" si="3"/>
        <v>62848.18140249604</v>
      </c>
      <c r="L23" s="137">
        <f>L6+L15</f>
        <v>7189.1026286359702</v>
      </c>
      <c r="M23" s="137">
        <f t="shared" si="3"/>
        <v>6787.35979530845</v>
      </c>
      <c r="N23" s="137">
        <f>N6+N15</f>
        <v>13976.46242394442</v>
      </c>
      <c r="O23" s="316">
        <f>+N23/N21</f>
        <v>0.74417291428212795</v>
      </c>
    </row>
    <row r="24" spans="1:20" x14ac:dyDescent="0.2">
      <c r="A24" s="125"/>
      <c r="B24" s="125"/>
      <c r="C24" s="125"/>
      <c r="D24" s="125"/>
      <c r="E24" s="125"/>
      <c r="F24" s="125"/>
      <c r="G24" s="125"/>
      <c r="H24" s="125"/>
      <c r="I24" s="125"/>
      <c r="J24" s="125"/>
      <c r="K24" s="125"/>
      <c r="L24" s="125"/>
      <c r="M24" s="125"/>
      <c r="N24" s="138"/>
      <c r="O24" s="138"/>
    </row>
    <row r="25" spans="1:20" ht="30" customHeight="1" x14ac:dyDescent="0.2">
      <c r="A25" s="1075" t="s">
        <v>818</v>
      </c>
      <c r="B25" s="1076"/>
      <c r="C25" s="1076"/>
      <c r="D25" s="1076"/>
      <c r="E25" s="1076"/>
      <c r="F25" s="1076"/>
      <c r="G25" s="1076"/>
      <c r="H25" s="1076"/>
      <c r="I25" s="1076"/>
      <c r="J25" s="1076"/>
      <c r="K25" s="1076"/>
      <c r="L25" s="1076"/>
      <c r="M25" s="1076"/>
      <c r="N25" s="1076"/>
      <c r="O25" s="1076"/>
    </row>
    <row r="26" spans="1:20" ht="8.25" customHeight="1" x14ac:dyDescent="0.2">
      <c r="O26" s="3"/>
    </row>
    <row r="27" spans="1:20" customFormat="1" ht="15" x14ac:dyDescent="0.25">
      <c r="B27" s="140"/>
      <c r="C27" s="140"/>
      <c r="D27" s="140"/>
      <c r="E27" s="140"/>
      <c r="F27" s="140"/>
      <c r="G27" s="140"/>
      <c r="H27" s="140"/>
      <c r="I27" s="140"/>
      <c r="J27" s="140"/>
      <c r="K27" s="978"/>
      <c r="N27" s="120"/>
      <c r="O27" s="120"/>
      <c r="P27" s="770"/>
    </row>
    <row r="28" spans="1:20" customFormat="1" ht="15" x14ac:dyDescent="0.25">
      <c r="B28" s="120"/>
      <c r="C28" s="120"/>
      <c r="D28" s="120"/>
      <c r="E28" s="120"/>
      <c r="F28" s="120"/>
      <c r="G28" s="120"/>
      <c r="H28" s="120"/>
      <c r="I28" s="120"/>
      <c r="J28" s="120"/>
      <c r="K28" s="979"/>
      <c r="L28" s="120"/>
      <c r="M28" s="120"/>
      <c r="N28" s="139"/>
      <c r="P28" s="484"/>
    </row>
    <row r="29" spans="1:20" customFormat="1" ht="15" x14ac:dyDescent="0.25">
      <c r="K29" s="980"/>
      <c r="L29" s="2"/>
      <c r="M29" s="2"/>
      <c r="N29" s="139"/>
      <c r="P29" s="484"/>
    </row>
    <row r="30" spans="1:20" customFormat="1" ht="15" x14ac:dyDescent="0.25">
      <c r="B30" s="141"/>
      <c r="C30" s="141"/>
      <c r="D30" s="141"/>
      <c r="E30" s="141"/>
      <c r="F30" s="141"/>
      <c r="G30" s="141"/>
      <c r="H30" s="141"/>
      <c r="I30" s="141"/>
      <c r="J30" s="141"/>
      <c r="K30" s="981"/>
      <c r="L30" s="120"/>
      <c r="M30" s="120"/>
      <c r="N30" s="139"/>
      <c r="P30" s="484"/>
    </row>
    <row r="31" spans="1:20" customFormat="1" ht="15" x14ac:dyDescent="0.25">
      <c r="B31" s="120"/>
      <c r="C31" s="120"/>
      <c r="D31" s="120"/>
      <c r="E31" s="120"/>
      <c r="F31" s="139"/>
      <c r="G31" s="139"/>
      <c r="H31" s="139"/>
      <c r="I31" s="139"/>
      <c r="J31" s="139"/>
      <c r="K31" s="982"/>
      <c r="L31" s="120"/>
      <c r="M31" s="120"/>
      <c r="N31" s="139"/>
      <c r="P31" s="484"/>
    </row>
    <row r="32" spans="1:20" customFormat="1" ht="15" x14ac:dyDescent="0.25">
      <c r="B32" s="120"/>
      <c r="C32" s="120"/>
      <c r="D32" s="120"/>
      <c r="E32" s="120"/>
      <c r="F32" s="139"/>
      <c r="G32" s="139"/>
      <c r="H32" s="139"/>
      <c r="I32" s="139"/>
      <c r="J32" s="139"/>
      <c r="K32" s="982"/>
      <c r="L32" s="120"/>
      <c r="M32" s="120"/>
      <c r="N32" s="139"/>
      <c r="P32" s="484"/>
    </row>
    <row r="33" spans="2:16" customFormat="1" ht="15" x14ac:dyDescent="0.25">
      <c r="B33" s="120"/>
      <c r="C33" s="120"/>
      <c r="D33" s="120"/>
      <c r="E33" s="120"/>
      <c r="F33" s="120"/>
      <c r="G33" s="120"/>
      <c r="H33" s="120"/>
      <c r="I33" s="120"/>
      <c r="J33" s="120"/>
      <c r="K33" s="979"/>
      <c r="L33" s="120"/>
      <c r="M33" s="120"/>
      <c r="N33" s="139"/>
      <c r="P33" s="484"/>
    </row>
    <row r="34" spans="2:16" customFormat="1" ht="15" x14ac:dyDescent="0.25">
      <c r="B34" s="120"/>
      <c r="C34" s="120"/>
      <c r="D34" s="120"/>
      <c r="E34" s="120"/>
      <c r="F34" s="120"/>
      <c r="G34" s="120"/>
      <c r="H34" s="120"/>
      <c r="I34" s="120"/>
      <c r="J34" s="120"/>
      <c r="K34" s="979"/>
      <c r="L34" s="120"/>
      <c r="M34" s="120"/>
      <c r="N34" s="139"/>
      <c r="P34" s="484"/>
    </row>
    <row r="35" spans="2:16" customFormat="1" ht="15" x14ac:dyDescent="0.25">
      <c r="K35" s="980"/>
      <c r="N35" s="139"/>
      <c r="P35" s="484"/>
    </row>
    <row r="36" spans="2:16" customFormat="1" ht="15" x14ac:dyDescent="0.25">
      <c r="K36" s="980"/>
      <c r="N36" s="139"/>
      <c r="P36" s="484"/>
    </row>
    <row r="37" spans="2:16" customFormat="1" ht="15" x14ac:dyDescent="0.25">
      <c r="K37" s="980"/>
      <c r="N37" s="139"/>
      <c r="P37" s="484"/>
    </row>
    <row r="38" spans="2:16" customFormat="1" ht="15" x14ac:dyDescent="0.25">
      <c r="K38" s="980"/>
      <c r="N38" s="139"/>
      <c r="P38" s="484"/>
    </row>
    <row r="39" spans="2:16" customFormat="1" ht="15" x14ac:dyDescent="0.25">
      <c r="K39" s="980"/>
      <c r="N39" s="139"/>
      <c r="P39" s="484"/>
    </row>
    <row r="40" spans="2:16" customFormat="1" ht="15" x14ac:dyDescent="0.25">
      <c r="K40" s="980"/>
      <c r="N40" s="139"/>
      <c r="P40" s="484"/>
    </row>
    <row r="41" spans="2:16" customFormat="1" ht="15" x14ac:dyDescent="0.25">
      <c r="K41" s="980"/>
      <c r="P41" s="484"/>
    </row>
    <row r="42" spans="2:16" customFormat="1" ht="15" x14ac:dyDescent="0.25">
      <c r="K42" s="980"/>
      <c r="P42" s="484"/>
    </row>
    <row r="43" spans="2:16" customFormat="1" ht="15" x14ac:dyDescent="0.25">
      <c r="K43" s="980"/>
      <c r="N43" s="2"/>
      <c r="O43" s="2"/>
      <c r="P43" s="484"/>
    </row>
    <row r="44" spans="2:16" customFormat="1" ht="15" x14ac:dyDescent="0.25">
      <c r="K44" s="980"/>
      <c r="P44" s="484"/>
    </row>
    <row r="45" spans="2:16" customFormat="1" ht="15" x14ac:dyDescent="0.25">
      <c r="K45" s="980"/>
      <c r="P45" s="484"/>
    </row>
    <row r="46" spans="2:16" customFormat="1" ht="15" x14ac:dyDescent="0.25">
      <c r="K46" s="980"/>
      <c r="P46" s="484"/>
    </row>
    <row r="47" spans="2:16" customFormat="1" ht="15" x14ac:dyDescent="0.25">
      <c r="K47" s="980"/>
      <c r="P47" s="484"/>
    </row>
    <row r="48" spans="2:16" customFormat="1" ht="15" x14ac:dyDescent="0.25">
      <c r="K48" s="980"/>
      <c r="P48" s="484"/>
    </row>
    <row r="49" spans="11:16" customFormat="1" ht="15" x14ac:dyDescent="0.25">
      <c r="K49" s="980"/>
      <c r="P49" s="484"/>
    </row>
    <row r="50" spans="11:16" customFormat="1" ht="15" x14ac:dyDescent="0.25">
      <c r="K50" s="980"/>
      <c r="P50" s="484"/>
    </row>
  </sheetData>
  <mergeCells count="3">
    <mergeCell ref="L4:M4"/>
    <mergeCell ref="N4:N5"/>
    <mergeCell ref="A25:O25"/>
  </mergeCells>
  <printOptions horizontalCentered="1" verticalCentered="1"/>
  <pageMargins left="0" right="0" top="0" bottom="0"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61E1B-E311-408D-91E9-D95F94AE4C9A}">
  <sheetPr codeName="Hoja11">
    <tabColor rgb="FF002060"/>
  </sheetPr>
  <dimension ref="A1:AB63"/>
  <sheetViews>
    <sheetView showGridLines="0" view="pageBreakPreview" zoomScaleNormal="100" zoomScaleSheetLayoutView="100" workbookViewId="0"/>
  </sheetViews>
  <sheetFormatPr baseColWidth="10" defaultColWidth="11.5703125" defaultRowHeight="15" x14ac:dyDescent="0.25"/>
  <cols>
    <col min="1" max="1" width="47" style="2" customWidth="1"/>
    <col min="2" max="2" width="18.7109375" style="2" customWidth="1"/>
    <col min="3" max="3" width="41.42578125" style="3" customWidth="1"/>
    <col min="4" max="4" width="2.28515625" customWidth="1"/>
    <col min="5" max="5" width="19.7109375" customWidth="1"/>
    <col min="6" max="6" width="6.7109375" customWidth="1"/>
    <col min="7" max="8" width="11.5703125" customWidth="1"/>
    <col min="10" max="10" width="15.5703125" customWidth="1"/>
    <col min="14" max="256" width="11.5703125" style="3"/>
    <col min="257" max="257" width="36.28515625" style="3" customWidth="1"/>
    <col min="258" max="258" width="18.7109375" style="3" customWidth="1"/>
    <col min="259" max="259" width="41.42578125" style="3" customWidth="1"/>
    <col min="260" max="260" width="10.42578125" style="3" bestFit="1" customWidth="1"/>
    <col min="261" max="261" width="19.7109375" style="3" customWidth="1"/>
    <col min="262" max="262" width="6.7109375" style="3" customWidth="1"/>
    <col min="263" max="264" width="11.5703125" style="3" customWidth="1"/>
    <col min="265" max="265" width="11.5703125" style="3"/>
    <col min="266" max="266" width="15.5703125" style="3" customWidth="1"/>
    <col min="267" max="512" width="11.5703125" style="3"/>
    <col min="513" max="513" width="36.28515625" style="3" customWidth="1"/>
    <col min="514" max="514" width="18.7109375" style="3" customWidth="1"/>
    <col min="515" max="515" width="41.42578125" style="3" customWidth="1"/>
    <col min="516" max="516" width="10.42578125" style="3" bestFit="1" customWidth="1"/>
    <col min="517" max="517" width="19.7109375" style="3" customWidth="1"/>
    <col min="518" max="518" width="6.7109375" style="3" customWidth="1"/>
    <col min="519" max="520" width="11.5703125" style="3" customWidth="1"/>
    <col min="521" max="521" width="11.5703125" style="3"/>
    <col min="522" max="522" width="15.5703125" style="3" customWidth="1"/>
    <col min="523" max="768" width="11.5703125" style="3"/>
    <col min="769" max="769" width="36.28515625" style="3" customWidth="1"/>
    <col min="770" max="770" width="18.7109375" style="3" customWidth="1"/>
    <col min="771" max="771" width="41.42578125" style="3" customWidth="1"/>
    <col min="772" max="772" width="10.42578125" style="3" bestFit="1" customWidth="1"/>
    <col min="773" max="773" width="19.7109375" style="3" customWidth="1"/>
    <col min="774" max="774" width="6.7109375" style="3" customWidth="1"/>
    <col min="775" max="776" width="11.5703125" style="3" customWidth="1"/>
    <col min="777" max="777" width="11.5703125" style="3"/>
    <col min="778" max="778" width="15.5703125" style="3" customWidth="1"/>
    <col min="779" max="1024" width="11.5703125" style="3"/>
    <col min="1025" max="1025" width="36.28515625" style="3" customWidth="1"/>
    <col min="1026" max="1026" width="18.7109375" style="3" customWidth="1"/>
    <col min="1027" max="1027" width="41.42578125" style="3" customWidth="1"/>
    <col min="1028" max="1028" width="10.42578125" style="3" bestFit="1" customWidth="1"/>
    <col min="1029" max="1029" width="19.7109375" style="3" customWidth="1"/>
    <col min="1030" max="1030" width="6.7109375" style="3" customWidth="1"/>
    <col min="1031" max="1032" width="11.5703125" style="3" customWidth="1"/>
    <col min="1033" max="1033" width="11.5703125" style="3"/>
    <col min="1034" max="1034" width="15.5703125" style="3" customWidth="1"/>
    <col min="1035" max="1280" width="11.5703125" style="3"/>
    <col min="1281" max="1281" width="36.28515625" style="3" customWidth="1"/>
    <col min="1282" max="1282" width="18.7109375" style="3" customWidth="1"/>
    <col min="1283" max="1283" width="41.42578125" style="3" customWidth="1"/>
    <col min="1284" max="1284" width="10.42578125" style="3" bestFit="1" customWidth="1"/>
    <col min="1285" max="1285" width="19.7109375" style="3" customWidth="1"/>
    <col min="1286" max="1286" width="6.7109375" style="3" customWidth="1"/>
    <col min="1287" max="1288" width="11.5703125" style="3" customWidth="1"/>
    <col min="1289" max="1289" width="11.5703125" style="3"/>
    <col min="1290" max="1290" width="15.5703125" style="3" customWidth="1"/>
    <col min="1291" max="1536" width="11.5703125" style="3"/>
    <col min="1537" max="1537" width="36.28515625" style="3" customWidth="1"/>
    <col min="1538" max="1538" width="18.7109375" style="3" customWidth="1"/>
    <col min="1539" max="1539" width="41.42578125" style="3" customWidth="1"/>
    <col min="1540" max="1540" width="10.42578125" style="3" bestFit="1" customWidth="1"/>
    <col min="1541" max="1541" width="19.7109375" style="3" customWidth="1"/>
    <col min="1542" max="1542" width="6.7109375" style="3" customWidth="1"/>
    <col min="1543" max="1544" width="11.5703125" style="3" customWidth="1"/>
    <col min="1545" max="1545" width="11.5703125" style="3"/>
    <col min="1546" max="1546" width="15.5703125" style="3" customWidth="1"/>
    <col min="1547" max="1792" width="11.5703125" style="3"/>
    <col min="1793" max="1793" width="36.28515625" style="3" customWidth="1"/>
    <col min="1794" max="1794" width="18.7109375" style="3" customWidth="1"/>
    <col min="1795" max="1795" width="41.42578125" style="3" customWidth="1"/>
    <col min="1796" max="1796" width="10.42578125" style="3" bestFit="1" customWidth="1"/>
    <col min="1797" max="1797" width="19.7109375" style="3" customWidth="1"/>
    <col min="1798" max="1798" width="6.7109375" style="3" customWidth="1"/>
    <col min="1799" max="1800" width="11.5703125" style="3" customWidth="1"/>
    <col min="1801" max="1801" width="11.5703125" style="3"/>
    <col min="1802" max="1802" width="15.5703125" style="3" customWidth="1"/>
    <col min="1803" max="2048" width="11.5703125" style="3"/>
    <col min="2049" max="2049" width="36.28515625" style="3" customWidth="1"/>
    <col min="2050" max="2050" width="18.7109375" style="3" customWidth="1"/>
    <col min="2051" max="2051" width="41.42578125" style="3" customWidth="1"/>
    <col min="2052" max="2052" width="10.42578125" style="3" bestFit="1" customWidth="1"/>
    <col min="2053" max="2053" width="19.7109375" style="3" customWidth="1"/>
    <col min="2054" max="2054" width="6.7109375" style="3" customWidth="1"/>
    <col min="2055" max="2056" width="11.5703125" style="3" customWidth="1"/>
    <col min="2057" max="2057" width="11.5703125" style="3"/>
    <col min="2058" max="2058" width="15.5703125" style="3" customWidth="1"/>
    <col min="2059" max="2304" width="11.5703125" style="3"/>
    <col min="2305" max="2305" width="36.28515625" style="3" customWidth="1"/>
    <col min="2306" max="2306" width="18.7109375" style="3" customWidth="1"/>
    <col min="2307" max="2307" width="41.42578125" style="3" customWidth="1"/>
    <col min="2308" max="2308" width="10.42578125" style="3" bestFit="1" customWidth="1"/>
    <col min="2309" max="2309" width="19.7109375" style="3" customWidth="1"/>
    <col min="2310" max="2310" width="6.7109375" style="3" customWidth="1"/>
    <col min="2311" max="2312" width="11.5703125" style="3" customWidth="1"/>
    <col min="2313" max="2313" width="11.5703125" style="3"/>
    <col min="2314" max="2314" width="15.5703125" style="3" customWidth="1"/>
    <col min="2315" max="2560" width="11.5703125" style="3"/>
    <col min="2561" max="2561" width="36.28515625" style="3" customWidth="1"/>
    <col min="2562" max="2562" width="18.7109375" style="3" customWidth="1"/>
    <col min="2563" max="2563" width="41.42578125" style="3" customWidth="1"/>
    <col min="2564" max="2564" width="10.42578125" style="3" bestFit="1" customWidth="1"/>
    <col min="2565" max="2565" width="19.7109375" style="3" customWidth="1"/>
    <col min="2566" max="2566" width="6.7109375" style="3" customWidth="1"/>
    <col min="2567" max="2568" width="11.5703125" style="3" customWidth="1"/>
    <col min="2569" max="2569" width="11.5703125" style="3"/>
    <col min="2570" max="2570" width="15.5703125" style="3" customWidth="1"/>
    <col min="2571" max="2816" width="11.5703125" style="3"/>
    <col min="2817" max="2817" width="36.28515625" style="3" customWidth="1"/>
    <col min="2818" max="2818" width="18.7109375" style="3" customWidth="1"/>
    <col min="2819" max="2819" width="41.42578125" style="3" customWidth="1"/>
    <col min="2820" max="2820" width="10.42578125" style="3" bestFit="1" customWidth="1"/>
    <col min="2821" max="2821" width="19.7109375" style="3" customWidth="1"/>
    <col min="2822" max="2822" width="6.7109375" style="3" customWidth="1"/>
    <col min="2823" max="2824" width="11.5703125" style="3" customWidth="1"/>
    <col min="2825" max="2825" width="11.5703125" style="3"/>
    <col min="2826" max="2826" width="15.5703125" style="3" customWidth="1"/>
    <col min="2827" max="3072" width="11.5703125" style="3"/>
    <col min="3073" max="3073" width="36.28515625" style="3" customWidth="1"/>
    <col min="3074" max="3074" width="18.7109375" style="3" customWidth="1"/>
    <col min="3075" max="3075" width="41.42578125" style="3" customWidth="1"/>
    <col min="3076" max="3076" width="10.42578125" style="3" bestFit="1" customWidth="1"/>
    <col min="3077" max="3077" width="19.7109375" style="3" customWidth="1"/>
    <col min="3078" max="3078" width="6.7109375" style="3" customWidth="1"/>
    <col min="3079" max="3080" width="11.5703125" style="3" customWidth="1"/>
    <col min="3081" max="3081" width="11.5703125" style="3"/>
    <col min="3082" max="3082" width="15.5703125" style="3" customWidth="1"/>
    <col min="3083" max="3328" width="11.5703125" style="3"/>
    <col min="3329" max="3329" width="36.28515625" style="3" customWidth="1"/>
    <col min="3330" max="3330" width="18.7109375" style="3" customWidth="1"/>
    <col min="3331" max="3331" width="41.42578125" style="3" customWidth="1"/>
    <col min="3332" max="3332" width="10.42578125" style="3" bestFit="1" customWidth="1"/>
    <col min="3333" max="3333" width="19.7109375" style="3" customWidth="1"/>
    <col min="3334" max="3334" width="6.7109375" style="3" customWidth="1"/>
    <col min="3335" max="3336" width="11.5703125" style="3" customWidth="1"/>
    <col min="3337" max="3337" width="11.5703125" style="3"/>
    <col min="3338" max="3338" width="15.5703125" style="3" customWidth="1"/>
    <col min="3339" max="3584" width="11.5703125" style="3"/>
    <col min="3585" max="3585" width="36.28515625" style="3" customWidth="1"/>
    <col min="3586" max="3586" width="18.7109375" style="3" customWidth="1"/>
    <col min="3587" max="3587" width="41.42578125" style="3" customWidth="1"/>
    <col min="3588" max="3588" width="10.42578125" style="3" bestFit="1" customWidth="1"/>
    <col min="3589" max="3589" width="19.7109375" style="3" customWidth="1"/>
    <col min="3590" max="3590" width="6.7109375" style="3" customWidth="1"/>
    <col min="3591" max="3592" width="11.5703125" style="3" customWidth="1"/>
    <col min="3593" max="3593" width="11.5703125" style="3"/>
    <col min="3594" max="3594" width="15.5703125" style="3" customWidth="1"/>
    <col min="3595" max="3840" width="11.5703125" style="3"/>
    <col min="3841" max="3841" width="36.28515625" style="3" customWidth="1"/>
    <col min="3842" max="3842" width="18.7109375" style="3" customWidth="1"/>
    <col min="3843" max="3843" width="41.42578125" style="3" customWidth="1"/>
    <col min="3844" max="3844" width="10.42578125" style="3" bestFit="1" customWidth="1"/>
    <col min="3845" max="3845" width="19.7109375" style="3" customWidth="1"/>
    <col min="3846" max="3846" width="6.7109375" style="3" customWidth="1"/>
    <col min="3847" max="3848" width="11.5703125" style="3" customWidth="1"/>
    <col min="3849" max="3849" width="11.5703125" style="3"/>
    <col min="3850" max="3850" width="15.5703125" style="3" customWidth="1"/>
    <col min="3851" max="4096" width="11.5703125" style="3"/>
    <col min="4097" max="4097" width="36.28515625" style="3" customWidth="1"/>
    <col min="4098" max="4098" width="18.7109375" style="3" customWidth="1"/>
    <col min="4099" max="4099" width="41.42578125" style="3" customWidth="1"/>
    <col min="4100" max="4100" width="10.42578125" style="3" bestFit="1" customWidth="1"/>
    <col min="4101" max="4101" width="19.7109375" style="3" customWidth="1"/>
    <col min="4102" max="4102" width="6.7109375" style="3" customWidth="1"/>
    <col min="4103" max="4104" width="11.5703125" style="3" customWidth="1"/>
    <col min="4105" max="4105" width="11.5703125" style="3"/>
    <col min="4106" max="4106" width="15.5703125" style="3" customWidth="1"/>
    <col min="4107" max="4352" width="11.5703125" style="3"/>
    <col min="4353" max="4353" width="36.28515625" style="3" customWidth="1"/>
    <col min="4354" max="4354" width="18.7109375" style="3" customWidth="1"/>
    <col min="4355" max="4355" width="41.42578125" style="3" customWidth="1"/>
    <col min="4356" max="4356" width="10.42578125" style="3" bestFit="1" customWidth="1"/>
    <col min="4357" max="4357" width="19.7109375" style="3" customWidth="1"/>
    <col min="4358" max="4358" width="6.7109375" style="3" customWidth="1"/>
    <col min="4359" max="4360" width="11.5703125" style="3" customWidth="1"/>
    <col min="4361" max="4361" width="11.5703125" style="3"/>
    <col min="4362" max="4362" width="15.5703125" style="3" customWidth="1"/>
    <col min="4363" max="4608" width="11.5703125" style="3"/>
    <col min="4609" max="4609" width="36.28515625" style="3" customWidth="1"/>
    <col min="4610" max="4610" width="18.7109375" style="3" customWidth="1"/>
    <col min="4611" max="4611" width="41.42578125" style="3" customWidth="1"/>
    <col min="4612" max="4612" width="10.42578125" style="3" bestFit="1" customWidth="1"/>
    <col min="4613" max="4613" width="19.7109375" style="3" customWidth="1"/>
    <col min="4614" max="4614" width="6.7109375" style="3" customWidth="1"/>
    <col min="4615" max="4616" width="11.5703125" style="3" customWidth="1"/>
    <col min="4617" max="4617" width="11.5703125" style="3"/>
    <col min="4618" max="4618" width="15.5703125" style="3" customWidth="1"/>
    <col min="4619" max="4864" width="11.5703125" style="3"/>
    <col min="4865" max="4865" width="36.28515625" style="3" customWidth="1"/>
    <col min="4866" max="4866" width="18.7109375" style="3" customWidth="1"/>
    <col min="4867" max="4867" width="41.42578125" style="3" customWidth="1"/>
    <col min="4868" max="4868" width="10.42578125" style="3" bestFit="1" customWidth="1"/>
    <col min="4869" max="4869" width="19.7109375" style="3" customWidth="1"/>
    <col min="4870" max="4870" width="6.7109375" style="3" customWidth="1"/>
    <col min="4871" max="4872" width="11.5703125" style="3" customWidth="1"/>
    <col min="4873" max="4873" width="11.5703125" style="3"/>
    <col min="4874" max="4874" width="15.5703125" style="3" customWidth="1"/>
    <col min="4875" max="5120" width="11.5703125" style="3"/>
    <col min="5121" max="5121" width="36.28515625" style="3" customWidth="1"/>
    <col min="5122" max="5122" width="18.7109375" style="3" customWidth="1"/>
    <col min="5123" max="5123" width="41.42578125" style="3" customWidth="1"/>
    <col min="5124" max="5124" width="10.42578125" style="3" bestFit="1" customWidth="1"/>
    <col min="5125" max="5125" width="19.7109375" style="3" customWidth="1"/>
    <col min="5126" max="5126" width="6.7109375" style="3" customWidth="1"/>
    <col min="5127" max="5128" width="11.5703125" style="3" customWidth="1"/>
    <col min="5129" max="5129" width="11.5703125" style="3"/>
    <col min="5130" max="5130" width="15.5703125" style="3" customWidth="1"/>
    <col min="5131" max="5376" width="11.5703125" style="3"/>
    <col min="5377" max="5377" width="36.28515625" style="3" customWidth="1"/>
    <col min="5378" max="5378" width="18.7109375" style="3" customWidth="1"/>
    <col min="5379" max="5379" width="41.42578125" style="3" customWidth="1"/>
    <col min="5380" max="5380" width="10.42578125" style="3" bestFit="1" customWidth="1"/>
    <col min="5381" max="5381" width="19.7109375" style="3" customWidth="1"/>
    <col min="5382" max="5382" width="6.7109375" style="3" customWidth="1"/>
    <col min="5383" max="5384" width="11.5703125" style="3" customWidth="1"/>
    <col min="5385" max="5385" width="11.5703125" style="3"/>
    <col min="5386" max="5386" width="15.5703125" style="3" customWidth="1"/>
    <col min="5387" max="5632" width="11.5703125" style="3"/>
    <col min="5633" max="5633" width="36.28515625" style="3" customWidth="1"/>
    <col min="5634" max="5634" width="18.7109375" style="3" customWidth="1"/>
    <col min="5635" max="5635" width="41.42578125" style="3" customWidth="1"/>
    <col min="5636" max="5636" width="10.42578125" style="3" bestFit="1" customWidth="1"/>
    <col min="5637" max="5637" width="19.7109375" style="3" customWidth="1"/>
    <col min="5638" max="5638" width="6.7109375" style="3" customWidth="1"/>
    <col min="5639" max="5640" width="11.5703125" style="3" customWidth="1"/>
    <col min="5641" max="5641" width="11.5703125" style="3"/>
    <col min="5642" max="5642" width="15.5703125" style="3" customWidth="1"/>
    <col min="5643" max="5888" width="11.5703125" style="3"/>
    <col min="5889" max="5889" width="36.28515625" style="3" customWidth="1"/>
    <col min="5890" max="5890" width="18.7109375" style="3" customWidth="1"/>
    <col min="5891" max="5891" width="41.42578125" style="3" customWidth="1"/>
    <col min="5892" max="5892" width="10.42578125" style="3" bestFit="1" customWidth="1"/>
    <col min="5893" max="5893" width="19.7109375" style="3" customWidth="1"/>
    <col min="5894" max="5894" width="6.7109375" style="3" customWidth="1"/>
    <col min="5895" max="5896" width="11.5703125" style="3" customWidth="1"/>
    <col min="5897" max="5897" width="11.5703125" style="3"/>
    <col min="5898" max="5898" width="15.5703125" style="3" customWidth="1"/>
    <col min="5899" max="6144" width="11.5703125" style="3"/>
    <col min="6145" max="6145" width="36.28515625" style="3" customWidth="1"/>
    <col min="6146" max="6146" width="18.7109375" style="3" customWidth="1"/>
    <col min="6147" max="6147" width="41.42578125" style="3" customWidth="1"/>
    <col min="6148" max="6148" width="10.42578125" style="3" bestFit="1" customWidth="1"/>
    <col min="6149" max="6149" width="19.7109375" style="3" customWidth="1"/>
    <col min="6150" max="6150" width="6.7109375" style="3" customWidth="1"/>
    <col min="6151" max="6152" width="11.5703125" style="3" customWidth="1"/>
    <col min="6153" max="6153" width="11.5703125" style="3"/>
    <col min="6154" max="6154" width="15.5703125" style="3" customWidth="1"/>
    <col min="6155" max="6400" width="11.5703125" style="3"/>
    <col min="6401" max="6401" width="36.28515625" style="3" customWidth="1"/>
    <col min="6402" max="6402" width="18.7109375" style="3" customWidth="1"/>
    <col min="6403" max="6403" width="41.42578125" style="3" customWidth="1"/>
    <col min="6404" max="6404" width="10.42578125" style="3" bestFit="1" customWidth="1"/>
    <col min="6405" max="6405" width="19.7109375" style="3" customWidth="1"/>
    <col min="6406" max="6406" width="6.7109375" style="3" customWidth="1"/>
    <col min="6407" max="6408" width="11.5703125" style="3" customWidth="1"/>
    <col min="6409" max="6409" width="11.5703125" style="3"/>
    <col min="6410" max="6410" width="15.5703125" style="3" customWidth="1"/>
    <col min="6411" max="6656" width="11.5703125" style="3"/>
    <col min="6657" max="6657" width="36.28515625" style="3" customWidth="1"/>
    <col min="6658" max="6658" width="18.7109375" style="3" customWidth="1"/>
    <col min="6659" max="6659" width="41.42578125" style="3" customWidth="1"/>
    <col min="6660" max="6660" width="10.42578125" style="3" bestFit="1" customWidth="1"/>
    <col min="6661" max="6661" width="19.7109375" style="3" customWidth="1"/>
    <col min="6662" max="6662" width="6.7109375" style="3" customWidth="1"/>
    <col min="6663" max="6664" width="11.5703125" style="3" customWidth="1"/>
    <col min="6665" max="6665" width="11.5703125" style="3"/>
    <col min="6666" max="6666" width="15.5703125" style="3" customWidth="1"/>
    <col min="6667" max="6912" width="11.5703125" style="3"/>
    <col min="6913" max="6913" width="36.28515625" style="3" customWidth="1"/>
    <col min="6914" max="6914" width="18.7109375" style="3" customWidth="1"/>
    <col min="6915" max="6915" width="41.42578125" style="3" customWidth="1"/>
    <col min="6916" max="6916" width="10.42578125" style="3" bestFit="1" customWidth="1"/>
    <col min="6917" max="6917" width="19.7109375" style="3" customWidth="1"/>
    <col min="6918" max="6918" width="6.7109375" style="3" customWidth="1"/>
    <col min="6919" max="6920" width="11.5703125" style="3" customWidth="1"/>
    <col min="6921" max="6921" width="11.5703125" style="3"/>
    <col min="6922" max="6922" width="15.5703125" style="3" customWidth="1"/>
    <col min="6923" max="7168" width="11.5703125" style="3"/>
    <col min="7169" max="7169" width="36.28515625" style="3" customWidth="1"/>
    <col min="7170" max="7170" width="18.7109375" style="3" customWidth="1"/>
    <col min="7171" max="7171" width="41.42578125" style="3" customWidth="1"/>
    <col min="7172" max="7172" width="10.42578125" style="3" bestFit="1" customWidth="1"/>
    <col min="7173" max="7173" width="19.7109375" style="3" customWidth="1"/>
    <col min="7174" max="7174" width="6.7109375" style="3" customWidth="1"/>
    <col min="7175" max="7176" width="11.5703125" style="3" customWidth="1"/>
    <col min="7177" max="7177" width="11.5703125" style="3"/>
    <col min="7178" max="7178" width="15.5703125" style="3" customWidth="1"/>
    <col min="7179" max="7424" width="11.5703125" style="3"/>
    <col min="7425" max="7425" width="36.28515625" style="3" customWidth="1"/>
    <col min="7426" max="7426" width="18.7109375" style="3" customWidth="1"/>
    <col min="7427" max="7427" width="41.42578125" style="3" customWidth="1"/>
    <col min="7428" max="7428" width="10.42578125" style="3" bestFit="1" customWidth="1"/>
    <col min="7429" max="7429" width="19.7109375" style="3" customWidth="1"/>
    <col min="7430" max="7430" width="6.7109375" style="3" customWidth="1"/>
    <col min="7431" max="7432" width="11.5703125" style="3" customWidth="1"/>
    <col min="7433" max="7433" width="11.5703125" style="3"/>
    <col min="7434" max="7434" width="15.5703125" style="3" customWidth="1"/>
    <col min="7435" max="7680" width="11.5703125" style="3"/>
    <col min="7681" max="7681" width="36.28515625" style="3" customWidth="1"/>
    <col min="7682" max="7682" width="18.7109375" style="3" customWidth="1"/>
    <col min="7683" max="7683" width="41.42578125" style="3" customWidth="1"/>
    <col min="7684" max="7684" width="10.42578125" style="3" bestFit="1" customWidth="1"/>
    <col min="7685" max="7685" width="19.7109375" style="3" customWidth="1"/>
    <col min="7686" max="7686" width="6.7109375" style="3" customWidth="1"/>
    <col min="7687" max="7688" width="11.5703125" style="3" customWidth="1"/>
    <col min="7689" max="7689" width="11.5703125" style="3"/>
    <col min="7690" max="7690" width="15.5703125" style="3" customWidth="1"/>
    <col min="7691" max="7936" width="11.5703125" style="3"/>
    <col min="7937" max="7937" width="36.28515625" style="3" customWidth="1"/>
    <col min="7938" max="7938" width="18.7109375" style="3" customWidth="1"/>
    <col min="7939" max="7939" width="41.42578125" style="3" customWidth="1"/>
    <col min="7940" max="7940" width="10.42578125" style="3" bestFit="1" customWidth="1"/>
    <col min="7941" max="7941" width="19.7109375" style="3" customWidth="1"/>
    <col min="7942" max="7942" width="6.7109375" style="3" customWidth="1"/>
    <col min="7943" max="7944" width="11.5703125" style="3" customWidth="1"/>
    <col min="7945" max="7945" width="11.5703125" style="3"/>
    <col min="7946" max="7946" width="15.5703125" style="3" customWidth="1"/>
    <col min="7947" max="8192" width="11.5703125" style="3"/>
    <col min="8193" max="8193" width="36.28515625" style="3" customWidth="1"/>
    <col min="8194" max="8194" width="18.7109375" style="3" customWidth="1"/>
    <col min="8195" max="8195" width="41.42578125" style="3" customWidth="1"/>
    <col min="8196" max="8196" width="10.42578125" style="3" bestFit="1" customWidth="1"/>
    <col min="8197" max="8197" width="19.7109375" style="3" customWidth="1"/>
    <col min="8198" max="8198" width="6.7109375" style="3" customWidth="1"/>
    <col min="8199" max="8200" width="11.5703125" style="3" customWidth="1"/>
    <col min="8201" max="8201" width="11.5703125" style="3"/>
    <col min="8202" max="8202" width="15.5703125" style="3" customWidth="1"/>
    <col min="8203" max="8448" width="11.5703125" style="3"/>
    <col min="8449" max="8449" width="36.28515625" style="3" customWidth="1"/>
    <col min="8450" max="8450" width="18.7109375" style="3" customWidth="1"/>
    <col min="8451" max="8451" width="41.42578125" style="3" customWidth="1"/>
    <col min="8452" max="8452" width="10.42578125" style="3" bestFit="1" customWidth="1"/>
    <col min="8453" max="8453" width="19.7109375" style="3" customWidth="1"/>
    <col min="8454" max="8454" width="6.7109375" style="3" customWidth="1"/>
    <col min="8455" max="8456" width="11.5703125" style="3" customWidth="1"/>
    <col min="8457" max="8457" width="11.5703125" style="3"/>
    <col min="8458" max="8458" width="15.5703125" style="3" customWidth="1"/>
    <col min="8459" max="8704" width="11.5703125" style="3"/>
    <col min="8705" max="8705" width="36.28515625" style="3" customWidth="1"/>
    <col min="8706" max="8706" width="18.7109375" style="3" customWidth="1"/>
    <col min="8707" max="8707" width="41.42578125" style="3" customWidth="1"/>
    <col min="8708" max="8708" width="10.42578125" style="3" bestFit="1" customWidth="1"/>
    <col min="8709" max="8709" width="19.7109375" style="3" customWidth="1"/>
    <col min="8710" max="8710" width="6.7109375" style="3" customWidth="1"/>
    <col min="8711" max="8712" width="11.5703125" style="3" customWidth="1"/>
    <col min="8713" max="8713" width="11.5703125" style="3"/>
    <col min="8714" max="8714" width="15.5703125" style="3" customWidth="1"/>
    <col min="8715" max="8960" width="11.5703125" style="3"/>
    <col min="8961" max="8961" width="36.28515625" style="3" customWidth="1"/>
    <col min="8962" max="8962" width="18.7109375" style="3" customWidth="1"/>
    <col min="8963" max="8963" width="41.42578125" style="3" customWidth="1"/>
    <col min="8964" max="8964" width="10.42578125" style="3" bestFit="1" customWidth="1"/>
    <col min="8965" max="8965" width="19.7109375" style="3" customWidth="1"/>
    <col min="8966" max="8966" width="6.7109375" style="3" customWidth="1"/>
    <col min="8967" max="8968" width="11.5703125" style="3" customWidth="1"/>
    <col min="8969" max="8969" width="11.5703125" style="3"/>
    <col min="8970" max="8970" width="15.5703125" style="3" customWidth="1"/>
    <col min="8971" max="9216" width="11.5703125" style="3"/>
    <col min="9217" max="9217" width="36.28515625" style="3" customWidth="1"/>
    <col min="9218" max="9218" width="18.7109375" style="3" customWidth="1"/>
    <col min="9219" max="9219" width="41.42578125" style="3" customWidth="1"/>
    <col min="9220" max="9220" width="10.42578125" style="3" bestFit="1" customWidth="1"/>
    <col min="9221" max="9221" width="19.7109375" style="3" customWidth="1"/>
    <col min="9222" max="9222" width="6.7109375" style="3" customWidth="1"/>
    <col min="9223" max="9224" width="11.5703125" style="3" customWidth="1"/>
    <col min="9225" max="9225" width="11.5703125" style="3"/>
    <col min="9226" max="9226" width="15.5703125" style="3" customWidth="1"/>
    <col min="9227" max="9472" width="11.5703125" style="3"/>
    <col min="9473" max="9473" width="36.28515625" style="3" customWidth="1"/>
    <col min="9474" max="9474" width="18.7109375" style="3" customWidth="1"/>
    <col min="9475" max="9475" width="41.42578125" style="3" customWidth="1"/>
    <col min="9476" max="9476" width="10.42578125" style="3" bestFit="1" customWidth="1"/>
    <col min="9477" max="9477" width="19.7109375" style="3" customWidth="1"/>
    <col min="9478" max="9478" width="6.7109375" style="3" customWidth="1"/>
    <col min="9479" max="9480" width="11.5703125" style="3" customWidth="1"/>
    <col min="9481" max="9481" width="11.5703125" style="3"/>
    <col min="9482" max="9482" width="15.5703125" style="3" customWidth="1"/>
    <col min="9483" max="9728" width="11.5703125" style="3"/>
    <col min="9729" max="9729" width="36.28515625" style="3" customWidth="1"/>
    <col min="9730" max="9730" width="18.7109375" style="3" customWidth="1"/>
    <col min="9731" max="9731" width="41.42578125" style="3" customWidth="1"/>
    <col min="9732" max="9732" width="10.42578125" style="3" bestFit="1" customWidth="1"/>
    <col min="9733" max="9733" width="19.7109375" style="3" customWidth="1"/>
    <col min="9734" max="9734" width="6.7109375" style="3" customWidth="1"/>
    <col min="9735" max="9736" width="11.5703125" style="3" customWidth="1"/>
    <col min="9737" max="9737" width="11.5703125" style="3"/>
    <col min="9738" max="9738" width="15.5703125" style="3" customWidth="1"/>
    <col min="9739" max="9984" width="11.5703125" style="3"/>
    <col min="9985" max="9985" width="36.28515625" style="3" customWidth="1"/>
    <col min="9986" max="9986" width="18.7109375" style="3" customWidth="1"/>
    <col min="9987" max="9987" width="41.42578125" style="3" customWidth="1"/>
    <col min="9988" max="9988" width="10.42578125" style="3" bestFit="1" customWidth="1"/>
    <col min="9989" max="9989" width="19.7109375" style="3" customWidth="1"/>
    <col min="9990" max="9990" width="6.7109375" style="3" customWidth="1"/>
    <col min="9991" max="9992" width="11.5703125" style="3" customWidth="1"/>
    <col min="9993" max="9993" width="11.5703125" style="3"/>
    <col min="9994" max="9994" width="15.5703125" style="3" customWidth="1"/>
    <col min="9995" max="10240" width="11.5703125" style="3"/>
    <col min="10241" max="10241" width="36.28515625" style="3" customWidth="1"/>
    <col min="10242" max="10242" width="18.7109375" style="3" customWidth="1"/>
    <col min="10243" max="10243" width="41.42578125" style="3" customWidth="1"/>
    <col min="10244" max="10244" width="10.42578125" style="3" bestFit="1" customWidth="1"/>
    <col min="10245" max="10245" width="19.7109375" style="3" customWidth="1"/>
    <col min="10246" max="10246" width="6.7109375" style="3" customWidth="1"/>
    <col min="10247" max="10248" width="11.5703125" style="3" customWidth="1"/>
    <col min="10249" max="10249" width="11.5703125" style="3"/>
    <col min="10250" max="10250" width="15.5703125" style="3" customWidth="1"/>
    <col min="10251" max="10496" width="11.5703125" style="3"/>
    <col min="10497" max="10497" width="36.28515625" style="3" customWidth="1"/>
    <col min="10498" max="10498" width="18.7109375" style="3" customWidth="1"/>
    <col min="10499" max="10499" width="41.42578125" style="3" customWidth="1"/>
    <col min="10500" max="10500" width="10.42578125" style="3" bestFit="1" customWidth="1"/>
    <col min="10501" max="10501" width="19.7109375" style="3" customWidth="1"/>
    <col min="10502" max="10502" width="6.7109375" style="3" customWidth="1"/>
    <col min="10503" max="10504" width="11.5703125" style="3" customWidth="1"/>
    <col min="10505" max="10505" width="11.5703125" style="3"/>
    <col min="10506" max="10506" width="15.5703125" style="3" customWidth="1"/>
    <col min="10507" max="10752" width="11.5703125" style="3"/>
    <col min="10753" max="10753" width="36.28515625" style="3" customWidth="1"/>
    <col min="10754" max="10754" width="18.7109375" style="3" customWidth="1"/>
    <col min="10755" max="10755" width="41.42578125" style="3" customWidth="1"/>
    <col min="10756" max="10756" width="10.42578125" style="3" bestFit="1" customWidth="1"/>
    <col min="10757" max="10757" width="19.7109375" style="3" customWidth="1"/>
    <col min="10758" max="10758" width="6.7109375" style="3" customWidth="1"/>
    <col min="10759" max="10760" width="11.5703125" style="3" customWidth="1"/>
    <col min="10761" max="10761" width="11.5703125" style="3"/>
    <col min="10762" max="10762" width="15.5703125" style="3" customWidth="1"/>
    <col min="10763" max="11008" width="11.5703125" style="3"/>
    <col min="11009" max="11009" width="36.28515625" style="3" customWidth="1"/>
    <col min="11010" max="11010" width="18.7109375" style="3" customWidth="1"/>
    <col min="11011" max="11011" width="41.42578125" style="3" customWidth="1"/>
    <col min="11012" max="11012" width="10.42578125" style="3" bestFit="1" customWidth="1"/>
    <col min="11013" max="11013" width="19.7109375" style="3" customWidth="1"/>
    <col min="11014" max="11014" width="6.7109375" style="3" customWidth="1"/>
    <col min="11015" max="11016" width="11.5703125" style="3" customWidth="1"/>
    <col min="11017" max="11017" width="11.5703125" style="3"/>
    <col min="11018" max="11018" width="15.5703125" style="3" customWidth="1"/>
    <col min="11019" max="11264" width="11.5703125" style="3"/>
    <col min="11265" max="11265" width="36.28515625" style="3" customWidth="1"/>
    <col min="11266" max="11266" width="18.7109375" style="3" customWidth="1"/>
    <col min="11267" max="11267" width="41.42578125" style="3" customWidth="1"/>
    <col min="11268" max="11268" width="10.42578125" style="3" bestFit="1" customWidth="1"/>
    <col min="11269" max="11269" width="19.7109375" style="3" customWidth="1"/>
    <col min="11270" max="11270" width="6.7109375" style="3" customWidth="1"/>
    <col min="11271" max="11272" width="11.5703125" style="3" customWidth="1"/>
    <col min="11273" max="11273" width="11.5703125" style="3"/>
    <col min="11274" max="11274" width="15.5703125" style="3" customWidth="1"/>
    <col min="11275" max="11520" width="11.5703125" style="3"/>
    <col min="11521" max="11521" width="36.28515625" style="3" customWidth="1"/>
    <col min="11522" max="11522" width="18.7109375" style="3" customWidth="1"/>
    <col min="11523" max="11523" width="41.42578125" style="3" customWidth="1"/>
    <col min="11524" max="11524" width="10.42578125" style="3" bestFit="1" customWidth="1"/>
    <col min="11525" max="11525" width="19.7109375" style="3" customWidth="1"/>
    <col min="11526" max="11526" width="6.7109375" style="3" customWidth="1"/>
    <col min="11527" max="11528" width="11.5703125" style="3" customWidth="1"/>
    <col min="11529" max="11529" width="11.5703125" style="3"/>
    <col min="11530" max="11530" width="15.5703125" style="3" customWidth="1"/>
    <col min="11531" max="11776" width="11.5703125" style="3"/>
    <col min="11777" max="11777" width="36.28515625" style="3" customWidth="1"/>
    <col min="11778" max="11778" width="18.7109375" style="3" customWidth="1"/>
    <col min="11779" max="11779" width="41.42578125" style="3" customWidth="1"/>
    <col min="11780" max="11780" width="10.42578125" style="3" bestFit="1" customWidth="1"/>
    <col min="11781" max="11781" width="19.7109375" style="3" customWidth="1"/>
    <col min="11782" max="11782" width="6.7109375" style="3" customWidth="1"/>
    <col min="11783" max="11784" width="11.5703125" style="3" customWidth="1"/>
    <col min="11785" max="11785" width="11.5703125" style="3"/>
    <col min="11786" max="11786" width="15.5703125" style="3" customWidth="1"/>
    <col min="11787" max="12032" width="11.5703125" style="3"/>
    <col min="12033" max="12033" width="36.28515625" style="3" customWidth="1"/>
    <col min="12034" max="12034" width="18.7109375" style="3" customWidth="1"/>
    <col min="12035" max="12035" width="41.42578125" style="3" customWidth="1"/>
    <col min="12036" max="12036" width="10.42578125" style="3" bestFit="1" customWidth="1"/>
    <col min="12037" max="12037" width="19.7109375" style="3" customWidth="1"/>
    <col min="12038" max="12038" width="6.7109375" style="3" customWidth="1"/>
    <col min="12039" max="12040" width="11.5703125" style="3" customWidth="1"/>
    <col min="12041" max="12041" width="11.5703125" style="3"/>
    <col min="12042" max="12042" width="15.5703125" style="3" customWidth="1"/>
    <col min="12043" max="12288" width="11.5703125" style="3"/>
    <col min="12289" max="12289" width="36.28515625" style="3" customWidth="1"/>
    <col min="12290" max="12290" width="18.7109375" style="3" customWidth="1"/>
    <col min="12291" max="12291" width="41.42578125" style="3" customWidth="1"/>
    <col min="12292" max="12292" width="10.42578125" style="3" bestFit="1" customWidth="1"/>
    <col min="12293" max="12293" width="19.7109375" style="3" customWidth="1"/>
    <col min="12294" max="12294" width="6.7109375" style="3" customWidth="1"/>
    <col min="12295" max="12296" width="11.5703125" style="3" customWidth="1"/>
    <col min="12297" max="12297" width="11.5703125" style="3"/>
    <col min="12298" max="12298" width="15.5703125" style="3" customWidth="1"/>
    <col min="12299" max="12544" width="11.5703125" style="3"/>
    <col min="12545" max="12545" width="36.28515625" style="3" customWidth="1"/>
    <col min="12546" max="12546" width="18.7109375" style="3" customWidth="1"/>
    <col min="12547" max="12547" width="41.42578125" style="3" customWidth="1"/>
    <col min="12548" max="12548" width="10.42578125" style="3" bestFit="1" customWidth="1"/>
    <col min="12549" max="12549" width="19.7109375" style="3" customWidth="1"/>
    <col min="12550" max="12550" width="6.7109375" style="3" customWidth="1"/>
    <col min="12551" max="12552" width="11.5703125" style="3" customWidth="1"/>
    <col min="12553" max="12553" width="11.5703125" style="3"/>
    <col min="12554" max="12554" width="15.5703125" style="3" customWidth="1"/>
    <col min="12555" max="12800" width="11.5703125" style="3"/>
    <col min="12801" max="12801" width="36.28515625" style="3" customWidth="1"/>
    <col min="12802" max="12802" width="18.7109375" style="3" customWidth="1"/>
    <col min="12803" max="12803" width="41.42578125" style="3" customWidth="1"/>
    <col min="12804" max="12804" width="10.42578125" style="3" bestFit="1" customWidth="1"/>
    <col min="12805" max="12805" width="19.7109375" style="3" customWidth="1"/>
    <col min="12806" max="12806" width="6.7109375" style="3" customWidth="1"/>
    <col min="12807" max="12808" width="11.5703125" style="3" customWidth="1"/>
    <col min="12809" max="12809" width="11.5703125" style="3"/>
    <col min="12810" max="12810" width="15.5703125" style="3" customWidth="1"/>
    <col min="12811" max="13056" width="11.5703125" style="3"/>
    <col min="13057" max="13057" width="36.28515625" style="3" customWidth="1"/>
    <col min="13058" max="13058" width="18.7109375" style="3" customWidth="1"/>
    <col min="13059" max="13059" width="41.42578125" style="3" customWidth="1"/>
    <col min="13060" max="13060" width="10.42578125" style="3" bestFit="1" customWidth="1"/>
    <col min="13061" max="13061" width="19.7109375" style="3" customWidth="1"/>
    <col min="13062" max="13062" width="6.7109375" style="3" customWidth="1"/>
    <col min="13063" max="13064" width="11.5703125" style="3" customWidth="1"/>
    <col min="13065" max="13065" width="11.5703125" style="3"/>
    <col min="13066" max="13066" width="15.5703125" style="3" customWidth="1"/>
    <col min="13067" max="13312" width="11.5703125" style="3"/>
    <col min="13313" max="13313" width="36.28515625" style="3" customWidth="1"/>
    <col min="13314" max="13314" width="18.7109375" style="3" customWidth="1"/>
    <col min="13315" max="13315" width="41.42578125" style="3" customWidth="1"/>
    <col min="13316" max="13316" width="10.42578125" style="3" bestFit="1" customWidth="1"/>
    <col min="13317" max="13317" width="19.7109375" style="3" customWidth="1"/>
    <col min="13318" max="13318" width="6.7109375" style="3" customWidth="1"/>
    <col min="13319" max="13320" width="11.5703125" style="3" customWidth="1"/>
    <col min="13321" max="13321" width="11.5703125" style="3"/>
    <col min="13322" max="13322" width="15.5703125" style="3" customWidth="1"/>
    <col min="13323" max="13568" width="11.5703125" style="3"/>
    <col min="13569" max="13569" width="36.28515625" style="3" customWidth="1"/>
    <col min="13570" max="13570" width="18.7109375" style="3" customWidth="1"/>
    <col min="13571" max="13571" width="41.42578125" style="3" customWidth="1"/>
    <col min="13572" max="13572" width="10.42578125" style="3" bestFit="1" customWidth="1"/>
    <col min="13573" max="13573" width="19.7109375" style="3" customWidth="1"/>
    <col min="13574" max="13574" width="6.7109375" style="3" customWidth="1"/>
    <col min="13575" max="13576" width="11.5703125" style="3" customWidth="1"/>
    <col min="13577" max="13577" width="11.5703125" style="3"/>
    <col min="13578" max="13578" width="15.5703125" style="3" customWidth="1"/>
    <col min="13579" max="13824" width="11.5703125" style="3"/>
    <col min="13825" max="13825" width="36.28515625" style="3" customWidth="1"/>
    <col min="13826" max="13826" width="18.7109375" style="3" customWidth="1"/>
    <col min="13827" max="13827" width="41.42578125" style="3" customWidth="1"/>
    <col min="13828" max="13828" width="10.42578125" style="3" bestFit="1" customWidth="1"/>
    <col min="13829" max="13829" width="19.7109375" style="3" customWidth="1"/>
    <col min="13830" max="13830" width="6.7109375" style="3" customWidth="1"/>
    <col min="13831" max="13832" width="11.5703125" style="3" customWidth="1"/>
    <col min="13833" max="13833" width="11.5703125" style="3"/>
    <col min="13834" max="13834" width="15.5703125" style="3" customWidth="1"/>
    <col min="13835" max="14080" width="11.5703125" style="3"/>
    <col min="14081" max="14081" width="36.28515625" style="3" customWidth="1"/>
    <col min="14082" max="14082" width="18.7109375" style="3" customWidth="1"/>
    <col min="14083" max="14083" width="41.42578125" style="3" customWidth="1"/>
    <col min="14084" max="14084" width="10.42578125" style="3" bestFit="1" customWidth="1"/>
    <col min="14085" max="14085" width="19.7109375" style="3" customWidth="1"/>
    <col min="14086" max="14086" width="6.7109375" style="3" customWidth="1"/>
    <col min="14087" max="14088" width="11.5703125" style="3" customWidth="1"/>
    <col min="14089" max="14089" width="11.5703125" style="3"/>
    <col min="14090" max="14090" width="15.5703125" style="3" customWidth="1"/>
    <col min="14091" max="14336" width="11.5703125" style="3"/>
    <col min="14337" max="14337" width="36.28515625" style="3" customWidth="1"/>
    <col min="14338" max="14338" width="18.7109375" style="3" customWidth="1"/>
    <col min="14339" max="14339" width="41.42578125" style="3" customWidth="1"/>
    <col min="14340" max="14340" width="10.42578125" style="3" bestFit="1" customWidth="1"/>
    <col min="14341" max="14341" width="19.7109375" style="3" customWidth="1"/>
    <col min="14342" max="14342" width="6.7109375" style="3" customWidth="1"/>
    <col min="14343" max="14344" width="11.5703125" style="3" customWidth="1"/>
    <col min="14345" max="14345" width="11.5703125" style="3"/>
    <col min="14346" max="14346" width="15.5703125" style="3" customWidth="1"/>
    <col min="14347" max="14592" width="11.5703125" style="3"/>
    <col min="14593" max="14593" width="36.28515625" style="3" customWidth="1"/>
    <col min="14594" max="14594" width="18.7109375" style="3" customWidth="1"/>
    <col min="14595" max="14595" width="41.42578125" style="3" customWidth="1"/>
    <col min="14596" max="14596" width="10.42578125" style="3" bestFit="1" customWidth="1"/>
    <col min="14597" max="14597" width="19.7109375" style="3" customWidth="1"/>
    <col min="14598" max="14598" width="6.7109375" style="3" customWidth="1"/>
    <col min="14599" max="14600" width="11.5703125" style="3" customWidth="1"/>
    <col min="14601" max="14601" width="11.5703125" style="3"/>
    <col min="14602" max="14602" width="15.5703125" style="3" customWidth="1"/>
    <col min="14603" max="14848" width="11.5703125" style="3"/>
    <col min="14849" max="14849" width="36.28515625" style="3" customWidth="1"/>
    <col min="14850" max="14850" width="18.7109375" style="3" customWidth="1"/>
    <col min="14851" max="14851" width="41.42578125" style="3" customWidth="1"/>
    <col min="14852" max="14852" width="10.42578125" style="3" bestFit="1" customWidth="1"/>
    <col min="14853" max="14853" width="19.7109375" style="3" customWidth="1"/>
    <col min="14854" max="14854" width="6.7109375" style="3" customWidth="1"/>
    <col min="14855" max="14856" width="11.5703125" style="3" customWidth="1"/>
    <col min="14857" max="14857" width="11.5703125" style="3"/>
    <col min="14858" max="14858" width="15.5703125" style="3" customWidth="1"/>
    <col min="14859" max="15104" width="11.5703125" style="3"/>
    <col min="15105" max="15105" width="36.28515625" style="3" customWidth="1"/>
    <col min="15106" max="15106" width="18.7109375" style="3" customWidth="1"/>
    <col min="15107" max="15107" width="41.42578125" style="3" customWidth="1"/>
    <col min="15108" max="15108" width="10.42578125" style="3" bestFit="1" customWidth="1"/>
    <col min="15109" max="15109" width="19.7109375" style="3" customWidth="1"/>
    <col min="15110" max="15110" width="6.7109375" style="3" customWidth="1"/>
    <col min="15111" max="15112" width="11.5703125" style="3" customWidth="1"/>
    <col min="15113" max="15113" width="11.5703125" style="3"/>
    <col min="15114" max="15114" width="15.5703125" style="3" customWidth="1"/>
    <col min="15115" max="15360" width="11.5703125" style="3"/>
    <col min="15361" max="15361" width="36.28515625" style="3" customWidth="1"/>
    <col min="15362" max="15362" width="18.7109375" style="3" customWidth="1"/>
    <col min="15363" max="15363" width="41.42578125" style="3" customWidth="1"/>
    <col min="15364" max="15364" width="10.42578125" style="3" bestFit="1" customWidth="1"/>
    <col min="15365" max="15365" width="19.7109375" style="3" customWidth="1"/>
    <col min="15366" max="15366" width="6.7109375" style="3" customWidth="1"/>
    <col min="15367" max="15368" width="11.5703125" style="3" customWidth="1"/>
    <col min="15369" max="15369" width="11.5703125" style="3"/>
    <col min="15370" max="15370" width="15.5703125" style="3" customWidth="1"/>
    <col min="15371" max="15616" width="11.5703125" style="3"/>
    <col min="15617" max="15617" width="36.28515625" style="3" customWidth="1"/>
    <col min="15618" max="15618" width="18.7109375" style="3" customWidth="1"/>
    <col min="15619" max="15619" width="41.42578125" style="3" customWidth="1"/>
    <col min="15620" max="15620" width="10.42578125" style="3" bestFit="1" customWidth="1"/>
    <col min="15621" max="15621" width="19.7109375" style="3" customWidth="1"/>
    <col min="15622" max="15622" width="6.7109375" style="3" customWidth="1"/>
    <col min="15623" max="15624" width="11.5703125" style="3" customWidth="1"/>
    <col min="15625" max="15625" width="11.5703125" style="3"/>
    <col min="15626" max="15626" width="15.5703125" style="3" customWidth="1"/>
    <col min="15627" max="15872" width="11.5703125" style="3"/>
    <col min="15873" max="15873" width="36.28515625" style="3" customWidth="1"/>
    <col min="15874" max="15874" width="18.7109375" style="3" customWidth="1"/>
    <col min="15875" max="15875" width="41.42578125" style="3" customWidth="1"/>
    <col min="15876" max="15876" width="10.42578125" style="3" bestFit="1" customWidth="1"/>
    <col min="15877" max="15877" width="19.7109375" style="3" customWidth="1"/>
    <col min="15878" max="15878" width="6.7109375" style="3" customWidth="1"/>
    <col min="15879" max="15880" width="11.5703125" style="3" customWidth="1"/>
    <col min="15881" max="15881" width="11.5703125" style="3"/>
    <col min="15882" max="15882" width="15.5703125" style="3" customWidth="1"/>
    <col min="15883" max="16128" width="11.5703125" style="3"/>
    <col min="16129" max="16129" width="36.28515625" style="3" customWidth="1"/>
    <col min="16130" max="16130" width="18.7109375" style="3" customWidth="1"/>
    <col min="16131" max="16131" width="41.42578125" style="3" customWidth="1"/>
    <col min="16132" max="16132" width="10.42578125" style="3" bestFit="1" customWidth="1"/>
    <col min="16133" max="16133" width="19.7109375" style="3" customWidth="1"/>
    <col min="16134" max="16134" width="6.7109375" style="3" customWidth="1"/>
    <col min="16135" max="16136" width="11.5703125" style="3" customWidth="1"/>
    <col min="16137" max="16137" width="11.5703125" style="3"/>
    <col min="16138" max="16138" width="15.5703125" style="3" customWidth="1"/>
    <col min="16139" max="16384" width="11.5703125" style="3"/>
  </cols>
  <sheetData>
    <row r="1" spans="1:15" x14ac:dyDescent="0.25">
      <c r="A1" s="102" t="s">
        <v>636</v>
      </c>
    </row>
    <row r="2" spans="1:15" ht="17.25" customHeight="1" x14ac:dyDescent="0.25">
      <c r="A2" s="1077" t="s">
        <v>637</v>
      </c>
      <c r="B2" s="1077"/>
      <c r="C2" s="1077"/>
    </row>
    <row r="4" spans="1:15" x14ac:dyDescent="0.25">
      <c r="A4" s="142" t="s">
        <v>618</v>
      </c>
      <c r="B4" s="143" t="s">
        <v>782</v>
      </c>
      <c r="C4" s="144" t="s">
        <v>619</v>
      </c>
    </row>
    <row r="5" spans="1:15" ht="15.75" thickBot="1" x14ac:dyDescent="0.3">
      <c r="A5" s="145"/>
      <c r="B5" s="146"/>
      <c r="C5" s="146"/>
    </row>
    <row r="6" spans="1:15" ht="15.75" thickBot="1" x14ac:dyDescent="0.3">
      <c r="A6" s="147" t="s">
        <v>638</v>
      </c>
      <c r="B6" s="449">
        <f>SUM(B8:B16)</f>
        <v>13831.343023944428</v>
      </c>
      <c r="C6" s="148">
        <f>B6/$B$20</f>
        <v>0.98961687188087155</v>
      </c>
    </row>
    <row r="7" spans="1:15" x14ac:dyDescent="0.25">
      <c r="A7" s="125"/>
      <c r="B7" s="450"/>
      <c r="C7" s="149"/>
    </row>
    <row r="8" spans="1:15" x14ac:dyDescent="0.25">
      <c r="A8" s="116" t="s">
        <v>1</v>
      </c>
      <c r="B8" s="150">
        <v>6384.4169193999996</v>
      </c>
      <c r="C8" s="151">
        <f t="shared" ref="C8:C16" si="0">B8/$B$20</f>
        <v>0.45679777369574137</v>
      </c>
      <c r="N8"/>
    </row>
    <row r="9" spans="1:15" x14ac:dyDescent="0.25">
      <c r="A9" s="116" t="s">
        <v>2</v>
      </c>
      <c r="B9" s="150">
        <v>5231.4085356599999</v>
      </c>
      <c r="C9" s="151">
        <f t="shared" si="0"/>
        <v>0.37430133441331825</v>
      </c>
      <c r="N9"/>
      <c r="O9"/>
    </row>
    <row r="10" spans="1:15" x14ac:dyDescent="0.25">
      <c r="A10" s="116" t="s">
        <v>3</v>
      </c>
      <c r="B10" s="150">
        <v>496.22024528999998</v>
      </c>
      <c r="C10" s="151">
        <f t="shared" si="0"/>
        <v>3.5503994518661403E-2</v>
      </c>
      <c r="N10"/>
      <c r="O10"/>
    </row>
    <row r="11" spans="1:15" x14ac:dyDescent="0.25">
      <c r="A11" s="116" t="s">
        <v>4</v>
      </c>
      <c r="B11" s="150">
        <v>58.703909870000004</v>
      </c>
      <c r="C11" s="151">
        <f t="shared" si="0"/>
        <v>4.200198025033049E-3</v>
      </c>
      <c r="N11"/>
      <c r="O11"/>
    </row>
    <row r="12" spans="1:15" x14ac:dyDescent="0.25">
      <c r="A12" s="116" t="s">
        <v>241</v>
      </c>
      <c r="B12" s="150">
        <v>862.41548386999807</v>
      </c>
      <c r="C12" s="151">
        <f t="shared" si="0"/>
        <v>6.1704847600957367E-2</v>
      </c>
      <c r="N12"/>
      <c r="O12"/>
    </row>
    <row r="13" spans="1:15" x14ac:dyDescent="0.25">
      <c r="A13" s="116" t="s">
        <v>242</v>
      </c>
      <c r="B13" s="150">
        <v>151.94347647000001</v>
      </c>
      <c r="C13" s="151">
        <f t="shared" si="0"/>
        <v>1.0871383033927881E-2</v>
      </c>
      <c r="N13"/>
      <c r="O13"/>
    </row>
    <row r="14" spans="1:15" x14ac:dyDescent="0.25">
      <c r="A14" s="116" t="s">
        <v>5</v>
      </c>
      <c r="B14" s="150">
        <v>388.41595976999997</v>
      </c>
      <c r="C14" s="151">
        <f t="shared" si="0"/>
        <v>2.7790720426119207E-2</v>
      </c>
      <c r="N14"/>
      <c r="O14"/>
    </row>
    <row r="15" spans="1:15" x14ac:dyDescent="0.25">
      <c r="A15" s="116" t="s">
        <v>639</v>
      </c>
      <c r="B15" s="150">
        <v>256.35036931443102</v>
      </c>
      <c r="C15" s="151">
        <f t="shared" si="0"/>
        <v>1.8341577542200695E-2</v>
      </c>
      <c r="N15"/>
      <c r="O15"/>
    </row>
    <row r="16" spans="1:15" ht="15.75" thickBot="1" x14ac:dyDescent="0.3">
      <c r="A16" s="116" t="s">
        <v>633</v>
      </c>
      <c r="B16" s="152">
        <v>1.4681242999999826</v>
      </c>
      <c r="C16" s="983">
        <f t="shared" si="0"/>
        <v>1.0504262491235243E-4</v>
      </c>
      <c r="N16"/>
      <c r="O16"/>
    </row>
    <row r="17" spans="1:15" ht="15.75" thickBot="1" x14ac:dyDescent="0.3">
      <c r="A17" s="116"/>
      <c r="B17" s="96"/>
      <c r="C17" s="127"/>
      <c r="N17"/>
      <c r="O17"/>
    </row>
    <row r="18" spans="1:15" ht="15.75" thickBot="1" x14ac:dyDescent="0.3">
      <c r="A18" s="153" t="s">
        <v>630</v>
      </c>
      <c r="B18" s="154">
        <v>145.11940000000001</v>
      </c>
      <c r="C18" s="155">
        <f>B18/$B$20</f>
        <v>1.0383128119128483E-2</v>
      </c>
      <c r="N18"/>
      <c r="O18"/>
    </row>
    <row r="19" spans="1:15" x14ac:dyDescent="0.25">
      <c r="A19" s="125"/>
      <c r="B19" s="125"/>
      <c r="C19" s="134"/>
      <c r="N19"/>
      <c r="O19"/>
    </row>
    <row r="20" spans="1:15" x14ac:dyDescent="0.25">
      <c r="A20" s="984" t="s">
        <v>635</v>
      </c>
      <c r="B20" s="156">
        <f>B6+B18</f>
        <v>13976.462423944427</v>
      </c>
      <c r="C20" s="130">
        <f>+C6+C18</f>
        <v>1</v>
      </c>
      <c r="N20"/>
    </row>
    <row r="21" spans="1:15" x14ac:dyDescent="0.25">
      <c r="A21" s="157"/>
      <c r="B21" s="158"/>
      <c r="C21" s="159"/>
      <c r="N21"/>
    </row>
    <row r="22" spans="1:15" ht="41.25" customHeight="1" x14ac:dyDescent="0.25">
      <c r="A22" s="1078" t="s">
        <v>640</v>
      </c>
      <c r="B22" s="1078"/>
      <c r="C22" s="1078"/>
      <c r="N22"/>
    </row>
    <row r="23" spans="1:15" ht="18.75" customHeight="1" x14ac:dyDescent="0.25">
      <c r="N23"/>
    </row>
    <row r="24" spans="1:15" s="105" customFormat="1" ht="18" customHeight="1" thickBot="1" x14ac:dyDescent="0.3">
      <c r="A24" s="142" t="s">
        <v>618</v>
      </c>
      <c r="B24" s="143" t="s">
        <v>782</v>
      </c>
      <c r="C24" s="144" t="s">
        <v>619</v>
      </c>
      <c r="D24" s="4"/>
      <c r="E24" s="4"/>
      <c r="F24" s="4"/>
      <c r="G24" s="4"/>
      <c r="H24" s="4"/>
      <c r="I24" s="4"/>
      <c r="J24" s="4"/>
      <c r="K24" s="4"/>
      <c r="L24" s="4"/>
      <c r="M24" s="4"/>
      <c r="N24" s="4"/>
    </row>
    <row r="25" spans="1:15" ht="15.75" thickBot="1" x14ac:dyDescent="0.3">
      <c r="A25" s="160" t="s">
        <v>641</v>
      </c>
      <c r="B25" s="161">
        <f>SUM(B26:B35)</f>
        <v>13976.462423944427</v>
      </c>
      <c r="C25" s="162">
        <f>B25/$B$37</f>
        <v>0.74417291428212839</v>
      </c>
      <c r="N25"/>
    </row>
    <row r="26" spans="1:15" x14ac:dyDescent="0.25">
      <c r="A26" s="116" t="s">
        <v>1</v>
      </c>
      <c r="B26" s="150">
        <v>6384.4169193999996</v>
      </c>
      <c r="C26" s="163">
        <f t="shared" ref="C26:C35" si="1">B26/$B$37</f>
        <v>0.339936530488748</v>
      </c>
      <c r="D26" s="164"/>
      <c r="E26" s="164"/>
      <c r="N26"/>
    </row>
    <row r="27" spans="1:15" x14ac:dyDescent="0.25">
      <c r="A27" s="116" t="s">
        <v>2</v>
      </c>
      <c r="B27" s="150">
        <v>5231.4085356599999</v>
      </c>
      <c r="C27" s="163">
        <f t="shared" si="1"/>
        <v>0.27854491485004856</v>
      </c>
      <c r="D27" s="164"/>
    </row>
    <row r="28" spans="1:15" x14ac:dyDescent="0.25">
      <c r="A28" s="116" t="s">
        <v>3</v>
      </c>
      <c r="B28" s="150">
        <v>496.22024528999998</v>
      </c>
      <c r="C28" s="163">
        <f t="shared" si="1"/>
        <v>2.6421111069608965E-2</v>
      </c>
    </row>
    <row r="29" spans="1:15" x14ac:dyDescent="0.25">
      <c r="A29" s="116" t="s">
        <v>4</v>
      </c>
      <c r="B29" s="150">
        <v>58.703909870000004</v>
      </c>
      <c r="C29" s="163">
        <f t="shared" si="1"/>
        <v>3.125673604850884E-3</v>
      </c>
    </row>
    <row r="30" spans="1:15" x14ac:dyDescent="0.25">
      <c r="A30" s="116" t="s">
        <v>241</v>
      </c>
      <c r="B30" s="150">
        <v>862.41548386999807</v>
      </c>
      <c r="C30" s="163">
        <f t="shared" si="1"/>
        <v>4.591907626453904E-2</v>
      </c>
    </row>
    <row r="31" spans="1:15" x14ac:dyDescent="0.25">
      <c r="A31" s="116" t="s">
        <v>242</v>
      </c>
      <c r="B31" s="150">
        <v>151.94347647000001</v>
      </c>
      <c r="C31" s="163">
        <f t="shared" si="1"/>
        <v>8.090188794635399E-3</v>
      </c>
    </row>
    <row r="32" spans="1:15" x14ac:dyDescent="0.25">
      <c r="A32" s="116" t="s">
        <v>5</v>
      </c>
      <c r="B32" s="150">
        <v>388.41595976999997</v>
      </c>
      <c r="C32" s="163">
        <f t="shared" si="1"/>
        <v>2.0681101409505003E-2</v>
      </c>
    </row>
    <row r="33" spans="1:28" x14ac:dyDescent="0.25">
      <c r="A33" s="116" t="s">
        <v>639</v>
      </c>
      <c r="B33" s="150">
        <v>256.35036931443102</v>
      </c>
      <c r="C33" s="163">
        <f t="shared" si="1"/>
        <v>1.3649305212111129E-2</v>
      </c>
    </row>
    <row r="34" spans="1:28" x14ac:dyDescent="0.25">
      <c r="A34" s="116" t="s">
        <v>633</v>
      </c>
      <c r="B34" s="150">
        <v>1.4681242999999826</v>
      </c>
      <c r="C34" s="985">
        <f t="shared" si="1"/>
        <v>7.8169876304869817E-5</v>
      </c>
    </row>
    <row r="35" spans="1:28" ht="15.75" thickBot="1" x14ac:dyDescent="0.3">
      <c r="A35" s="116" t="s">
        <v>642</v>
      </c>
      <c r="B35" s="152">
        <v>145.11940000000001</v>
      </c>
      <c r="C35" s="165">
        <f t="shared" si="1"/>
        <v>7.7268427117765572E-3</v>
      </c>
    </row>
    <row r="36" spans="1:28" x14ac:dyDescent="0.25">
      <c r="A36" s="116"/>
      <c r="B36" s="124"/>
      <c r="C36" s="70"/>
    </row>
    <row r="37" spans="1:28" x14ac:dyDescent="0.25">
      <c r="A37" s="984" t="s">
        <v>643</v>
      </c>
      <c r="B37" s="156">
        <v>18781.202803419579</v>
      </c>
      <c r="C37" s="130">
        <v>1</v>
      </c>
    </row>
    <row r="38" spans="1:28" x14ac:dyDescent="0.25">
      <c r="A38" s="131"/>
      <c r="B38" s="133"/>
      <c r="C38" s="134"/>
    </row>
    <row r="39" spans="1:28" ht="37.5" customHeight="1" x14ac:dyDescent="0.2">
      <c r="A39" s="1071" t="s">
        <v>819</v>
      </c>
      <c r="B39" s="1071"/>
      <c r="C39" s="1071"/>
      <c r="D39" s="166"/>
      <c r="E39" s="166"/>
      <c r="F39" s="166"/>
      <c r="G39" s="166"/>
      <c r="H39" s="166"/>
      <c r="I39" s="166"/>
      <c r="J39" s="1079"/>
      <c r="K39" s="1079"/>
      <c r="L39" s="1079"/>
      <c r="M39" s="1079"/>
      <c r="N39" s="1079"/>
      <c r="O39" s="1079"/>
      <c r="P39" s="1079"/>
      <c r="Q39" s="1079"/>
      <c r="R39" s="1079"/>
      <c r="S39" s="1079"/>
      <c r="T39" s="1079"/>
      <c r="U39" s="1079"/>
      <c r="V39" s="1079"/>
      <c r="W39" s="1079"/>
      <c r="X39" s="1079"/>
      <c r="Y39" s="1079"/>
      <c r="Z39" s="1079"/>
      <c r="AA39" s="1079"/>
      <c r="AB39" s="167"/>
    </row>
    <row r="41" spans="1:28" ht="35.25" customHeight="1" x14ac:dyDescent="0.25"/>
    <row r="48" spans="1:28" x14ac:dyDescent="0.25">
      <c r="A48" s="3"/>
      <c r="B48" s="3"/>
    </row>
    <row r="49" spans="1:2" x14ac:dyDescent="0.25">
      <c r="A49" s="3"/>
      <c r="B49" s="3"/>
    </row>
    <row r="50" spans="1:2" x14ac:dyDescent="0.25">
      <c r="A50" s="3"/>
      <c r="B50" s="3"/>
    </row>
    <row r="51" spans="1:2" x14ac:dyDescent="0.25">
      <c r="A51" s="3"/>
      <c r="B51" s="3"/>
    </row>
    <row r="52" spans="1:2" x14ac:dyDescent="0.25">
      <c r="A52" s="3"/>
      <c r="B52" s="3"/>
    </row>
    <row r="53" spans="1:2" x14ac:dyDescent="0.25">
      <c r="A53" s="3"/>
      <c r="B53" s="3"/>
    </row>
    <row r="54" spans="1:2" x14ac:dyDescent="0.25">
      <c r="A54" s="3"/>
      <c r="B54" s="3"/>
    </row>
    <row r="55" spans="1:2" x14ac:dyDescent="0.25">
      <c r="A55" s="3"/>
      <c r="B55" s="3"/>
    </row>
    <row r="56" spans="1:2" x14ac:dyDescent="0.25">
      <c r="A56" s="3"/>
      <c r="B56" s="3"/>
    </row>
    <row r="57" spans="1:2" x14ac:dyDescent="0.25">
      <c r="A57" s="3"/>
      <c r="B57" s="3"/>
    </row>
    <row r="58" spans="1:2" x14ac:dyDescent="0.25">
      <c r="A58" s="3"/>
      <c r="B58" s="3"/>
    </row>
    <row r="59" spans="1:2" x14ac:dyDescent="0.25">
      <c r="A59" s="3"/>
      <c r="B59" s="3"/>
    </row>
    <row r="60" spans="1:2" x14ac:dyDescent="0.25">
      <c r="A60" s="3"/>
      <c r="B60" s="3"/>
    </row>
    <row r="61" spans="1:2" x14ac:dyDescent="0.25">
      <c r="A61" s="3"/>
      <c r="B61" s="3"/>
    </row>
    <row r="62" spans="1:2" x14ac:dyDescent="0.25">
      <c r="A62" s="3"/>
      <c r="B62" s="3"/>
    </row>
    <row r="63" spans="1:2" x14ac:dyDescent="0.25">
      <c r="A63" s="3"/>
      <c r="B63" s="3"/>
    </row>
  </sheetData>
  <mergeCells count="5">
    <mergeCell ref="A2:C2"/>
    <mergeCell ref="A22:C22"/>
    <mergeCell ref="A39:C39"/>
    <mergeCell ref="J39:R39"/>
    <mergeCell ref="S39:AA39"/>
  </mergeCells>
  <printOptions horizontalCentered="1" verticalCentered="1"/>
  <pageMargins left="0" right="0" top="0" bottom="0" header="0.31496062992125984" footer="0.31496062992125984"/>
  <pageSetup paperSize="9" scale="8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EB213-50E3-4875-ABED-5326AE2439E5}">
  <sheetPr codeName="Hoja12">
    <tabColor rgb="FF002060"/>
  </sheetPr>
  <dimension ref="A1:I59"/>
  <sheetViews>
    <sheetView view="pageBreakPreview" zoomScaleNormal="100" zoomScaleSheetLayoutView="100" workbookViewId="0"/>
  </sheetViews>
  <sheetFormatPr baseColWidth="10" defaultColWidth="11.42578125" defaultRowHeight="12.75" x14ac:dyDescent="0.2"/>
  <cols>
    <col min="1" max="1" width="13.42578125" style="7" customWidth="1"/>
    <col min="2" max="2" width="15.42578125" style="6" bestFit="1" customWidth="1"/>
    <col min="3" max="3" width="13.42578125" style="6" bestFit="1" customWidth="1"/>
    <col min="4" max="4" width="13.140625" style="6" bestFit="1" customWidth="1"/>
    <col min="5" max="5" width="15.7109375" style="6" bestFit="1" customWidth="1"/>
    <col min="6" max="7" width="13.140625" style="6" bestFit="1" customWidth="1"/>
    <col min="8" max="8" width="14.140625" style="6" bestFit="1" customWidth="1"/>
    <col min="9" max="9" width="3.42578125" style="6" customWidth="1"/>
    <col min="10" max="16384" width="11.42578125" style="6"/>
  </cols>
  <sheetData>
    <row r="1" spans="1:9" x14ac:dyDescent="0.2">
      <c r="A1" s="88" t="s">
        <v>467</v>
      </c>
    </row>
    <row r="2" spans="1:9" ht="15.75" x14ac:dyDescent="0.25">
      <c r="A2" s="75" t="s">
        <v>278</v>
      </c>
    </row>
    <row r="3" spans="1:9" ht="15" x14ac:dyDescent="0.25">
      <c r="H3"/>
    </row>
    <row r="4" spans="1:9" s="168" customFormat="1" ht="25.5" x14ac:dyDescent="0.25">
      <c r="A4" s="175" t="s">
        <v>180</v>
      </c>
      <c r="B4" s="176" t="s">
        <v>279</v>
      </c>
      <c r="C4" s="176" t="s">
        <v>280</v>
      </c>
      <c r="D4" s="176" t="s">
        <v>201</v>
      </c>
      <c r="E4" s="176" t="s">
        <v>281</v>
      </c>
      <c r="F4" s="176" t="s">
        <v>282</v>
      </c>
      <c r="G4" s="176" t="s">
        <v>221</v>
      </c>
      <c r="H4" s="176" t="s">
        <v>0</v>
      </c>
    </row>
    <row r="5" spans="1:9" ht="15" x14ac:dyDescent="0.25">
      <c r="A5" s="7">
        <v>2000</v>
      </c>
      <c r="B5" s="68">
        <v>364712526.12000012</v>
      </c>
      <c r="C5" s="68">
        <v>134006848.91999997</v>
      </c>
      <c r="D5" s="68">
        <v>53822253.689999998</v>
      </c>
      <c r="E5" s="68">
        <v>235452422.21999991</v>
      </c>
      <c r="F5" s="68">
        <v>47233302.030000009</v>
      </c>
      <c r="G5" s="68">
        <v>179336590.8900004</v>
      </c>
      <c r="H5" s="68">
        <f t="shared" ref="H5:H30" si="0">SUM(B5:G5)</f>
        <v>1014563943.8700004</v>
      </c>
      <c r="I5" s="177"/>
    </row>
    <row r="6" spans="1:9" ht="15" x14ac:dyDescent="0.25">
      <c r="A6" s="7">
        <v>2001</v>
      </c>
      <c r="B6" s="68">
        <v>203780068.22999948</v>
      </c>
      <c r="C6" s="68">
        <v>439041747.33000058</v>
      </c>
      <c r="D6" s="68">
        <v>75252292.319999933</v>
      </c>
      <c r="E6" s="68">
        <v>347989505.91000021</v>
      </c>
      <c r="F6" s="68">
        <v>127548743.10000023</v>
      </c>
      <c r="G6" s="68">
        <v>215782072.97999948</v>
      </c>
      <c r="H6" s="68">
        <f t="shared" si="0"/>
        <v>1409394429.8699999</v>
      </c>
      <c r="I6" s="177"/>
    </row>
    <row r="7" spans="1:9" ht="15" x14ac:dyDescent="0.25">
      <c r="A7" s="7">
        <v>2002</v>
      </c>
      <c r="B7" s="68">
        <v>87638713.829999954</v>
      </c>
      <c r="C7" s="68">
        <v>96554213.75999999</v>
      </c>
      <c r="D7" s="68">
        <v>48579876.359999985</v>
      </c>
      <c r="E7" s="68">
        <v>124155763.47</v>
      </c>
      <c r="F7" s="68">
        <v>29345194.620000031</v>
      </c>
      <c r="G7" s="68">
        <v>42398073.809999876</v>
      </c>
      <c r="H7" s="68">
        <f t="shared" si="0"/>
        <v>428671835.84999985</v>
      </c>
      <c r="I7" s="177"/>
    </row>
    <row r="8" spans="1:9" ht="15" x14ac:dyDescent="0.25">
      <c r="A8" s="7">
        <v>2003</v>
      </c>
      <c r="B8" s="68">
        <v>43234624.949999988</v>
      </c>
      <c r="C8" s="68">
        <v>49350861.299999982</v>
      </c>
      <c r="D8" s="68">
        <v>29833129.169999987</v>
      </c>
      <c r="E8" s="68">
        <v>53040772.680000022</v>
      </c>
      <c r="F8" s="68">
        <v>18433272.120000005</v>
      </c>
      <c r="G8" s="68">
        <v>41018095.919999979</v>
      </c>
      <c r="H8" s="68">
        <f t="shared" si="0"/>
        <v>234910756.13999996</v>
      </c>
      <c r="I8" s="177"/>
    </row>
    <row r="9" spans="1:9" ht="15" x14ac:dyDescent="0.25">
      <c r="A9" s="7">
        <v>2004</v>
      </c>
      <c r="B9" s="68">
        <v>64309154.81999997</v>
      </c>
      <c r="C9" s="68">
        <v>56722253.309999987</v>
      </c>
      <c r="D9" s="68">
        <v>47032188.569999918</v>
      </c>
      <c r="E9" s="68">
        <v>46008521.460000046</v>
      </c>
      <c r="F9" s="68">
        <v>12574359.299999999</v>
      </c>
      <c r="G9" s="68">
        <v>94914086.610000089</v>
      </c>
      <c r="H9" s="68">
        <f t="shared" si="0"/>
        <v>321560564.06999999</v>
      </c>
      <c r="I9" s="177"/>
    </row>
    <row r="10" spans="1:9" ht="15" x14ac:dyDescent="0.25">
      <c r="A10" s="7">
        <v>2005</v>
      </c>
      <c r="B10" s="68">
        <v>30458306.190000027</v>
      </c>
      <c r="C10" s="68">
        <v>161210850.65999982</v>
      </c>
      <c r="D10" s="68">
        <v>83709674.33999975</v>
      </c>
      <c r="E10" s="68">
        <v>252961181.4899998</v>
      </c>
      <c r="F10" s="68">
        <v>29544632.010000087</v>
      </c>
      <c r="G10" s="68">
        <v>277352585.40000004</v>
      </c>
      <c r="H10" s="68">
        <f t="shared" si="0"/>
        <v>835237230.08999944</v>
      </c>
      <c r="I10" s="177"/>
    </row>
    <row r="11" spans="1:9" ht="15" x14ac:dyDescent="0.25">
      <c r="A11" s="7">
        <v>2006</v>
      </c>
      <c r="B11" s="68">
        <v>63538746.300000064</v>
      </c>
      <c r="C11" s="68">
        <v>124092577.56000002</v>
      </c>
      <c r="D11" s="68">
        <v>102387498.9300001</v>
      </c>
      <c r="E11" s="68">
        <v>640626630.36000013</v>
      </c>
      <c r="F11" s="68">
        <v>64837125.059999898</v>
      </c>
      <c r="G11" s="68">
        <v>273461734.01999992</v>
      </c>
      <c r="H11" s="68">
        <f t="shared" si="0"/>
        <v>1268944312.2300003</v>
      </c>
      <c r="I11" s="177"/>
    </row>
    <row r="12" spans="1:9" ht="15" x14ac:dyDescent="0.25">
      <c r="A12" s="7">
        <v>2007</v>
      </c>
      <c r="B12" s="68">
        <v>63768993.810000047</v>
      </c>
      <c r="C12" s="68">
        <v>125551261.50000018</v>
      </c>
      <c r="D12" s="68">
        <v>136592095.34999964</v>
      </c>
      <c r="E12" s="68">
        <v>336788377.42000014</v>
      </c>
      <c r="F12" s="68">
        <v>50179972.590000123</v>
      </c>
      <c r="G12" s="68">
        <v>197918361.39000002</v>
      </c>
      <c r="H12" s="68">
        <f t="shared" si="0"/>
        <v>910799062.06000006</v>
      </c>
      <c r="I12" s="177"/>
    </row>
    <row r="13" spans="1:9" ht="15" x14ac:dyDescent="0.25">
      <c r="A13" s="7">
        <v>2008</v>
      </c>
      <c r="B13" s="68">
        <v>141038943.87999985</v>
      </c>
      <c r="C13" s="68">
        <v>176688011.64000005</v>
      </c>
      <c r="D13" s="68">
        <v>167839351.1599997</v>
      </c>
      <c r="E13" s="68">
        <v>321482441.06999975</v>
      </c>
      <c r="F13" s="68">
        <v>131980227.86999997</v>
      </c>
      <c r="G13" s="68">
        <v>328783685.63</v>
      </c>
      <c r="H13" s="68">
        <f t="shared" si="0"/>
        <v>1267812661.2499993</v>
      </c>
      <c r="I13" s="177"/>
    </row>
    <row r="14" spans="1:9" ht="15" x14ac:dyDescent="0.25">
      <c r="A14" s="7">
        <v>2009</v>
      </c>
      <c r="B14" s="68">
        <v>319825374.36999983</v>
      </c>
      <c r="C14" s="68">
        <v>499659326.55999994</v>
      </c>
      <c r="D14" s="68">
        <v>393600073.86000025</v>
      </c>
      <c r="E14" s="68">
        <v>376380329.33999991</v>
      </c>
      <c r="F14" s="68">
        <v>196060821.38999999</v>
      </c>
      <c r="G14" s="68">
        <v>504747514.43999952</v>
      </c>
      <c r="H14" s="68">
        <f t="shared" si="0"/>
        <v>2290273439.9599996</v>
      </c>
      <c r="I14" s="177"/>
    </row>
    <row r="15" spans="1:9" ht="15" x14ac:dyDescent="0.25">
      <c r="A15" s="7">
        <v>2010</v>
      </c>
      <c r="B15" s="68">
        <v>416011992.68000019</v>
      </c>
      <c r="C15" s="68">
        <v>518078947.40000021</v>
      </c>
      <c r="D15" s="68">
        <v>615815226.54999876</v>
      </c>
      <c r="E15" s="68">
        <v>827591968.73000026</v>
      </c>
      <c r="F15" s="68">
        <v>510276007.16999948</v>
      </c>
      <c r="G15" s="68">
        <v>443780328.36000031</v>
      </c>
      <c r="H15" s="68">
        <f t="shared" si="0"/>
        <v>3331554470.8899994</v>
      </c>
      <c r="I15" s="177"/>
    </row>
    <row r="16" spans="1:9" ht="15" x14ac:dyDescent="0.25">
      <c r="A16" s="7">
        <v>2011</v>
      </c>
      <c r="B16" s="68">
        <v>1124827734.0299997</v>
      </c>
      <c r="C16" s="68">
        <v>776151268.41000021</v>
      </c>
      <c r="D16" s="68">
        <v>869366743.73000002</v>
      </c>
      <c r="E16" s="68">
        <v>1406825781.3400002</v>
      </c>
      <c r="F16" s="68">
        <v>788187748.4199996</v>
      </c>
      <c r="G16" s="68">
        <v>1412256087.950001</v>
      </c>
      <c r="H16" s="68">
        <f t="shared" si="0"/>
        <v>6377615363.8800011</v>
      </c>
      <c r="I16" s="177">
        <f t="shared" ref="I16:I31" si="1">+H16/1000000</f>
        <v>6377.6153638800015</v>
      </c>
    </row>
    <row r="17" spans="1:9" ht="15" x14ac:dyDescent="0.25">
      <c r="A17" s="7">
        <v>2012</v>
      </c>
      <c r="B17" s="68">
        <v>1140068754.6699998</v>
      </c>
      <c r="C17" s="68">
        <v>525257849.70999998</v>
      </c>
      <c r="D17" s="68">
        <v>905401645.29999936</v>
      </c>
      <c r="E17" s="68">
        <v>1797233970.0200005</v>
      </c>
      <c r="F17" s="68">
        <v>638740607.01000047</v>
      </c>
      <c r="G17" s="68">
        <v>2491504592.8899927</v>
      </c>
      <c r="H17" s="68">
        <f t="shared" si="0"/>
        <v>7498207419.5999928</v>
      </c>
      <c r="I17" s="177">
        <f t="shared" si="1"/>
        <v>7498.207419599993</v>
      </c>
    </row>
    <row r="18" spans="1:9" ht="15" x14ac:dyDescent="0.25">
      <c r="A18" s="7">
        <v>2013</v>
      </c>
      <c r="B18" s="68">
        <v>1419197207.8400004</v>
      </c>
      <c r="C18" s="68">
        <v>789358143.50000012</v>
      </c>
      <c r="D18" s="68">
        <v>776418374.67000091</v>
      </c>
      <c r="E18" s="68">
        <v>1807744001.009999</v>
      </c>
      <c r="F18" s="68">
        <v>404548164.9399997</v>
      </c>
      <c r="G18" s="68">
        <v>3719281155.8200016</v>
      </c>
      <c r="H18" s="68">
        <f t="shared" si="0"/>
        <v>8916547047.7800026</v>
      </c>
      <c r="I18" s="177">
        <f t="shared" si="1"/>
        <v>8916.5470477800027</v>
      </c>
    </row>
    <row r="19" spans="1:9" ht="15" x14ac:dyDescent="0.25">
      <c r="A19" s="7">
        <v>2014</v>
      </c>
      <c r="B19" s="68">
        <v>889682461.03000033</v>
      </c>
      <c r="C19" s="68">
        <v>557607616.26999998</v>
      </c>
      <c r="D19" s="68">
        <v>625458907.48999929</v>
      </c>
      <c r="E19" s="68">
        <v>1463521224.1100011</v>
      </c>
      <c r="F19" s="68">
        <v>420086094.83999974</v>
      </c>
      <c r="G19" s="68">
        <v>4122853397.7500048</v>
      </c>
      <c r="H19" s="68">
        <f t="shared" si="0"/>
        <v>8079209701.4900055</v>
      </c>
      <c r="I19" s="177">
        <f t="shared" si="1"/>
        <v>8079.2097014900055</v>
      </c>
    </row>
    <row r="20" spans="1:9" ht="15" x14ac:dyDescent="0.25">
      <c r="A20" s="7">
        <v>2015</v>
      </c>
      <c r="B20" s="68">
        <v>450720609.94000012</v>
      </c>
      <c r="C20" s="68">
        <v>669233734.78000033</v>
      </c>
      <c r="D20" s="68">
        <v>534697097.47999895</v>
      </c>
      <c r="E20" s="68">
        <v>1232816024.8499999</v>
      </c>
      <c r="F20" s="68">
        <v>382972373.1700002</v>
      </c>
      <c r="G20" s="68">
        <v>3599226251.0099983</v>
      </c>
      <c r="H20" s="68">
        <f t="shared" si="0"/>
        <v>6869666091.2299976</v>
      </c>
      <c r="I20" s="177">
        <f t="shared" si="1"/>
        <v>6869.6660912299976</v>
      </c>
    </row>
    <row r="21" spans="1:9" ht="15" x14ac:dyDescent="0.25">
      <c r="A21" s="7">
        <v>2016</v>
      </c>
      <c r="B21" s="68">
        <v>237703532.27000001</v>
      </c>
      <c r="C21" s="68">
        <v>387143433.51999998</v>
      </c>
      <c r="D21" s="68">
        <v>377551376.2899999</v>
      </c>
      <c r="E21" s="68">
        <v>1079252658.4899998</v>
      </c>
      <c r="F21" s="68">
        <v>349652787.1499998</v>
      </c>
      <c r="G21" s="68">
        <v>902845057.49999917</v>
      </c>
      <c r="H21" s="68">
        <f t="shared" si="0"/>
        <v>3334148845.2199984</v>
      </c>
      <c r="I21" s="177">
        <f t="shared" si="1"/>
        <v>3334.1488452199983</v>
      </c>
    </row>
    <row r="22" spans="1:9" ht="15" x14ac:dyDescent="0.25">
      <c r="A22" s="7">
        <v>2017</v>
      </c>
      <c r="B22" s="68">
        <v>288314529.44000012</v>
      </c>
      <c r="C22" s="68">
        <v>491458082.57000047</v>
      </c>
      <c r="D22" s="68">
        <v>495686430.17999989</v>
      </c>
      <c r="E22" s="68">
        <v>1587837378.2599983</v>
      </c>
      <c r="F22" s="68">
        <v>389701252.76999968</v>
      </c>
      <c r="G22" s="68">
        <v>721739161.80000007</v>
      </c>
      <c r="H22" s="68">
        <f t="shared" si="0"/>
        <v>3974736835.0199986</v>
      </c>
      <c r="I22" s="177">
        <f t="shared" si="1"/>
        <v>3974.7368350199986</v>
      </c>
    </row>
    <row r="23" spans="1:9" ht="15" x14ac:dyDescent="0.25">
      <c r="A23" s="7">
        <v>2018</v>
      </c>
      <c r="B23" s="68">
        <v>1425051440.4699998</v>
      </c>
      <c r="C23" s="68">
        <v>656187528.79000008</v>
      </c>
      <c r="D23" s="68">
        <v>430991600.36000037</v>
      </c>
      <c r="E23" s="68">
        <v>1079993174.7299998</v>
      </c>
      <c r="F23" s="68">
        <v>755185111.21000004</v>
      </c>
      <c r="G23" s="68">
        <v>607224592.74000001</v>
      </c>
      <c r="H23" s="68">
        <f t="shared" si="0"/>
        <v>4954633448.2999992</v>
      </c>
      <c r="I23" s="177">
        <f t="shared" si="1"/>
        <v>4954.6334482999991</v>
      </c>
    </row>
    <row r="24" spans="1:9" ht="15" x14ac:dyDescent="0.25">
      <c r="A24" s="7">
        <v>2019</v>
      </c>
      <c r="B24" s="68">
        <v>1337050021</v>
      </c>
      <c r="C24" s="68">
        <v>1039611189</v>
      </c>
      <c r="D24" s="68">
        <v>355394579.89999998</v>
      </c>
      <c r="E24" s="68">
        <v>1332676908</v>
      </c>
      <c r="F24" s="68">
        <v>1117881994</v>
      </c>
      <c r="G24" s="68">
        <v>720005678</v>
      </c>
      <c r="H24" s="68">
        <f t="shared" si="0"/>
        <v>5902620369.8999996</v>
      </c>
      <c r="I24" s="177">
        <f t="shared" si="1"/>
        <v>5902.6203698999998</v>
      </c>
    </row>
    <row r="25" spans="1:9" ht="15" x14ac:dyDescent="0.25">
      <c r="A25" s="7">
        <v>2020</v>
      </c>
      <c r="B25" s="68">
        <v>1431735521</v>
      </c>
      <c r="C25" s="68">
        <v>741526628</v>
      </c>
      <c r="D25" s="68">
        <v>215286136</v>
      </c>
      <c r="E25" s="68">
        <v>856591270</v>
      </c>
      <c r="F25" s="68">
        <v>389591504</v>
      </c>
      <c r="G25" s="68">
        <v>674442065</v>
      </c>
      <c r="H25" s="68">
        <f t="shared" si="0"/>
        <v>4309173124</v>
      </c>
      <c r="I25" s="177">
        <f t="shared" si="1"/>
        <v>4309.1731239999999</v>
      </c>
    </row>
    <row r="26" spans="1:9" ht="15" x14ac:dyDescent="0.25">
      <c r="A26" s="7">
        <v>2021</v>
      </c>
      <c r="B26" s="68">
        <v>1395092174</v>
      </c>
      <c r="C26" s="68">
        <v>737787832</v>
      </c>
      <c r="D26" s="68">
        <v>328981420</v>
      </c>
      <c r="E26" s="68">
        <v>1339605552</v>
      </c>
      <c r="F26" s="68">
        <v>597146964</v>
      </c>
      <c r="G26" s="68">
        <v>756728321</v>
      </c>
      <c r="H26" s="68">
        <f t="shared" si="0"/>
        <v>5155342263</v>
      </c>
      <c r="I26" s="177">
        <f t="shared" si="1"/>
        <v>5155.3422629999995</v>
      </c>
    </row>
    <row r="27" spans="1:9" ht="15" x14ac:dyDescent="0.25">
      <c r="A27" s="7">
        <v>2022</v>
      </c>
      <c r="B27" s="68">
        <v>1335887370</v>
      </c>
      <c r="C27" s="68">
        <v>684819598</v>
      </c>
      <c r="D27" s="68">
        <v>423126277</v>
      </c>
      <c r="E27" s="68">
        <v>1253024046</v>
      </c>
      <c r="F27" s="68">
        <v>937242150</v>
      </c>
      <c r="G27" s="68">
        <v>609897877</v>
      </c>
      <c r="H27" s="68">
        <f t="shared" si="0"/>
        <v>5243997318</v>
      </c>
      <c r="I27" s="177">
        <f t="shared" si="1"/>
        <v>5243.9973179999997</v>
      </c>
    </row>
    <row r="28" spans="1:9" ht="15" x14ac:dyDescent="0.25">
      <c r="A28" s="7">
        <v>2023</v>
      </c>
      <c r="B28" s="68">
        <v>1236526450</v>
      </c>
      <c r="C28" s="68">
        <v>854962191</v>
      </c>
      <c r="D28" s="68">
        <v>443170499</v>
      </c>
      <c r="E28" s="68">
        <v>1143261760</v>
      </c>
      <c r="F28" s="68">
        <v>928362003</v>
      </c>
      <c r="G28" s="68">
        <v>329806206</v>
      </c>
      <c r="H28" s="68">
        <f t="shared" si="0"/>
        <v>4936089109</v>
      </c>
      <c r="I28" s="177">
        <f t="shared" si="1"/>
        <v>4936.0891089999996</v>
      </c>
    </row>
    <row r="29" spans="1:9" ht="15" x14ac:dyDescent="0.25">
      <c r="A29" s="7">
        <v>2024</v>
      </c>
      <c r="B29" s="68">
        <v>1099205413</v>
      </c>
      <c r="C29" s="68">
        <v>994138177</v>
      </c>
      <c r="D29" s="68">
        <v>568860357</v>
      </c>
      <c r="E29" s="68">
        <v>1130689830</v>
      </c>
      <c r="F29" s="68">
        <v>727839351</v>
      </c>
      <c r="G29" s="68">
        <v>490086370</v>
      </c>
      <c r="H29" s="68">
        <f t="shared" si="0"/>
        <v>5010819498</v>
      </c>
      <c r="I29" s="177">
        <f t="shared" si="1"/>
        <v>5010.8194979999998</v>
      </c>
    </row>
    <row r="30" spans="1:9" ht="15" x14ac:dyDescent="0.25">
      <c r="A30" s="7">
        <v>2025</v>
      </c>
      <c r="B30" s="68">
        <v>1135481711</v>
      </c>
      <c r="C30" s="68">
        <v>1307192677</v>
      </c>
      <c r="D30" s="68">
        <v>791046781</v>
      </c>
      <c r="E30" s="68">
        <v>1585422528</v>
      </c>
      <c r="F30" s="68">
        <v>780323091</v>
      </c>
      <c r="G30" s="68">
        <v>648664906</v>
      </c>
      <c r="H30" s="68">
        <f t="shared" si="0"/>
        <v>6248131694</v>
      </c>
      <c r="I30" s="177">
        <f t="shared" si="1"/>
        <v>6248.1316939999997</v>
      </c>
    </row>
    <row r="31" spans="1:9" s="180" customFormat="1" ht="25.5" x14ac:dyDescent="0.25">
      <c r="A31" s="178" t="s">
        <v>790</v>
      </c>
      <c r="B31" s="179">
        <f>SUM(B32:B34)</f>
        <v>286601835</v>
      </c>
      <c r="C31" s="179">
        <f t="shared" ref="C31:G31" si="2">SUM(C32:C34)</f>
        <v>223400188</v>
      </c>
      <c r="D31" s="179">
        <f t="shared" si="2"/>
        <v>161398532</v>
      </c>
      <c r="E31" s="179">
        <f t="shared" si="2"/>
        <v>432322196</v>
      </c>
      <c r="F31" s="179">
        <f t="shared" si="2"/>
        <v>251828398</v>
      </c>
      <c r="G31" s="179">
        <f t="shared" si="2"/>
        <v>144773448</v>
      </c>
      <c r="H31" s="179">
        <f>SUM(B31:G31)</f>
        <v>1500324597</v>
      </c>
      <c r="I31" s="177">
        <f t="shared" si="1"/>
        <v>1500.324597</v>
      </c>
    </row>
    <row r="32" spans="1:9" x14ac:dyDescent="0.2">
      <c r="A32" s="181" t="s">
        <v>243</v>
      </c>
      <c r="B32" s="68">
        <v>74936476</v>
      </c>
      <c r="C32" s="68">
        <v>48571971</v>
      </c>
      <c r="D32" s="68">
        <v>51145146</v>
      </c>
      <c r="E32" s="68">
        <v>113837416</v>
      </c>
      <c r="F32" s="68">
        <v>75136110</v>
      </c>
      <c r="G32" s="68">
        <v>39686886</v>
      </c>
      <c r="H32" s="68">
        <f>SUM(B32:G32)</f>
        <v>403314005</v>
      </c>
      <c r="I32" s="182"/>
    </row>
    <row r="33" spans="1:9" x14ac:dyDescent="0.2">
      <c r="A33" s="181" t="s">
        <v>778</v>
      </c>
      <c r="B33" s="68">
        <v>71411763</v>
      </c>
      <c r="C33" s="68">
        <v>90664613</v>
      </c>
      <c r="D33" s="68">
        <v>51600436</v>
      </c>
      <c r="E33" s="68">
        <v>149757848</v>
      </c>
      <c r="F33" s="68">
        <v>71932946</v>
      </c>
      <c r="G33" s="68">
        <v>38633228</v>
      </c>
      <c r="H33" s="68">
        <f>SUM(B33:G33)</f>
        <v>474000834</v>
      </c>
      <c r="I33" s="182"/>
    </row>
    <row r="34" spans="1:9" x14ac:dyDescent="0.2">
      <c r="A34" s="181" t="s">
        <v>791</v>
      </c>
      <c r="B34" s="68">
        <v>140253596</v>
      </c>
      <c r="C34" s="68">
        <v>84163604</v>
      </c>
      <c r="D34" s="68">
        <v>58652950</v>
      </c>
      <c r="E34" s="68">
        <v>168726932</v>
      </c>
      <c r="F34" s="68">
        <v>104759342</v>
      </c>
      <c r="G34" s="68">
        <v>66453334</v>
      </c>
      <c r="H34" s="68">
        <f>SUM(B34:G34)</f>
        <v>623009758</v>
      </c>
      <c r="I34" s="182"/>
    </row>
    <row r="35" spans="1:9" ht="13.9" customHeight="1" x14ac:dyDescent="0.2">
      <c r="A35" s="181"/>
      <c r="B35" s="68"/>
      <c r="C35" s="68"/>
      <c r="D35" s="68"/>
      <c r="E35" s="68"/>
      <c r="F35" s="68"/>
      <c r="G35" s="68"/>
      <c r="H35" s="68"/>
      <c r="I35" s="182"/>
    </row>
    <row r="36" spans="1:9" x14ac:dyDescent="0.2">
      <c r="A36" s="1080" t="s">
        <v>792</v>
      </c>
      <c r="B36" s="1080"/>
      <c r="C36" s="1080"/>
      <c r="D36" s="1080"/>
      <c r="E36" s="1080"/>
      <c r="F36" s="1080"/>
      <c r="G36" s="1080"/>
      <c r="H36" s="1080"/>
    </row>
    <row r="37" spans="1:9" x14ac:dyDescent="0.2">
      <c r="A37" s="7" t="s">
        <v>793</v>
      </c>
      <c r="B37" s="183">
        <v>81428949</v>
      </c>
      <c r="C37" s="183">
        <v>71859406</v>
      </c>
      <c r="D37" s="183">
        <v>88163639</v>
      </c>
      <c r="E37" s="183">
        <v>75827279</v>
      </c>
      <c r="F37" s="183">
        <v>54981980</v>
      </c>
      <c r="G37" s="183">
        <v>29509224</v>
      </c>
      <c r="H37" s="183">
        <f>SUM(B37:G37)</f>
        <v>401770477</v>
      </c>
    </row>
    <row r="38" spans="1:9" x14ac:dyDescent="0.2">
      <c r="A38" s="7" t="s">
        <v>794</v>
      </c>
      <c r="B38" s="183">
        <v>140253596</v>
      </c>
      <c r="C38" s="183">
        <v>84163604</v>
      </c>
      <c r="D38" s="183">
        <v>58652950</v>
      </c>
      <c r="E38" s="183">
        <v>168726932</v>
      </c>
      <c r="F38" s="183">
        <v>104759342</v>
      </c>
      <c r="G38" s="183">
        <v>66453334</v>
      </c>
      <c r="H38" s="183">
        <f>SUM(B38:G38)</f>
        <v>623009758</v>
      </c>
    </row>
    <row r="39" spans="1:9" x14ac:dyDescent="0.2">
      <c r="A39" s="184" t="s">
        <v>244</v>
      </c>
      <c r="B39" s="185">
        <f t="shared" ref="B39:H39" si="3">B38/B37-1</f>
        <v>0.72240459593798767</v>
      </c>
      <c r="C39" s="185">
        <f t="shared" si="3"/>
        <v>0.17122599093012258</v>
      </c>
      <c r="D39" s="185">
        <f t="shared" si="3"/>
        <v>-0.33472630366357725</v>
      </c>
      <c r="E39" s="185">
        <f t="shared" si="3"/>
        <v>1.2251481818304466</v>
      </c>
      <c r="F39" s="185">
        <f t="shared" si="3"/>
        <v>0.90533956761833601</v>
      </c>
      <c r="G39" s="185">
        <f t="shared" si="3"/>
        <v>1.2519512542925559</v>
      </c>
      <c r="H39" s="185">
        <f t="shared" si="3"/>
        <v>0.55066087148060916</v>
      </c>
    </row>
    <row r="40" spans="1:9" x14ac:dyDescent="0.2">
      <c r="A40" s="56"/>
      <c r="B40" s="586"/>
      <c r="C40" s="586"/>
      <c r="D40" s="586"/>
      <c r="E40" s="586"/>
      <c r="F40" s="586"/>
      <c r="G40" s="586"/>
      <c r="H40" s="586"/>
    </row>
    <row r="41" spans="1:9" x14ac:dyDescent="0.2">
      <c r="A41" s="1081" t="s">
        <v>795</v>
      </c>
      <c r="B41" s="1081"/>
      <c r="C41" s="1081"/>
      <c r="D41" s="1081"/>
      <c r="E41" s="1081"/>
      <c r="F41" s="1081"/>
      <c r="G41" s="1081"/>
      <c r="H41" s="1081"/>
    </row>
    <row r="42" spans="1:9" x14ac:dyDescent="0.2">
      <c r="A42" s="902" t="s">
        <v>796</v>
      </c>
      <c r="B42" s="903">
        <v>220247051</v>
      </c>
      <c r="C42" s="903">
        <v>173923243</v>
      </c>
      <c r="D42" s="903">
        <v>166513007</v>
      </c>
      <c r="E42" s="903">
        <v>199406923</v>
      </c>
      <c r="F42" s="903">
        <v>166940038</v>
      </c>
      <c r="G42" s="903">
        <v>117047959</v>
      </c>
      <c r="H42" s="903">
        <f>SUM(B42:G42)</f>
        <v>1044078221</v>
      </c>
    </row>
    <row r="43" spans="1:9" x14ac:dyDescent="0.2">
      <c r="A43" s="902" t="s">
        <v>797</v>
      </c>
      <c r="B43" s="903">
        <v>286601835</v>
      </c>
      <c r="C43" s="903">
        <v>223400188</v>
      </c>
      <c r="D43" s="903">
        <v>161398532</v>
      </c>
      <c r="E43" s="903">
        <v>432322196</v>
      </c>
      <c r="F43" s="903">
        <v>251828398</v>
      </c>
      <c r="G43" s="903">
        <v>144773448</v>
      </c>
      <c r="H43" s="903">
        <f>SUM(B43:G43)</f>
        <v>1500324597</v>
      </c>
    </row>
    <row r="44" spans="1:9" x14ac:dyDescent="0.2">
      <c r="A44" s="904" t="s">
        <v>244</v>
      </c>
      <c r="B44" s="905">
        <f t="shared" ref="B44:H44" si="4">B43/B42-1</f>
        <v>0.3012743357912202</v>
      </c>
      <c r="C44" s="905">
        <f t="shared" si="4"/>
        <v>0.28447575002956915</v>
      </c>
      <c r="D44" s="905">
        <f t="shared" si="4"/>
        <v>-3.0715168094946455E-2</v>
      </c>
      <c r="E44" s="905">
        <f t="shared" si="4"/>
        <v>1.1680400534539115</v>
      </c>
      <c r="F44" s="905">
        <f t="shared" si="4"/>
        <v>0.50849611044176224</v>
      </c>
      <c r="G44" s="905">
        <f t="shared" si="4"/>
        <v>0.23687289583580018</v>
      </c>
      <c r="H44" s="905">
        <f t="shared" si="4"/>
        <v>0.43698486073487408</v>
      </c>
    </row>
    <row r="45" spans="1:9" x14ac:dyDescent="0.2">
      <c r="A45" s="56"/>
      <c r="B45" s="586"/>
      <c r="C45" s="586"/>
      <c r="D45" s="586"/>
      <c r="E45" s="586"/>
      <c r="F45" s="586"/>
      <c r="G45" s="586"/>
      <c r="H45" s="586"/>
    </row>
    <row r="46" spans="1:9" x14ac:dyDescent="0.2">
      <c r="A46" s="1080" t="s">
        <v>245</v>
      </c>
      <c r="B46" s="1080"/>
      <c r="C46" s="1080"/>
      <c r="D46" s="1080"/>
      <c r="E46" s="1080"/>
      <c r="F46" s="1080"/>
      <c r="G46" s="1080"/>
      <c r="H46" s="1080"/>
    </row>
    <row r="47" spans="1:9" x14ac:dyDescent="0.2">
      <c r="A47" s="7" t="s">
        <v>780</v>
      </c>
      <c r="B47" s="186">
        <v>71411763</v>
      </c>
      <c r="C47" s="186">
        <v>90664613</v>
      </c>
      <c r="D47" s="186">
        <v>51600436</v>
      </c>
      <c r="E47" s="186">
        <v>149757848</v>
      </c>
      <c r="F47" s="186">
        <v>71932946</v>
      </c>
      <c r="G47" s="186">
        <v>38633228</v>
      </c>
      <c r="H47" s="186">
        <f>SUM(B47:G47)</f>
        <v>474000834</v>
      </c>
    </row>
    <row r="48" spans="1:9" x14ac:dyDescent="0.2">
      <c r="A48" s="7" t="s">
        <v>794</v>
      </c>
      <c r="B48" s="186">
        <v>140253596</v>
      </c>
      <c r="C48" s="186">
        <v>84163604</v>
      </c>
      <c r="D48" s="186">
        <v>58652950</v>
      </c>
      <c r="E48" s="186">
        <v>168726932</v>
      </c>
      <c r="F48" s="186">
        <v>104759342</v>
      </c>
      <c r="G48" s="186">
        <v>66453334</v>
      </c>
      <c r="H48" s="186">
        <f>SUM(B48:G48)</f>
        <v>623009758</v>
      </c>
    </row>
    <row r="49" spans="1:8" x14ac:dyDescent="0.2">
      <c r="A49" s="184" t="s">
        <v>244</v>
      </c>
      <c r="B49" s="185">
        <f t="shared" ref="B49:H49" si="5">B48/B47-1</f>
        <v>0.96401251149618017</v>
      </c>
      <c r="C49" s="185">
        <f t="shared" si="5"/>
        <v>-7.1703929293780777E-2</v>
      </c>
      <c r="D49" s="185">
        <f t="shared" si="5"/>
        <v>0.1366754730522044</v>
      </c>
      <c r="E49" s="185">
        <f t="shared" si="5"/>
        <v>0.12666504128718525</v>
      </c>
      <c r="F49" s="185">
        <f t="shared" si="5"/>
        <v>0.45634716531698838</v>
      </c>
      <c r="G49" s="185">
        <f t="shared" si="5"/>
        <v>0.72010824464370415</v>
      </c>
      <c r="H49" s="185">
        <f t="shared" si="5"/>
        <v>0.31436426544346552</v>
      </c>
    </row>
    <row r="50" spans="1:8" ht="36.6" customHeight="1" x14ac:dyDescent="0.2">
      <c r="A50" s="1082" t="s">
        <v>283</v>
      </c>
      <c r="B50" s="1083"/>
      <c r="C50" s="1083"/>
      <c r="D50" s="1083"/>
      <c r="E50" s="1083"/>
      <c r="F50" s="1083"/>
      <c r="G50" s="1083"/>
      <c r="H50" s="1083"/>
    </row>
    <row r="51" spans="1:8" ht="21" customHeight="1" x14ac:dyDescent="0.2"/>
    <row r="54" spans="1:8" ht="47.25" customHeight="1" x14ac:dyDescent="0.2"/>
    <row r="55" spans="1:8" ht="22.5" customHeight="1" x14ac:dyDescent="0.2"/>
    <row r="57" spans="1:8" x14ac:dyDescent="0.2">
      <c r="A57" s="6"/>
    </row>
    <row r="59" spans="1:8" ht="57.75" customHeight="1" x14ac:dyDescent="0.2">
      <c r="A59" s="1054" t="s">
        <v>820</v>
      </c>
      <c r="B59" s="1054"/>
      <c r="C59" s="1054"/>
      <c r="D59" s="1054"/>
      <c r="E59" s="1054"/>
      <c r="F59" s="1054"/>
      <c r="G59" s="187"/>
      <c r="H59" s="187"/>
    </row>
  </sheetData>
  <mergeCells count="5">
    <mergeCell ref="A36:H36"/>
    <mergeCell ref="A41:H41"/>
    <mergeCell ref="A46:H46"/>
    <mergeCell ref="A50:H50"/>
    <mergeCell ref="A59:F59"/>
  </mergeCells>
  <pageMargins left="0.7" right="0.7" top="0.75" bottom="0.75" header="0.3" footer="0.3"/>
  <pageSetup scale="6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2599E-E01B-4F71-B98F-88AA86CF1DDD}">
  <sheetPr codeName="Hoja13">
    <tabColor rgb="FF002060"/>
    <pageSetUpPr fitToPage="1"/>
  </sheetPr>
  <dimension ref="A1:I604"/>
  <sheetViews>
    <sheetView showGridLines="0" view="pageBreakPreview" zoomScaleNormal="100" zoomScaleSheetLayoutView="100" workbookViewId="0"/>
  </sheetViews>
  <sheetFormatPr baseColWidth="10" defaultColWidth="11.42578125" defaultRowHeight="12.75" x14ac:dyDescent="0.2"/>
  <cols>
    <col min="1" max="1" width="53" style="6" customWidth="1"/>
    <col min="2" max="3" width="14.140625" style="6" customWidth="1"/>
    <col min="4" max="4" width="11.85546875" style="10" customWidth="1"/>
    <col min="5" max="5" width="15.7109375" style="10" customWidth="1"/>
    <col min="6" max="6" width="15.42578125" style="9" customWidth="1"/>
    <col min="7" max="7" width="11.85546875" style="9" customWidth="1"/>
    <col min="8" max="8" width="11.42578125" style="9"/>
    <col min="9" max="9" width="2.5703125" style="9" customWidth="1"/>
    <col min="10" max="11" width="11.42578125" style="9" customWidth="1"/>
    <col min="12" max="16384" width="11.42578125" style="9"/>
  </cols>
  <sheetData>
    <row r="1" spans="1:8" s="180" customFormat="1" ht="14.25" customHeight="1" x14ac:dyDescent="0.25">
      <c r="A1" s="188" t="s">
        <v>468</v>
      </c>
      <c r="D1" s="189"/>
      <c r="E1" s="189"/>
      <c r="F1" s="189"/>
    </row>
    <row r="2" spans="1:8" s="180" customFormat="1" ht="14.25" customHeight="1" x14ac:dyDescent="0.25">
      <c r="A2" s="190" t="s">
        <v>278</v>
      </c>
      <c r="D2" s="189"/>
      <c r="E2" s="189"/>
      <c r="F2" s="189"/>
    </row>
    <row r="3" spans="1:8" s="180" customFormat="1" ht="14.25" customHeight="1" x14ac:dyDescent="0.25">
      <c r="A3" s="191"/>
      <c r="D3" s="189"/>
      <c r="E3" s="189"/>
      <c r="F3" s="189"/>
    </row>
    <row r="4" spans="1:8" s="180" customFormat="1" ht="14.25" customHeight="1" thickBot="1" x14ac:dyDescent="0.3">
      <c r="A4" s="192" t="s">
        <v>284</v>
      </c>
      <c r="D4" s="189"/>
      <c r="E4" s="189"/>
      <c r="F4" s="189"/>
    </row>
    <row r="5" spans="1:8" s="194" customFormat="1" ht="14.25" customHeight="1" thickBot="1" x14ac:dyDescent="0.3">
      <c r="A5" s="193"/>
      <c r="B5" s="1084" t="s">
        <v>800</v>
      </c>
      <c r="C5" s="1085"/>
      <c r="D5" s="1085"/>
      <c r="E5" s="1086" t="s">
        <v>801</v>
      </c>
      <c r="F5" s="1087"/>
      <c r="G5" s="1087"/>
      <c r="H5" s="1088"/>
    </row>
    <row r="6" spans="1:8" s="194" customFormat="1" ht="14.25" customHeight="1" thickBot="1" x14ac:dyDescent="0.3">
      <c r="A6" s="195" t="s">
        <v>167</v>
      </c>
      <c r="B6" s="196">
        <v>2025</v>
      </c>
      <c r="C6" s="197">
        <v>2026</v>
      </c>
      <c r="D6" s="198" t="s">
        <v>244</v>
      </c>
      <c r="E6" s="196">
        <v>2025</v>
      </c>
      <c r="F6" s="197">
        <v>2026</v>
      </c>
      <c r="G6" s="198" t="s">
        <v>244</v>
      </c>
      <c r="H6" s="587" t="s">
        <v>246</v>
      </c>
    </row>
    <row r="7" spans="1:8" s="180" customFormat="1" ht="14.25" customHeight="1" x14ac:dyDescent="0.25">
      <c r="A7" s="453" t="s">
        <v>219</v>
      </c>
      <c r="B7" s="174">
        <v>44828377</v>
      </c>
      <c r="C7" s="199">
        <v>108837462</v>
      </c>
      <c r="D7" s="200">
        <f t="shared" ref="D7:D27" si="0">C7/B7-1</f>
        <v>1.4278697843555657</v>
      </c>
      <c r="E7" s="174">
        <v>119370056</v>
      </c>
      <c r="F7" s="199">
        <v>246149245</v>
      </c>
      <c r="G7" s="200">
        <f t="shared" ref="G7:G28" si="1">F7/E7-1</f>
        <v>1.062068606217291</v>
      </c>
      <c r="H7" s="201">
        <f t="shared" ref="H7:H28" si="2">+F7/$F$29</f>
        <v>0.16406399354659118</v>
      </c>
    </row>
    <row r="8" spans="1:8" s="180" customFormat="1" ht="14.25" customHeight="1" x14ac:dyDescent="0.25">
      <c r="A8" s="454" t="s">
        <v>225</v>
      </c>
      <c r="B8" s="174">
        <v>29141794</v>
      </c>
      <c r="C8" s="199">
        <v>89420057</v>
      </c>
      <c r="D8" s="200">
        <f t="shared" si="0"/>
        <v>2.0684472273738534</v>
      </c>
      <c r="E8" s="174">
        <v>88576756</v>
      </c>
      <c r="F8" s="199">
        <v>224550589</v>
      </c>
      <c r="G8" s="200">
        <f t="shared" si="1"/>
        <v>1.5350961035421076</v>
      </c>
      <c r="H8" s="201">
        <f t="shared" si="2"/>
        <v>0.14966800480976183</v>
      </c>
    </row>
    <row r="9" spans="1:8" s="180" customFormat="1" ht="14.25" customHeight="1" x14ac:dyDescent="0.25">
      <c r="A9" s="454" t="s">
        <v>223</v>
      </c>
      <c r="B9" s="174">
        <v>68213868</v>
      </c>
      <c r="C9" s="199">
        <v>76957648</v>
      </c>
      <c r="D9" s="200">
        <f t="shared" si="0"/>
        <v>0.1281818529921217</v>
      </c>
      <c r="E9" s="174">
        <v>166293731</v>
      </c>
      <c r="F9" s="199">
        <v>180325986</v>
      </c>
      <c r="G9" s="200">
        <f t="shared" si="1"/>
        <v>8.4382345116786217E-2</v>
      </c>
      <c r="H9" s="201">
        <f t="shared" si="2"/>
        <v>0.12019131483985128</v>
      </c>
    </row>
    <row r="10" spans="1:8" s="180" customFormat="1" ht="14.25" customHeight="1" x14ac:dyDescent="0.25">
      <c r="A10" s="453" t="s">
        <v>276</v>
      </c>
      <c r="B10" s="174">
        <v>69720559</v>
      </c>
      <c r="C10" s="199">
        <v>57773689</v>
      </c>
      <c r="D10" s="200">
        <f t="shared" si="0"/>
        <v>-0.17135361751761058</v>
      </c>
      <c r="E10" s="174">
        <v>124100983</v>
      </c>
      <c r="F10" s="199">
        <v>151522948</v>
      </c>
      <c r="G10" s="200">
        <f t="shared" si="1"/>
        <v>0.22096492982654303</v>
      </c>
      <c r="H10" s="201">
        <f t="shared" si="2"/>
        <v>0.10099344388739633</v>
      </c>
    </row>
    <row r="11" spans="1:8" s="180" customFormat="1" ht="14.25" customHeight="1" x14ac:dyDescent="0.25">
      <c r="A11" s="454" t="s">
        <v>229</v>
      </c>
      <c r="B11" s="174">
        <v>40147908</v>
      </c>
      <c r="C11" s="199">
        <v>62761490</v>
      </c>
      <c r="D11" s="200">
        <f t="shared" si="0"/>
        <v>0.56325679534784223</v>
      </c>
      <c r="E11" s="174">
        <v>114085936</v>
      </c>
      <c r="F11" s="199">
        <v>141214666</v>
      </c>
      <c r="G11" s="200">
        <f t="shared" si="1"/>
        <v>0.23779206229241079</v>
      </c>
      <c r="H11" s="201">
        <f t="shared" si="2"/>
        <v>9.4122742693393296E-2</v>
      </c>
    </row>
    <row r="12" spans="1:8" s="180" customFormat="1" ht="14.25" customHeight="1" x14ac:dyDescent="0.25">
      <c r="A12" s="455" t="s">
        <v>232</v>
      </c>
      <c r="B12" s="174">
        <v>25873144</v>
      </c>
      <c r="C12" s="199">
        <v>34007376</v>
      </c>
      <c r="D12" s="200">
        <f t="shared" si="0"/>
        <v>0.31438900506254663</v>
      </c>
      <c r="E12" s="174">
        <v>70159286</v>
      </c>
      <c r="F12" s="199">
        <v>104603895</v>
      </c>
      <c r="G12" s="200">
        <f t="shared" si="1"/>
        <v>0.49094868211743203</v>
      </c>
      <c r="H12" s="201">
        <f t="shared" si="2"/>
        <v>6.9720842549114051E-2</v>
      </c>
    </row>
    <row r="13" spans="1:8" s="180" customFormat="1" ht="14.25" customHeight="1" x14ac:dyDescent="0.25">
      <c r="A13" s="454" t="s">
        <v>217</v>
      </c>
      <c r="B13" s="174">
        <v>32105119</v>
      </c>
      <c r="C13" s="199">
        <v>41127095</v>
      </c>
      <c r="D13" s="200">
        <f t="shared" si="0"/>
        <v>0.28101362901037685</v>
      </c>
      <c r="E13" s="174">
        <v>76969221</v>
      </c>
      <c r="F13" s="199">
        <v>93462650</v>
      </c>
      <c r="G13" s="200">
        <f t="shared" si="1"/>
        <v>0.2142860325947693</v>
      </c>
      <c r="H13" s="201">
        <f t="shared" si="2"/>
        <v>6.2294952830130798E-2</v>
      </c>
    </row>
    <row r="14" spans="1:8" s="180" customFormat="1" ht="14.25" customHeight="1" x14ac:dyDescent="0.25">
      <c r="A14" s="455" t="s">
        <v>218</v>
      </c>
      <c r="B14" s="174">
        <v>16543351</v>
      </c>
      <c r="C14" s="199">
        <v>24504773</v>
      </c>
      <c r="D14" s="200">
        <f t="shared" si="0"/>
        <v>0.48124603050494419</v>
      </c>
      <c r="E14" s="174">
        <v>43774794</v>
      </c>
      <c r="F14" s="199">
        <v>67000005</v>
      </c>
      <c r="G14" s="200">
        <f t="shared" si="1"/>
        <v>0.53056128602227126</v>
      </c>
      <c r="H14" s="201">
        <f t="shared" si="2"/>
        <v>4.4657006313147847E-2</v>
      </c>
    </row>
    <row r="15" spans="1:8" s="180" customFormat="1" ht="14.25" customHeight="1" x14ac:dyDescent="0.25">
      <c r="A15" s="455" t="s">
        <v>238</v>
      </c>
      <c r="B15" s="174">
        <v>15850926</v>
      </c>
      <c r="C15" s="199">
        <v>22582193</v>
      </c>
      <c r="D15" s="200">
        <f t="shared" si="0"/>
        <v>0.42466080530563333</v>
      </c>
      <c r="E15" s="174">
        <v>58728396</v>
      </c>
      <c r="F15" s="199">
        <v>60184082</v>
      </c>
      <c r="G15" s="200">
        <f t="shared" si="1"/>
        <v>2.4786748815683657E-2</v>
      </c>
      <c r="H15" s="201">
        <f t="shared" si="2"/>
        <v>4.0114040735146329E-2</v>
      </c>
    </row>
    <row r="16" spans="1:8" s="180" customFormat="1" ht="14.25" customHeight="1" x14ac:dyDescent="0.25">
      <c r="A16" s="455" t="s">
        <v>237</v>
      </c>
      <c r="B16" s="174">
        <v>10694113</v>
      </c>
      <c r="C16" s="199">
        <v>34243137</v>
      </c>
      <c r="D16" s="200">
        <f t="shared" si="0"/>
        <v>2.2020549062834851</v>
      </c>
      <c r="E16" s="174">
        <v>51373925</v>
      </c>
      <c r="F16" s="199">
        <v>53599921</v>
      </c>
      <c r="G16" s="200">
        <f t="shared" si="1"/>
        <v>4.3329295941472168E-2</v>
      </c>
      <c r="H16" s="201">
        <f t="shared" si="2"/>
        <v>3.5725549729156376E-2</v>
      </c>
    </row>
    <row r="17" spans="1:9" s="180" customFormat="1" ht="14.25" customHeight="1" x14ac:dyDescent="0.25">
      <c r="A17" s="455" t="s">
        <v>228</v>
      </c>
      <c r="B17" s="174">
        <v>13139919</v>
      </c>
      <c r="C17" s="199">
        <v>18439896</v>
      </c>
      <c r="D17" s="200">
        <f t="shared" si="0"/>
        <v>0.40334929005270115</v>
      </c>
      <c r="E17" s="174">
        <v>36863222</v>
      </c>
      <c r="F17" s="199">
        <v>43415660</v>
      </c>
      <c r="G17" s="200">
        <f t="shared" si="1"/>
        <v>0.17775000785335582</v>
      </c>
      <c r="H17" s="201">
        <f t="shared" si="2"/>
        <v>2.8937511313760059E-2</v>
      </c>
    </row>
    <row r="18" spans="1:9" s="180" customFormat="1" ht="14.25" customHeight="1" x14ac:dyDescent="0.25">
      <c r="A18" s="455" t="s">
        <v>233</v>
      </c>
      <c r="B18" s="174">
        <v>11546059</v>
      </c>
      <c r="C18" s="199">
        <v>15927460</v>
      </c>
      <c r="D18" s="200">
        <f t="shared" si="0"/>
        <v>0.37947155821739686</v>
      </c>
      <c r="E18" s="174">
        <v>30196236</v>
      </c>
      <c r="F18" s="199">
        <v>40772120</v>
      </c>
      <c r="G18" s="200">
        <f t="shared" si="1"/>
        <v>0.35023848667761115</v>
      </c>
      <c r="H18" s="201">
        <f t="shared" si="2"/>
        <v>2.7175532602429234E-2</v>
      </c>
    </row>
    <row r="19" spans="1:9" s="180" customFormat="1" ht="14.25" customHeight="1" x14ac:dyDescent="0.25">
      <c r="A19" s="455" t="s">
        <v>220</v>
      </c>
      <c r="B19" s="174">
        <v>8963696</v>
      </c>
      <c r="C19" s="199">
        <v>12262750</v>
      </c>
      <c r="D19" s="200">
        <f t="shared" si="0"/>
        <v>0.36804617202546797</v>
      </c>
      <c r="E19" s="174">
        <v>21583223</v>
      </c>
      <c r="F19" s="199">
        <v>26743473</v>
      </c>
      <c r="G19" s="200">
        <f t="shared" si="1"/>
        <v>0.23908616428602891</v>
      </c>
      <c r="H19" s="201">
        <f t="shared" si="2"/>
        <v>1.7825124678669785E-2</v>
      </c>
    </row>
    <row r="20" spans="1:9" s="180" customFormat="1" ht="14.25" customHeight="1" x14ac:dyDescent="0.25">
      <c r="A20" s="455" t="s">
        <v>236</v>
      </c>
      <c r="B20" s="174">
        <v>3381796</v>
      </c>
      <c r="C20" s="199">
        <v>7817020</v>
      </c>
      <c r="D20" s="200">
        <f t="shared" si="0"/>
        <v>1.3114995700509433</v>
      </c>
      <c r="E20" s="174">
        <v>11791031</v>
      </c>
      <c r="F20" s="199">
        <v>24394080</v>
      </c>
      <c r="G20" s="200">
        <f t="shared" si="1"/>
        <v>1.0688674298286553</v>
      </c>
      <c r="H20" s="201">
        <f t="shared" si="2"/>
        <v>1.6259201541304866E-2</v>
      </c>
    </row>
    <row r="21" spans="1:9" s="180" customFormat="1" ht="14.25" customHeight="1" x14ac:dyDescent="0.25">
      <c r="A21" s="455" t="s">
        <v>235</v>
      </c>
      <c r="B21" s="174">
        <v>2587846</v>
      </c>
      <c r="C21" s="199">
        <v>7399827</v>
      </c>
      <c r="D21" s="200">
        <f t="shared" si="0"/>
        <v>1.8594541560819309</v>
      </c>
      <c r="E21" s="174">
        <v>7551099</v>
      </c>
      <c r="F21" s="199">
        <v>20834287</v>
      </c>
      <c r="G21" s="200">
        <f t="shared" si="1"/>
        <v>1.7591065883257522</v>
      </c>
      <c r="H21" s="201">
        <f t="shared" si="2"/>
        <v>1.3886519651587102E-2</v>
      </c>
    </row>
    <row r="22" spans="1:9" s="180" customFormat="1" ht="14.25" customHeight="1" x14ac:dyDescent="0.25">
      <c r="A22" s="455" t="s">
        <v>230</v>
      </c>
      <c r="B22" s="174">
        <v>6585711</v>
      </c>
      <c r="C22" s="199">
        <v>8123671</v>
      </c>
      <c r="D22" s="200">
        <f t="shared" si="0"/>
        <v>0.23352983451596954</v>
      </c>
      <c r="E22" s="174">
        <v>16706866</v>
      </c>
      <c r="F22" s="199">
        <v>18809499</v>
      </c>
      <c r="G22" s="200">
        <f t="shared" si="1"/>
        <v>0.12585442416309567</v>
      </c>
      <c r="H22" s="201">
        <f t="shared" si="2"/>
        <v>1.2536953028438552E-2</v>
      </c>
    </row>
    <row r="23" spans="1:9" s="180" customFormat="1" ht="14.25" customHeight="1" x14ac:dyDescent="0.25">
      <c r="A23" s="455" t="s">
        <v>222</v>
      </c>
      <c r="B23" s="174">
        <v>1942564</v>
      </c>
      <c r="C23" s="199">
        <v>676077</v>
      </c>
      <c r="D23" s="200">
        <f t="shared" si="0"/>
        <v>-0.65196667909010975</v>
      </c>
      <c r="E23" s="174">
        <v>4709277</v>
      </c>
      <c r="F23" s="199">
        <v>2351231</v>
      </c>
      <c r="G23" s="200">
        <f t="shared" si="1"/>
        <v>-0.50072357179244287</v>
      </c>
      <c r="H23" s="201">
        <f t="shared" si="2"/>
        <v>1.5671482055959387E-3</v>
      </c>
    </row>
    <row r="24" spans="1:9" s="180" customFormat="1" ht="14.25" customHeight="1" x14ac:dyDescent="0.25">
      <c r="A24" s="455" t="s">
        <v>472</v>
      </c>
      <c r="B24" s="174">
        <v>0</v>
      </c>
      <c r="C24" s="199">
        <v>64711</v>
      </c>
      <c r="D24" s="200" t="s">
        <v>215</v>
      </c>
      <c r="E24" s="174">
        <v>0</v>
      </c>
      <c r="F24" s="199">
        <v>217898</v>
      </c>
      <c r="G24" s="200" t="s">
        <v>215</v>
      </c>
      <c r="H24" s="391">
        <f t="shared" si="2"/>
        <v>1.4523390500675767E-4</v>
      </c>
    </row>
    <row r="25" spans="1:9" s="180" customFormat="1" ht="14.25" customHeight="1" x14ac:dyDescent="0.25">
      <c r="A25" s="455" t="s">
        <v>234</v>
      </c>
      <c r="B25" s="174">
        <v>134448</v>
      </c>
      <c r="C25" s="199">
        <v>14298</v>
      </c>
      <c r="D25" s="200">
        <f t="shared" si="0"/>
        <v>-0.89365405212424132</v>
      </c>
      <c r="E25" s="174">
        <v>275665</v>
      </c>
      <c r="F25" s="199">
        <v>73379</v>
      </c>
      <c r="G25" s="200">
        <f t="shared" si="1"/>
        <v>-0.73381096620898556</v>
      </c>
      <c r="H25" s="755">
        <f t="shared" si="2"/>
        <v>4.8908749577742209E-5</v>
      </c>
    </row>
    <row r="26" spans="1:9" s="180" customFormat="1" ht="14.25" customHeight="1" x14ac:dyDescent="0.25">
      <c r="A26" s="455" t="s">
        <v>231</v>
      </c>
      <c r="B26" s="174">
        <v>0</v>
      </c>
      <c r="C26" s="199">
        <v>65046</v>
      </c>
      <c r="D26" s="200" t="s">
        <v>215</v>
      </c>
      <c r="E26" s="174">
        <v>1301</v>
      </c>
      <c r="F26" s="199">
        <v>65046</v>
      </c>
      <c r="G26" s="200" t="s">
        <v>215</v>
      </c>
      <c r="H26" s="755">
        <f t="shared" si="2"/>
        <v>4.3354618147342149E-5</v>
      </c>
    </row>
    <row r="27" spans="1:9" s="180" customFormat="1" ht="14.25" customHeight="1" x14ac:dyDescent="0.25">
      <c r="A27" s="455" t="s">
        <v>227</v>
      </c>
      <c r="B27" s="174">
        <v>368279</v>
      </c>
      <c r="C27" s="199">
        <v>4082</v>
      </c>
      <c r="D27" s="200">
        <f t="shared" si="0"/>
        <v>-0.98891601204521573</v>
      </c>
      <c r="E27" s="174">
        <v>947217</v>
      </c>
      <c r="F27" s="199">
        <v>31937</v>
      </c>
      <c r="G27" s="200">
        <f t="shared" si="1"/>
        <v>-0.96628333317497472</v>
      </c>
      <c r="H27" s="755">
        <f t="shared" si="2"/>
        <v>2.1286726928199525E-5</v>
      </c>
    </row>
    <row r="28" spans="1:9" s="180" customFormat="1" ht="14.25" customHeight="1" x14ac:dyDescent="0.25">
      <c r="A28" s="455" t="s">
        <v>226</v>
      </c>
      <c r="B28" s="174">
        <v>1000</v>
      </c>
      <c r="C28" s="199">
        <v>0</v>
      </c>
      <c r="D28" s="200" t="s">
        <v>216</v>
      </c>
      <c r="E28" s="174">
        <v>20000</v>
      </c>
      <c r="F28" s="199">
        <v>2000</v>
      </c>
      <c r="G28" s="200">
        <f t="shared" si="1"/>
        <v>-0.9</v>
      </c>
      <c r="H28" s="588">
        <f t="shared" si="2"/>
        <v>1.3330448650906175E-6</v>
      </c>
    </row>
    <row r="29" spans="1:9" s="194" customFormat="1" ht="14.25" customHeight="1" thickBot="1" x14ac:dyDescent="0.3">
      <c r="A29" s="589" t="s">
        <v>0</v>
      </c>
      <c r="B29" s="590">
        <f>+SUM(B7:B28)</f>
        <v>401770477</v>
      </c>
      <c r="C29" s="591">
        <f>+SUM(C7:C28)</f>
        <v>623009758</v>
      </c>
      <c r="D29" s="561">
        <f>C29/B29-1</f>
        <v>0.55066087148060916</v>
      </c>
      <c r="E29" s="906">
        <f>+SUM(E7:E28)</f>
        <v>1044078221</v>
      </c>
      <c r="F29" s="907">
        <f>+SUM(F7:F28)</f>
        <v>1500324597</v>
      </c>
      <c r="G29" s="561">
        <f>F29/E29-1</f>
        <v>0.43698486073487408</v>
      </c>
      <c r="H29" s="592">
        <f>SUM(H7:H27)</f>
        <v>0.99999866695513495</v>
      </c>
      <c r="I29" s="593"/>
    </row>
    <row r="30" spans="1:9" s="180" customFormat="1" ht="14.25" customHeight="1" x14ac:dyDescent="0.25">
      <c r="B30" s="202"/>
      <c r="C30" s="202"/>
      <c r="D30" s="194"/>
      <c r="E30" s="194"/>
      <c r="F30" s="194"/>
    </row>
    <row r="31" spans="1:9" s="194" customFormat="1" ht="14.25" customHeight="1" thickBot="1" x14ac:dyDescent="0.3">
      <c r="A31" s="192" t="s">
        <v>285</v>
      </c>
      <c r="B31" s="180"/>
      <c r="C31" s="180"/>
      <c r="D31" s="189"/>
    </row>
    <row r="32" spans="1:9" s="194" customFormat="1" ht="14.25" customHeight="1" thickBot="1" x14ac:dyDescent="0.3">
      <c r="A32" s="180"/>
      <c r="B32" s="1084" t="s">
        <v>800</v>
      </c>
      <c r="C32" s="1085"/>
      <c r="D32" s="1085"/>
      <c r="E32" s="1086" t="s">
        <v>801</v>
      </c>
      <c r="F32" s="1087"/>
      <c r="G32" s="1087"/>
      <c r="H32" s="1088"/>
    </row>
    <row r="33" spans="1:8" s="180" customFormat="1" ht="14.25" customHeight="1" thickBot="1" x14ac:dyDescent="0.3">
      <c r="A33" s="558" t="s">
        <v>286</v>
      </c>
      <c r="B33" s="196">
        <v>2025</v>
      </c>
      <c r="C33" s="197">
        <v>2026</v>
      </c>
      <c r="D33" s="198" t="s">
        <v>244</v>
      </c>
      <c r="E33" s="196">
        <v>2025</v>
      </c>
      <c r="F33" s="197">
        <v>2026</v>
      </c>
      <c r="G33" s="198" t="s">
        <v>244</v>
      </c>
      <c r="H33" s="587" t="s">
        <v>246</v>
      </c>
    </row>
    <row r="34" spans="1:8" s="180" customFormat="1" ht="14.25" customHeight="1" x14ac:dyDescent="0.25">
      <c r="A34" s="203" t="s">
        <v>249</v>
      </c>
      <c r="B34" s="204">
        <v>98714937</v>
      </c>
      <c r="C34" s="559">
        <v>90424446</v>
      </c>
      <c r="D34" s="172">
        <f t="shared" ref="D34:D84" si="3">C34/B34-1</f>
        <v>-8.3984159357767707E-2</v>
      </c>
      <c r="E34" s="204">
        <v>145726636</v>
      </c>
      <c r="F34" s="908">
        <v>187818649</v>
      </c>
      <c r="G34" s="172">
        <f t="shared" ref="G34:G84" si="4">F34/E34-1</f>
        <v>0.28884227451733668</v>
      </c>
      <c r="H34" s="389">
        <f>+F34/$F$85</f>
        <v>0.12518534280885352</v>
      </c>
    </row>
    <row r="35" spans="1:8" s="180" customFormat="1" ht="14.25" customHeight="1" x14ac:dyDescent="0.25">
      <c r="A35" s="203" t="s">
        <v>274</v>
      </c>
      <c r="B35" s="204">
        <v>14675210</v>
      </c>
      <c r="C35" s="559">
        <v>58323991</v>
      </c>
      <c r="D35" s="172">
        <f t="shared" si="3"/>
        <v>2.9743207081874807</v>
      </c>
      <c r="E35" s="204">
        <v>49222926</v>
      </c>
      <c r="F35" s="908">
        <v>152865601</v>
      </c>
      <c r="G35" s="172">
        <f t="shared" si="4"/>
        <v>2.1055772872990119</v>
      </c>
      <c r="H35" s="389">
        <f t="shared" ref="H35:H84" si="5">+F35/$F$85</f>
        <v>0.10188835223102058</v>
      </c>
    </row>
    <row r="36" spans="1:8" s="180" customFormat="1" ht="14.25" customHeight="1" x14ac:dyDescent="0.25">
      <c r="A36" s="203" t="s">
        <v>251</v>
      </c>
      <c r="B36" s="204">
        <v>24023347</v>
      </c>
      <c r="C36" s="559">
        <v>53924981</v>
      </c>
      <c r="D36" s="172">
        <f t="shared" si="3"/>
        <v>1.2446905920311604</v>
      </c>
      <c r="E36" s="204">
        <v>75110115</v>
      </c>
      <c r="F36" s="908">
        <v>144144916</v>
      </c>
      <c r="G36" s="172">
        <f t="shared" si="4"/>
        <v>0.9191145693226539</v>
      </c>
      <c r="H36" s="389">
        <f t="shared" si="5"/>
        <v>9.6075820051359187E-2</v>
      </c>
    </row>
    <row r="37" spans="1:8" s="180" customFormat="1" ht="14.25" customHeight="1" x14ac:dyDescent="0.25">
      <c r="A37" s="203" t="s">
        <v>248</v>
      </c>
      <c r="B37" s="204">
        <v>32989314</v>
      </c>
      <c r="C37" s="559">
        <v>54650282</v>
      </c>
      <c r="D37" s="172">
        <f t="shared" si="3"/>
        <v>0.6566055905254653</v>
      </c>
      <c r="E37" s="204">
        <v>91698134</v>
      </c>
      <c r="F37" s="908">
        <v>116020382</v>
      </c>
      <c r="G37" s="172">
        <f t="shared" si="4"/>
        <v>0.26524256207874419</v>
      </c>
      <c r="H37" s="389">
        <f t="shared" si="5"/>
        <v>7.7330187235475953E-2</v>
      </c>
    </row>
    <row r="38" spans="1:8" s="180" customFormat="1" ht="14.25" customHeight="1" x14ac:dyDescent="0.25">
      <c r="A38" s="203" t="s">
        <v>263</v>
      </c>
      <c r="B38" s="204">
        <v>24201894</v>
      </c>
      <c r="C38" s="559">
        <v>49403602</v>
      </c>
      <c r="D38" s="172">
        <f t="shared" si="3"/>
        <v>1.041311394885045</v>
      </c>
      <c r="E38" s="204">
        <v>67666583</v>
      </c>
      <c r="F38" s="908">
        <v>92710255</v>
      </c>
      <c r="G38" s="172">
        <f t="shared" si="4"/>
        <v>0.37010398470985306</v>
      </c>
      <c r="H38" s="389">
        <f t="shared" si="5"/>
        <v>6.1793464684495869E-2</v>
      </c>
    </row>
    <row r="39" spans="1:8" s="180" customFormat="1" ht="14.25" customHeight="1" x14ac:dyDescent="0.25">
      <c r="A39" s="203" t="s">
        <v>247</v>
      </c>
      <c r="B39" s="204">
        <v>25415208</v>
      </c>
      <c r="C39" s="559">
        <v>34362511</v>
      </c>
      <c r="D39" s="172">
        <f t="shared" si="3"/>
        <v>0.35204523999960968</v>
      </c>
      <c r="E39" s="204">
        <v>69157051</v>
      </c>
      <c r="F39" s="908">
        <v>87264786</v>
      </c>
      <c r="G39" s="172">
        <f t="shared" si="4"/>
        <v>0.26183497905369046</v>
      </c>
      <c r="H39" s="389">
        <f t="shared" si="5"/>
        <v>5.8163937440265802E-2</v>
      </c>
    </row>
    <row r="40" spans="1:8" s="180" customFormat="1" ht="14.25" customHeight="1" x14ac:dyDescent="0.25">
      <c r="A40" s="203" t="s">
        <v>250</v>
      </c>
      <c r="B40" s="204">
        <v>6470063</v>
      </c>
      <c r="C40" s="559">
        <v>10506480</v>
      </c>
      <c r="D40" s="172">
        <f t="shared" si="3"/>
        <v>0.62386054046150718</v>
      </c>
      <c r="E40" s="204">
        <v>43962933</v>
      </c>
      <c r="F40" s="908">
        <v>41685859</v>
      </c>
      <c r="G40" s="172">
        <f t="shared" si="4"/>
        <v>-5.1795315840278411E-2</v>
      </c>
      <c r="H40" s="389">
        <f t="shared" si="5"/>
        <v>2.7784560143420751E-2</v>
      </c>
    </row>
    <row r="41" spans="1:8" s="180" customFormat="1" ht="14.25" customHeight="1" x14ac:dyDescent="0.25">
      <c r="A41" s="203" t="s">
        <v>258</v>
      </c>
      <c r="B41" s="204">
        <v>16628242</v>
      </c>
      <c r="C41" s="559">
        <v>11996834</v>
      </c>
      <c r="D41" s="172">
        <f t="shared" si="3"/>
        <v>-0.27852661754622043</v>
      </c>
      <c r="E41" s="204">
        <v>41035349</v>
      </c>
      <c r="F41" s="908">
        <v>40446353</v>
      </c>
      <c r="G41" s="172">
        <f t="shared" si="4"/>
        <v>-1.4353381032533696E-2</v>
      </c>
      <c r="H41" s="389">
        <f t="shared" si="5"/>
        <v>2.6958401589146246E-2</v>
      </c>
    </row>
    <row r="42" spans="1:8" s="180" customFormat="1" ht="14.25" customHeight="1" x14ac:dyDescent="0.25">
      <c r="A42" s="203" t="s">
        <v>254</v>
      </c>
      <c r="B42" s="204">
        <v>5785457</v>
      </c>
      <c r="C42" s="559">
        <v>14038130</v>
      </c>
      <c r="D42" s="172">
        <f t="shared" si="3"/>
        <v>1.4264513589851244</v>
      </c>
      <c r="E42" s="204">
        <v>10832557</v>
      </c>
      <c r="F42" s="908">
        <v>34916003</v>
      </c>
      <c r="G42" s="172">
        <f t="shared" si="4"/>
        <v>2.2232466443518368</v>
      </c>
      <c r="H42" s="389">
        <f t="shared" si="5"/>
        <v>2.3272299254319298E-2</v>
      </c>
    </row>
    <row r="43" spans="1:8" s="180" customFormat="1" ht="14.25" customHeight="1" x14ac:dyDescent="0.25">
      <c r="A43" s="203" t="s">
        <v>253</v>
      </c>
      <c r="B43" s="204">
        <v>2977104</v>
      </c>
      <c r="C43" s="559">
        <v>27657397</v>
      </c>
      <c r="D43" s="172">
        <f t="shared" si="3"/>
        <v>8.2900338718432405</v>
      </c>
      <c r="E43" s="204">
        <v>31589626</v>
      </c>
      <c r="F43" s="908">
        <v>34879861</v>
      </c>
      <c r="G43" s="172">
        <f t="shared" si="4"/>
        <v>0.10415555410500899</v>
      </c>
      <c r="H43" s="389">
        <f t="shared" si="5"/>
        <v>2.3248209800562244E-2</v>
      </c>
    </row>
    <row r="44" spans="1:8" s="180" customFormat="1" ht="14.25" customHeight="1" x14ac:dyDescent="0.25">
      <c r="A44" s="203" t="s">
        <v>293</v>
      </c>
      <c r="B44" s="204">
        <v>9085488</v>
      </c>
      <c r="C44" s="559">
        <v>11391409</v>
      </c>
      <c r="D44" s="172">
        <f t="shared" si="3"/>
        <v>0.25380265760078058</v>
      </c>
      <c r="E44" s="204">
        <v>22088614</v>
      </c>
      <c r="F44" s="908">
        <v>32624621</v>
      </c>
      <c r="G44" s="172">
        <f t="shared" si="4"/>
        <v>0.47698814420859548</v>
      </c>
      <c r="H44" s="389">
        <f t="shared" si="5"/>
        <v>2.1745041749788762E-2</v>
      </c>
    </row>
    <row r="45" spans="1:8" s="180" customFormat="1" ht="14.25" customHeight="1" x14ac:dyDescent="0.25">
      <c r="A45" s="203" t="s">
        <v>262</v>
      </c>
      <c r="B45" s="204">
        <v>7519674</v>
      </c>
      <c r="C45" s="559">
        <v>12524522</v>
      </c>
      <c r="D45" s="172">
        <f t="shared" si="3"/>
        <v>0.66556715091638274</v>
      </c>
      <c r="E45" s="204">
        <v>20972908</v>
      </c>
      <c r="F45" s="908">
        <v>30248624</v>
      </c>
      <c r="G45" s="172">
        <f t="shared" si="4"/>
        <v>0.44227133404676167</v>
      </c>
      <c r="H45" s="389">
        <f t="shared" si="5"/>
        <v>2.0161386449628407E-2</v>
      </c>
    </row>
    <row r="46" spans="1:8" s="180" customFormat="1" ht="14.25" customHeight="1" x14ac:dyDescent="0.25">
      <c r="A46" s="203" t="s">
        <v>252</v>
      </c>
      <c r="B46" s="204">
        <v>15022448</v>
      </c>
      <c r="C46" s="559">
        <v>15079331</v>
      </c>
      <c r="D46" s="172">
        <f t="shared" si="3"/>
        <v>3.786533326658903E-3</v>
      </c>
      <c r="E46" s="204">
        <v>35211747</v>
      </c>
      <c r="F46" s="908">
        <v>29530290</v>
      </c>
      <c r="G46" s="172">
        <f t="shared" si="4"/>
        <v>-0.1613511820359268</v>
      </c>
      <c r="H46" s="389">
        <f t="shared" si="5"/>
        <v>1.9682600724568403E-2</v>
      </c>
    </row>
    <row r="47" spans="1:8" s="180" customFormat="1" ht="14.25" customHeight="1" x14ac:dyDescent="0.25">
      <c r="A47" s="203" t="s">
        <v>264</v>
      </c>
      <c r="B47" s="204">
        <v>8587129</v>
      </c>
      <c r="C47" s="559">
        <v>9754547</v>
      </c>
      <c r="D47" s="172">
        <f t="shared" si="3"/>
        <v>0.13594974525245873</v>
      </c>
      <c r="E47" s="204">
        <v>20346982</v>
      </c>
      <c r="F47" s="908">
        <v>28005197</v>
      </c>
      <c r="G47" s="172">
        <f t="shared" si="4"/>
        <v>0.37638088046669527</v>
      </c>
      <c r="H47" s="389">
        <f t="shared" si="5"/>
        <v>1.8666092028350581E-2</v>
      </c>
    </row>
    <row r="48" spans="1:8" s="180" customFormat="1" ht="14.25" customHeight="1" x14ac:dyDescent="0.25">
      <c r="A48" s="203" t="s">
        <v>267</v>
      </c>
      <c r="B48" s="204">
        <v>4363444</v>
      </c>
      <c r="C48" s="559">
        <v>12268560</v>
      </c>
      <c r="D48" s="172">
        <f t="shared" si="3"/>
        <v>1.8116689477394461</v>
      </c>
      <c r="E48" s="204">
        <v>9639890</v>
      </c>
      <c r="F48" s="908">
        <v>26172098</v>
      </c>
      <c r="G48" s="172">
        <f t="shared" si="4"/>
        <v>1.7149789053609532</v>
      </c>
      <c r="H48" s="389">
        <f t="shared" si="5"/>
        <v>1.7444290423774208E-2</v>
      </c>
    </row>
    <row r="49" spans="1:8" s="180" customFormat="1" ht="14.25" customHeight="1" x14ac:dyDescent="0.25">
      <c r="A49" s="203" t="s">
        <v>265</v>
      </c>
      <c r="B49" s="204">
        <v>5892053</v>
      </c>
      <c r="C49" s="559">
        <v>8126181</v>
      </c>
      <c r="D49" s="172">
        <f t="shared" si="3"/>
        <v>0.37917649416934984</v>
      </c>
      <c r="E49" s="204">
        <v>17393394</v>
      </c>
      <c r="F49" s="908">
        <v>25211343</v>
      </c>
      <c r="G49" s="172">
        <f t="shared" si="4"/>
        <v>0.44947806046364502</v>
      </c>
      <c r="H49" s="389">
        <f t="shared" si="5"/>
        <v>1.6803925664094142E-2</v>
      </c>
    </row>
    <row r="50" spans="1:8" s="180" customFormat="1" ht="14.25" customHeight="1" x14ac:dyDescent="0.25">
      <c r="A50" s="203" t="s">
        <v>693</v>
      </c>
      <c r="B50" s="204">
        <v>228387</v>
      </c>
      <c r="C50" s="559">
        <v>11251788</v>
      </c>
      <c r="D50" s="172" t="s">
        <v>215</v>
      </c>
      <c r="E50" s="204">
        <v>788217</v>
      </c>
      <c r="F50" s="908">
        <v>24118203</v>
      </c>
      <c r="G50" s="172" t="s">
        <v>215</v>
      </c>
      <c r="H50" s="389">
        <f t="shared" si="5"/>
        <v>1.6075323332181563E-2</v>
      </c>
    </row>
    <row r="51" spans="1:8" s="180" customFormat="1" ht="14.25" customHeight="1" x14ac:dyDescent="0.25">
      <c r="A51" s="203" t="s">
        <v>289</v>
      </c>
      <c r="B51" s="204">
        <v>2577482</v>
      </c>
      <c r="C51" s="559">
        <v>7118078</v>
      </c>
      <c r="D51" s="172">
        <f t="shared" si="3"/>
        <v>1.7616402364788581</v>
      </c>
      <c r="E51" s="204">
        <v>7512748</v>
      </c>
      <c r="F51" s="908">
        <v>19622960</v>
      </c>
      <c r="G51" s="172">
        <f t="shared" si="4"/>
        <v>1.6119550396206557</v>
      </c>
      <c r="H51" s="389">
        <f t="shared" si="5"/>
        <v>1.3079143032939292E-2</v>
      </c>
    </row>
    <row r="52" spans="1:8" s="180" customFormat="1" ht="14.25" customHeight="1" x14ac:dyDescent="0.25">
      <c r="A52" s="203" t="s">
        <v>275</v>
      </c>
      <c r="B52" s="204">
        <v>4413383</v>
      </c>
      <c r="C52" s="559">
        <v>6410779</v>
      </c>
      <c r="D52" s="172">
        <f t="shared" si="3"/>
        <v>0.45257708202528546</v>
      </c>
      <c r="E52" s="204">
        <v>11893710</v>
      </c>
      <c r="F52" s="908">
        <v>16382590</v>
      </c>
      <c r="G52" s="172">
        <f t="shared" si="4"/>
        <v>0.37741629819459188</v>
      </c>
      <c r="H52" s="389">
        <f t="shared" si="5"/>
        <v>1.091936373819245E-2</v>
      </c>
    </row>
    <row r="53" spans="1:8" s="180" customFormat="1" ht="14.25" customHeight="1" x14ac:dyDescent="0.25">
      <c r="A53" s="203" t="s">
        <v>256</v>
      </c>
      <c r="B53" s="204">
        <v>2626058</v>
      </c>
      <c r="C53" s="559">
        <v>5351694</v>
      </c>
      <c r="D53" s="172">
        <f t="shared" si="3"/>
        <v>1.0379191929500413</v>
      </c>
      <c r="E53" s="204">
        <v>7738842</v>
      </c>
      <c r="F53" s="908">
        <v>16124514</v>
      </c>
      <c r="G53" s="172">
        <f t="shared" si="4"/>
        <v>1.0835822723864887</v>
      </c>
      <c r="H53" s="389">
        <f t="shared" si="5"/>
        <v>1.0747350294890887E-2</v>
      </c>
    </row>
    <row r="54" spans="1:8" s="180" customFormat="1" ht="14.25" customHeight="1" x14ac:dyDescent="0.25">
      <c r="A54" s="203" t="s">
        <v>255</v>
      </c>
      <c r="B54" s="204">
        <v>7266799</v>
      </c>
      <c r="C54" s="559">
        <v>5590311</v>
      </c>
      <c r="D54" s="172">
        <f t="shared" si="3"/>
        <v>-0.23070515642444489</v>
      </c>
      <c r="E54" s="204">
        <v>18677905</v>
      </c>
      <c r="F54" s="908">
        <v>15941532</v>
      </c>
      <c r="G54" s="172">
        <f t="shared" si="4"/>
        <v>-0.14650320793472282</v>
      </c>
      <c r="H54" s="389">
        <f t="shared" si="5"/>
        <v>1.062538868713888E-2</v>
      </c>
    </row>
    <row r="55" spans="1:8" s="180" customFormat="1" ht="14.25" customHeight="1" x14ac:dyDescent="0.25">
      <c r="A55" s="203" t="s">
        <v>266</v>
      </c>
      <c r="B55" s="204">
        <v>3624405</v>
      </c>
      <c r="C55" s="559">
        <v>5704930</v>
      </c>
      <c r="D55" s="172">
        <f t="shared" si="3"/>
        <v>0.57403215148417464</v>
      </c>
      <c r="E55" s="204">
        <v>27432824</v>
      </c>
      <c r="F55" s="908">
        <v>14943482</v>
      </c>
      <c r="G55" s="172">
        <f t="shared" si="4"/>
        <v>-0.45527000792918726</v>
      </c>
      <c r="H55" s="389">
        <f t="shared" si="5"/>
        <v>9.960165973337036E-3</v>
      </c>
    </row>
    <row r="56" spans="1:8" s="180" customFormat="1" ht="14.25" customHeight="1" x14ac:dyDescent="0.25">
      <c r="A56" s="203" t="s">
        <v>764</v>
      </c>
      <c r="B56" s="204">
        <v>3082186</v>
      </c>
      <c r="C56" s="559">
        <v>4297496</v>
      </c>
      <c r="D56" s="172">
        <f t="shared" si="3"/>
        <v>0.39430131731180396</v>
      </c>
      <c r="E56" s="204">
        <v>9214633</v>
      </c>
      <c r="F56" s="908">
        <v>14504869</v>
      </c>
      <c r="G56" s="172">
        <f t="shared" si="4"/>
        <v>0.57411250127921543</v>
      </c>
      <c r="H56" s="389">
        <f t="shared" si="5"/>
        <v>9.6678205696310391E-3</v>
      </c>
    </row>
    <row r="57" spans="1:8" s="180" customFormat="1" ht="14.25" customHeight="1" x14ac:dyDescent="0.25">
      <c r="A57" s="203" t="s">
        <v>786</v>
      </c>
      <c r="B57" s="204">
        <v>3713856</v>
      </c>
      <c r="C57" s="559">
        <v>6123944</v>
      </c>
      <c r="D57" s="172">
        <f t="shared" si="3"/>
        <v>0.64894492408967941</v>
      </c>
      <c r="E57" s="204">
        <v>9901505</v>
      </c>
      <c r="F57" s="908">
        <v>14058166</v>
      </c>
      <c r="G57" s="172">
        <f t="shared" si="4"/>
        <v>0.41980092925267432</v>
      </c>
      <c r="H57" s="389">
        <f t="shared" si="5"/>
        <v>9.3700829994457519E-3</v>
      </c>
    </row>
    <row r="58" spans="1:8" s="180" customFormat="1" ht="14.25" customHeight="1" x14ac:dyDescent="0.25">
      <c r="A58" s="203" t="s">
        <v>753</v>
      </c>
      <c r="B58" s="204">
        <v>543490</v>
      </c>
      <c r="C58" s="559">
        <v>6258242</v>
      </c>
      <c r="D58" s="172" t="s">
        <v>215</v>
      </c>
      <c r="E58" s="204">
        <v>2369412</v>
      </c>
      <c r="F58" s="908">
        <v>13366292</v>
      </c>
      <c r="G58" s="172">
        <f t="shared" si="4"/>
        <v>4.6411852392070267</v>
      </c>
      <c r="H58" s="389">
        <f t="shared" si="5"/>
        <v>8.9089334579509002E-3</v>
      </c>
    </row>
    <row r="59" spans="1:8" s="180" customFormat="1" ht="14.25" customHeight="1" x14ac:dyDescent="0.25">
      <c r="A59" s="203" t="s">
        <v>288</v>
      </c>
      <c r="B59" s="204">
        <v>3627183</v>
      </c>
      <c r="C59" s="559">
        <v>3898411</v>
      </c>
      <c r="D59" s="172">
        <f t="shared" si="3"/>
        <v>7.4776486325614178E-2</v>
      </c>
      <c r="E59" s="204">
        <v>7147844</v>
      </c>
      <c r="F59" s="908">
        <v>9959513</v>
      </c>
      <c r="G59" s="172">
        <f t="shared" si="4"/>
        <v>0.39335903245789927</v>
      </c>
      <c r="H59" s="389">
        <f t="shared" si="5"/>
        <v>6.6382388317266254E-3</v>
      </c>
    </row>
    <row r="60" spans="1:8" s="180" customFormat="1" ht="14.25" customHeight="1" x14ac:dyDescent="0.25">
      <c r="A60" s="203" t="s">
        <v>292</v>
      </c>
      <c r="B60" s="204">
        <v>2307057</v>
      </c>
      <c r="C60" s="559">
        <v>3447249</v>
      </c>
      <c r="D60" s="172">
        <f t="shared" si="3"/>
        <v>0.49421925856188209</v>
      </c>
      <c r="E60" s="204">
        <v>6767623</v>
      </c>
      <c r="F60" s="908">
        <v>9906442</v>
      </c>
      <c r="G60" s="172">
        <f t="shared" si="4"/>
        <v>0.4637993280654078</v>
      </c>
      <c r="H60" s="389">
        <f t="shared" si="5"/>
        <v>6.6028658197090136E-3</v>
      </c>
    </row>
    <row r="61" spans="1:8" s="180" customFormat="1" ht="14.25" customHeight="1" x14ac:dyDescent="0.25">
      <c r="A61" s="205" t="s">
        <v>260</v>
      </c>
      <c r="B61" s="204">
        <v>2252380</v>
      </c>
      <c r="C61" s="559">
        <v>3442767</v>
      </c>
      <c r="D61" s="172">
        <f t="shared" si="3"/>
        <v>0.52850185137498995</v>
      </c>
      <c r="E61" s="204">
        <v>6203629</v>
      </c>
      <c r="F61" s="908">
        <v>9476165</v>
      </c>
      <c r="G61" s="172">
        <f t="shared" si="4"/>
        <v>0.52751961795265312</v>
      </c>
      <c r="H61" s="389">
        <f t="shared" si="5"/>
        <v>6.3160765470007159E-3</v>
      </c>
    </row>
    <row r="62" spans="1:8" s="180" customFormat="1" ht="14.25" customHeight="1" x14ac:dyDescent="0.25">
      <c r="A62" s="203" t="s">
        <v>270</v>
      </c>
      <c r="B62" s="204">
        <v>1355159</v>
      </c>
      <c r="C62" s="559">
        <v>1632513</v>
      </c>
      <c r="D62" s="172">
        <f t="shared" si="3"/>
        <v>0.2046652828192117</v>
      </c>
      <c r="E62" s="204">
        <v>6300404</v>
      </c>
      <c r="F62" s="908">
        <v>9417821</v>
      </c>
      <c r="G62" s="172">
        <f t="shared" si="4"/>
        <v>0.49479636543942251</v>
      </c>
      <c r="H62" s="389">
        <f t="shared" si="5"/>
        <v>6.2771889621962918E-3</v>
      </c>
    </row>
    <row r="63" spans="1:8" s="180" customFormat="1" ht="14.25" customHeight="1" x14ac:dyDescent="0.25">
      <c r="A63" s="203" t="s">
        <v>268</v>
      </c>
      <c r="B63" s="204">
        <v>2573531</v>
      </c>
      <c r="C63" s="559">
        <v>7678867</v>
      </c>
      <c r="D63" s="172">
        <f t="shared" si="3"/>
        <v>1.9837864785774877</v>
      </c>
      <c r="E63" s="204">
        <v>10951154</v>
      </c>
      <c r="F63" s="908">
        <v>9183645</v>
      </c>
      <c r="G63" s="172">
        <f t="shared" si="4"/>
        <v>-0.16139933745795187</v>
      </c>
      <c r="H63" s="389">
        <f t="shared" si="5"/>
        <v>6.1211054050325621E-3</v>
      </c>
    </row>
    <row r="64" spans="1:8" s="180" customFormat="1" ht="14.25" customHeight="1" x14ac:dyDescent="0.25">
      <c r="A64" s="203" t="s">
        <v>290</v>
      </c>
      <c r="B64" s="204">
        <v>5085293</v>
      </c>
      <c r="C64" s="559">
        <v>2738777</v>
      </c>
      <c r="D64" s="172">
        <f t="shared" si="3"/>
        <v>-0.46143181916951492</v>
      </c>
      <c r="E64" s="204">
        <v>12774608</v>
      </c>
      <c r="F64" s="908">
        <v>8544892</v>
      </c>
      <c r="G64" s="172">
        <f t="shared" si="4"/>
        <v>-0.33110338884762647</v>
      </c>
      <c r="H64" s="389">
        <f t="shared" si="5"/>
        <v>5.6953622016769484E-3</v>
      </c>
    </row>
    <row r="65" spans="1:8" s="180" customFormat="1" ht="14.25" customHeight="1" x14ac:dyDescent="0.25">
      <c r="A65" s="203" t="s">
        <v>766</v>
      </c>
      <c r="B65" s="204">
        <v>0</v>
      </c>
      <c r="C65" s="559">
        <v>2491560</v>
      </c>
      <c r="D65" s="172" t="s">
        <v>215</v>
      </c>
      <c r="E65" s="204">
        <v>0</v>
      </c>
      <c r="F65" s="908">
        <v>7474680</v>
      </c>
      <c r="G65" s="172" t="s">
        <v>215</v>
      </c>
      <c r="H65" s="389">
        <f t="shared" si="5"/>
        <v>4.9820418960977685E-3</v>
      </c>
    </row>
    <row r="66" spans="1:8" s="180" customFormat="1" ht="14.25" customHeight="1" x14ac:dyDescent="0.25">
      <c r="A66" s="203" t="s">
        <v>261</v>
      </c>
      <c r="B66" s="204">
        <v>3277012</v>
      </c>
      <c r="C66" s="559">
        <v>3535761</v>
      </c>
      <c r="D66" s="172">
        <f t="shared" si="3"/>
        <v>7.8958819802918079E-2</v>
      </c>
      <c r="E66" s="204">
        <v>6805211</v>
      </c>
      <c r="F66" s="908">
        <v>7474224</v>
      </c>
      <c r="G66" s="172">
        <f t="shared" si="4"/>
        <v>9.8308928261004791E-2</v>
      </c>
      <c r="H66" s="389">
        <f t="shared" si="5"/>
        <v>4.9817379618685275E-3</v>
      </c>
    </row>
    <row r="67" spans="1:8" s="180" customFormat="1" ht="14.25" customHeight="1" x14ac:dyDescent="0.25">
      <c r="A67" s="203" t="s">
        <v>773</v>
      </c>
      <c r="B67" s="204">
        <v>369849</v>
      </c>
      <c r="C67" s="559">
        <v>2794419</v>
      </c>
      <c r="D67" s="172">
        <f t="shared" si="3"/>
        <v>6.5555672720488634</v>
      </c>
      <c r="E67" s="204">
        <v>831684</v>
      </c>
      <c r="F67" s="908">
        <v>7105995</v>
      </c>
      <c r="G67" s="172">
        <f t="shared" si="4"/>
        <v>7.5441044916097937</v>
      </c>
      <c r="H67" s="389">
        <f t="shared" si="5"/>
        <v>4.7363050730548015E-3</v>
      </c>
    </row>
    <row r="68" spans="1:8" s="180" customFormat="1" ht="14.25" customHeight="1" x14ac:dyDescent="0.25">
      <c r="A68" s="203" t="s">
        <v>765</v>
      </c>
      <c r="B68" s="204">
        <v>810371</v>
      </c>
      <c r="C68" s="559">
        <v>2810849</v>
      </c>
      <c r="D68" s="172">
        <f t="shared" si="3"/>
        <v>2.4685952483492128</v>
      </c>
      <c r="E68" s="204">
        <v>1743090</v>
      </c>
      <c r="F68" s="908">
        <v>6852230</v>
      </c>
      <c r="G68" s="172">
        <f t="shared" si="4"/>
        <v>2.9310821586951907</v>
      </c>
      <c r="H68" s="389">
        <f t="shared" si="5"/>
        <v>4.5671650079599406E-3</v>
      </c>
    </row>
    <row r="69" spans="1:8" s="180" customFormat="1" ht="14.25" customHeight="1" x14ac:dyDescent="0.25">
      <c r="A69" s="203" t="s">
        <v>259</v>
      </c>
      <c r="B69" s="204">
        <v>1142083</v>
      </c>
      <c r="C69" s="559">
        <v>654709</v>
      </c>
      <c r="D69" s="172">
        <f t="shared" si="3"/>
        <v>-0.42674131389750136</v>
      </c>
      <c r="E69" s="204">
        <v>5478591</v>
      </c>
      <c r="F69" s="908">
        <v>6622798</v>
      </c>
      <c r="G69" s="172">
        <f t="shared" si="4"/>
        <v>0.20885059680490836</v>
      </c>
      <c r="H69" s="389">
        <f t="shared" si="5"/>
        <v>4.414243433216206E-3</v>
      </c>
    </row>
    <row r="70" spans="1:8" s="180" customFormat="1" ht="14.25" customHeight="1" x14ac:dyDescent="0.25">
      <c r="A70" s="203" t="s">
        <v>271</v>
      </c>
      <c r="B70" s="204">
        <v>1110898</v>
      </c>
      <c r="C70" s="559">
        <v>3031237</v>
      </c>
      <c r="D70" s="172">
        <f t="shared" si="3"/>
        <v>1.7286366525099512</v>
      </c>
      <c r="E70" s="204">
        <v>2735814</v>
      </c>
      <c r="F70" s="908">
        <v>6463717</v>
      </c>
      <c r="G70" s="172">
        <f t="shared" si="4"/>
        <v>1.3626302811521542</v>
      </c>
      <c r="H70" s="389">
        <f t="shared" si="5"/>
        <v>4.3082123781244654E-3</v>
      </c>
    </row>
    <row r="71" spans="1:8" s="180" customFormat="1" ht="14.25" customHeight="1" x14ac:dyDescent="0.25">
      <c r="A71" s="203" t="s">
        <v>645</v>
      </c>
      <c r="B71" s="204">
        <v>652426</v>
      </c>
      <c r="C71" s="559">
        <v>980141</v>
      </c>
      <c r="D71" s="172">
        <f t="shared" si="3"/>
        <v>0.50230217679859468</v>
      </c>
      <c r="E71" s="204">
        <v>1112000</v>
      </c>
      <c r="F71" s="908">
        <v>6382855</v>
      </c>
      <c r="G71" s="172">
        <f t="shared" si="4"/>
        <v>4.7399775179856114</v>
      </c>
      <c r="H71" s="389">
        <f t="shared" si="5"/>
        <v>4.254316041183987E-3</v>
      </c>
    </row>
    <row r="72" spans="1:8" s="180" customFormat="1" ht="14.25" customHeight="1" x14ac:dyDescent="0.25">
      <c r="A72" s="203" t="s">
        <v>287</v>
      </c>
      <c r="B72" s="204">
        <v>1481527</v>
      </c>
      <c r="C72" s="559">
        <v>1476021</v>
      </c>
      <c r="D72" s="172">
        <f t="shared" si="3"/>
        <v>-3.7164358125096886E-3</v>
      </c>
      <c r="E72" s="204">
        <v>4174880</v>
      </c>
      <c r="F72" s="908">
        <v>5924350</v>
      </c>
      <c r="G72" s="172">
        <f t="shared" si="4"/>
        <v>0.41904677499712562</v>
      </c>
      <c r="H72" s="389">
        <f t="shared" si="5"/>
        <v>3.9487121732498E-3</v>
      </c>
    </row>
    <row r="73" spans="1:8" s="180" customFormat="1" ht="14.25" customHeight="1" x14ac:dyDescent="0.25">
      <c r="A73" s="203" t="s">
        <v>772</v>
      </c>
      <c r="B73" s="204">
        <v>937975</v>
      </c>
      <c r="C73" s="559">
        <v>1798361</v>
      </c>
      <c r="D73" s="172">
        <f t="shared" si="3"/>
        <v>0.91728031130893672</v>
      </c>
      <c r="E73" s="204">
        <v>3074028</v>
      </c>
      <c r="F73" s="908">
        <v>5766034</v>
      </c>
      <c r="G73" s="172">
        <f t="shared" si="4"/>
        <v>0.87572592051861586</v>
      </c>
      <c r="H73" s="389">
        <f t="shared" si="5"/>
        <v>3.8431910078189566E-3</v>
      </c>
    </row>
    <row r="74" spans="1:8" s="180" customFormat="1" ht="14.25" customHeight="1" x14ac:dyDescent="0.25">
      <c r="A74" s="203" t="s">
        <v>692</v>
      </c>
      <c r="B74" s="204">
        <v>827440</v>
      </c>
      <c r="C74" s="559">
        <v>1997411</v>
      </c>
      <c r="D74" s="172">
        <f t="shared" si="3"/>
        <v>1.4139647587740503</v>
      </c>
      <c r="E74" s="204">
        <v>2282847</v>
      </c>
      <c r="F74" s="908">
        <v>5654418</v>
      </c>
      <c r="G74" s="172">
        <f t="shared" si="4"/>
        <v>1.4769150100729482</v>
      </c>
      <c r="H74" s="389">
        <f t="shared" si="5"/>
        <v>3.7687964399879797E-3</v>
      </c>
    </row>
    <row r="75" spans="1:8" s="180" customFormat="1" ht="14.25" customHeight="1" x14ac:dyDescent="0.25">
      <c r="A75" s="203" t="s">
        <v>774</v>
      </c>
      <c r="B75" s="204">
        <v>1097139</v>
      </c>
      <c r="C75" s="559">
        <v>1671881</v>
      </c>
      <c r="D75" s="172">
        <f t="shared" si="3"/>
        <v>0.52385522709519949</v>
      </c>
      <c r="E75" s="204">
        <v>1972695</v>
      </c>
      <c r="F75" s="908">
        <v>5295931</v>
      </c>
      <c r="G75" s="172">
        <f t="shared" si="4"/>
        <v>1.6846172368257637</v>
      </c>
      <c r="H75" s="389">
        <f t="shared" si="5"/>
        <v>3.5298568127121095E-3</v>
      </c>
    </row>
    <row r="76" spans="1:8" s="180" customFormat="1" ht="14.25" customHeight="1" x14ac:dyDescent="0.25">
      <c r="A76" s="203" t="s">
        <v>541</v>
      </c>
      <c r="B76" s="204">
        <v>1001546</v>
      </c>
      <c r="C76" s="559">
        <v>584050</v>
      </c>
      <c r="D76" s="172">
        <f t="shared" si="3"/>
        <v>-0.41685154750755338</v>
      </c>
      <c r="E76" s="204">
        <v>2666619</v>
      </c>
      <c r="F76" s="908">
        <v>5063365</v>
      </c>
      <c r="G76" s="172">
        <f t="shared" si="4"/>
        <v>0.89879581597521052</v>
      </c>
      <c r="H76" s="389">
        <f t="shared" si="5"/>
        <v>3.3748463566647771E-3</v>
      </c>
    </row>
    <row r="77" spans="1:8" s="180" customFormat="1" ht="14.25" customHeight="1" x14ac:dyDescent="0.25">
      <c r="A77" s="203" t="s">
        <v>272</v>
      </c>
      <c r="B77" s="204">
        <v>834903</v>
      </c>
      <c r="C77" s="559">
        <v>2012735</v>
      </c>
      <c r="D77" s="172">
        <f t="shared" si="3"/>
        <v>1.4107411280112778</v>
      </c>
      <c r="E77" s="204">
        <v>3350127</v>
      </c>
      <c r="F77" s="908">
        <v>4706022</v>
      </c>
      <c r="G77" s="172">
        <f t="shared" si="4"/>
        <v>0.40472943264538919</v>
      </c>
      <c r="H77" s="389">
        <f t="shared" si="5"/>
        <v>3.1366692310517389E-3</v>
      </c>
    </row>
    <row r="78" spans="1:8" s="180" customFormat="1" ht="14.25" customHeight="1" x14ac:dyDescent="0.25">
      <c r="A78" s="203" t="s">
        <v>291</v>
      </c>
      <c r="B78" s="204">
        <v>1900000</v>
      </c>
      <c r="C78" s="559">
        <v>1494620</v>
      </c>
      <c r="D78" s="172">
        <f t="shared" si="3"/>
        <v>-0.21335789473684208</v>
      </c>
      <c r="E78" s="204">
        <v>6850000</v>
      </c>
      <c r="F78" s="908">
        <v>4700824</v>
      </c>
      <c r="G78" s="172">
        <f t="shared" si="4"/>
        <v>-0.3137483211678832</v>
      </c>
      <c r="H78" s="389">
        <f t="shared" si="5"/>
        <v>3.1332046474473684E-3</v>
      </c>
    </row>
    <row r="79" spans="1:8" s="180" customFormat="1" ht="14.25" customHeight="1" x14ac:dyDescent="0.25">
      <c r="A79" s="203" t="s">
        <v>787</v>
      </c>
      <c r="B79" s="204">
        <v>419951</v>
      </c>
      <c r="C79" s="559">
        <v>2234835</v>
      </c>
      <c r="D79" s="172">
        <f t="shared" si="3"/>
        <v>4.3216565742193733</v>
      </c>
      <c r="E79" s="204">
        <v>1569643</v>
      </c>
      <c r="F79" s="908">
        <v>4049375</v>
      </c>
      <c r="G79" s="172">
        <f t="shared" si="4"/>
        <v>1.5798063636126178</v>
      </c>
      <c r="H79" s="389">
        <f t="shared" si="5"/>
        <v>2.6989992752881596E-3</v>
      </c>
    </row>
    <row r="80" spans="1:8" s="180" customFormat="1" ht="14.25" customHeight="1" x14ac:dyDescent="0.25">
      <c r="A80" s="203" t="s">
        <v>367</v>
      </c>
      <c r="B80" s="204">
        <v>2095657</v>
      </c>
      <c r="C80" s="559">
        <v>1255697</v>
      </c>
      <c r="D80" s="172">
        <f t="shared" si="3"/>
        <v>-0.4008098653548744</v>
      </c>
      <c r="E80" s="204">
        <v>6046758</v>
      </c>
      <c r="F80" s="908">
        <v>3880346</v>
      </c>
      <c r="G80" s="172">
        <f t="shared" si="4"/>
        <v>-0.35827661699045998</v>
      </c>
      <c r="H80" s="389">
        <f t="shared" si="5"/>
        <v>2.5863376550374585E-3</v>
      </c>
    </row>
    <row r="81" spans="1:8" s="180" customFormat="1" ht="14.25" customHeight="1" x14ac:dyDescent="0.25">
      <c r="A81" s="203" t="s">
        <v>542</v>
      </c>
      <c r="B81" s="204">
        <v>1353374</v>
      </c>
      <c r="C81" s="559">
        <v>1350268</v>
      </c>
      <c r="D81" s="172">
        <f t="shared" si="3"/>
        <v>-2.2950049284233831E-3</v>
      </c>
      <c r="E81" s="204">
        <v>3642532</v>
      </c>
      <c r="F81" s="908">
        <v>3635858</v>
      </c>
      <c r="G81" s="172">
        <f t="shared" si="4"/>
        <v>-1.8322419679497326E-3</v>
      </c>
      <c r="H81" s="389">
        <f t="shared" si="5"/>
        <v>2.423380918549321E-3</v>
      </c>
    </row>
    <row r="82" spans="1:8" s="180" customFormat="1" ht="14.25" customHeight="1" x14ac:dyDescent="0.25">
      <c r="A82" s="203" t="s">
        <v>821</v>
      </c>
      <c r="B82" s="204">
        <v>1284877</v>
      </c>
      <c r="C82" s="559">
        <v>1784489</v>
      </c>
      <c r="D82" s="172">
        <f t="shared" si="3"/>
        <v>0.38884033257658124</v>
      </c>
      <c r="E82" s="204">
        <v>3428419</v>
      </c>
      <c r="F82" s="908">
        <v>3514199</v>
      </c>
      <c r="G82" s="172">
        <f t="shared" si="4"/>
        <v>2.5020279026571668E-2</v>
      </c>
      <c r="H82" s="389">
        <f t="shared" si="5"/>
        <v>2.3422924659282913E-3</v>
      </c>
    </row>
    <row r="83" spans="1:8" s="180" customFormat="1" ht="14.25" customHeight="1" x14ac:dyDescent="0.25">
      <c r="A83" s="203" t="s">
        <v>368</v>
      </c>
      <c r="B83" s="204">
        <v>1678182</v>
      </c>
      <c r="C83" s="559">
        <v>1541574</v>
      </c>
      <c r="D83" s="172">
        <f t="shared" si="3"/>
        <v>-8.140237471263545E-2</v>
      </c>
      <c r="E83" s="204">
        <v>4278553</v>
      </c>
      <c r="F83" s="908">
        <v>3490954</v>
      </c>
      <c r="G83" s="172">
        <f t="shared" si="4"/>
        <v>-0.18408069270148109</v>
      </c>
      <c r="H83" s="389">
        <f t="shared" si="5"/>
        <v>2.3267991519837759E-3</v>
      </c>
    </row>
    <row r="84" spans="1:8" s="194" customFormat="1" ht="14.25" customHeight="1" x14ac:dyDescent="0.2">
      <c r="A84" s="560" t="s">
        <v>822</v>
      </c>
      <c r="B84" s="204">
        <v>31867606</v>
      </c>
      <c r="C84" s="559">
        <v>32130090</v>
      </c>
      <c r="D84" s="172">
        <f t="shared" si="3"/>
        <v>8.2367028135090781E-3</v>
      </c>
      <c r="E84" s="390">
        <v>84704227</v>
      </c>
      <c r="F84" s="908">
        <v>86170498</v>
      </c>
      <c r="G84" s="172">
        <f t="shared" si="4"/>
        <v>1.7310482037691033E-2</v>
      </c>
      <c r="H84" s="389">
        <f t="shared" si="5"/>
        <v>5.7434569940600658E-2</v>
      </c>
    </row>
    <row r="85" spans="1:8" s="6" customFormat="1" ht="13.5" thickBot="1" x14ac:dyDescent="0.25">
      <c r="A85" s="206" t="s">
        <v>294</v>
      </c>
      <c r="B85" s="906">
        <f>SUM(B34:B84)</f>
        <v>401770477</v>
      </c>
      <c r="C85" s="907">
        <f>SUM(C34:C84)</f>
        <v>623009758</v>
      </c>
      <c r="D85" s="561">
        <f>C85/B85-1</f>
        <v>0.55066087148060916</v>
      </c>
      <c r="E85" s="906">
        <f>+SUM(E34:E84)</f>
        <v>1044078221</v>
      </c>
      <c r="F85" s="907">
        <f>+SUM(F34:F84)</f>
        <v>1500324597</v>
      </c>
      <c r="G85" s="909">
        <f>F85/E85-1</f>
        <v>0.43698486073487408</v>
      </c>
      <c r="H85" s="910">
        <f>+C85/$C$85</f>
        <v>1</v>
      </c>
    </row>
    <row r="86" spans="1:8" s="6" customFormat="1" x14ac:dyDescent="0.2">
      <c r="B86" s="207"/>
      <c r="C86" s="207"/>
      <c r="D86" s="10"/>
      <c r="E86" s="10"/>
      <c r="F86" s="10"/>
    </row>
    <row r="87" spans="1:8" s="6" customFormat="1" ht="53.25" customHeight="1" x14ac:dyDescent="0.2">
      <c r="A87" s="1054" t="s">
        <v>820</v>
      </c>
      <c r="B87" s="1054"/>
      <c r="C87" s="1054"/>
      <c r="D87" s="1054"/>
      <c r="E87" s="1054"/>
      <c r="F87" s="1054"/>
      <c r="G87" s="187"/>
      <c r="H87" s="187"/>
    </row>
    <row r="88" spans="1:8" s="6" customFormat="1" ht="15" x14ac:dyDescent="0.25">
      <c r="A88"/>
      <c r="B88"/>
      <c r="C88"/>
      <c r="D88"/>
      <c r="E88"/>
      <c r="F88"/>
    </row>
    <row r="89" spans="1:8" s="6" customFormat="1" ht="15" x14ac:dyDescent="0.25">
      <c r="A89"/>
      <c r="B89"/>
      <c r="C89"/>
      <c r="D89"/>
      <c r="E89"/>
      <c r="F89"/>
    </row>
    <row r="90" spans="1:8" s="6" customFormat="1" ht="15" x14ac:dyDescent="0.25">
      <c r="A90"/>
      <c r="B90"/>
      <c r="C90"/>
      <c r="D90"/>
      <c r="E90"/>
      <c r="F90"/>
    </row>
    <row r="91" spans="1:8" s="6" customFormat="1" ht="15" x14ac:dyDescent="0.25">
      <c r="A91"/>
      <c r="B91"/>
      <c r="C91"/>
      <c r="D91"/>
      <c r="E91"/>
      <c r="F91"/>
    </row>
    <row r="92" spans="1:8" s="6" customFormat="1" ht="15" x14ac:dyDescent="0.25">
      <c r="A92"/>
      <c r="B92"/>
      <c r="C92"/>
      <c r="D92"/>
      <c r="E92"/>
      <c r="F92"/>
    </row>
    <row r="93" spans="1:8" s="6" customFormat="1" ht="15" x14ac:dyDescent="0.25">
      <c r="A93"/>
      <c r="B93"/>
      <c r="C93"/>
      <c r="D93"/>
      <c r="E93"/>
      <c r="F93"/>
    </row>
    <row r="94" spans="1:8" s="6" customFormat="1" ht="15" x14ac:dyDescent="0.25">
      <c r="A94"/>
      <c r="B94"/>
      <c r="C94"/>
      <c r="D94"/>
      <c r="E94"/>
      <c r="F94"/>
    </row>
    <row r="95" spans="1:8" s="6" customFormat="1" ht="15" x14ac:dyDescent="0.25">
      <c r="A95"/>
      <c r="B95"/>
      <c r="C95"/>
      <c r="D95"/>
      <c r="E95"/>
      <c r="F95"/>
    </row>
    <row r="96" spans="1:8" s="6" customFormat="1" ht="15" x14ac:dyDescent="0.25">
      <c r="A96"/>
      <c r="B96"/>
      <c r="C96"/>
      <c r="D96"/>
      <c r="E96"/>
      <c r="F96"/>
    </row>
    <row r="97" spans="1:6" s="6" customFormat="1" ht="15" x14ac:dyDescent="0.25">
      <c r="A97"/>
      <c r="B97"/>
      <c r="C97"/>
      <c r="D97"/>
      <c r="E97"/>
      <c r="F97"/>
    </row>
    <row r="98" spans="1:6" s="6" customFormat="1" ht="15" x14ac:dyDescent="0.25">
      <c r="A98"/>
      <c r="B98"/>
      <c r="C98"/>
      <c r="D98"/>
      <c r="E98"/>
      <c r="F98"/>
    </row>
    <row r="99" spans="1:6" s="6" customFormat="1" ht="15" x14ac:dyDescent="0.25">
      <c r="A99"/>
      <c r="B99"/>
      <c r="C99"/>
      <c r="D99"/>
      <c r="E99"/>
      <c r="F99"/>
    </row>
    <row r="100" spans="1:6" s="6" customFormat="1" ht="15" x14ac:dyDescent="0.25">
      <c r="A100"/>
      <c r="B100"/>
      <c r="C100"/>
      <c r="D100"/>
      <c r="E100"/>
      <c r="F100"/>
    </row>
    <row r="101" spans="1:6" s="6" customFormat="1" ht="15" x14ac:dyDescent="0.25">
      <c r="A101"/>
      <c r="B101"/>
      <c r="C101"/>
      <c r="D101"/>
      <c r="E101"/>
      <c r="F101"/>
    </row>
    <row r="102" spans="1:6" s="6" customFormat="1" ht="15" x14ac:dyDescent="0.25">
      <c r="A102"/>
      <c r="B102"/>
      <c r="C102"/>
      <c r="D102"/>
      <c r="E102"/>
      <c r="F102"/>
    </row>
    <row r="103" spans="1:6" s="6" customFormat="1" ht="15" x14ac:dyDescent="0.25">
      <c r="A103"/>
      <c r="B103"/>
      <c r="C103"/>
      <c r="D103"/>
      <c r="E103"/>
      <c r="F103"/>
    </row>
    <row r="104" spans="1:6" s="6" customFormat="1" ht="15" x14ac:dyDescent="0.25">
      <c r="A104"/>
      <c r="B104"/>
      <c r="C104"/>
      <c r="D104"/>
      <c r="E104"/>
      <c r="F104"/>
    </row>
    <row r="105" spans="1:6" s="6" customFormat="1" ht="15" x14ac:dyDescent="0.25">
      <c r="A105"/>
      <c r="B105"/>
      <c r="C105"/>
      <c r="D105"/>
      <c r="E105"/>
      <c r="F105"/>
    </row>
    <row r="106" spans="1:6" s="6" customFormat="1" ht="15" x14ac:dyDescent="0.25">
      <c r="A106"/>
      <c r="B106"/>
      <c r="C106"/>
      <c r="D106"/>
      <c r="E106"/>
      <c r="F106"/>
    </row>
    <row r="107" spans="1:6" s="6" customFormat="1" ht="15" x14ac:dyDescent="0.25">
      <c r="A107"/>
      <c r="B107"/>
      <c r="C107"/>
      <c r="D107"/>
      <c r="E107"/>
      <c r="F107"/>
    </row>
    <row r="108" spans="1:6" s="6" customFormat="1" ht="15" x14ac:dyDescent="0.25">
      <c r="A108"/>
      <c r="B108"/>
      <c r="C108"/>
      <c r="D108"/>
      <c r="E108"/>
      <c r="F108"/>
    </row>
    <row r="109" spans="1:6" s="6" customFormat="1" ht="15" x14ac:dyDescent="0.25">
      <c r="A109"/>
      <c r="B109"/>
      <c r="C109"/>
      <c r="D109"/>
      <c r="E109"/>
      <c r="F109"/>
    </row>
    <row r="110" spans="1:6" s="6" customFormat="1" ht="15" x14ac:dyDescent="0.25">
      <c r="A110"/>
      <c r="B110"/>
      <c r="C110"/>
      <c r="D110"/>
      <c r="E110"/>
      <c r="F110"/>
    </row>
    <row r="111" spans="1:6" s="6" customFormat="1" ht="15" x14ac:dyDescent="0.25">
      <c r="A111"/>
      <c r="B111"/>
      <c r="C111"/>
      <c r="D111"/>
      <c r="E111"/>
      <c r="F111"/>
    </row>
    <row r="112" spans="1:6" s="6" customFormat="1" ht="15" x14ac:dyDescent="0.25">
      <c r="A112"/>
      <c r="B112"/>
      <c r="C112"/>
      <c r="D112"/>
      <c r="E112"/>
      <c r="F112"/>
    </row>
    <row r="113" spans="1:6" s="6" customFormat="1" ht="15" x14ac:dyDescent="0.25">
      <c r="A113"/>
      <c r="B113"/>
      <c r="C113"/>
      <c r="D113"/>
      <c r="E113"/>
      <c r="F113"/>
    </row>
    <row r="114" spans="1:6" s="6" customFormat="1" ht="15" x14ac:dyDescent="0.25">
      <c r="A114"/>
      <c r="B114"/>
      <c r="C114"/>
      <c r="D114"/>
      <c r="E114"/>
      <c r="F114"/>
    </row>
    <row r="115" spans="1:6" s="6" customFormat="1" ht="15" x14ac:dyDescent="0.25">
      <c r="D115" s="10"/>
      <c r="E115" s="10"/>
      <c r="F115"/>
    </row>
    <row r="116" spans="1:6" s="6" customFormat="1" ht="15" x14ac:dyDescent="0.25">
      <c r="D116" s="10"/>
      <c r="E116" s="10"/>
      <c r="F116"/>
    </row>
    <row r="117" spans="1:6" s="6" customFormat="1" ht="15" x14ac:dyDescent="0.25">
      <c r="D117" s="10"/>
      <c r="E117" s="10"/>
      <c r="F117"/>
    </row>
    <row r="118" spans="1:6" s="6" customFormat="1" ht="15" x14ac:dyDescent="0.25">
      <c r="D118" s="10"/>
      <c r="E118" s="10"/>
      <c r="F118"/>
    </row>
    <row r="119" spans="1:6" s="6" customFormat="1" ht="15" x14ac:dyDescent="0.25">
      <c r="D119" s="10"/>
      <c r="E119" s="10"/>
      <c r="F119"/>
    </row>
    <row r="120" spans="1:6" s="6" customFormat="1" ht="15" x14ac:dyDescent="0.25">
      <c r="D120" s="10"/>
      <c r="E120" s="10"/>
      <c r="F120"/>
    </row>
    <row r="121" spans="1:6" s="6" customFormat="1" ht="15" x14ac:dyDescent="0.25">
      <c r="D121" s="10"/>
      <c r="E121" s="10"/>
      <c r="F121"/>
    </row>
    <row r="122" spans="1:6" s="6" customFormat="1" ht="15" x14ac:dyDescent="0.25">
      <c r="D122" s="10"/>
      <c r="E122" s="10"/>
      <c r="F122"/>
    </row>
    <row r="123" spans="1:6" s="6" customFormat="1" ht="15" x14ac:dyDescent="0.25">
      <c r="D123" s="10"/>
      <c r="E123" s="10"/>
      <c r="F123"/>
    </row>
    <row r="124" spans="1:6" s="6" customFormat="1" ht="15" x14ac:dyDescent="0.25">
      <c r="D124" s="10"/>
      <c r="E124" s="10"/>
      <c r="F124"/>
    </row>
    <row r="125" spans="1:6" s="6" customFormat="1" ht="15" x14ac:dyDescent="0.25">
      <c r="D125" s="10"/>
      <c r="E125" s="10"/>
      <c r="F125"/>
    </row>
    <row r="126" spans="1:6" s="6" customFormat="1" ht="15" x14ac:dyDescent="0.25">
      <c r="D126" s="10"/>
      <c r="E126" s="10"/>
      <c r="F126"/>
    </row>
    <row r="127" spans="1:6" s="6" customFormat="1" ht="15" x14ac:dyDescent="0.25">
      <c r="D127" s="10"/>
      <c r="E127" s="10"/>
      <c r="F127"/>
    </row>
    <row r="128" spans="1:6" s="6" customFormat="1" ht="15" x14ac:dyDescent="0.25">
      <c r="D128" s="10"/>
      <c r="E128" s="10"/>
      <c r="F128"/>
    </row>
    <row r="129" spans="4:6" s="6" customFormat="1" ht="15" x14ac:dyDescent="0.25">
      <c r="D129" s="10"/>
      <c r="E129" s="10"/>
      <c r="F129"/>
    </row>
    <row r="130" spans="4:6" s="6" customFormat="1" ht="15" x14ac:dyDescent="0.25">
      <c r="D130" s="10"/>
      <c r="E130" s="10"/>
      <c r="F130"/>
    </row>
    <row r="131" spans="4:6" s="6" customFormat="1" ht="15" x14ac:dyDescent="0.25">
      <c r="D131" s="10"/>
      <c r="E131" s="10"/>
      <c r="F131"/>
    </row>
    <row r="132" spans="4:6" s="6" customFormat="1" ht="15" x14ac:dyDescent="0.25">
      <c r="D132" s="10"/>
      <c r="E132" s="10"/>
      <c r="F132"/>
    </row>
    <row r="133" spans="4:6" s="6" customFormat="1" ht="15" x14ac:dyDescent="0.25">
      <c r="D133" s="10"/>
      <c r="E133" s="10"/>
      <c r="F133"/>
    </row>
    <row r="134" spans="4:6" s="6" customFormat="1" ht="15" x14ac:dyDescent="0.25">
      <c r="D134" s="10"/>
      <c r="E134" s="10"/>
      <c r="F134"/>
    </row>
    <row r="135" spans="4:6" s="6" customFormat="1" ht="15" x14ac:dyDescent="0.25">
      <c r="D135" s="10"/>
      <c r="E135" s="10"/>
      <c r="F135"/>
    </row>
    <row r="136" spans="4:6" s="6" customFormat="1" ht="15" x14ac:dyDescent="0.25">
      <c r="D136" s="10"/>
      <c r="E136" s="10"/>
      <c r="F136"/>
    </row>
    <row r="137" spans="4:6" s="6" customFormat="1" ht="15" x14ac:dyDescent="0.25">
      <c r="D137" s="10"/>
      <c r="E137" s="10"/>
      <c r="F137"/>
    </row>
    <row r="138" spans="4:6" s="6" customFormat="1" ht="15" x14ac:dyDescent="0.25">
      <c r="D138" s="10"/>
      <c r="E138" s="10"/>
      <c r="F138"/>
    </row>
    <row r="139" spans="4:6" s="6" customFormat="1" ht="15" x14ac:dyDescent="0.25">
      <c r="D139" s="10"/>
      <c r="E139" s="10"/>
      <c r="F139"/>
    </row>
    <row r="140" spans="4:6" s="6" customFormat="1" ht="15" x14ac:dyDescent="0.25">
      <c r="D140" s="10"/>
      <c r="E140" s="10"/>
      <c r="F140"/>
    </row>
    <row r="141" spans="4:6" s="6" customFormat="1" ht="15" x14ac:dyDescent="0.25">
      <c r="D141" s="10"/>
      <c r="E141" s="10"/>
      <c r="F141"/>
    </row>
    <row r="142" spans="4:6" s="6" customFormat="1" ht="15" x14ac:dyDescent="0.25">
      <c r="D142" s="10"/>
      <c r="E142" s="10"/>
      <c r="F142"/>
    </row>
    <row r="143" spans="4:6" s="6" customFormat="1" ht="15" x14ac:dyDescent="0.25">
      <c r="D143" s="10"/>
      <c r="E143" s="10"/>
      <c r="F143"/>
    </row>
    <row r="144" spans="4:6" s="6" customFormat="1" ht="15" x14ac:dyDescent="0.25">
      <c r="D144" s="10"/>
      <c r="E144" s="10"/>
      <c r="F144"/>
    </row>
    <row r="145" spans="4:6" s="6" customFormat="1" ht="15" x14ac:dyDescent="0.25">
      <c r="D145" s="10"/>
      <c r="E145" s="10"/>
      <c r="F145"/>
    </row>
    <row r="146" spans="4:6" s="6" customFormat="1" ht="15" x14ac:dyDescent="0.25">
      <c r="D146" s="10"/>
      <c r="E146" s="10"/>
      <c r="F146"/>
    </row>
    <row r="147" spans="4:6" s="6" customFormat="1" ht="15" x14ac:dyDescent="0.25">
      <c r="D147" s="10"/>
      <c r="E147" s="10"/>
      <c r="F147"/>
    </row>
    <row r="148" spans="4:6" s="6" customFormat="1" ht="15" x14ac:dyDescent="0.25">
      <c r="D148" s="10"/>
      <c r="E148" s="10"/>
      <c r="F148"/>
    </row>
    <row r="149" spans="4:6" s="6" customFormat="1" ht="15" x14ac:dyDescent="0.25">
      <c r="D149" s="10"/>
      <c r="E149" s="10"/>
      <c r="F149"/>
    </row>
    <row r="150" spans="4:6" s="6" customFormat="1" ht="15" x14ac:dyDescent="0.25">
      <c r="D150" s="10"/>
      <c r="E150" s="10"/>
      <c r="F150"/>
    </row>
    <row r="151" spans="4:6" s="6" customFormat="1" ht="15" x14ac:dyDescent="0.25">
      <c r="D151" s="10"/>
      <c r="E151" s="10"/>
      <c r="F151"/>
    </row>
    <row r="152" spans="4:6" s="6" customFormat="1" ht="15" x14ac:dyDescent="0.25">
      <c r="D152" s="10"/>
      <c r="E152" s="10"/>
      <c r="F152"/>
    </row>
    <row r="153" spans="4:6" s="6" customFormat="1" ht="15" x14ac:dyDescent="0.25">
      <c r="D153" s="10"/>
      <c r="E153" s="10"/>
      <c r="F153"/>
    </row>
    <row r="154" spans="4:6" s="6" customFormat="1" ht="15" x14ac:dyDescent="0.25">
      <c r="D154" s="10"/>
      <c r="E154" s="10"/>
      <c r="F154"/>
    </row>
    <row r="155" spans="4:6" s="6" customFormat="1" ht="15" x14ac:dyDescent="0.25">
      <c r="D155" s="10"/>
      <c r="E155" s="10"/>
      <c r="F155"/>
    </row>
    <row r="156" spans="4:6" s="6" customFormat="1" ht="15" x14ac:dyDescent="0.25">
      <c r="D156" s="10"/>
      <c r="E156" s="10"/>
      <c r="F156"/>
    </row>
    <row r="157" spans="4:6" s="6" customFormat="1" ht="15" x14ac:dyDescent="0.25">
      <c r="D157" s="10"/>
      <c r="E157" s="10"/>
      <c r="F157"/>
    </row>
    <row r="158" spans="4:6" s="6" customFormat="1" ht="15" x14ac:dyDescent="0.25">
      <c r="D158" s="10"/>
      <c r="E158" s="10"/>
      <c r="F158"/>
    </row>
    <row r="159" spans="4:6" s="6" customFormat="1" ht="15" x14ac:dyDescent="0.25">
      <c r="D159" s="10"/>
      <c r="E159" s="10"/>
      <c r="F159"/>
    </row>
    <row r="160" spans="4:6" s="6" customFormat="1" ht="15" x14ac:dyDescent="0.25">
      <c r="D160" s="10"/>
      <c r="E160" s="10"/>
      <c r="F160"/>
    </row>
    <row r="161" spans="4:6" s="6" customFormat="1" ht="15" x14ac:dyDescent="0.25">
      <c r="D161" s="10"/>
      <c r="E161" s="10"/>
      <c r="F161"/>
    </row>
    <row r="162" spans="4:6" s="6" customFormat="1" ht="15" x14ac:dyDescent="0.25">
      <c r="D162" s="10"/>
      <c r="E162" s="10"/>
      <c r="F162"/>
    </row>
    <row r="163" spans="4:6" s="6" customFormat="1" ht="15" x14ac:dyDescent="0.25">
      <c r="D163" s="10"/>
      <c r="E163" s="10"/>
      <c r="F163"/>
    </row>
    <row r="164" spans="4:6" s="6" customFormat="1" ht="15" x14ac:dyDescent="0.25">
      <c r="D164" s="10"/>
      <c r="E164" s="10"/>
      <c r="F164"/>
    </row>
    <row r="165" spans="4:6" s="6" customFormat="1" ht="15" x14ac:dyDescent="0.25">
      <c r="D165" s="10"/>
      <c r="E165" s="10"/>
      <c r="F165"/>
    </row>
    <row r="166" spans="4:6" s="6" customFormat="1" ht="15" x14ac:dyDescent="0.25">
      <c r="D166" s="10"/>
      <c r="E166" s="10"/>
      <c r="F166"/>
    </row>
    <row r="167" spans="4:6" s="6" customFormat="1" ht="15" x14ac:dyDescent="0.25">
      <c r="D167" s="10"/>
      <c r="E167" s="10"/>
      <c r="F167"/>
    </row>
    <row r="168" spans="4:6" s="6" customFormat="1" ht="15" x14ac:dyDescent="0.25">
      <c r="D168" s="10"/>
      <c r="E168" s="10"/>
      <c r="F168"/>
    </row>
    <row r="169" spans="4:6" s="6" customFormat="1" ht="15" x14ac:dyDescent="0.25">
      <c r="D169" s="10"/>
      <c r="E169" s="10"/>
      <c r="F169"/>
    </row>
    <row r="170" spans="4:6" s="6" customFormat="1" ht="15" x14ac:dyDescent="0.25">
      <c r="D170" s="10"/>
      <c r="E170" s="10"/>
      <c r="F170"/>
    </row>
    <row r="171" spans="4:6" s="6" customFormat="1" ht="15" x14ac:dyDescent="0.25">
      <c r="D171" s="10"/>
      <c r="E171" s="10"/>
      <c r="F171"/>
    </row>
    <row r="172" spans="4:6" s="6" customFormat="1" ht="15" x14ac:dyDescent="0.25">
      <c r="D172" s="10"/>
      <c r="E172" s="10"/>
      <c r="F172"/>
    </row>
    <row r="173" spans="4:6" s="6" customFormat="1" ht="15" x14ac:dyDescent="0.25">
      <c r="D173" s="10"/>
      <c r="E173" s="10"/>
      <c r="F173"/>
    </row>
    <row r="174" spans="4:6" s="6" customFormat="1" ht="15" x14ac:dyDescent="0.25">
      <c r="D174" s="10"/>
      <c r="E174" s="10"/>
      <c r="F174"/>
    </row>
    <row r="175" spans="4:6" s="6" customFormat="1" ht="15" x14ac:dyDescent="0.25">
      <c r="D175" s="10"/>
      <c r="E175" s="10"/>
      <c r="F175"/>
    </row>
    <row r="176" spans="4:6" s="6" customFormat="1" ht="15" x14ac:dyDescent="0.25">
      <c r="D176" s="10"/>
      <c r="E176" s="10"/>
      <c r="F176"/>
    </row>
    <row r="177" spans="4:6" s="6" customFormat="1" ht="15" x14ac:dyDescent="0.25">
      <c r="D177" s="10"/>
      <c r="E177" s="10"/>
      <c r="F177"/>
    </row>
    <row r="178" spans="4:6" s="6" customFormat="1" ht="15" x14ac:dyDescent="0.25">
      <c r="D178" s="10"/>
      <c r="E178" s="10"/>
      <c r="F178"/>
    </row>
    <row r="179" spans="4:6" s="6" customFormat="1" ht="15" x14ac:dyDescent="0.25">
      <c r="D179" s="10"/>
      <c r="E179" s="10"/>
      <c r="F179"/>
    </row>
    <row r="180" spans="4:6" s="6" customFormat="1" ht="15" x14ac:dyDescent="0.25">
      <c r="D180" s="10"/>
      <c r="E180" s="10"/>
      <c r="F180"/>
    </row>
    <row r="181" spans="4:6" s="6" customFormat="1" ht="15" x14ac:dyDescent="0.25">
      <c r="D181" s="10"/>
      <c r="E181" s="10"/>
      <c r="F181"/>
    </row>
    <row r="182" spans="4:6" s="6" customFormat="1" ht="15" x14ac:dyDescent="0.25">
      <c r="D182" s="10"/>
      <c r="E182" s="10"/>
      <c r="F182"/>
    </row>
    <row r="183" spans="4:6" s="6" customFormat="1" ht="15" x14ac:dyDescent="0.25">
      <c r="D183" s="10"/>
      <c r="E183" s="10"/>
      <c r="F183"/>
    </row>
    <row r="184" spans="4:6" s="6" customFormat="1" ht="15" x14ac:dyDescent="0.25">
      <c r="D184" s="10"/>
      <c r="E184" s="10"/>
      <c r="F184"/>
    </row>
    <row r="185" spans="4:6" s="6" customFormat="1" ht="15" x14ac:dyDescent="0.25">
      <c r="D185" s="10"/>
      <c r="E185" s="10"/>
      <c r="F185"/>
    </row>
    <row r="186" spans="4:6" s="6" customFormat="1" ht="15" x14ac:dyDescent="0.25">
      <c r="D186" s="10"/>
      <c r="E186" s="10"/>
      <c r="F186"/>
    </row>
    <row r="187" spans="4:6" s="6" customFormat="1" ht="15" x14ac:dyDescent="0.25">
      <c r="D187" s="10"/>
      <c r="E187" s="10"/>
      <c r="F187"/>
    </row>
    <row r="188" spans="4:6" s="6" customFormat="1" ht="15" x14ac:dyDescent="0.25">
      <c r="D188" s="10"/>
      <c r="E188" s="10"/>
      <c r="F188"/>
    </row>
    <row r="189" spans="4:6" s="6" customFormat="1" ht="15" x14ac:dyDescent="0.25">
      <c r="D189" s="10"/>
      <c r="E189" s="10"/>
      <c r="F189"/>
    </row>
    <row r="190" spans="4:6" s="6" customFormat="1" ht="15" x14ac:dyDescent="0.25">
      <c r="D190" s="10"/>
      <c r="E190" s="10"/>
      <c r="F190"/>
    </row>
    <row r="191" spans="4:6" s="6" customFormat="1" ht="15" x14ac:dyDescent="0.25">
      <c r="D191" s="10"/>
      <c r="E191" s="10"/>
      <c r="F191"/>
    </row>
    <row r="192" spans="4:6" s="6" customFormat="1" ht="15" x14ac:dyDescent="0.25">
      <c r="D192" s="10"/>
      <c r="E192" s="10"/>
      <c r="F192"/>
    </row>
    <row r="193" spans="4:6" s="6" customFormat="1" ht="15" x14ac:dyDescent="0.25">
      <c r="D193" s="10"/>
      <c r="E193" s="10"/>
      <c r="F193"/>
    </row>
    <row r="194" spans="4:6" s="6" customFormat="1" ht="15" x14ac:dyDescent="0.25">
      <c r="D194" s="10"/>
      <c r="E194" s="10"/>
      <c r="F194"/>
    </row>
    <row r="195" spans="4:6" s="6" customFormat="1" ht="15" x14ac:dyDescent="0.25">
      <c r="D195" s="10"/>
      <c r="E195" s="10"/>
      <c r="F195"/>
    </row>
    <row r="196" spans="4:6" s="6" customFormat="1" ht="15" x14ac:dyDescent="0.25">
      <c r="D196" s="10"/>
      <c r="E196" s="10"/>
      <c r="F196"/>
    </row>
    <row r="197" spans="4:6" s="6" customFormat="1" ht="15" x14ac:dyDescent="0.25">
      <c r="D197" s="10"/>
      <c r="E197" s="10"/>
      <c r="F197"/>
    </row>
    <row r="198" spans="4:6" s="6" customFormat="1" ht="15" x14ac:dyDescent="0.25">
      <c r="D198" s="10"/>
      <c r="E198" s="10"/>
      <c r="F198"/>
    </row>
    <row r="199" spans="4:6" s="6" customFormat="1" ht="15" x14ac:dyDescent="0.25">
      <c r="D199" s="10"/>
      <c r="E199" s="10"/>
      <c r="F199"/>
    </row>
    <row r="200" spans="4:6" s="6" customFormat="1" ht="15" x14ac:dyDescent="0.25">
      <c r="D200" s="10"/>
      <c r="E200" s="10"/>
      <c r="F200"/>
    </row>
    <row r="201" spans="4:6" s="6" customFormat="1" ht="15" x14ac:dyDescent="0.25">
      <c r="D201" s="10"/>
      <c r="E201" s="10"/>
      <c r="F201"/>
    </row>
    <row r="202" spans="4:6" s="6" customFormat="1" ht="15" x14ac:dyDescent="0.25">
      <c r="D202" s="10"/>
      <c r="E202" s="10"/>
      <c r="F202"/>
    </row>
    <row r="203" spans="4:6" s="6" customFormat="1" ht="15" x14ac:dyDescent="0.25">
      <c r="D203" s="10"/>
      <c r="E203" s="10"/>
      <c r="F203"/>
    </row>
    <row r="204" spans="4:6" s="6" customFormat="1" ht="15" x14ac:dyDescent="0.25">
      <c r="D204" s="10"/>
      <c r="E204" s="10"/>
      <c r="F204"/>
    </row>
    <row r="205" spans="4:6" s="6" customFormat="1" ht="15" x14ac:dyDescent="0.25">
      <c r="D205" s="10"/>
      <c r="E205" s="10"/>
      <c r="F205"/>
    </row>
    <row r="206" spans="4:6" s="6" customFormat="1" ht="15" x14ac:dyDescent="0.25">
      <c r="D206" s="10"/>
      <c r="E206" s="10"/>
      <c r="F206"/>
    </row>
    <row r="207" spans="4:6" s="6" customFormat="1" ht="15" x14ac:dyDescent="0.25">
      <c r="D207" s="10"/>
      <c r="E207" s="10"/>
      <c r="F207"/>
    </row>
    <row r="208" spans="4:6" s="6" customFormat="1" ht="15" x14ac:dyDescent="0.25">
      <c r="D208" s="10"/>
      <c r="E208" s="10"/>
      <c r="F208"/>
    </row>
    <row r="209" spans="4:6" s="6" customFormat="1" ht="15" x14ac:dyDescent="0.25">
      <c r="D209" s="10"/>
      <c r="E209" s="10"/>
      <c r="F209"/>
    </row>
    <row r="210" spans="4:6" s="6" customFormat="1" ht="15" x14ac:dyDescent="0.25">
      <c r="D210" s="10"/>
      <c r="E210" s="10"/>
      <c r="F210"/>
    </row>
    <row r="211" spans="4:6" s="6" customFormat="1" ht="15" x14ac:dyDescent="0.25">
      <c r="D211" s="10"/>
      <c r="E211" s="10"/>
      <c r="F211"/>
    </row>
    <row r="212" spans="4:6" s="6" customFormat="1" ht="15" x14ac:dyDescent="0.25">
      <c r="D212" s="10"/>
      <c r="E212" s="10"/>
      <c r="F212"/>
    </row>
    <row r="213" spans="4:6" s="6" customFormat="1" ht="15" x14ac:dyDescent="0.25">
      <c r="D213" s="10"/>
      <c r="E213" s="10"/>
      <c r="F213"/>
    </row>
    <row r="214" spans="4:6" s="6" customFormat="1" ht="15" x14ac:dyDescent="0.25">
      <c r="D214" s="10"/>
      <c r="E214" s="10"/>
      <c r="F214"/>
    </row>
    <row r="215" spans="4:6" s="6" customFormat="1" ht="15" x14ac:dyDescent="0.25">
      <c r="D215" s="10"/>
      <c r="E215" s="10"/>
      <c r="F215"/>
    </row>
    <row r="216" spans="4:6" s="6" customFormat="1" ht="15" x14ac:dyDescent="0.25">
      <c r="D216" s="10"/>
      <c r="E216" s="10"/>
      <c r="F216"/>
    </row>
    <row r="217" spans="4:6" s="6" customFormat="1" ht="15" x14ac:dyDescent="0.25">
      <c r="D217" s="10"/>
      <c r="E217" s="10"/>
      <c r="F217"/>
    </row>
    <row r="218" spans="4:6" s="6" customFormat="1" ht="15" x14ac:dyDescent="0.25">
      <c r="D218" s="10"/>
      <c r="E218" s="10"/>
      <c r="F218"/>
    </row>
    <row r="219" spans="4:6" s="6" customFormat="1" ht="15" x14ac:dyDescent="0.25">
      <c r="D219" s="10"/>
      <c r="E219" s="10"/>
      <c r="F219"/>
    </row>
    <row r="220" spans="4:6" s="6" customFormat="1" ht="15" x14ac:dyDescent="0.25">
      <c r="D220" s="10"/>
      <c r="E220" s="10"/>
      <c r="F220"/>
    </row>
    <row r="221" spans="4:6" s="6" customFormat="1" ht="15" x14ac:dyDescent="0.25">
      <c r="D221" s="10"/>
      <c r="E221" s="10"/>
      <c r="F221"/>
    </row>
    <row r="222" spans="4:6" s="6" customFormat="1" ht="15" x14ac:dyDescent="0.25">
      <c r="D222" s="10"/>
      <c r="E222" s="10"/>
      <c r="F222"/>
    </row>
    <row r="223" spans="4:6" s="6" customFormat="1" ht="15" x14ac:dyDescent="0.25">
      <c r="D223" s="10"/>
      <c r="E223" s="10"/>
      <c r="F223"/>
    </row>
    <row r="224" spans="4:6" s="6" customFormat="1" ht="15" x14ac:dyDescent="0.25">
      <c r="D224" s="10"/>
      <c r="E224" s="10"/>
      <c r="F224"/>
    </row>
    <row r="225" spans="4:6" s="6" customFormat="1" ht="15" x14ac:dyDescent="0.25">
      <c r="D225" s="10"/>
      <c r="E225" s="10"/>
      <c r="F225"/>
    </row>
    <row r="226" spans="4:6" s="6" customFormat="1" ht="15" x14ac:dyDescent="0.25">
      <c r="D226" s="10"/>
      <c r="E226" s="10"/>
      <c r="F226"/>
    </row>
    <row r="227" spans="4:6" s="6" customFormat="1" ht="15" x14ac:dyDescent="0.25">
      <c r="D227" s="10"/>
      <c r="E227" s="10"/>
      <c r="F227"/>
    </row>
    <row r="228" spans="4:6" s="6" customFormat="1" ht="15" x14ac:dyDescent="0.25">
      <c r="D228" s="10"/>
      <c r="E228" s="10"/>
      <c r="F228"/>
    </row>
    <row r="229" spans="4:6" s="6" customFormat="1" ht="15" x14ac:dyDescent="0.25">
      <c r="D229" s="10"/>
      <c r="E229" s="10"/>
      <c r="F229"/>
    </row>
    <row r="230" spans="4:6" s="6" customFormat="1" ht="15" x14ac:dyDescent="0.25">
      <c r="D230" s="10"/>
      <c r="E230" s="10"/>
      <c r="F230"/>
    </row>
    <row r="231" spans="4:6" s="6" customFormat="1" ht="15" x14ac:dyDescent="0.25">
      <c r="D231" s="10"/>
      <c r="E231" s="10"/>
      <c r="F231"/>
    </row>
    <row r="232" spans="4:6" s="6" customFormat="1" ht="15" x14ac:dyDescent="0.25">
      <c r="D232" s="10"/>
      <c r="E232" s="10"/>
      <c r="F232"/>
    </row>
    <row r="233" spans="4:6" s="6" customFormat="1" ht="15" x14ac:dyDescent="0.25">
      <c r="D233" s="10"/>
      <c r="E233" s="10"/>
      <c r="F233"/>
    </row>
    <row r="234" spans="4:6" s="6" customFormat="1" ht="15" x14ac:dyDescent="0.25">
      <c r="D234" s="10"/>
      <c r="E234" s="10"/>
      <c r="F234"/>
    </row>
    <row r="235" spans="4:6" s="6" customFormat="1" ht="15" x14ac:dyDescent="0.25">
      <c r="D235" s="10"/>
      <c r="E235" s="10"/>
      <c r="F235"/>
    </row>
    <row r="236" spans="4:6" s="6" customFormat="1" ht="15" x14ac:dyDescent="0.25">
      <c r="D236" s="10"/>
      <c r="E236" s="10"/>
      <c r="F236"/>
    </row>
    <row r="237" spans="4:6" s="6" customFormat="1" ht="15" x14ac:dyDescent="0.25">
      <c r="D237" s="10"/>
      <c r="E237" s="10"/>
      <c r="F237"/>
    </row>
    <row r="238" spans="4:6" s="6" customFormat="1" ht="15" x14ac:dyDescent="0.25">
      <c r="D238" s="10"/>
      <c r="E238" s="10"/>
      <c r="F238"/>
    </row>
    <row r="239" spans="4:6" s="6" customFormat="1" ht="15" x14ac:dyDescent="0.25">
      <c r="D239" s="10"/>
      <c r="E239" s="10"/>
      <c r="F239"/>
    </row>
    <row r="240" spans="4:6" s="6" customFormat="1" ht="15" x14ac:dyDescent="0.25">
      <c r="D240" s="10"/>
      <c r="E240" s="10"/>
      <c r="F240"/>
    </row>
    <row r="241" spans="4:6" s="6" customFormat="1" ht="15" x14ac:dyDescent="0.25">
      <c r="D241" s="10"/>
      <c r="E241" s="10"/>
      <c r="F241"/>
    </row>
    <row r="242" spans="4:6" s="6" customFormat="1" ht="15" x14ac:dyDescent="0.25">
      <c r="D242" s="10"/>
      <c r="E242" s="10"/>
      <c r="F242"/>
    </row>
    <row r="243" spans="4:6" s="6" customFormat="1" ht="15" x14ac:dyDescent="0.25">
      <c r="D243" s="10"/>
      <c r="E243" s="10"/>
      <c r="F243"/>
    </row>
    <row r="244" spans="4:6" s="6" customFormat="1" ht="15" x14ac:dyDescent="0.25">
      <c r="D244" s="10"/>
      <c r="E244" s="10"/>
      <c r="F244"/>
    </row>
    <row r="245" spans="4:6" s="6" customFormat="1" ht="15" x14ac:dyDescent="0.25">
      <c r="D245" s="10"/>
      <c r="E245" s="10"/>
      <c r="F245"/>
    </row>
    <row r="246" spans="4:6" s="6" customFormat="1" ht="15" x14ac:dyDescent="0.25">
      <c r="D246" s="10"/>
      <c r="E246" s="10"/>
      <c r="F246"/>
    </row>
    <row r="247" spans="4:6" s="6" customFormat="1" ht="15" x14ac:dyDescent="0.25">
      <c r="D247" s="10"/>
      <c r="E247" s="10"/>
      <c r="F247"/>
    </row>
    <row r="248" spans="4:6" s="6" customFormat="1" ht="15" x14ac:dyDescent="0.25">
      <c r="D248" s="10"/>
      <c r="E248" s="10"/>
      <c r="F248"/>
    </row>
    <row r="249" spans="4:6" s="6" customFormat="1" ht="15" x14ac:dyDescent="0.25">
      <c r="D249" s="10"/>
      <c r="E249" s="10"/>
      <c r="F249"/>
    </row>
    <row r="250" spans="4:6" s="6" customFormat="1" ht="15" x14ac:dyDescent="0.25">
      <c r="D250" s="10"/>
      <c r="E250" s="10"/>
      <c r="F250"/>
    </row>
    <row r="251" spans="4:6" s="6" customFormat="1" ht="15" x14ac:dyDescent="0.25">
      <c r="D251" s="10"/>
      <c r="E251" s="10"/>
      <c r="F251"/>
    </row>
    <row r="252" spans="4:6" s="6" customFormat="1" ht="15" x14ac:dyDescent="0.25">
      <c r="D252" s="10"/>
      <c r="E252" s="10"/>
      <c r="F252"/>
    </row>
    <row r="253" spans="4:6" s="6" customFormat="1" ht="15" x14ac:dyDescent="0.25">
      <c r="D253" s="10"/>
      <c r="E253" s="10"/>
      <c r="F253"/>
    </row>
    <row r="254" spans="4:6" s="6" customFormat="1" ht="15" x14ac:dyDescent="0.25">
      <c r="D254" s="10"/>
      <c r="E254" s="10"/>
      <c r="F254"/>
    </row>
    <row r="255" spans="4:6" s="6" customFormat="1" ht="15" x14ac:dyDescent="0.25">
      <c r="D255" s="10"/>
      <c r="E255" s="10"/>
      <c r="F255"/>
    </row>
    <row r="256" spans="4:6" s="6" customFormat="1" ht="15" x14ac:dyDescent="0.25">
      <c r="D256" s="10"/>
      <c r="E256" s="10"/>
      <c r="F256"/>
    </row>
    <row r="257" spans="4:6" s="6" customFormat="1" ht="15" x14ac:dyDescent="0.25">
      <c r="D257" s="10"/>
      <c r="E257" s="10"/>
      <c r="F257"/>
    </row>
    <row r="258" spans="4:6" s="6" customFormat="1" ht="15" x14ac:dyDescent="0.25">
      <c r="D258" s="10"/>
      <c r="E258" s="10"/>
      <c r="F258"/>
    </row>
    <row r="259" spans="4:6" s="6" customFormat="1" ht="15" x14ac:dyDescent="0.25">
      <c r="D259" s="10"/>
      <c r="E259" s="10"/>
      <c r="F259"/>
    </row>
    <row r="260" spans="4:6" s="6" customFormat="1" ht="15" x14ac:dyDescent="0.25">
      <c r="D260" s="10"/>
      <c r="E260" s="10"/>
      <c r="F260"/>
    </row>
    <row r="261" spans="4:6" s="6" customFormat="1" ht="15" x14ac:dyDescent="0.25">
      <c r="D261" s="10"/>
      <c r="E261" s="10"/>
      <c r="F261"/>
    </row>
    <row r="262" spans="4:6" s="6" customFormat="1" ht="15" x14ac:dyDescent="0.25">
      <c r="D262" s="10"/>
      <c r="E262" s="10"/>
      <c r="F262"/>
    </row>
    <row r="263" spans="4:6" s="6" customFormat="1" ht="15" x14ac:dyDescent="0.25">
      <c r="D263" s="10"/>
      <c r="E263" s="10"/>
      <c r="F263"/>
    </row>
    <row r="264" spans="4:6" s="6" customFormat="1" ht="15" x14ac:dyDescent="0.25">
      <c r="D264" s="10"/>
      <c r="E264" s="10"/>
      <c r="F264"/>
    </row>
    <row r="265" spans="4:6" s="6" customFormat="1" ht="15" x14ac:dyDescent="0.25">
      <c r="D265" s="10"/>
      <c r="E265" s="10"/>
      <c r="F265"/>
    </row>
    <row r="266" spans="4:6" s="6" customFormat="1" ht="15" x14ac:dyDescent="0.25">
      <c r="D266" s="10"/>
      <c r="E266" s="10"/>
      <c r="F266"/>
    </row>
    <row r="267" spans="4:6" s="6" customFormat="1" ht="15" x14ac:dyDescent="0.25">
      <c r="D267" s="10"/>
      <c r="E267" s="10"/>
      <c r="F267"/>
    </row>
    <row r="268" spans="4:6" s="6" customFormat="1" ht="15" x14ac:dyDescent="0.25">
      <c r="D268" s="10"/>
      <c r="E268" s="10"/>
      <c r="F268"/>
    </row>
    <row r="269" spans="4:6" s="6" customFormat="1" ht="15" x14ac:dyDescent="0.25">
      <c r="D269" s="10"/>
      <c r="E269" s="10"/>
      <c r="F269"/>
    </row>
    <row r="270" spans="4:6" s="6" customFormat="1" ht="15" x14ac:dyDescent="0.25">
      <c r="D270" s="10"/>
      <c r="E270" s="10"/>
      <c r="F270"/>
    </row>
    <row r="271" spans="4:6" s="6" customFormat="1" ht="15" x14ac:dyDescent="0.25">
      <c r="D271" s="10"/>
      <c r="E271" s="10"/>
      <c r="F271"/>
    </row>
    <row r="272" spans="4:6" s="6" customFormat="1" ht="15" x14ac:dyDescent="0.25">
      <c r="D272" s="10"/>
      <c r="E272" s="10"/>
      <c r="F272"/>
    </row>
    <row r="273" spans="4:6" s="6" customFormat="1" ht="15" x14ac:dyDescent="0.25">
      <c r="D273" s="10"/>
      <c r="E273" s="10"/>
      <c r="F273"/>
    </row>
    <row r="274" spans="4:6" s="6" customFormat="1" ht="15" x14ac:dyDescent="0.25">
      <c r="D274" s="10"/>
      <c r="E274" s="10"/>
      <c r="F274"/>
    </row>
    <row r="275" spans="4:6" s="6" customFormat="1" ht="15" x14ac:dyDescent="0.25">
      <c r="D275" s="10"/>
      <c r="E275" s="10"/>
      <c r="F275"/>
    </row>
    <row r="276" spans="4:6" s="6" customFormat="1" ht="15" x14ac:dyDescent="0.25">
      <c r="D276" s="10"/>
      <c r="E276" s="10"/>
      <c r="F276"/>
    </row>
    <row r="277" spans="4:6" s="6" customFormat="1" ht="15" x14ac:dyDescent="0.25">
      <c r="D277" s="10"/>
      <c r="E277" s="10"/>
      <c r="F277"/>
    </row>
    <row r="278" spans="4:6" s="6" customFormat="1" ht="15" x14ac:dyDescent="0.25">
      <c r="D278" s="10"/>
      <c r="E278" s="10"/>
      <c r="F278"/>
    </row>
    <row r="279" spans="4:6" s="6" customFormat="1" ht="15" x14ac:dyDescent="0.25">
      <c r="D279" s="10"/>
      <c r="E279" s="10"/>
      <c r="F279"/>
    </row>
    <row r="280" spans="4:6" ht="15" x14ac:dyDescent="0.25">
      <c r="F280"/>
    </row>
    <row r="281" spans="4:6" ht="15" x14ac:dyDescent="0.25">
      <c r="F281"/>
    </row>
    <row r="282" spans="4:6" ht="15" x14ac:dyDescent="0.25">
      <c r="F282"/>
    </row>
    <row r="283" spans="4:6" ht="15" x14ac:dyDescent="0.25">
      <c r="F283"/>
    </row>
    <row r="284" spans="4:6" ht="15" x14ac:dyDescent="0.25">
      <c r="F284"/>
    </row>
    <row r="285" spans="4:6" ht="15" x14ac:dyDescent="0.25">
      <c r="F285"/>
    </row>
    <row r="286" spans="4:6" ht="15" x14ac:dyDescent="0.25">
      <c r="F286"/>
    </row>
    <row r="287" spans="4:6" ht="15" x14ac:dyDescent="0.25">
      <c r="F287"/>
    </row>
    <row r="288" spans="4:6" ht="15" x14ac:dyDescent="0.25">
      <c r="F288"/>
    </row>
    <row r="289" spans="6:6" ht="15" x14ac:dyDescent="0.25">
      <c r="F289"/>
    </row>
    <row r="290" spans="6:6" ht="15" x14ac:dyDescent="0.25">
      <c r="F290"/>
    </row>
    <row r="291" spans="6:6" ht="15" x14ac:dyDescent="0.25">
      <c r="F291"/>
    </row>
    <row r="292" spans="6:6" ht="15" x14ac:dyDescent="0.25">
      <c r="F292"/>
    </row>
    <row r="293" spans="6:6" ht="15" x14ac:dyDescent="0.25">
      <c r="F293"/>
    </row>
    <row r="294" spans="6:6" ht="15" x14ac:dyDescent="0.25">
      <c r="F294"/>
    </row>
    <row r="295" spans="6:6" ht="15" x14ac:dyDescent="0.25">
      <c r="F295"/>
    </row>
    <row r="296" spans="6:6" ht="15" x14ac:dyDescent="0.25">
      <c r="F296"/>
    </row>
    <row r="297" spans="6:6" ht="15" x14ac:dyDescent="0.25">
      <c r="F297"/>
    </row>
    <row r="298" spans="6:6" ht="15" x14ac:dyDescent="0.25">
      <c r="F298"/>
    </row>
    <row r="299" spans="6:6" ht="15" x14ac:dyDescent="0.25">
      <c r="F299"/>
    </row>
    <row r="300" spans="6:6" ht="15" x14ac:dyDescent="0.25">
      <c r="F300"/>
    </row>
    <row r="301" spans="6:6" ht="15" x14ac:dyDescent="0.25">
      <c r="F301"/>
    </row>
    <row r="302" spans="6:6" ht="15" x14ac:dyDescent="0.25">
      <c r="F302"/>
    </row>
    <row r="303" spans="6:6" ht="15" x14ac:dyDescent="0.25">
      <c r="F303"/>
    </row>
    <row r="304" spans="6:6" ht="15" x14ac:dyDescent="0.25">
      <c r="F304"/>
    </row>
    <row r="305" spans="6:6" ht="15" x14ac:dyDescent="0.25">
      <c r="F305"/>
    </row>
    <row r="306" spans="6:6" ht="15" x14ac:dyDescent="0.25">
      <c r="F306"/>
    </row>
    <row r="307" spans="6:6" ht="15" x14ac:dyDescent="0.25">
      <c r="F307"/>
    </row>
    <row r="308" spans="6:6" ht="15" x14ac:dyDescent="0.25">
      <c r="F308"/>
    </row>
    <row r="309" spans="6:6" ht="15" x14ac:dyDescent="0.25">
      <c r="F309"/>
    </row>
    <row r="310" spans="6:6" ht="15" x14ac:dyDescent="0.25">
      <c r="F310"/>
    </row>
    <row r="311" spans="6:6" ht="15" x14ac:dyDescent="0.25">
      <c r="F311"/>
    </row>
    <row r="312" spans="6:6" ht="15" x14ac:dyDescent="0.25">
      <c r="F312"/>
    </row>
    <row r="313" spans="6:6" ht="15" x14ac:dyDescent="0.25">
      <c r="F313"/>
    </row>
    <row r="314" spans="6:6" ht="15" x14ac:dyDescent="0.25">
      <c r="F314"/>
    </row>
    <row r="315" spans="6:6" ht="15" x14ac:dyDescent="0.25">
      <c r="F315"/>
    </row>
    <row r="316" spans="6:6" ht="15" x14ac:dyDescent="0.25">
      <c r="F316"/>
    </row>
    <row r="317" spans="6:6" ht="15" x14ac:dyDescent="0.25">
      <c r="F317"/>
    </row>
    <row r="318" spans="6:6" ht="15" x14ac:dyDescent="0.25">
      <c r="F318"/>
    </row>
    <row r="319" spans="6:6" ht="15" x14ac:dyDescent="0.25">
      <c r="F319"/>
    </row>
    <row r="320" spans="6:6" ht="15" x14ac:dyDescent="0.25">
      <c r="F320"/>
    </row>
    <row r="321" spans="6:6" ht="15" x14ac:dyDescent="0.25">
      <c r="F321"/>
    </row>
    <row r="322" spans="6:6" ht="15" x14ac:dyDescent="0.25">
      <c r="F322"/>
    </row>
    <row r="323" spans="6:6" ht="15" x14ac:dyDescent="0.25">
      <c r="F323"/>
    </row>
    <row r="324" spans="6:6" ht="15" x14ac:dyDescent="0.25">
      <c r="F324"/>
    </row>
    <row r="325" spans="6:6" ht="15" x14ac:dyDescent="0.25">
      <c r="F325"/>
    </row>
    <row r="326" spans="6:6" ht="15" x14ac:dyDescent="0.25">
      <c r="F326"/>
    </row>
    <row r="327" spans="6:6" ht="15" x14ac:dyDescent="0.25">
      <c r="F327"/>
    </row>
    <row r="328" spans="6:6" ht="15" x14ac:dyDescent="0.25">
      <c r="F328"/>
    </row>
    <row r="329" spans="6:6" ht="15" x14ac:dyDescent="0.25">
      <c r="F329"/>
    </row>
    <row r="330" spans="6:6" ht="15" x14ac:dyDescent="0.25">
      <c r="F330"/>
    </row>
    <row r="331" spans="6:6" ht="15" x14ac:dyDescent="0.25">
      <c r="F331"/>
    </row>
    <row r="332" spans="6:6" ht="15" x14ac:dyDescent="0.25">
      <c r="F332"/>
    </row>
    <row r="333" spans="6:6" ht="15" x14ac:dyDescent="0.25">
      <c r="F333"/>
    </row>
    <row r="334" spans="6:6" ht="15" x14ac:dyDescent="0.25">
      <c r="F334"/>
    </row>
    <row r="335" spans="6:6" ht="15" x14ac:dyDescent="0.25">
      <c r="F335"/>
    </row>
    <row r="336" spans="6:6" ht="15" x14ac:dyDescent="0.25">
      <c r="F336"/>
    </row>
    <row r="337" spans="6:6" ht="15" x14ac:dyDescent="0.25">
      <c r="F337"/>
    </row>
    <row r="338" spans="6:6" ht="15" x14ac:dyDescent="0.25">
      <c r="F338"/>
    </row>
    <row r="339" spans="6:6" ht="15" x14ac:dyDescent="0.25">
      <c r="F339"/>
    </row>
    <row r="340" spans="6:6" ht="15" x14ac:dyDescent="0.25">
      <c r="F340"/>
    </row>
    <row r="341" spans="6:6" ht="15" x14ac:dyDescent="0.25">
      <c r="F341"/>
    </row>
    <row r="342" spans="6:6" ht="15" x14ac:dyDescent="0.25">
      <c r="F342"/>
    </row>
    <row r="343" spans="6:6" ht="15" x14ac:dyDescent="0.25">
      <c r="F343"/>
    </row>
    <row r="344" spans="6:6" ht="15" x14ac:dyDescent="0.25">
      <c r="F344"/>
    </row>
    <row r="345" spans="6:6" ht="15" x14ac:dyDescent="0.25">
      <c r="F345"/>
    </row>
    <row r="346" spans="6:6" ht="15" x14ac:dyDescent="0.25">
      <c r="F346"/>
    </row>
    <row r="347" spans="6:6" ht="15" x14ac:dyDescent="0.25">
      <c r="F347"/>
    </row>
    <row r="348" spans="6:6" ht="15" x14ac:dyDescent="0.25">
      <c r="F348"/>
    </row>
    <row r="349" spans="6:6" ht="15" x14ac:dyDescent="0.25">
      <c r="F349"/>
    </row>
    <row r="350" spans="6:6" ht="15" x14ac:dyDescent="0.25">
      <c r="F350"/>
    </row>
    <row r="351" spans="6:6" ht="15" x14ac:dyDescent="0.25">
      <c r="F351"/>
    </row>
    <row r="352" spans="6:6" ht="15" x14ac:dyDescent="0.25">
      <c r="F352"/>
    </row>
    <row r="353" spans="6:6" ht="15" x14ac:dyDescent="0.25">
      <c r="F353"/>
    </row>
    <row r="354" spans="6:6" ht="15" x14ac:dyDescent="0.25">
      <c r="F354"/>
    </row>
    <row r="355" spans="6:6" ht="15" x14ac:dyDescent="0.25">
      <c r="F355"/>
    </row>
    <row r="356" spans="6:6" ht="15" x14ac:dyDescent="0.25">
      <c r="F356"/>
    </row>
    <row r="357" spans="6:6" ht="15" x14ac:dyDescent="0.25">
      <c r="F357"/>
    </row>
    <row r="358" spans="6:6" ht="15" x14ac:dyDescent="0.25">
      <c r="F358"/>
    </row>
    <row r="359" spans="6:6" ht="15" x14ac:dyDescent="0.25">
      <c r="F359"/>
    </row>
    <row r="360" spans="6:6" ht="15" x14ac:dyDescent="0.25">
      <c r="F360"/>
    </row>
    <row r="361" spans="6:6" ht="15" x14ac:dyDescent="0.25">
      <c r="F361"/>
    </row>
    <row r="362" spans="6:6" ht="15" x14ac:dyDescent="0.25">
      <c r="F362"/>
    </row>
    <row r="363" spans="6:6" ht="15" x14ac:dyDescent="0.25">
      <c r="F363"/>
    </row>
    <row r="364" spans="6:6" ht="15" x14ac:dyDescent="0.25">
      <c r="F364"/>
    </row>
    <row r="365" spans="6:6" ht="15" x14ac:dyDescent="0.25">
      <c r="F365"/>
    </row>
    <row r="366" spans="6:6" ht="15" x14ac:dyDescent="0.25">
      <c r="F366"/>
    </row>
    <row r="367" spans="6:6" ht="15" x14ac:dyDescent="0.25">
      <c r="F367"/>
    </row>
    <row r="368" spans="6:6" ht="15" x14ac:dyDescent="0.25">
      <c r="F368"/>
    </row>
    <row r="369" spans="6:6" ht="15" x14ac:dyDescent="0.25">
      <c r="F369"/>
    </row>
    <row r="370" spans="6:6" ht="15" x14ac:dyDescent="0.25">
      <c r="F370"/>
    </row>
    <row r="371" spans="6:6" ht="15" x14ac:dyDescent="0.25">
      <c r="F371"/>
    </row>
    <row r="372" spans="6:6" ht="15" x14ac:dyDescent="0.25">
      <c r="F372"/>
    </row>
    <row r="373" spans="6:6" ht="15" x14ac:dyDescent="0.25">
      <c r="F373"/>
    </row>
    <row r="374" spans="6:6" ht="15" x14ac:dyDescent="0.25">
      <c r="F374"/>
    </row>
    <row r="375" spans="6:6" ht="15" x14ac:dyDescent="0.25">
      <c r="F375"/>
    </row>
    <row r="376" spans="6:6" ht="15" x14ac:dyDescent="0.25">
      <c r="F376"/>
    </row>
    <row r="377" spans="6:6" ht="15" x14ac:dyDescent="0.25">
      <c r="F377"/>
    </row>
    <row r="378" spans="6:6" ht="15" x14ac:dyDescent="0.25">
      <c r="F378"/>
    </row>
    <row r="379" spans="6:6" ht="15" x14ac:dyDescent="0.25">
      <c r="F379"/>
    </row>
    <row r="380" spans="6:6" ht="15" x14ac:dyDescent="0.25">
      <c r="F380"/>
    </row>
    <row r="381" spans="6:6" ht="15" x14ac:dyDescent="0.25">
      <c r="F381"/>
    </row>
    <row r="382" spans="6:6" ht="15" x14ac:dyDescent="0.25">
      <c r="F382"/>
    </row>
    <row r="383" spans="6:6" ht="15" x14ac:dyDescent="0.25">
      <c r="F383"/>
    </row>
    <row r="384" spans="6:6" ht="15" x14ac:dyDescent="0.25">
      <c r="F384"/>
    </row>
    <row r="385" spans="6:6" ht="15" x14ac:dyDescent="0.25">
      <c r="F385"/>
    </row>
    <row r="386" spans="6:6" ht="15" x14ac:dyDescent="0.25">
      <c r="F386"/>
    </row>
    <row r="387" spans="6:6" ht="15" x14ac:dyDescent="0.25">
      <c r="F387"/>
    </row>
    <row r="388" spans="6:6" ht="15" x14ac:dyDescent="0.25">
      <c r="F388"/>
    </row>
    <row r="389" spans="6:6" ht="15" x14ac:dyDescent="0.25">
      <c r="F389"/>
    </row>
    <row r="390" spans="6:6" ht="15" x14ac:dyDescent="0.25">
      <c r="F390"/>
    </row>
    <row r="391" spans="6:6" ht="15" x14ac:dyDescent="0.25">
      <c r="F391"/>
    </row>
    <row r="392" spans="6:6" ht="15" x14ac:dyDescent="0.25">
      <c r="F392"/>
    </row>
    <row r="393" spans="6:6" ht="15" x14ac:dyDescent="0.25">
      <c r="F393"/>
    </row>
    <row r="394" spans="6:6" ht="15" x14ac:dyDescent="0.25">
      <c r="F394"/>
    </row>
    <row r="395" spans="6:6" ht="15" x14ac:dyDescent="0.25">
      <c r="F395"/>
    </row>
    <row r="396" spans="6:6" ht="15" x14ac:dyDescent="0.25">
      <c r="F396"/>
    </row>
    <row r="397" spans="6:6" ht="15" x14ac:dyDescent="0.25">
      <c r="F397"/>
    </row>
    <row r="398" spans="6:6" ht="15" x14ac:dyDescent="0.25">
      <c r="F398"/>
    </row>
    <row r="399" spans="6:6" ht="15" x14ac:dyDescent="0.25">
      <c r="F399"/>
    </row>
    <row r="400" spans="6:6" ht="15" x14ac:dyDescent="0.25">
      <c r="F400"/>
    </row>
    <row r="401" spans="6:6" ht="15" x14ac:dyDescent="0.25">
      <c r="F401"/>
    </row>
    <row r="402" spans="6:6" ht="15" x14ac:dyDescent="0.25">
      <c r="F402"/>
    </row>
    <row r="403" spans="6:6" ht="15" x14ac:dyDescent="0.25">
      <c r="F403"/>
    </row>
    <row r="404" spans="6:6" ht="15" x14ac:dyDescent="0.25">
      <c r="F404"/>
    </row>
    <row r="405" spans="6:6" ht="15" x14ac:dyDescent="0.25">
      <c r="F405"/>
    </row>
    <row r="406" spans="6:6" ht="15" x14ac:dyDescent="0.25">
      <c r="F406"/>
    </row>
    <row r="407" spans="6:6" ht="15" x14ac:dyDescent="0.25">
      <c r="F407"/>
    </row>
    <row r="408" spans="6:6" ht="15" x14ac:dyDescent="0.25">
      <c r="F408"/>
    </row>
    <row r="409" spans="6:6" ht="15" x14ac:dyDescent="0.25">
      <c r="F409"/>
    </row>
    <row r="410" spans="6:6" ht="15" x14ac:dyDescent="0.25">
      <c r="F410"/>
    </row>
    <row r="411" spans="6:6" ht="15" x14ac:dyDescent="0.25">
      <c r="F411"/>
    </row>
    <row r="412" spans="6:6" ht="15" x14ac:dyDescent="0.25">
      <c r="F412"/>
    </row>
    <row r="413" spans="6:6" ht="15" x14ac:dyDescent="0.25">
      <c r="F413"/>
    </row>
    <row r="414" spans="6:6" ht="15" x14ac:dyDescent="0.25">
      <c r="F414"/>
    </row>
    <row r="415" spans="6:6" ht="15" x14ac:dyDescent="0.25">
      <c r="F415"/>
    </row>
    <row r="416" spans="6:6" ht="15" x14ac:dyDescent="0.25">
      <c r="F416"/>
    </row>
    <row r="417" spans="6:6" ht="15" x14ac:dyDescent="0.25">
      <c r="F417"/>
    </row>
    <row r="418" spans="6:6" ht="15" x14ac:dyDescent="0.25">
      <c r="F418"/>
    </row>
    <row r="419" spans="6:6" ht="15" x14ac:dyDescent="0.25">
      <c r="F419"/>
    </row>
    <row r="420" spans="6:6" ht="15" x14ac:dyDescent="0.25">
      <c r="F420"/>
    </row>
    <row r="421" spans="6:6" ht="15" x14ac:dyDescent="0.25">
      <c r="F421"/>
    </row>
    <row r="422" spans="6:6" ht="15" x14ac:dyDescent="0.25">
      <c r="F422"/>
    </row>
    <row r="423" spans="6:6" ht="15" x14ac:dyDescent="0.25">
      <c r="F423"/>
    </row>
    <row r="424" spans="6:6" ht="15" x14ac:dyDescent="0.25">
      <c r="F424"/>
    </row>
    <row r="425" spans="6:6" ht="15" x14ac:dyDescent="0.25">
      <c r="F425"/>
    </row>
    <row r="426" spans="6:6" ht="15" x14ac:dyDescent="0.25">
      <c r="F426"/>
    </row>
    <row r="427" spans="6:6" ht="15" x14ac:dyDescent="0.25">
      <c r="F427"/>
    </row>
    <row r="428" spans="6:6" ht="15" x14ac:dyDescent="0.25">
      <c r="F428"/>
    </row>
    <row r="429" spans="6:6" ht="15" x14ac:dyDescent="0.25">
      <c r="F429"/>
    </row>
    <row r="430" spans="6:6" ht="15" x14ac:dyDescent="0.25">
      <c r="F430"/>
    </row>
    <row r="431" spans="6:6" ht="15" x14ac:dyDescent="0.25">
      <c r="F431"/>
    </row>
    <row r="432" spans="6:6" ht="15" x14ac:dyDescent="0.25">
      <c r="F432"/>
    </row>
    <row r="433" spans="6:6" ht="15" x14ac:dyDescent="0.25">
      <c r="F433"/>
    </row>
    <row r="434" spans="6:6" ht="15" x14ac:dyDescent="0.25">
      <c r="F434"/>
    </row>
    <row r="435" spans="6:6" ht="15" x14ac:dyDescent="0.25">
      <c r="F435"/>
    </row>
    <row r="436" spans="6:6" ht="15" x14ac:dyDescent="0.25">
      <c r="F436"/>
    </row>
    <row r="437" spans="6:6" ht="15" x14ac:dyDescent="0.25">
      <c r="F437"/>
    </row>
    <row r="438" spans="6:6" ht="15" x14ac:dyDescent="0.25">
      <c r="F438"/>
    </row>
    <row r="439" spans="6:6" ht="15" x14ac:dyDescent="0.25">
      <c r="F439"/>
    </row>
    <row r="440" spans="6:6" ht="15" x14ac:dyDescent="0.25">
      <c r="F440"/>
    </row>
    <row r="441" spans="6:6" ht="15" x14ac:dyDescent="0.25">
      <c r="F441"/>
    </row>
    <row r="442" spans="6:6" ht="15" x14ac:dyDescent="0.25">
      <c r="F442"/>
    </row>
    <row r="443" spans="6:6" ht="15" x14ac:dyDescent="0.25">
      <c r="F443"/>
    </row>
    <row r="444" spans="6:6" ht="15" x14ac:dyDescent="0.25">
      <c r="F444"/>
    </row>
    <row r="445" spans="6:6" ht="15" x14ac:dyDescent="0.25">
      <c r="F445"/>
    </row>
    <row r="446" spans="6:6" ht="15" x14ac:dyDescent="0.25">
      <c r="F446"/>
    </row>
    <row r="447" spans="6:6" ht="15" x14ac:dyDescent="0.25">
      <c r="F447"/>
    </row>
    <row r="448" spans="6:6" ht="15" x14ac:dyDescent="0.25">
      <c r="F448"/>
    </row>
    <row r="449" spans="6:6" ht="15" x14ac:dyDescent="0.25">
      <c r="F449"/>
    </row>
    <row r="450" spans="6:6" ht="15" x14ac:dyDescent="0.25">
      <c r="F450"/>
    </row>
    <row r="451" spans="6:6" ht="15" x14ac:dyDescent="0.25">
      <c r="F451"/>
    </row>
    <row r="452" spans="6:6" ht="15" x14ac:dyDescent="0.25">
      <c r="F452"/>
    </row>
    <row r="453" spans="6:6" ht="15" x14ac:dyDescent="0.25">
      <c r="F453"/>
    </row>
    <row r="454" spans="6:6" ht="15" x14ac:dyDescent="0.25">
      <c r="F454"/>
    </row>
    <row r="455" spans="6:6" ht="15" x14ac:dyDescent="0.25">
      <c r="F455"/>
    </row>
    <row r="456" spans="6:6" ht="15" x14ac:dyDescent="0.25">
      <c r="F456"/>
    </row>
    <row r="457" spans="6:6" ht="15" x14ac:dyDescent="0.25">
      <c r="F457"/>
    </row>
    <row r="458" spans="6:6" ht="15" x14ac:dyDescent="0.25">
      <c r="F458"/>
    </row>
    <row r="459" spans="6:6" ht="15" x14ac:dyDescent="0.25">
      <c r="F459"/>
    </row>
    <row r="460" spans="6:6" ht="15" x14ac:dyDescent="0.25">
      <c r="F460"/>
    </row>
    <row r="461" spans="6:6" ht="15" x14ac:dyDescent="0.25">
      <c r="F461"/>
    </row>
    <row r="462" spans="6:6" ht="15" x14ac:dyDescent="0.25">
      <c r="F462"/>
    </row>
    <row r="463" spans="6:6" ht="15" x14ac:dyDescent="0.25">
      <c r="F463"/>
    </row>
    <row r="464" spans="6:6" ht="15" x14ac:dyDescent="0.25">
      <c r="F464"/>
    </row>
    <row r="465" spans="6:6" ht="15" x14ac:dyDescent="0.25">
      <c r="F465"/>
    </row>
    <row r="466" spans="6:6" ht="15" x14ac:dyDescent="0.25">
      <c r="F466"/>
    </row>
    <row r="467" spans="6:6" ht="15" x14ac:dyDescent="0.25">
      <c r="F467"/>
    </row>
    <row r="468" spans="6:6" ht="15" x14ac:dyDescent="0.25">
      <c r="F468"/>
    </row>
    <row r="469" spans="6:6" ht="15" x14ac:dyDescent="0.25">
      <c r="F469"/>
    </row>
    <row r="470" spans="6:6" ht="15" x14ac:dyDescent="0.25">
      <c r="F470"/>
    </row>
    <row r="471" spans="6:6" ht="15" x14ac:dyDescent="0.25">
      <c r="F471"/>
    </row>
    <row r="472" spans="6:6" ht="15" x14ac:dyDescent="0.25">
      <c r="F472"/>
    </row>
    <row r="473" spans="6:6" ht="15" x14ac:dyDescent="0.25">
      <c r="F473"/>
    </row>
    <row r="474" spans="6:6" ht="15" x14ac:dyDescent="0.25">
      <c r="F474"/>
    </row>
    <row r="475" spans="6:6" ht="15" x14ac:dyDescent="0.25">
      <c r="F475"/>
    </row>
    <row r="476" spans="6:6" ht="15" x14ac:dyDescent="0.25">
      <c r="F476"/>
    </row>
    <row r="477" spans="6:6" ht="15" x14ac:dyDescent="0.25">
      <c r="F477"/>
    </row>
    <row r="478" spans="6:6" ht="15" x14ac:dyDescent="0.25">
      <c r="F478"/>
    </row>
    <row r="479" spans="6:6" ht="15" x14ac:dyDescent="0.25">
      <c r="F479"/>
    </row>
    <row r="480" spans="6:6" ht="15" x14ac:dyDescent="0.25">
      <c r="F480"/>
    </row>
    <row r="481" spans="6:6" ht="15" x14ac:dyDescent="0.25">
      <c r="F481"/>
    </row>
    <row r="482" spans="6:6" ht="15" x14ac:dyDescent="0.25">
      <c r="F482"/>
    </row>
    <row r="483" spans="6:6" ht="15" x14ac:dyDescent="0.25">
      <c r="F483"/>
    </row>
    <row r="484" spans="6:6" ht="15" x14ac:dyDescent="0.25">
      <c r="F484"/>
    </row>
    <row r="485" spans="6:6" ht="15" x14ac:dyDescent="0.25">
      <c r="F485"/>
    </row>
    <row r="486" spans="6:6" ht="15" x14ac:dyDescent="0.25">
      <c r="F486"/>
    </row>
    <row r="487" spans="6:6" ht="15" x14ac:dyDescent="0.25">
      <c r="F487"/>
    </row>
    <row r="488" spans="6:6" ht="15" x14ac:dyDescent="0.25">
      <c r="F488"/>
    </row>
    <row r="489" spans="6:6" ht="15" x14ac:dyDescent="0.25">
      <c r="F489"/>
    </row>
    <row r="490" spans="6:6" ht="15" x14ac:dyDescent="0.25">
      <c r="F490"/>
    </row>
    <row r="491" spans="6:6" ht="15" x14ac:dyDescent="0.25">
      <c r="F491"/>
    </row>
    <row r="492" spans="6:6" ht="15" x14ac:dyDescent="0.25">
      <c r="F492"/>
    </row>
    <row r="493" spans="6:6" ht="15" x14ac:dyDescent="0.25">
      <c r="F493"/>
    </row>
    <row r="494" spans="6:6" ht="15" x14ac:dyDescent="0.25">
      <c r="F494"/>
    </row>
    <row r="495" spans="6:6" ht="15" x14ac:dyDescent="0.25">
      <c r="F495"/>
    </row>
    <row r="496" spans="6:6" ht="15" x14ac:dyDescent="0.25">
      <c r="F496"/>
    </row>
    <row r="497" spans="6:6" ht="15" x14ac:dyDescent="0.25">
      <c r="F497"/>
    </row>
    <row r="498" spans="6:6" ht="15" x14ac:dyDescent="0.25">
      <c r="F498"/>
    </row>
    <row r="499" spans="6:6" ht="15" x14ac:dyDescent="0.25">
      <c r="F499"/>
    </row>
    <row r="500" spans="6:6" ht="15" x14ac:dyDescent="0.25">
      <c r="F500"/>
    </row>
    <row r="501" spans="6:6" ht="15" x14ac:dyDescent="0.25">
      <c r="F501"/>
    </row>
    <row r="502" spans="6:6" ht="15" x14ac:dyDescent="0.25">
      <c r="F502"/>
    </row>
    <row r="503" spans="6:6" ht="15" x14ac:dyDescent="0.25">
      <c r="F503"/>
    </row>
    <row r="504" spans="6:6" ht="15" x14ac:dyDescent="0.25">
      <c r="F504"/>
    </row>
    <row r="505" spans="6:6" ht="15" x14ac:dyDescent="0.25">
      <c r="F505"/>
    </row>
    <row r="506" spans="6:6" ht="15" x14ac:dyDescent="0.25">
      <c r="F506"/>
    </row>
    <row r="507" spans="6:6" ht="15" x14ac:dyDescent="0.25">
      <c r="F507"/>
    </row>
    <row r="508" spans="6:6" ht="15" x14ac:dyDescent="0.25">
      <c r="F508"/>
    </row>
    <row r="509" spans="6:6" ht="15" x14ac:dyDescent="0.25">
      <c r="F509"/>
    </row>
    <row r="510" spans="6:6" ht="15" x14ac:dyDescent="0.25">
      <c r="F510"/>
    </row>
    <row r="511" spans="6:6" ht="15" x14ac:dyDescent="0.25">
      <c r="F511"/>
    </row>
    <row r="512" spans="6:6" ht="15" x14ac:dyDescent="0.25">
      <c r="F512"/>
    </row>
    <row r="513" spans="6:6" ht="15" x14ac:dyDescent="0.25">
      <c r="F513"/>
    </row>
    <row r="514" spans="6:6" ht="15" x14ac:dyDescent="0.25">
      <c r="F514"/>
    </row>
    <row r="515" spans="6:6" ht="15" x14ac:dyDescent="0.25">
      <c r="F515"/>
    </row>
    <row r="516" spans="6:6" ht="15" x14ac:dyDescent="0.25">
      <c r="F516"/>
    </row>
    <row r="517" spans="6:6" ht="15" x14ac:dyDescent="0.25">
      <c r="F517"/>
    </row>
    <row r="518" spans="6:6" ht="15" x14ac:dyDescent="0.25">
      <c r="F518"/>
    </row>
    <row r="519" spans="6:6" ht="15" x14ac:dyDescent="0.25">
      <c r="F519"/>
    </row>
    <row r="520" spans="6:6" ht="15" x14ac:dyDescent="0.25">
      <c r="F520"/>
    </row>
    <row r="521" spans="6:6" ht="15" x14ac:dyDescent="0.25">
      <c r="F521"/>
    </row>
    <row r="522" spans="6:6" ht="15" x14ac:dyDescent="0.25">
      <c r="F522"/>
    </row>
    <row r="523" spans="6:6" ht="15" x14ac:dyDescent="0.25">
      <c r="F523"/>
    </row>
    <row r="524" spans="6:6" ht="15" x14ac:dyDescent="0.25">
      <c r="F524"/>
    </row>
    <row r="525" spans="6:6" ht="15" x14ac:dyDescent="0.25">
      <c r="F525"/>
    </row>
    <row r="526" spans="6:6" ht="15" x14ac:dyDescent="0.25">
      <c r="F526"/>
    </row>
    <row r="527" spans="6:6" ht="15" x14ac:dyDescent="0.25">
      <c r="F527"/>
    </row>
    <row r="528" spans="6:6" ht="15" x14ac:dyDescent="0.25">
      <c r="F528"/>
    </row>
    <row r="529" spans="6:6" ht="15" x14ac:dyDescent="0.25">
      <c r="F529"/>
    </row>
    <row r="530" spans="6:6" ht="15" x14ac:dyDescent="0.25">
      <c r="F530"/>
    </row>
    <row r="531" spans="6:6" ht="15" x14ac:dyDescent="0.25">
      <c r="F531"/>
    </row>
    <row r="532" spans="6:6" ht="15" x14ac:dyDescent="0.25">
      <c r="F532"/>
    </row>
    <row r="533" spans="6:6" ht="15" x14ac:dyDescent="0.25">
      <c r="F533"/>
    </row>
    <row r="534" spans="6:6" ht="15" x14ac:dyDescent="0.25">
      <c r="F534"/>
    </row>
    <row r="535" spans="6:6" ht="15" x14ac:dyDescent="0.25">
      <c r="F535"/>
    </row>
    <row r="536" spans="6:6" ht="15" x14ac:dyDescent="0.25">
      <c r="F536"/>
    </row>
    <row r="537" spans="6:6" ht="15" x14ac:dyDescent="0.25">
      <c r="F537"/>
    </row>
    <row r="538" spans="6:6" ht="15" x14ac:dyDescent="0.25">
      <c r="F538"/>
    </row>
    <row r="539" spans="6:6" ht="15" x14ac:dyDescent="0.25">
      <c r="F539"/>
    </row>
    <row r="540" spans="6:6" ht="15" x14ac:dyDescent="0.25">
      <c r="F540"/>
    </row>
    <row r="541" spans="6:6" ht="15" x14ac:dyDescent="0.25">
      <c r="F541"/>
    </row>
    <row r="542" spans="6:6" ht="15" x14ac:dyDescent="0.25">
      <c r="F542"/>
    </row>
    <row r="543" spans="6:6" ht="15" x14ac:dyDescent="0.25">
      <c r="F543"/>
    </row>
    <row r="544" spans="6:6" ht="15" x14ac:dyDescent="0.25">
      <c r="F544"/>
    </row>
    <row r="545" spans="6:6" ht="15" x14ac:dyDescent="0.25">
      <c r="F545"/>
    </row>
    <row r="546" spans="6:6" ht="15" x14ac:dyDescent="0.25">
      <c r="F546"/>
    </row>
    <row r="547" spans="6:6" ht="15" x14ac:dyDescent="0.25">
      <c r="F547"/>
    </row>
    <row r="548" spans="6:6" ht="15" x14ac:dyDescent="0.25">
      <c r="F548"/>
    </row>
    <row r="549" spans="6:6" ht="15" x14ac:dyDescent="0.25">
      <c r="F549"/>
    </row>
    <row r="550" spans="6:6" ht="15" x14ac:dyDescent="0.25">
      <c r="F550"/>
    </row>
    <row r="551" spans="6:6" ht="15" x14ac:dyDescent="0.25">
      <c r="F551"/>
    </row>
    <row r="552" spans="6:6" ht="15" x14ac:dyDescent="0.25">
      <c r="F552"/>
    </row>
    <row r="553" spans="6:6" ht="15" x14ac:dyDescent="0.25">
      <c r="F553"/>
    </row>
    <row r="554" spans="6:6" ht="15" x14ac:dyDescent="0.25">
      <c r="F554"/>
    </row>
    <row r="555" spans="6:6" ht="15" x14ac:dyDescent="0.25">
      <c r="F555"/>
    </row>
    <row r="556" spans="6:6" ht="15" x14ac:dyDescent="0.25">
      <c r="F556"/>
    </row>
    <row r="557" spans="6:6" ht="15" x14ac:dyDescent="0.25">
      <c r="F557"/>
    </row>
    <row r="558" spans="6:6" ht="15" x14ac:dyDescent="0.25">
      <c r="F558"/>
    </row>
    <row r="559" spans="6:6" ht="15" x14ac:dyDescent="0.25">
      <c r="F559"/>
    </row>
    <row r="560" spans="6:6" ht="15" x14ac:dyDescent="0.25">
      <c r="F560"/>
    </row>
    <row r="561" spans="6:6" ht="15" x14ac:dyDescent="0.25">
      <c r="F561"/>
    </row>
    <row r="562" spans="6:6" ht="15" x14ac:dyDescent="0.25">
      <c r="F562"/>
    </row>
    <row r="563" spans="6:6" ht="15" x14ac:dyDescent="0.25">
      <c r="F563"/>
    </row>
    <row r="564" spans="6:6" ht="15" x14ac:dyDescent="0.25">
      <c r="F564"/>
    </row>
    <row r="565" spans="6:6" ht="15" x14ac:dyDescent="0.25">
      <c r="F565"/>
    </row>
    <row r="566" spans="6:6" ht="15" x14ac:dyDescent="0.25">
      <c r="F566"/>
    </row>
    <row r="567" spans="6:6" ht="15" x14ac:dyDescent="0.25">
      <c r="F567"/>
    </row>
    <row r="568" spans="6:6" ht="15" x14ac:dyDescent="0.25">
      <c r="F568"/>
    </row>
    <row r="569" spans="6:6" ht="15" x14ac:dyDescent="0.25">
      <c r="F569"/>
    </row>
    <row r="570" spans="6:6" ht="15" x14ac:dyDescent="0.25">
      <c r="F570"/>
    </row>
    <row r="571" spans="6:6" ht="15" x14ac:dyDescent="0.25">
      <c r="F571"/>
    </row>
    <row r="572" spans="6:6" ht="15" x14ac:dyDescent="0.25">
      <c r="F572"/>
    </row>
    <row r="573" spans="6:6" ht="15" x14ac:dyDescent="0.25">
      <c r="F573"/>
    </row>
    <row r="574" spans="6:6" ht="15" x14ac:dyDescent="0.25">
      <c r="F574"/>
    </row>
    <row r="575" spans="6:6" ht="15" x14ac:dyDescent="0.25">
      <c r="F575"/>
    </row>
    <row r="576" spans="6:6" ht="15" x14ac:dyDescent="0.25">
      <c r="F576"/>
    </row>
    <row r="577" spans="6:6" ht="15" x14ac:dyDescent="0.25">
      <c r="F577"/>
    </row>
    <row r="578" spans="6:6" ht="15" x14ac:dyDescent="0.25">
      <c r="F578"/>
    </row>
    <row r="579" spans="6:6" ht="15" x14ac:dyDescent="0.25">
      <c r="F579"/>
    </row>
    <row r="580" spans="6:6" ht="15" x14ac:dyDescent="0.25">
      <c r="F580"/>
    </row>
    <row r="581" spans="6:6" ht="15" x14ac:dyDescent="0.25">
      <c r="F581"/>
    </row>
    <row r="582" spans="6:6" ht="15" x14ac:dyDescent="0.25">
      <c r="F582"/>
    </row>
    <row r="583" spans="6:6" ht="15" x14ac:dyDescent="0.25">
      <c r="F583"/>
    </row>
    <row r="584" spans="6:6" ht="15" x14ac:dyDescent="0.25">
      <c r="F584"/>
    </row>
    <row r="585" spans="6:6" ht="15" x14ac:dyDescent="0.25">
      <c r="F585"/>
    </row>
    <row r="586" spans="6:6" ht="15" x14ac:dyDescent="0.25">
      <c r="F586"/>
    </row>
    <row r="587" spans="6:6" ht="15" x14ac:dyDescent="0.25">
      <c r="F587"/>
    </row>
    <row r="588" spans="6:6" ht="15" x14ac:dyDescent="0.25">
      <c r="F588"/>
    </row>
    <row r="589" spans="6:6" ht="15" x14ac:dyDescent="0.25">
      <c r="F589"/>
    </row>
    <row r="590" spans="6:6" ht="15" x14ac:dyDescent="0.25">
      <c r="F590"/>
    </row>
    <row r="591" spans="6:6" ht="15" x14ac:dyDescent="0.25">
      <c r="F591"/>
    </row>
    <row r="592" spans="6:6" ht="15" x14ac:dyDescent="0.25">
      <c r="F592"/>
    </row>
    <row r="593" spans="6:6" ht="15" x14ac:dyDescent="0.25">
      <c r="F593"/>
    </row>
    <row r="594" spans="6:6" ht="15" x14ac:dyDescent="0.25">
      <c r="F594"/>
    </row>
    <row r="595" spans="6:6" ht="15" x14ac:dyDescent="0.25">
      <c r="F595"/>
    </row>
    <row r="596" spans="6:6" ht="15" x14ac:dyDescent="0.25">
      <c r="F596"/>
    </row>
    <row r="597" spans="6:6" ht="15" x14ac:dyDescent="0.25">
      <c r="F597"/>
    </row>
    <row r="598" spans="6:6" ht="15" x14ac:dyDescent="0.25">
      <c r="F598"/>
    </row>
    <row r="599" spans="6:6" ht="15" x14ac:dyDescent="0.25">
      <c r="F599"/>
    </row>
    <row r="600" spans="6:6" ht="15" x14ac:dyDescent="0.25">
      <c r="F600"/>
    </row>
    <row r="601" spans="6:6" ht="15" x14ac:dyDescent="0.25">
      <c r="F601"/>
    </row>
    <row r="602" spans="6:6" ht="15" x14ac:dyDescent="0.25">
      <c r="F602"/>
    </row>
    <row r="603" spans="6:6" ht="15" x14ac:dyDescent="0.25">
      <c r="F603"/>
    </row>
    <row r="604" spans="6:6" ht="15" x14ac:dyDescent="0.25">
      <c r="F604"/>
    </row>
  </sheetData>
  <mergeCells count="5">
    <mergeCell ref="B5:D5"/>
    <mergeCell ref="E5:H5"/>
    <mergeCell ref="B32:D32"/>
    <mergeCell ref="E32:H32"/>
    <mergeCell ref="A87:F87"/>
  </mergeCells>
  <printOptions horizontalCentered="1" verticalCentered="1"/>
  <pageMargins left="0" right="0" top="0" bottom="0" header="0.31496062992125984" footer="0.31496062992125984"/>
  <pageSetup paperSize="9" scale="65"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1FB13-0F02-4459-81A8-471DEAF9D4E9}">
  <sheetPr codeName="Hoja14">
    <tabColor rgb="FF002060"/>
    <pageSetUpPr fitToPage="1"/>
  </sheetPr>
  <dimension ref="A1:H255"/>
  <sheetViews>
    <sheetView showGridLines="0" view="pageBreakPreview" zoomScaleNormal="130" zoomScaleSheetLayoutView="100" workbookViewId="0"/>
  </sheetViews>
  <sheetFormatPr baseColWidth="10" defaultColWidth="11.5703125" defaultRowHeight="15" x14ac:dyDescent="0.25"/>
  <cols>
    <col min="1" max="1" width="57.140625" style="1" customWidth="1"/>
    <col min="2" max="2" width="13.85546875" style="1" customWidth="1"/>
    <col min="3" max="3" width="14" style="1" customWidth="1"/>
    <col min="4" max="4" width="8.42578125" style="546" customWidth="1"/>
    <col min="5" max="5" width="13.85546875" customWidth="1"/>
    <col min="6" max="6" width="14" customWidth="1"/>
    <col min="7" max="7" width="8.42578125" customWidth="1"/>
    <col min="8" max="8" width="7.5703125" bestFit="1" customWidth="1"/>
    <col min="9" max="9" width="3" customWidth="1"/>
  </cols>
  <sheetData>
    <row r="1" spans="1:8" s="180" customFormat="1" ht="14.25" customHeight="1" x14ac:dyDescent="0.25">
      <c r="A1" s="188" t="s">
        <v>469</v>
      </c>
      <c r="D1" s="189"/>
      <c r="E1" s="189"/>
    </row>
    <row r="2" spans="1:8" s="180" customFormat="1" ht="14.25" customHeight="1" x14ac:dyDescent="0.25">
      <c r="A2" s="190" t="s">
        <v>278</v>
      </c>
      <c r="D2" s="189"/>
      <c r="E2" s="189"/>
    </row>
    <row r="3" spans="1:8" x14ac:dyDescent="0.25">
      <c r="A3" s="191"/>
      <c r="B3" s="562"/>
      <c r="C3" s="563"/>
      <c r="D3" s="564"/>
      <c r="E3" s="562"/>
    </row>
    <row r="4" spans="1:8" ht="15.75" thickBot="1" x14ac:dyDescent="0.3">
      <c r="A4" s="192" t="s">
        <v>295</v>
      </c>
      <c r="B4" s="565"/>
      <c r="C4" s="565"/>
      <c r="D4" s="564"/>
      <c r="E4" s="562"/>
    </row>
    <row r="5" spans="1:8" ht="15.75" thickBot="1" x14ac:dyDescent="0.3">
      <c r="B5" s="1084" t="s">
        <v>800</v>
      </c>
      <c r="C5" s="1085"/>
      <c r="D5" s="1085"/>
      <c r="E5" s="1084" t="s">
        <v>801</v>
      </c>
      <c r="F5" s="1085"/>
      <c r="G5" s="1085"/>
      <c r="H5" s="594"/>
    </row>
    <row r="6" spans="1:8" ht="15.75" thickBot="1" x14ac:dyDescent="0.3">
      <c r="A6" s="566" t="s">
        <v>296</v>
      </c>
      <c r="B6" s="196">
        <v>2025</v>
      </c>
      <c r="C6" s="197">
        <v>2026</v>
      </c>
      <c r="D6" s="208" t="s">
        <v>244</v>
      </c>
      <c r="E6" s="197">
        <v>2025</v>
      </c>
      <c r="F6" s="197">
        <v>2026</v>
      </c>
      <c r="G6" s="208" t="s">
        <v>244</v>
      </c>
      <c r="H6" s="208" t="s">
        <v>246</v>
      </c>
    </row>
    <row r="7" spans="1:8" x14ac:dyDescent="0.25">
      <c r="A7" s="567" t="s">
        <v>279</v>
      </c>
      <c r="B7" s="209">
        <f>SUM(B8:B18)</f>
        <v>81428949</v>
      </c>
      <c r="C7" s="212">
        <f>SUM(C8:C18)</f>
        <v>140253596</v>
      </c>
      <c r="D7" s="169">
        <f t="shared" ref="D7:D17" si="0">C7/B7-1</f>
        <v>0.72240459593798767</v>
      </c>
      <c r="E7" s="209">
        <f>+SUM(E8:E18)</f>
        <v>220247051</v>
      </c>
      <c r="F7" s="911">
        <f>+SUM(F8:F18)</f>
        <v>286601835</v>
      </c>
      <c r="G7" s="169">
        <f>F7/E7-1</f>
        <v>0.3012743357912202</v>
      </c>
      <c r="H7" s="912">
        <f>SUM(H8:H18)</f>
        <v>0.99999999999999989</v>
      </c>
    </row>
    <row r="8" spans="1:8" x14ac:dyDescent="0.25">
      <c r="A8" s="568" t="s">
        <v>249</v>
      </c>
      <c r="B8" s="210">
        <v>8779714</v>
      </c>
      <c r="C8" s="211">
        <v>60030032</v>
      </c>
      <c r="D8" s="173">
        <f t="shared" si="0"/>
        <v>5.8373562054527062</v>
      </c>
      <c r="E8" s="210">
        <v>21328909</v>
      </c>
      <c r="F8" s="211">
        <v>80947725</v>
      </c>
      <c r="G8" s="173">
        <f>F8/E8-1</f>
        <v>2.795211700701616</v>
      </c>
      <c r="H8" s="913">
        <f t="shared" ref="H8:H18" si="1">+F8/$F$7</f>
        <v>0.28243966058347114</v>
      </c>
    </row>
    <row r="9" spans="1:8" x14ac:dyDescent="0.25">
      <c r="A9" s="568" t="s">
        <v>247</v>
      </c>
      <c r="B9" s="210">
        <v>18253645</v>
      </c>
      <c r="C9" s="211">
        <v>14309776</v>
      </c>
      <c r="D9" s="173">
        <f t="shared" si="0"/>
        <v>-0.21605925830156114</v>
      </c>
      <c r="E9" s="210">
        <v>49845238</v>
      </c>
      <c r="F9" s="211">
        <v>43641040</v>
      </c>
      <c r="G9" s="173">
        <f t="shared" ref="G9:G18" si="2">F9/E9-1</f>
        <v>-0.1244692221150594</v>
      </c>
      <c r="H9" s="913">
        <f t="shared" si="1"/>
        <v>0.15227062311028119</v>
      </c>
    </row>
    <row r="10" spans="1:8" x14ac:dyDescent="0.25">
      <c r="A10" s="568" t="s">
        <v>248</v>
      </c>
      <c r="B10" s="210">
        <v>14009922</v>
      </c>
      <c r="C10" s="211">
        <v>10699378</v>
      </c>
      <c r="D10" s="173">
        <f t="shared" si="0"/>
        <v>-0.23629995941447779</v>
      </c>
      <c r="E10" s="210">
        <v>36241562</v>
      </c>
      <c r="F10" s="211">
        <v>34260814</v>
      </c>
      <c r="G10" s="173">
        <f t="shared" si="2"/>
        <v>-5.4654046092163511E-2</v>
      </c>
      <c r="H10" s="913">
        <f t="shared" si="1"/>
        <v>0.11954150258668092</v>
      </c>
    </row>
    <row r="11" spans="1:8" x14ac:dyDescent="0.25">
      <c r="A11" s="568" t="s">
        <v>252</v>
      </c>
      <c r="B11" s="210">
        <v>14722265</v>
      </c>
      <c r="C11" s="211">
        <v>11735980</v>
      </c>
      <c r="D11" s="173">
        <f t="shared" si="0"/>
        <v>-0.20284141061175032</v>
      </c>
      <c r="E11" s="210">
        <v>33504332</v>
      </c>
      <c r="F11" s="211">
        <v>26186939</v>
      </c>
      <c r="G11" s="173">
        <f t="shared" si="2"/>
        <v>-0.21840139955633198</v>
      </c>
      <c r="H11" s="913">
        <f t="shared" si="1"/>
        <v>9.1370451274326275E-2</v>
      </c>
    </row>
    <row r="12" spans="1:8" x14ac:dyDescent="0.25">
      <c r="A12" s="568" t="s">
        <v>254</v>
      </c>
      <c r="B12" s="210">
        <v>1748705</v>
      </c>
      <c r="C12" s="211">
        <v>6426780</v>
      </c>
      <c r="D12" s="173">
        <f t="shared" si="0"/>
        <v>2.6751653366348243</v>
      </c>
      <c r="E12" s="210">
        <v>2712084</v>
      </c>
      <c r="F12" s="211">
        <v>10843415</v>
      </c>
      <c r="G12" s="173">
        <f t="shared" si="2"/>
        <v>2.9981855281768559</v>
      </c>
      <c r="H12" s="913">
        <f t="shared" si="1"/>
        <v>3.783442279774657E-2</v>
      </c>
    </row>
    <row r="13" spans="1:8" x14ac:dyDescent="0.25">
      <c r="A13" s="568" t="s">
        <v>289</v>
      </c>
      <c r="B13" s="210">
        <v>506311</v>
      </c>
      <c r="C13" s="211">
        <v>3125878</v>
      </c>
      <c r="D13" s="173">
        <f t="shared" si="0"/>
        <v>5.1738299187653443</v>
      </c>
      <c r="E13" s="210">
        <v>1122654</v>
      </c>
      <c r="F13" s="211">
        <v>9587429</v>
      </c>
      <c r="G13" s="173">
        <f t="shared" si="2"/>
        <v>7.539967790610465</v>
      </c>
      <c r="H13" s="914">
        <f t="shared" si="1"/>
        <v>3.3452085189894197E-2</v>
      </c>
    </row>
    <row r="14" spans="1:8" x14ac:dyDescent="0.25">
      <c r="A14" s="568" t="s">
        <v>255</v>
      </c>
      <c r="B14" s="210">
        <v>2589976</v>
      </c>
      <c r="C14" s="211">
        <v>3143812</v>
      </c>
      <c r="D14" s="173">
        <f t="shared" si="0"/>
        <v>0.21383827494926599</v>
      </c>
      <c r="E14" s="210">
        <v>8669140</v>
      </c>
      <c r="F14" s="211">
        <v>9474702</v>
      </c>
      <c r="G14" s="173">
        <f t="shared" si="2"/>
        <v>9.2922942760181426E-2</v>
      </c>
      <c r="H14" s="914">
        <f t="shared" si="1"/>
        <v>3.3058762516297219E-2</v>
      </c>
    </row>
    <row r="15" spans="1:8" x14ac:dyDescent="0.25">
      <c r="A15" s="568" t="s">
        <v>268</v>
      </c>
      <c r="B15" s="210">
        <v>0</v>
      </c>
      <c r="C15" s="211">
        <v>7678867</v>
      </c>
      <c r="D15" s="173" t="s">
        <v>215</v>
      </c>
      <c r="E15" s="210">
        <v>2430929</v>
      </c>
      <c r="F15" s="211">
        <v>9183645</v>
      </c>
      <c r="G15" s="173">
        <f t="shared" si="2"/>
        <v>2.7778334949313614</v>
      </c>
      <c r="H15" s="913">
        <f t="shared" si="1"/>
        <v>3.2043217727478958E-2</v>
      </c>
    </row>
    <row r="16" spans="1:8" x14ac:dyDescent="0.25">
      <c r="A16" s="568" t="s">
        <v>251</v>
      </c>
      <c r="B16" s="170">
        <v>4767569</v>
      </c>
      <c r="C16" s="171">
        <v>5700781</v>
      </c>
      <c r="D16" s="173">
        <f t="shared" si="0"/>
        <v>0.19574168722046803</v>
      </c>
      <c r="E16" s="170">
        <v>8802295</v>
      </c>
      <c r="F16" s="171">
        <v>8855924</v>
      </c>
      <c r="G16" s="173">
        <f t="shared" si="2"/>
        <v>6.0926156189948788E-3</v>
      </c>
      <c r="H16" s="913">
        <f t="shared" si="1"/>
        <v>3.0899746332747662E-2</v>
      </c>
    </row>
    <row r="17" spans="1:8" x14ac:dyDescent="0.25">
      <c r="A17" s="568" t="s">
        <v>266</v>
      </c>
      <c r="B17" s="210">
        <v>865166</v>
      </c>
      <c r="C17" s="211">
        <v>2979030</v>
      </c>
      <c r="D17" s="173">
        <f t="shared" si="0"/>
        <v>2.4433045219067786</v>
      </c>
      <c r="E17" s="210">
        <v>19045189</v>
      </c>
      <c r="F17" s="211">
        <v>7483639</v>
      </c>
      <c r="G17" s="173">
        <f t="shared" si="2"/>
        <v>-0.60705882204686967</v>
      </c>
      <c r="H17" s="913">
        <f t="shared" si="1"/>
        <v>2.6111622767523452E-2</v>
      </c>
    </row>
    <row r="18" spans="1:8" x14ac:dyDescent="0.25">
      <c r="A18" s="319" t="s">
        <v>823</v>
      </c>
      <c r="B18" s="210">
        <v>15185676</v>
      </c>
      <c r="C18" s="211">
        <v>14423282</v>
      </c>
      <c r="D18" s="173">
        <f>C18/B18-1</f>
        <v>-5.0204811428875451E-2</v>
      </c>
      <c r="E18" s="210">
        <v>36544719</v>
      </c>
      <c r="F18" s="915">
        <v>46136563</v>
      </c>
      <c r="G18" s="173">
        <f t="shared" si="2"/>
        <v>0.26246867570660481</v>
      </c>
      <c r="H18" s="913">
        <f t="shared" si="1"/>
        <v>0.16097790511355239</v>
      </c>
    </row>
    <row r="19" spans="1:8" x14ac:dyDescent="0.25">
      <c r="A19" s="569" t="s">
        <v>280</v>
      </c>
      <c r="B19" s="209">
        <f>SUM(B20:B30)</f>
        <v>71859406</v>
      </c>
      <c r="C19" s="212">
        <f>SUM(C20:C30)</f>
        <v>84163604</v>
      </c>
      <c r="D19" s="169">
        <f>C19/B19-1</f>
        <v>0.17122599093012258</v>
      </c>
      <c r="E19" s="209">
        <f>+SUM(E20:E30)</f>
        <v>173923243</v>
      </c>
      <c r="F19" s="212">
        <f>+SUM(F20:F30)</f>
        <v>223400188</v>
      </c>
      <c r="G19" s="169">
        <f>F19/E19-1</f>
        <v>0.28447575002956915</v>
      </c>
      <c r="H19" s="916">
        <f>SUM(H20:H30)</f>
        <v>1</v>
      </c>
    </row>
    <row r="20" spans="1:8" x14ac:dyDescent="0.25">
      <c r="A20" s="570" t="s">
        <v>249</v>
      </c>
      <c r="B20" s="457">
        <v>37747265</v>
      </c>
      <c r="C20" s="456">
        <v>14037124</v>
      </c>
      <c r="D20" s="173">
        <f t="shared" ref="D20:D52" si="3">C20/B20-1</f>
        <v>-0.62812871343129095</v>
      </c>
      <c r="E20" s="457">
        <v>52529699</v>
      </c>
      <c r="F20" s="456">
        <v>67480682</v>
      </c>
      <c r="G20" s="173">
        <f t="shared" ref="G20:G54" si="4">F20/E20-1</f>
        <v>0.28461962060738255</v>
      </c>
      <c r="H20" s="913">
        <f t="shared" ref="H20:H30" si="5">+F20/$F$19</f>
        <v>0.30206188546269264</v>
      </c>
    </row>
    <row r="21" spans="1:8" x14ac:dyDescent="0.25">
      <c r="A21" s="570" t="s">
        <v>248</v>
      </c>
      <c r="B21" s="457">
        <v>10373620</v>
      </c>
      <c r="C21" s="456">
        <v>27914116</v>
      </c>
      <c r="D21" s="173">
        <f t="shared" si="3"/>
        <v>1.6908751236309021</v>
      </c>
      <c r="E21" s="457">
        <v>35040094</v>
      </c>
      <c r="F21" s="456">
        <v>49721196</v>
      </c>
      <c r="G21" s="173">
        <f t="shared" si="4"/>
        <v>0.41898009748489828</v>
      </c>
      <c r="H21" s="913">
        <f t="shared" si="5"/>
        <v>0.22256559605043841</v>
      </c>
    </row>
    <row r="22" spans="1:8" x14ac:dyDescent="0.25">
      <c r="A22" s="570" t="s">
        <v>247</v>
      </c>
      <c r="B22" s="457">
        <v>5597471</v>
      </c>
      <c r="C22" s="456">
        <v>17774652</v>
      </c>
      <c r="D22" s="173">
        <f t="shared" si="3"/>
        <v>2.1754790690295671</v>
      </c>
      <c r="E22" s="457">
        <v>12762290</v>
      </c>
      <c r="F22" s="456">
        <v>37539257</v>
      </c>
      <c r="G22" s="173">
        <f t="shared" si="4"/>
        <v>1.9414201526528547</v>
      </c>
      <c r="H22" s="913">
        <f t="shared" si="5"/>
        <v>0.16803592394470143</v>
      </c>
    </row>
    <row r="23" spans="1:8" x14ac:dyDescent="0.25">
      <c r="A23" s="570" t="s">
        <v>251</v>
      </c>
      <c r="B23" s="457">
        <v>425505</v>
      </c>
      <c r="C23" s="456">
        <v>3923589</v>
      </c>
      <c r="D23" s="173">
        <f t="shared" si="3"/>
        <v>8.2210173793492434</v>
      </c>
      <c r="E23" s="457">
        <v>12267596</v>
      </c>
      <c r="F23" s="456">
        <v>9853489</v>
      </c>
      <c r="G23" s="173">
        <f t="shared" si="4"/>
        <v>-0.19678729231057168</v>
      </c>
      <c r="H23" s="913">
        <f t="shared" si="5"/>
        <v>4.4106896633408381E-2</v>
      </c>
    </row>
    <row r="24" spans="1:8" x14ac:dyDescent="0.25">
      <c r="A24" s="570" t="s">
        <v>254</v>
      </c>
      <c r="B24" s="457">
        <v>1094339</v>
      </c>
      <c r="C24" s="456">
        <v>2314249</v>
      </c>
      <c r="D24" s="173">
        <f t="shared" si="3"/>
        <v>1.1147459790796086</v>
      </c>
      <c r="E24" s="457">
        <v>2488008</v>
      </c>
      <c r="F24" s="456">
        <v>8316834</v>
      </c>
      <c r="G24" s="173">
        <f t="shared" si="4"/>
        <v>2.3427681904559794</v>
      </c>
      <c r="H24" s="913">
        <f t="shared" si="5"/>
        <v>3.7228410926852043E-2</v>
      </c>
    </row>
    <row r="25" spans="1:8" x14ac:dyDescent="0.25">
      <c r="A25" s="570" t="s">
        <v>693</v>
      </c>
      <c r="B25" s="457">
        <v>0</v>
      </c>
      <c r="C25" s="456">
        <v>3735126</v>
      </c>
      <c r="D25" s="173" t="s">
        <v>215</v>
      </c>
      <c r="E25" s="457">
        <v>0</v>
      </c>
      <c r="F25" s="456">
        <v>5979566</v>
      </c>
      <c r="G25" s="173" t="s">
        <v>215</v>
      </c>
      <c r="H25" s="913">
        <f t="shared" si="5"/>
        <v>2.6766163688277649E-2</v>
      </c>
    </row>
    <row r="26" spans="1:8" x14ac:dyDescent="0.25">
      <c r="A26" s="570" t="s">
        <v>255</v>
      </c>
      <c r="B26" s="457">
        <v>4295653</v>
      </c>
      <c r="C26" s="456">
        <v>1536156</v>
      </c>
      <c r="D26" s="173">
        <f t="shared" si="3"/>
        <v>-0.64239290277869276</v>
      </c>
      <c r="E26" s="457">
        <v>9169409</v>
      </c>
      <c r="F26" s="456">
        <v>5112000</v>
      </c>
      <c r="G26" s="173">
        <f t="shared" si="4"/>
        <v>-0.4424940582321063</v>
      </c>
      <c r="H26" s="913">
        <f t="shared" si="5"/>
        <v>2.2882702318943439E-2</v>
      </c>
    </row>
    <row r="27" spans="1:8" x14ac:dyDescent="0.25">
      <c r="A27" s="570" t="s">
        <v>253</v>
      </c>
      <c r="B27" s="457">
        <v>1393956</v>
      </c>
      <c r="C27" s="456">
        <v>3326084</v>
      </c>
      <c r="D27" s="173">
        <f t="shared" si="3"/>
        <v>1.3860753137114803</v>
      </c>
      <c r="E27" s="457">
        <v>4878620</v>
      </c>
      <c r="F27" s="456">
        <v>4691695</v>
      </c>
      <c r="G27" s="173">
        <f t="shared" si="4"/>
        <v>-3.8315138297305373E-2</v>
      </c>
      <c r="H27" s="913">
        <f t="shared" si="5"/>
        <v>2.1001302827909886E-2</v>
      </c>
    </row>
    <row r="28" spans="1:8" x14ac:dyDescent="0.25">
      <c r="A28" s="570" t="s">
        <v>256</v>
      </c>
      <c r="B28" s="457">
        <v>1948</v>
      </c>
      <c r="C28" s="456">
        <v>153229</v>
      </c>
      <c r="D28" s="173" t="s">
        <v>215</v>
      </c>
      <c r="E28" s="457">
        <v>165926</v>
      </c>
      <c r="F28" s="456">
        <v>4528614</v>
      </c>
      <c r="G28" s="173" t="s">
        <v>215</v>
      </c>
      <c r="H28" s="913">
        <f t="shared" si="5"/>
        <v>2.0271307918505423E-2</v>
      </c>
    </row>
    <row r="29" spans="1:8" x14ac:dyDescent="0.25">
      <c r="A29" s="570" t="s">
        <v>263</v>
      </c>
      <c r="B29" s="457">
        <v>4815946</v>
      </c>
      <c r="C29" s="456">
        <v>14389</v>
      </c>
      <c r="D29" s="173">
        <f t="shared" si="3"/>
        <v>-0.99701221732967937</v>
      </c>
      <c r="E29" s="457">
        <v>11849517</v>
      </c>
      <c r="F29" s="456">
        <v>4162041</v>
      </c>
      <c r="G29" s="173">
        <f t="shared" si="4"/>
        <v>-0.64875859497057986</v>
      </c>
      <c r="H29" s="913">
        <f t="shared" si="5"/>
        <v>1.8630427473051187E-2</v>
      </c>
    </row>
    <row r="30" spans="1:8" x14ac:dyDescent="0.25">
      <c r="A30" s="319" t="s">
        <v>824</v>
      </c>
      <c r="B30" s="457">
        <v>6113703</v>
      </c>
      <c r="C30" s="456">
        <v>9434890</v>
      </c>
      <c r="D30" s="173">
        <f t="shared" si="3"/>
        <v>0.54323656219479433</v>
      </c>
      <c r="E30" s="210">
        <v>32772084</v>
      </c>
      <c r="F30" s="915">
        <v>26014814</v>
      </c>
      <c r="G30" s="173">
        <f t="shared" si="4"/>
        <v>-0.20618981691857008</v>
      </c>
      <c r="H30" s="913">
        <f t="shared" si="5"/>
        <v>0.11644938275521953</v>
      </c>
    </row>
    <row r="31" spans="1:8" x14ac:dyDescent="0.25">
      <c r="A31" s="569" t="s">
        <v>201</v>
      </c>
      <c r="B31" s="209">
        <f>SUM(B32:B42)</f>
        <v>88163639</v>
      </c>
      <c r="C31" s="212">
        <f>SUM(C32:C42)</f>
        <v>58652950</v>
      </c>
      <c r="D31" s="169">
        <f t="shared" si="3"/>
        <v>-0.33472630366357725</v>
      </c>
      <c r="E31" s="209">
        <f>+SUM(E32:E42)</f>
        <v>166513007</v>
      </c>
      <c r="F31" s="212">
        <f>+SUM(F32:F42)</f>
        <v>161398532</v>
      </c>
      <c r="G31" s="169">
        <f t="shared" si="4"/>
        <v>-3.0715168094946455E-2</v>
      </c>
      <c r="H31" s="916">
        <f>SUM(H32:H42)</f>
        <v>1</v>
      </c>
    </row>
    <row r="32" spans="1:8" x14ac:dyDescent="0.25">
      <c r="A32" s="568" t="s">
        <v>293</v>
      </c>
      <c r="B32" s="210">
        <v>9085488</v>
      </c>
      <c r="C32" s="211">
        <v>11391409</v>
      </c>
      <c r="D32" s="173">
        <f t="shared" si="3"/>
        <v>0.25380265760078058</v>
      </c>
      <c r="E32" s="210">
        <v>22088614</v>
      </c>
      <c r="F32" s="211">
        <v>32624621</v>
      </c>
      <c r="G32" s="173">
        <f t="shared" si="4"/>
        <v>0.47698814420859548</v>
      </c>
      <c r="H32" s="913">
        <f t="shared" ref="H32:H42" si="6">+F32/$F$31</f>
        <v>0.2021370367854399</v>
      </c>
    </row>
    <row r="33" spans="1:8" x14ac:dyDescent="0.25">
      <c r="A33" s="568" t="s">
        <v>258</v>
      </c>
      <c r="B33" s="210">
        <v>4248681</v>
      </c>
      <c r="C33" s="211">
        <v>5868381</v>
      </c>
      <c r="D33" s="173">
        <f t="shared" si="3"/>
        <v>0.38122419640354255</v>
      </c>
      <c r="E33" s="210">
        <v>12981035</v>
      </c>
      <c r="F33" s="211">
        <v>15919087</v>
      </c>
      <c r="G33" s="173">
        <f t="shared" si="4"/>
        <v>0.22633418675783568</v>
      </c>
      <c r="H33" s="913">
        <f t="shared" si="6"/>
        <v>9.8632167236812285E-2</v>
      </c>
    </row>
    <row r="34" spans="1:8" x14ac:dyDescent="0.25">
      <c r="A34" s="568" t="s">
        <v>263</v>
      </c>
      <c r="B34" s="210">
        <v>4631794</v>
      </c>
      <c r="C34" s="211">
        <v>2457369</v>
      </c>
      <c r="D34" s="173">
        <f t="shared" si="3"/>
        <v>-0.46945632728916697</v>
      </c>
      <c r="E34" s="210">
        <v>13481378</v>
      </c>
      <c r="F34" s="211">
        <v>11432761</v>
      </c>
      <c r="G34" s="173">
        <f t="shared" si="4"/>
        <v>-0.15195902080633006</v>
      </c>
      <c r="H34" s="913">
        <f t="shared" si="6"/>
        <v>7.0835594712844105E-2</v>
      </c>
    </row>
    <row r="35" spans="1:8" x14ac:dyDescent="0.25">
      <c r="A35" s="568" t="s">
        <v>248</v>
      </c>
      <c r="B35" s="210">
        <v>1718264</v>
      </c>
      <c r="C35" s="211">
        <v>3492543</v>
      </c>
      <c r="D35" s="173">
        <f t="shared" si="3"/>
        <v>1.0325997634822124</v>
      </c>
      <c r="E35" s="210">
        <v>5987958</v>
      </c>
      <c r="F35" s="211">
        <v>8229014</v>
      </c>
      <c r="G35" s="173">
        <f t="shared" si="4"/>
        <v>0.37426047410486185</v>
      </c>
      <c r="H35" s="913">
        <f t="shared" si="6"/>
        <v>5.0985680588470285E-2</v>
      </c>
    </row>
    <row r="36" spans="1:8" x14ac:dyDescent="0.25">
      <c r="A36" s="568" t="s">
        <v>287</v>
      </c>
      <c r="B36" s="210">
        <v>1481527</v>
      </c>
      <c r="C36" s="211">
        <v>1476021</v>
      </c>
      <c r="D36" s="173">
        <f t="shared" si="3"/>
        <v>-3.7164358125096886E-3</v>
      </c>
      <c r="E36" s="210">
        <v>4174880</v>
      </c>
      <c r="F36" s="211">
        <v>5924350</v>
      </c>
      <c r="G36" s="173">
        <f t="shared" si="4"/>
        <v>0.41904677499712562</v>
      </c>
      <c r="H36" s="913">
        <f t="shared" si="6"/>
        <v>3.6706343772693051E-2</v>
      </c>
    </row>
    <row r="37" spans="1:8" x14ac:dyDescent="0.25">
      <c r="A37" s="568" t="s">
        <v>267</v>
      </c>
      <c r="B37" s="210">
        <v>549907</v>
      </c>
      <c r="C37" s="211">
        <v>2836258</v>
      </c>
      <c r="D37" s="173">
        <f t="shared" si="3"/>
        <v>4.1577048482743448</v>
      </c>
      <c r="E37" s="210">
        <v>1273005</v>
      </c>
      <c r="F37" s="211">
        <v>5173052</v>
      </c>
      <c r="G37" s="173">
        <f t="shared" si="4"/>
        <v>3.0636541097639052</v>
      </c>
      <c r="H37" s="913">
        <f t="shared" si="6"/>
        <v>3.2051419154171736E-2</v>
      </c>
    </row>
    <row r="38" spans="1:8" x14ac:dyDescent="0.25">
      <c r="A38" s="568" t="s">
        <v>275</v>
      </c>
      <c r="B38" s="210">
        <v>675501</v>
      </c>
      <c r="C38" s="211">
        <v>1628793</v>
      </c>
      <c r="D38" s="173">
        <f t="shared" si="3"/>
        <v>1.4112369929874271</v>
      </c>
      <c r="E38" s="210">
        <v>2335144</v>
      </c>
      <c r="F38" s="211">
        <v>4838765</v>
      </c>
      <c r="G38" s="173">
        <f t="shared" si="4"/>
        <v>1.072148441380917</v>
      </c>
      <c r="H38" s="914">
        <f t="shared" si="6"/>
        <v>2.9980229312122863E-2</v>
      </c>
    </row>
    <row r="39" spans="1:8" x14ac:dyDescent="0.25">
      <c r="A39" s="568" t="s">
        <v>753</v>
      </c>
      <c r="B39" s="210">
        <v>338004</v>
      </c>
      <c r="C39" s="211">
        <v>2414760</v>
      </c>
      <c r="D39" s="173">
        <f t="shared" si="3"/>
        <v>6.1441758085703126</v>
      </c>
      <c r="E39" s="210">
        <v>1116004</v>
      </c>
      <c r="F39" s="211">
        <v>4821503</v>
      </c>
      <c r="G39" s="173">
        <f t="shared" si="4"/>
        <v>3.3203277049186202</v>
      </c>
      <c r="H39" s="914">
        <f t="shared" si="6"/>
        <v>2.98732766664817E-2</v>
      </c>
    </row>
    <row r="40" spans="1:8" x14ac:dyDescent="0.25">
      <c r="A40" s="568" t="s">
        <v>773</v>
      </c>
      <c r="B40" s="210">
        <v>140280</v>
      </c>
      <c r="C40" s="211">
        <v>1779056</v>
      </c>
      <c r="D40" s="173" t="s">
        <v>215</v>
      </c>
      <c r="E40" s="210">
        <v>232098</v>
      </c>
      <c r="F40" s="211">
        <v>4028695</v>
      </c>
      <c r="G40" s="173" t="s">
        <v>215</v>
      </c>
      <c r="H40" s="913">
        <f t="shared" si="6"/>
        <v>2.4961162595952237E-2</v>
      </c>
    </row>
    <row r="41" spans="1:8" x14ac:dyDescent="0.25">
      <c r="A41" s="568" t="s">
        <v>368</v>
      </c>
      <c r="B41" s="210">
        <v>1678182</v>
      </c>
      <c r="C41" s="211">
        <v>1541574</v>
      </c>
      <c r="D41" s="173">
        <f t="shared" si="3"/>
        <v>-8.140237471263545E-2</v>
      </c>
      <c r="E41" s="210">
        <v>4278553</v>
      </c>
      <c r="F41" s="211">
        <v>3490954</v>
      </c>
      <c r="G41" s="173">
        <f t="shared" si="4"/>
        <v>-0.18408069270148109</v>
      </c>
      <c r="H41" s="913">
        <f t="shared" si="6"/>
        <v>2.1629403667686394E-2</v>
      </c>
    </row>
    <row r="42" spans="1:8" x14ac:dyDescent="0.25">
      <c r="A42" s="319" t="s">
        <v>825</v>
      </c>
      <c r="B42" s="210">
        <v>63616011</v>
      </c>
      <c r="C42" s="211">
        <v>23766786</v>
      </c>
      <c r="D42" s="173">
        <f t="shared" si="3"/>
        <v>-0.62640244764796704</v>
      </c>
      <c r="E42" s="210">
        <v>98564338</v>
      </c>
      <c r="F42" s="915">
        <v>64915730</v>
      </c>
      <c r="G42" s="173">
        <f t="shared" si="4"/>
        <v>-0.34138724697770506</v>
      </c>
      <c r="H42" s="913">
        <f t="shared" si="6"/>
        <v>0.40220768550732544</v>
      </c>
    </row>
    <row r="43" spans="1:8" x14ac:dyDescent="0.25">
      <c r="A43" s="569" t="s">
        <v>281</v>
      </c>
      <c r="B43" s="209">
        <f>SUM(B44:B54)</f>
        <v>75827279</v>
      </c>
      <c r="C43" s="212">
        <f>SUM(C44:C54)</f>
        <v>168726932</v>
      </c>
      <c r="D43" s="169">
        <f t="shared" si="3"/>
        <v>1.2251481818304466</v>
      </c>
      <c r="E43" s="209">
        <f>+SUM(E44:E54)</f>
        <v>199406923</v>
      </c>
      <c r="F43" s="212">
        <f>+SUM(F44:F54)</f>
        <v>432322196</v>
      </c>
      <c r="G43" s="169">
        <f t="shared" si="4"/>
        <v>1.1680400534539115</v>
      </c>
      <c r="H43" s="916">
        <f>SUM(H44:H54)</f>
        <v>1</v>
      </c>
    </row>
    <row r="44" spans="1:8" x14ac:dyDescent="0.25">
      <c r="A44" s="568" t="s">
        <v>251</v>
      </c>
      <c r="B44" s="210">
        <v>13515746</v>
      </c>
      <c r="C44" s="211">
        <v>37784838</v>
      </c>
      <c r="D44" s="173">
        <f t="shared" si="3"/>
        <v>1.7956161650270728</v>
      </c>
      <c r="E44" s="210">
        <v>39268062</v>
      </c>
      <c r="F44" s="211">
        <v>103628705</v>
      </c>
      <c r="G44" s="173">
        <f t="shared" si="4"/>
        <v>1.6390073693985712</v>
      </c>
      <c r="H44" s="913">
        <f t="shared" ref="H44:H54" si="7">+F44/$F$43</f>
        <v>0.23970248568963134</v>
      </c>
    </row>
    <row r="45" spans="1:8" x14ac:dyDescent="0.25">
      <c r="A45" s="568" t="s">
        <v>274</v>
      </c>
      <c r="B45" s="210">
        <v>3437772</v>
      </c>
      <c r="C45" s="211">
        <v>19157171</v>
      </c>
      <c r="D45" s="173">
        <f t="shared" si="3"/>
        <v>4.5725542589793626</v>
      </c>
      <c r="E45" s="210">
        <v>7649252</v>
      </c>
      <c r="F45" s="211">
        <v>74281887</v>
      </c>
      <c r="G45" s="173">
        <f t="shared" si="4"/>
        <v>8.7110001082458783</v>
      </c>
      <c r="H45" s="913">
        <f t="shared" si="7"/>
        <v>0.17182066451198355</v>
      </c>
    </row>
    <row r="46" spans="1:8" x14ac:dyDescent="0.25">
      <c r="A46" s="568" t="s">
        <v>263</v>
      </c>
      <c r="B46" s="210">
        <v>7670470</v>
      </c>
      <c r="C46" s="211">
        <v>35008677</v>
      </c>
      <c r="D46" s="173">
        <f t="shared" si="3"/>
        <v>3.5640849908806107</v>
      </c>
      <c r="E46" s="210">
        <v>21172140</v>
      </c>
      <c r="F46" s="211">
        <v>47144282</v>
      </c>
      <c r="G46" s="173">
        <f t="shared" si="4"/>
        <v>1.226713123944958</v>
      </c>
      <c r="H46" s="913">
        <f t="shared" si="7"/>
        <v>0.10904895107444357</v>
      </c>
    </row>
    <row r="47" spans="1:8" x14ac:dyDescent="0.25">
      <c r="A47" s="568" t="s">
        <v>249</v>
      </c>
      <c r="B47" s="210">
        <v>6862953</v>
      </c>
      <c r="C47" s="211">
        <v>14153956</v>
      </c>
      <c r="D47" s="173">
        <f t="shared" si="3"/>
        <v>1.0623711105117577</v>
      </c>
      <c r="E47" s="210">
        <v>23511465</v>
      </c>
      <c r="F47" s="211">
        <v>34256668</v>
      </c>
      <c r="G47" s="173">
        <f t="shared" si="4"/>
        <v>0.4570197135737819</v>
      </c>
      <c r="H47" s="913">
        <f t="shared" si="7"/>
        <v>7.9238744429397739E-2</v>
      </c>
    </row>
    <row r="48" spans="1:8" x14ac:dyDescent="0.25">
      <c r="A48" s="568" t="s">
        <v>250</v>
      </c>
      <c r="B48" s="210">
        <v>4005891</v>
      </c>
      <c r="C48" s="211">
        <v>3928384</v>
      </c>
      <c r="D48" s="173">
        <f t="shared" si="3"/>
        <v>-1.9348254857658342E-2</v>
      </c>
      <c r="E48" s="210">
        <v>19051529</v>
      </c>
      <c r="F48" s="211">
        <v>20435926</v>
      </c>
      <c r="G48" s="173">
        <f t="shared" si="4"/>
        <v>7.2665926183667517E-2</v>
      </c>
      <c r="H48" s="913">
        <f t="shared" si="7"/>
        <v>4.7270129059022455E-2</v>
      </c>
    </row>
    <row r="49" spans="1:8" x14ac:dyDescent="0.25">
      <c r="A49" s="568" t="s">
        <v>248</v>
      </c>
      <c r="B49" s="210">
        <v>5282338</v>
      </c>
      <c r="C49" s="211">
        <v>6361426</v>
      </c>
      <c r="D49" s="173">
        <f t="shared" si="3"/>
        <v>0.20428227046432856</v>
      </c>
      <c r="E49" s="210">
        <v>10865448</v>
      </c>
      <c r="F49" s="211">
        <v>13904362</v>
      </c>
      <c r="G49" s="173">
        <f t="shared" si="4"/>
        <v>0.27968602859265435</v>
      </c>
      <c r="H49" s="913">
        <f t="shared" si="7"/>
        <v>3.2162035927482194E-2</v>
      </c>
    </row>
    <row r="50" spans="1:8" x14ac:dyDescent="0.25">
      <c r="A50" s="568" t="s">
        <v>693</v>
      </c>
      <c r="B50" s="210">
        <v>228387</v>
      </c>
      <c r="C50" s="211">
        <v>4913128</v>
      </c>
      <c r="D50" s="173" t="s">
        <v>215</v>
      </c>
      <c r="E50" s="210">
        <v>788217</v>
      </c>
      <c r="F50" s="211">
        <v>12848136</v>
      </c>
      <c r="G50" s="173" t="s">
        <v>215</v>
      </c>
      <c r="H50" s="913">
        <f t="shared" si="7"/>
        <v>2.971889049157217E-2</v>
      </c>
    </row>
    <row r="51" spans="1:8" x14ac:dyDescent="0.25">
      <c r="A51" s="568" t="s">
        <v>254</v>
      </c>
      <c r="B51" s="210">
        <v>902373</v>
      </c>
      <c r="C51" s="211">
        <v>4083708</v>
      </c>
      <c r="D51" s="173">
        <f t="shared" si="3"/>
        <v>3.5255210428503512</v>
      </c>
      <c r="E51" s="210">
        <v>2010834</v>
      </c>
      <c r="F51" s="211">
        <v>12438221</v>
      </c>
      <c r="G51" s="173">
        <f t="shared" si="4"/>
        <v>5.1856030880719146</v>
      </c>
      <c r="H51" s="913">
        <f t="shared" si="7"/>
        <v>2.8770720344879076E-2</v>
      </c>
    </row>
    <row r="52" spans="1:8" x14ac:dyDescent="0.25">
      <c r="A52" s="568" t="s">
        <v>258</v>
      </c>
      <c r="B52" s="210">
        <v>4877133</v>
      </c>
      <c r="C52" s="211">
        <v>1320054</v>
      </c>
      <c r="D52" s="173">
        <f t="shared" si="3"/>
        <v>-0.72933811729144971</v>
      </c>
      <c r="E52" s="210">
        <v>6647341</v>
      </c>
      <c r="F52" s="211">
        <v>9507738</v>
      </c>
      <c r="G52" s="173">
        <f t="shared" si="4"/>
        <v>0.43030694528834923</v>
      </c>
      <c r="H52" s="914">
        <f t="shared" si="7"/>
        <v>2.1992250427965536E-2</v>
      </c>
    </row>
    <row r="53" spans="1:8" x14ac:dyDescent="0.25">
      <c r="A53" s="568" t="s">
        <v>262</v>
      </c>
      <c r="B53" s="210">
        <v>481093</v>
      </c>
      <c r="C53" s="211">
        <v>5545827</v>
      </c>
      <c r="D53" s="173" t="s">
        <v>215</v>
      </c>
      <c r="E53" s="210">
        <v>1115321</v>
      </c>
      <c r="F53" s="211">
        <v>9365936</v>
      </c>
      <c r="G53" s="173">
        <f t="shared" si="4"/>
        <v>7.3975250174613407</v>
      </c>
      <c r="H53" s="914">
        <f t="shared" si="7"/>
        <v>2.1664249688443014E-2</v>
      </c>
    </row>
    <row r="54" spans="1:8" x14ac:dyDescent="0.25">
      <c r="A54" s="319" t="s">
        <v>826</v>
      </c>
      <c r="B54" s="210">
        <v>28563123</v>
      </c>
      <c r="C54" s="211">
        <v>36469763</v>
      </c>
      <c r="D54" s="173">
        <f>C54/B54-1</f>
        <v>0.27681286811669725</v>
      </c>
      <c r="E54" s="210">
        <v>67327314</v>
      </c>
      <c r="F54" s="915">
        <v>94510335</v>
      </c>
      <c r="G54" s="173">
        <f t="shared" si="4"/>
        <v>0.40374432581700792</v>
      </c>
      <c r="H54" s="913">
        <f t="shared" si="7"/>
        <v>0.21861087835517934</v>
      </c>
    </row>
    <row r="55" spans="1:8" x14ac:dyDescent="0.25">
      <c r="A55" s="569" t="s">
        <v>282</v>
      </c>
      <c r="B55" s="209">
        <f>SUM(B56:B66)</f>
        <v>54981980</v>
      </c>
      <c r="C55" s="212">
        <f>SUM(C56:C66)</f>
        <v>104759342</v>
      </c>
      <c r="D55" s="169">
        <f>C55/B55-1</f>
        <v>0.90533956761833601</v>
      </c>
      <c r="E55" s="209">
        <f>+SUM(E56:E66)</f>
        <v>166940038</v>
      </c>
      <c r="F55" s="212">
        <f>+SUM(F56:F66)</f>
        <v>251828398</v>
      </c>
      <c r="G55" s="169">
        <f>F55/E55-1</f>
        <v>0.50849611044176224</v>
      </c>
      <c r="H55" s="916">
        <f>SUM(H56:H66)</f>
        <v>1</v>
      </c>
    </row>
    <row r="56" spans="1:8" x14ac:dyDescent="0.25">
      <c r="A56" s="568" t="s">
        <v>274</v>
      </c>
      <c r="B56" s="210">
        <v>10723922</v>
      </c>
      <c r="C56" s="211">
        <v>38406583</v>
      </c>
      <c r="D56" s="173">
        <f t="shared" ref="D56:D66" si="8">(C56-B56)/B56</f>
        <v>2.5813933559009477</v>
      </c>
      <c r="E56" s="210">
        <v>39821113</v>
      </c>
      <c r="F56" s="211">
        <v>76290636</v>
      </c>
      <c r="G56" s="173">
        <f>(F56-E56)/E56</f>
        <v>0.91583384422228475</v>
      </c>
      <c r="H56" s="913">
        <f t="shared" ref="H56:H66" si="9">+F56/$F$55</f>
        <v>0.30294691387426448</v>
      </c>
    </row>
    <row r="57" spans="1:8" x14ac:dyDescent="0.25">
      <c r="A57" s="568" t="s">
        <v>263</v>
      </c>
      <c r="B57" s="210">
        <v>537150</v>
      </c>
      <c r="C57" s="211">
        <v>9255204</v>
      </c>
      <c r="D57" s="173" t="s">
        <v>215</v>
      </c>
      <c r="E57" s="210">
        <v>1433376</v>
      </c>
      <c r="F57" s="211">
        <v>21619899</v>
      </c>
      <c r="G57" s="173" t="s">
        <v>215</v>
      </c>
      <c r="H57" s="913">
        <f t="shared" si="9"/>
        <v>8.5851711608791639E-2</v>
      </c>
    </row>
    <row r="58" spans="1:8" x14ac:dyDescent="0.25">
      <c r="A58" s="568" t="s">
        <v>262</v>
      </c>
      <c r="B58" s="210">
        <v>7029261</v>
      </c>
      <c r="C58" s="211">
        <v>6865440</v>
      </c>
      <c r="D58" s="173">
        <f t="shared" si="8"/>
        <v>-2.3305579348952898E-2</v>
      </c>
      <c r="E58" s="210">
        <v>19824721</v>
      </c>
      <c r="F58" s="211">
        <v>20577650</v>
      </c>
      <c r="G58" s="173">
        <f t="shared" ref="G58:G66" si="10">(F58-E58)/E58</f>
        <v>3.7979298674619431E-2</v>
      </c>
      <c r="H58" s="913">
        <f t="shared" si="9"/>
        <v>8.1712984569754524E-2</v>
      </c>
    </row>
    <row r="59" spans="1:8" x14ac:dyDescent="0.25">
      <c r="A59" s="568" t="s">
        <v>264</v>
      </c>
      <c r="B59" s="210">
        <v>4197798</v>
      </c>
      <c r="C59" s="211">
        <v>5436063</v>
      </c>
      <c r="D59" s="173">
        <f t="shared" si="8"/>
        <v>0.29497965361839706</v>
      </c>
      <c r="E59" s="210">
        <v>11312806</v>
      </c>
      <c r="F59" s="211">
        <v>14933272</v>
      </c>
      <c r="G59" s="173">
        <f t="shared" si="10"/>
        <v>0.32003253657845809</v>
      </c>
      <c r="H59" s="913">
        <f t="shared" si="9"/>
        <v>5.9299396408819628E-2</v>
      </c>
    </row>
    <row r="60" spans="1:8" x14ac:dyDescent="0.25">
      <c r="A60" s="568" t="s">
        <v>258</v>
      </c>
      <c r="B60" s="210">
        <v>5858170</v>
      </c>
      <c r="C60" s="211">
        <v>4298000</v>
      </c>
      <c r="D60" s="173">
        <f t="shared" si="8"/>
        <v>-0.26632378370719867</v>
      </c>
      <c r="E60" s="210">
        <v>18002835</v>
      </c>
      <c r="F60" s="211">
        <v>13245290</v>
      </c>
      <c r="G60" s="173">
        <f t="shared" si="10"/>
        <v>-0.26426643359226476</v>
      </c>
      <c r="H60" s="913">
        <f t="shared" si="9"/>
        <v>5.2596490726196814E-2</v>
      </c>
    </row>
    <row r="61" spans="1:8" x14ac:dyDescent="0.25">
      <c r="A61" s="568" t="s">
        <v>764</v>
      </c>
      <c r="B61" s="210">
        <v>2774994</v>
      </c>
      <c r="C61" s="211">
        <v>3719722</v>
      </c>
      <c r="D61" s="173">
        <f t="shared" si="8"/>
        <v>0.34044325861605468</v>
      </c>
      <c r="E61" s="210">
        <v>8398583</v>
      </c>
      <c r="F61" s="211">
        <v>10660131</v>
      </c>
      <c r="G61" s="173">
        <f t="shared" si="10"/>
        <v>0.26927732928280879</v>
      </c>
      <c r="H61" s="913">
        <f t="shared" si="9"/>
        <v>4.2330932828314301E-2</v>
      </c>
    </row>
    <row r="62" spans="1:8" x14ac:dyDescent="0.25">
      <c r="A62" s="568" t="s">
        <v>786</v>
      </c>
      <c r="B62" s="210">
        <v>2361913</v>
      </c>
      <c r="C62" s="211">
        <v>5093132</v>
      </c>
      <c r="D62" s="173">
        <f t="shared" si="8"/>
        <v>1.1563588497967536</v>
      </c>
      <c r="E62" s="210">
        <v>6382161</v>
      </c>
      <c r="F62" s="211">
        <v>10041612</v>
      </c>
      <c r="G62" s="173">
        <f t="shared" si="10"/>
        <v>0.57338744666579233</v>
      </c>
      <c r="H62" s="913">
        <f t="shared" si="9"/>
        <v>3.9874819836641297E-2</v>
      </c>
    </row>
    <row r="63" spans="1:8" x14ac:dyDescent="0.25">
      <c r="A63" s="568" t="s">
        <v>265</v>
      </c>
      <c r="B63" s="210">
        <v>3416108</v>
      </c>
      <c r="C63" s="211">
        <v>3168847</v>
      </c>
      <c r="D63" s="173">
        <f t="shared" si="8"/>
        <v>-7.2380908331937985E-2</v>
      </c>
      <c r="E63" s="210">
        <v>10214246</v>
      </c>
      <c r="F63" s="211">
        <v>9618786</v>
      </c>
      <c r="G63" s="173">
        <f t="shared" si="10"/>
        <v>-5.8297009882080378E-2</v>
      </c>
      <c r="H63" s="913">
        <f t="shared" si="9"/>
        <v>3.8195795535339111E-2</v>
      </c>
    </row>
    <row r="64" spans="1:8" x14ac:dyDescent="0.25">
      <c r="A64" s="568" t="s">
        <v>267</v>
      </c>
      <c r="B64" s="210">
        <v>1591792</v>
      </c>
      <c r="C64" s="211">
        <v>2567249</v>
      </c>
      <c r="D64" s="173">
        <f t="shared" si="8"/>
        <v>0.61280431111602518</v>
      </c>
      <c r="E64" s="210">
        <v>4608635</v>
      </c>
      <c r="F64" s="211">
        <v>7310732</v>
      </c>
      <c r="G64" s="173">
        <f t="shared" si="10"/>
        <v>0.58631178212203827</v>
      </c>
      <c r="H64" s="913">
        <f t="shared" si="9"/>
        <v>2.903060996321789E-2</v>
      </c>
    </row>
    <row r="65" spans="1:8" x14ac:dyDescent="0.25">
      <c r="A65" s="568" t="s">
        <v>266</v>
      </c>
      <c r="B65" s="210">
        <v>2721535</v>
      </c>
      <c r="C65" s="211">
        <v>2664238</v>
      </c>
      <c r="D65" s="173">
        <f t="shared" si="8"/>
        <v>-2.1053192407960948E-2</v>
      </c>
      <c r="E65" s="210">
        <v>8124493</v>
      </c>
      <c r="F65" s="211">
        <v>7143251</v>
      </c>
      <c r="G65" s="173">
        <f t="shared" si="10"/>
        <v>-0.12077578256267807</v>
      </c>
      <c r="H65" s="913">
        <f t="shared" si="9"/>
        <v>2.8365549940876804E-2</v>
      </c>
    </row>
    <row r="66" spans="1:8" x14ac:dyDescent="0.25">
      <c r="A66" s="319" t="s">
        <v>827</v>
      </c>
      <c r="B66" s="210">
        <v>13769337</v>
      </c>
      <c r="C66" s="211">
        <v>23284864</v>
      </c>
      <c r="D66" s="173">
        <f t="shared" si="8"/>
        <v>0.69106646166042707</v>
      </c>
      <c r="E66" s="210">
        <v>38817069</v>
      </c>
      <c r="F66" s="915">
        <v>60387139</v>
      </c>
      <c r="G66" s="173">
        <f t="shared" si="10"/>
        <v>0.55568518066111583</v>
      </c>
      <c r="H66" s="913">
        <f t="shared" si="9"/>
        <v>0.2397947947077835</v>
      </c>
    </row>
    <row r="67" spans="1:8" x14ac:dyDescent="0.25">
      <c r="A67" s="569" t="s">
        <v>221</v>
      </c>
      <c r="B67" s="209">
        <f>SUM(B68:B78)</f>
        <v>29509224</v>
      </c>
      <c r="C67" s="212">
        <f>SUM(C68:C78)</f>
        <v>66453334</v>
      </c>
      <c r="D67" s="169">
        <f>C67/B67-1</f>
        <v>1.2519512542925559</v>
      </c>
      <c r="E67" s="209">
        <f>+SUM(E68:E78)</f>
        <v>117047959</v>
      </c>
      <c r="F67" s="212">
        <f>+SUM(F68:F78)</f>
        <v>144773448</v>
      </c>
      <c r="G67" s="169">
        <f>F67/E67-1</f>
        <v>0.23687289583580018</v>
      </c>
      <c r="H67" s="916">
        <f>SUM(H68:H78)</f>
        <v>0.99999999999999989</v>
      </c>
    </row>
    <row r="68" spans="1:8" x14ac:dyDescent="0.25">
      <c r="A68" s="568" t="s">
        <v>251</v>
      </c>
      <c r="B68" s="210">
        <v>5314527</v>
      </c>
      <c r="C68" s="211">
        <v>6515773</v>
      </c>
      <c r="D68" s="173">
        <f t="shared" ref="D68:D77" si="11">C68/B68-1</f>
        <v>0.22603065145778722</v>
      </c>
      <c r="E68" s="210">
        <v>14772162</v>
      </c>
      <c r="F68" s="211">
        <v>21806798</v>
      </c>
      <c r="G68" s="173">
        <f t="shared" ref="G68:G78" si="12">F68/E68-1</f>
        <v>0.47620896656833311</v>
      </c>
      <c r="H68" s="913">
        <f t="shared" ref="H68:H78" si="13">+F68/$F$67</f>
        <v>0.15062705420955366</v>
      </c>
    </row>
    <row r="69" spans="1:8" x14ac:dyDescent="0.25">
      <c r="A69" s="568" t="s">
        <v>253</v>
      </c>
      <c r="B69" s="210">
        <v>0</v>
      </c>
      <c r="C69" s="211">
        <v>21784682</v>
      </c>
      <c r="D69" s="173" t="s">
        <v>215</v>
      </c>
      <c r="E69" s="210">
        <v>21948415</v>
      </c>
      <c r="F69" s="211">
        <v>21784682</v>
      </c>
      <c r="G69" s="173">
        <f t="shared" si="12"/>
        <v>-7.4599008630008568E-3</v>
      </c>
      <c r="H69" s="913">
        <f t="shared" si="13"/>
        <v>0.15047429139078045</v>
      </c>
    </row>
    <row r="70" spans="1:8" x14ac:dyDescent="0.25">
      <c r="A70" s="568" t="s">
        <v>250</v>
      </c>
      <c r="B70" s="210">
        <v>2464172</v>
      </c>
      <c r="C70" s="211">
        <v>5466241</v>
      </c>
      <c r="D70" s="173">
        <f t="shared" si="11"/>
        <v>1.2182871163214255</v>
      </c>
      <c r="E70" s="210">
        <v>10031035</v>
      </c>
      <c r="F70" s="211">
        <v>18653297</v>
      </c>
      <c r="G70" s="173">
        <f t="shared" si="12"/>
        <v>0.8595585600090121</v>
      </c>
      <c r="H70" s="913">
        <f t="shared" si="13"/>
        <v>0.1288447381594448</v>
      </c>
    </row>
    <row r="71" spans="1:8" x14ac:dyDescent="0.25">
      <c r="A71" s="568" t="s">
        <v>265</v>
      </c>
      <c r="B71" s="210">
        <v>0</v>
      </c>
      <c r="C71" s="211">
        <v>3894600</v>
      </c>
      <c r="D71" s="173" t="s">
        <v>215</v>
      </c>
      <c r="E71" s="210">
        <v>3453770</v>
      </c>
      <c r="F71" s="211">
        <v>13065198</v>
      </c>
      <c r="G71" s="173">
        <f t="shared" si="12"/>
        <v>2.7828801570457791</v>
      </c>
      <c r="H71" s="913">
        <f t="shared" si="13"/>
        <v>9.0245816346102362E-2</v>
      </c>
    </row>
    <row r="72" spans="1:8" x14ac:dyDescent="0.25">
      <c r="A72" s="568" t="s">
        <v>248</v>
      </c>
      <c r="B72" s="210">
        <v>1605170</v>
      </c>
      <c r="C72" s="211">
        <v>5309068</v>
      </c>
      <c r="D72" s="173">
        <f t="shared" si="11"/>
        <v>2.3074802045889222</v>
      </c>
      <c r="E72" s="210">
        <v>3563072</v>
      </c>
      <c r="F72" s="211">
        <v>9031245</v>
      </c>
      <c r="G72" s="173">
        <f t="shared" si="12"/>
        <v>1.5346793441165376</v>
      </c>
      <c r="H72" s="913">
        <f t="shared" si="13"/>
        <v>6.2381915501522077E-2</v>
      </c>
    </row>
    <row r="73" spans="1:8" x14ac:dyDescent="0.25">
      <c r="A73" s="568" t="s">
        <v>645</v>
      </c>
      <c r="B73" s="210">
        <v>652426</v>
      </c>
      <c r="C73" s="211">
        <v>980141</v>
      </c>
      <c r="D73" s="173">
        <f t="shared" si="11"/>
        <v>0.50230217679859468</v>
      </c>
      <c r="E73" s="210">
        <v>1112000</v>
      </c>
      <c r="F73" s="211">
        <v>6331980</v>
      </c>
      <c r="G73" s="173">
        <f t="shared" si="12"/>
        <v>4.6942266187050361</v>
      </c>
      <c r="H73" s="913">
        <f t="shared" si="13"/>
        <v>4.3737163737372617E-2</v>
      </c>
    </row>
    <row r="74" spans="1:8" x14ac:dyDescent="0.25">
      <c r="A74" s="568" t="s">
        <v>693</v>
      </c>
      <c r="B74" s="210">
        <v>0</v>
      </c>
      <c r="C74" s="211">
        <v>2603534</v>
      </c>
      <c r="D74" s="173" t="s">
        <v>215</v>
      </c>
      <c r="E74" s="210">
        <v>0</v>
      </c>
      <c r="F74" s="211">
        <v>5290501</v>
      </c>
      <c r="G74" s="173" t="s">
        <v>215</v>
      </c>
      <c r="H74" s="913">
        <f t="shared" si="13"/>
        <v>3.6543310068846327E-2</v>
      </c>
    </row>
    <row r="75" spans="1:8" x14ac:dyDescent="0.25">
      <c r="A75" s="568" t="s">
        <v>263</v>
      </c>
      <c r="B75" s="210">
        <v>6546500</v>
      </c>
      <c r="C75" s="211">
        <v>1934741</v>
      </c>
      <c r="D75" s="173">
        <f t="shared" si="11"/>
        <v>-0.70446177346673799</v>
      </c>
      <c r="E75" s="210">
        <v>19703096</v>
      </c>
      <c r="F75" s="211">
        <v>5163368</v>
      </c>
      <c r="G75" s="173">
        <f t="shared" si="12"/>
        <v>-0.73794128597860964</v>
      </c>
      <c r="H75" s="913">
        <f t="shared" si="13"/>
        <v>3.5665158710594502E-2</v>
      </c>
    </row>
    <row r="76" spans="1:8" x14ac:dyDescent="0.25">
      <c r="A76" s="568" t="s">
        <v>289</v>
      </c>
      <c r="B76" s="210">
        <v>609482</v>
      </c>
      <c r="C76" s="211">
        <v>3033836</v>
      </c>
      <c r="D76" s="173">
        <f t="shared" si="11"/>
        <v>3.9777286285731162</v>
      </c>
      <c r="E76" s="210">
        <v>1937272</v>
      </c>
      <c r="F76" s="211">
        <v>4539081</v>
      </c>
      <c r="G76" s="173">
        <f t="shared" si="12"/>
        <v>1.3430272052659618</v>
      </c>
      <c r="H76" s="914">
        <f t="shared" si="13"/>
        <v>3.1352993678785628E-2</v>
      </c>
    </row>
    <row r="77" spans="1:8" x14ac:dyDescent="0.25">
      <c r="A77" s="568" t="s">
        <v>275</v>
      </c>
      <c r="B77" s="210">
        <v>1181755</v>
      </c>
      <c r="C77" s="211">
        <v>1543276</v>
      </c>
      <c r="D77" s="173">
        <f t="shared" si="11"/>
        <v>0.30591873950184256</v>
      </c>
      <c r="E77" s="210">
        <v>2978426</v>
      </c>
      <c r="F77" s="211">
        <v>4438687</v>
      </c>
      <c r="G77" s="173">
        <f t="shared" si="12"/>
        <v>0.49027942947046532</v>
      </c>
      <c r="H77" s="914">
        <f t="shared" si="13"/>
        <v>3.0659537790382666E-2</v>
      </c>
    </row>
    <row r="78" spans="1:8" x14ac:dyDescent="0.25">
      <c r="A78" s="319" t="s">
        <v>828</v>
      </c>
      <c r="B78" s="210">
        <v>11135192</v>
      </c>
      <c r="C78" s="211">
        <v>13387442</v>
      </c>
      <c r="D78" s="173">
        <f>C78/B78-1</f>
        <v>0.20226413698120327</v>
      </c>
      <c r="E78" s="210">
        <v>37548711</v>
      </c>
      <c r="F78" s="915">
        <v>34668611</v>
      </c>
      <c r="G78" s="173">
        <f t="shared" si="12"/>
        <v>-7.6703032495576196E-2</v>
      </c>
      <c r="H78" s="913">
        <f t="shared" si="13"/>
        <v>0.23946802040661488</v>
      </c>
    </row>
    <row r="79" spans="1:8" s="1" customFormat="1" ht="16.5" customHeight="1" thickBot="1" x14ac:dyDescent="0.3">
      <c r="A79" s="571" t="s">
        <v>0</v>
      </c>
      <c r="B79" s="572">
        <f>+B67+B55+B43+B31+B19+B7</f>
        <v>401770477</v>
      </c>
      <c r="C79" s="573">
        <f>+C67+C55+C43+C31+C19+C7</f>
        <v>623009758</v>
      </c>
      <c r="D79" s="213">
        <f>C79/B79-1</f>
        <v>0.55066087148060916</v>
      </c>
      <c r="E79" s="917">
        <f>+E7+E19+E31+E43+E55+E67</f>
        <v>1044078221</v>
      </c>
      <c r="F79" s="917">
        <f>+F7+F19+F31+F43+F55+F67</f>
        <v>1500324597</v>
      </c>
      <c r="G79" s="213">
        <f>F79/E79-1</f>
        <v>0.43698486073487408</v>
      </c>
      <c r="H79" s="918">
        <f>+F79/$F$79</f>
        <v>1</v>
      </c>
    </row>
    <row r="80" spans="1:8" s="1" customFormat="1" x14ac:dyDescent="0.25">
      <c r="B80" s="562"/>
      <c r="C80" s="562"/>
      <c r="D80" s="564"/>
      <c r="E80" s="919"/>
    </row>
    <row r="81" spans="1:8" s="1" customFormat="1" ht="62.25" customHeight="1" x14ac:dyDescent="0.25">
      <c r="A81" s="1054" t="s">
        <v>820</v>
      </c>
      <c r="B81" s="1054"/>
      <c r="C81" s="1054"/>
      <c r="D81" s="1054"/>
      <c r="E81" s="1054"/>
      <c r="F81" s="577"/>
      <c r="G81" s="577"/>
      <c r="H81" s="577"/>
    </row>
    <row r="82" spans="1:8" s="1" customFormat="1" x14ac:dyDescent="0.25">
      <c r="B82" s="574"/>
      <c r="C82" s="574"/>
      <c r="D82" s="546"/>
      <c r="E82" s="574"/>
    </row>
    <row r="83" spans="1:8" s="1" customFormat="1" x14ac:dyDescent="0.25">
      <c r="D83" s="546"/>
    </row>
    <row r="84" spans="1:8" s="1" customFormat="1" x14ac:dyDescent="0.25">
      <c r="D84" s="546"/>
    </row>
    <row r="85" spans="1:8" s="1" customFormat="1" x14ac:dyDescent="0.25">
      <c r="D85" s="546"/>
    </row>
    <row r="86" spans="1:8" s="1" customFormat="1" x14ac:dyDescent="0.25">
      <c r="D86" s="546"/>
    </row>
    <row r="87" spans="1:8" s="1" customFormat="1" x14ac:dyDescent="0.25">
      <c r="D87" s="546"/>
    </row>
    <row r="88" spans="1:8" s="1" customFormat="1" x14ac:dyDescent="0.25">
      <c r="D88" s="546"/>
    </row>
    <row r="89" spans="1:8" s="1" customFormat="1" x14ac:dyDescent="0.25">
      <c r="D89" s="546"/>
    </row>
    <row r="90" spans="1:8" s="1" customFormat="1" x14ac:dyDescent="0.25">
      <c r="D90" s="546"/>
    </row>
    <row r="91" spans="1:8" s="1" customFormat="1" x14ac:dyDescent="0.25">
      <c r="D91" s="546"/>
    </row>
    <row r="92" spans="1:8" s="1" customFormat="1" x14ac:dyDescent="0.25">
      <c r="D92" s="546"/>
    </row>
    <row r="93" spans="1:8" s="1" customFormat="1" x14ac:dyDescent="0.25">
      <c r="D93" s="546"/>
    </row>
    <row r="94" spans="1:8" s="1" customFormat="1" x14ac:dyDescent="0.25">
      <c r="D94" s="546"/>
    </row>
    <row r="95" spans="1:8" s="1" customFormat="1" x14ac:dyDescent="0.25">
      <c r="D95" s="546"/>
    </row>
    <row r="96" spans="1:8" s="1" customFormat="1" x14ac:dyDescent="0.25">
      <c r="D96" s="546"/>
    </row>
    <row r="97" spans="4:4" s="1" customFormat="1" x14ac:dyDescent="0.25">
      <c r="D97" s="546"/>
    </row>
    <row r="98" spans="4:4" s="1" customFormat="1" x14ac:dyDescent="0.25">
      <c r="D98" s="546"/>
    </row>
    <row r="99" spans="4:4" s="1" customFormat="1" x14ac:dyDescent="0.25">
      <c r="D99" s="546"/>
    </row>
    <row r="100" spans="4:4" s="1" customFormat="1" x14ac:dyDescent="0.25">
      <c r="D100" s="546"/>
    </row>
    <row r="101" spans="4:4" s="1" customFormat="1" x14ac:dyDescent="0.25">
      <c r="D101" s="546"/>
    </row>
    <row r="102" spans="4:4" s="1" customFormat="1" x14ac:dyDescent="0.25">
      <c r="D102" s="546"/>
    </row>
    <row r="103" spans="4:4" s="1" customFormat="1" x14ac:dyDescent="0.25">
      <c r="D103" s="546"/>
    </row>
    <row r="104" spans="4:4" s="1" customFormat="1" x14ac:dyDescent="0.25">
      <c r="D104" s="546"/>
    </row>
    <row r="105" spans="4:4" s="1" customFormat="1" x14ac:dyDescent="0.25">
      <c r="D105" s="546"/>
    </row>
    <row r="106" spans="4:4" s="1" customFormat="1" x14ac:dyDescent="0.25">
      <c r="D106" s="546"/>
    </row>
    <row r="107" spans="4:4" s="1" customFormat="1" x14ac:dyDescent="0.25">
      <c r="D107" s="546"/>
    </row>
    <row r="108" spans="4:4" s="1" customFormat="1" x14ac:dyDescent="0.25">
      <c r="D108" s="546"/>
    </row>
    <row r="109" spans="4:4" s="1" customFormat="1" x14ac:dyDescent="0.25">
      <c r="D109" s="546"/>
    </row>
    <row r="110" spans="4:4" s="1" customFormat="1" x14ac:dyDescent="0.25">
      <c r="D110" s="546"/>
    </row>
    <row r="111" spans="4:4" s="1" customFormat="1" x14ac:dyDescent="0.25">
      <c r="D111" s="546"/>
    </row>
    <row r="112" spans="4:4" s="1" customFormat="1" x14ac:dyDescent="0.25">
      <c r="D112" s="546"/>
    </row>
    <row r="113" spans="4:4" s="1" customFormat="1" x14ac:dyDescent="0.25">
      <c r="D113" s="546"/>
    </row>
    <row r="114" spans="4:4" s="1" customFormat="1" x14ac:dyDescent="0.25">
      <c r="D114" s="546"/>
    </row>
    <row r="115" spans="4:4" s="1" customFormat="1" x14ac:dyDescent="0.25">
      <c r="D115" s="546"/>
    </row>
    <row r="116" spans="4:4" s="1" customFormat="1" x14ac:dyDescent="0.25">
      <c r="D116" s="546"/>
    </row>
    <row r="117" spans="4:4" s="1" customFormat="1" x14ac:dyDescent="0.25">
      <c r="D117" s="546"/>
    </row>
    <row r="118" spans="4:4" s="1" customFormat="1" x14ac:dyDescent="0.25">
      <c r="D118" s="546"/>
    </row>
    <row r="119" spans="4:4" s="1" customFormat="1" x14ac:dyDescent="0.25">
      <c r="D119" s="546"/>
    </row>
    <row r="120" spans="4:4" s="1" customFormat="1" x14ac:dyDescent="0.25">
      <c r="D120" s="546"/>
    </row>
    <row r="121" spans="4:4" s="1" customFormat="1" x14ac:dyDescent="0.25">
      <c r="D121" s="546"/>
    </row>
    <row r="122" spans="4:4" s="1" customFormat="1" x14ac:dyDescent="0.25">
      <c r="D122" s="546"/>
    </row>
    <row r="123" spans="4:4" s="1" customFormat="1" x14ac:dyDescent="0.25">
      <c r="D123" s="546"/>
    </row>
    <row r="124" spans="4:4" s="1" customFormat="1" x14ac:dyDescent="0.25">
      <c r="D124" s="546"/>
    </row>
    <row r="125" spans="4:4" s="1" customFormat="1" x14ac:dyDescent="0.25">
      <c r="D125" s="546"/>
    </row>
    <row r="126" spans="4:4" s="1" customFormat="1" x14ac:dyDescent="0.25">
      <c r="D126" s="546"/>
    </row>
    <row r="127" spans="4:4" s="1" customFormat="1" x14ac:dyDescent="0.25">
      <c r="D127" s="546"/>
    </row>
    <row r="128" spans="4:4" s="1" customFormat="1" x14ac:dyDescent="0.25">
      <c r="D128" s="546"/>
    </row>
    <row r="129" spans="4:4" s="1" customFormat="1" x14ac:dyDescent="0.25">
      <c r="D129" s="546"/>
    </row>
    <row r="130" spans="4:4" s="1" customFormat="1" x14ac:dyDescent="0.25">
      <c r="D130" s="546"/>
    </row>
    <row r="131" spans="4:4" s="1" customFormat="1" x14ac:dyDescent="0.25">
      <c r="D131" s="546"/>
    </row>
    <row r="132" spans="4:4" s="1" customFormat="1" x14ac:dyDescent="0.25">
      <c r="D132" s="546"/>
    </row>
    <row r="133" spans="4:4" s="1" customFormat="1" x14ac:dyDescent="0.25">
      <c r="D133" s="546"/>
    </row>
    <row r="134" spans="4:4" s="1" customFormat="1" x14ac:dyDescent="0.25">
      <c r="D134" s="546"/>
    </row>
    <row r="135" spans="4:4" s="1" customFormat="1" x14ac:dyDescent="0.25">
      <c r="D135" s="546"/>
    </row>
    <row r="136" spans="4:4" s="1" customFormat="1" x14ac:dyDescent="0.25">
      <c r="D136" s="546"/>
    </row>
    <row r="137" spans="4:4" s="1" customFormat="1" x14ac:dyDescent="0.25">
      <c r="D137" s="546"/>
    </row>
    <row r="138" spans="4:4" s="1" customFormat="1" x14ac:dyDescent="0.25">
      <c r="D138" s="546"/>
    </row>
    <row r="139" spans="4:4" s="1" customFormat="1" x14ac:dyDescent="0.25">
      <c r="D139" s="546"/>
    </row>
    <row r="140" spans="4:4" s="1" customFormat="1" x14ac:dyDescent="0.25">
      <c r="D140" s="546"/>
    </row>
    <row r="141" spans="4:4" s="1" customFormat="1" x14ac:dyDescent="0.25">
      <c r="D141" s="546"/>
    </row>
    <row r="142" spans="4:4" s="1" customFormat="1" x14ac:dyDescent="0.25">
      <c r="D142" s="546"/>
    </row>
    <row r="143" spans="4:4" s="1" customFormat="1" x14ac:dyDescent="0.25">
      <c r="D143" s="546"/>
    </row>
    <row r="144" spans="4:4" s="1" customFormat="1" x14ac:dyDescent="0.25">
      <c r="D144" s="546"/>
    </row>
    <row r="145" spans="4:4" s="1" customFormat="1" x14ac:dyDescent="0.25">
      <c r="D145" s="546"/>
    </row>
    <row r="146" spans="4:4" s="1" customFormat="1" x14ac:dyDescent="0.25">
      <c r="D146" s="546"/>
    </row>
    <row r="147" spans="4:4" s="1" customFormat="1" x14ac:dyDescent="0.25">
      <c r="D147" s="546"/>
    </row>
    <row r="148" spans="4:4" s="1" customFormat="1" x14ac:dyDescent="0.25">
      <c r="D148" s="546"/>
    </row>
    <row r="149" spans="4:4" s="1" customFormat="1" x14ac:dyDescent="0.25">
      <c r="D149" s="546"/>
    </row>
    <row r="150" spans="4:4" s="1" customFormat="1" x14ac:dyDescent="0.25">
      <c r="D150" s="546"/>
    </row>
    <row r="151" spans="4:4" s="1" customFormat="1" x14ac:dyDescent="0.25">
      <c r="D151" s="546"/>
    </row>
    <row r="152" spans="4:4" s="1" customFormat="1" x14ac:dyDescent="0.25">
      <c r="D152" s="546"/>
    </row>
    <row r="153" spans="4:4" s="1" customFormat="1" x14ac:dyDescent="0.25">
      <c r="D153" s="546"/>
    </row>
    <row r="154" spans="4:4" s="1" customFormat="1" x14ac:dyDescent="0.25">
      <c r="D154" s="546"/>
    </row>
    <row r="155" spans="4:4" s="1" customFormat="1" x14ac:dyDescent="0.25">
      <c r="D155" s="546"/>
    </row>
    <row r="156" spans="4:4" s="1" customFormat="1" x14ac:dyDescent="0.25">
      <c r="D156" s="546"/>
    </row>
    <row r="157" spans="4:4" s="1" customFormat="1" x14ac:dyDescent="0.25">
      <c r="D157" s="546"/>
    </row>
    <row r="158" spans="4:4" s="1" customFormat="1" x14ac:dyDescent="0.25">
      <c r="D158" s="546"/>
    </row>
    <row r="159" spans="4:4" s="1" customFormat="1" x14ac:dyDescent="0.25">
      <c r="D159" s="546"/>
    </row>
    <row r="160" spans="4:4" s="1" customFormat="1" x14ac:dyDescent="0.25">
      <c r="D160" s="546"/>
    </row>
    <row r="161" spans="4:4" s="1" customFormat="1" x14ac:dyDescent="0.25">
      <c r="D161" s="546"/>
    </row>
    <row r="162" spans="4:4" s="1" customFormat="1" x14ac:dyDescent="0.25">
      <c r="D162" s="546"/>
    </row>
    <row r="163" spans="4:4" s="1" customFormat="1" x14ac:dyDescent="0.25">
      <c r="D163" s="546"/>
    </row>
    <row r="164" spans="4:4" s="1" customFormat="1" x14ac:dyDescent="0.25">
      <c r="D164" s="546"/>
    </row>
    <row r="165" spans="4:4" s="1" customFormat="1" x14ac:dyDescent="0.25">
      <c r="D165" s="546"/>
    </row>
    <row r="166" spans="4:4" s="1" customFormat="1" x14ac:dyDescent="0.25">
      <c r="D166" s="546"/>
    </row>
    <row r="167" spans="4:4" s="1" customFormat="1" x14ac:dyDescent="0.25">
      <c r="D167" s="546"/>
    </row>
    <row r="168" spans="4:4" s="1" customFormat="1" x14ac:dyDescent="0.25">
      <c r="D168" s="546"/>
    </row>
    <row r="169" spans="4:4" s="1" customFormat="1" x14ac:dyDescent="0.25">
      <c r="D169" s="546"/>
    </row>
    <row r="170" spans="4:4" s="1" customFormat="1" x14ac:dyDescent="0.25">
      <c r="D170" s="546"/>
    </row>
    <row r="171" spans="4:4" s="1" customFormat="1" x14ac:dyDescent="0.25">
      <c r="D171" s="546"/>
    </row>
    <row r="172" spans="4:4" s="1" customFormat="1" x14ac:dyDescent="0.25">
      <c r="D172" s="546"/>
    </row>
    <row r="173" spans="4:4" s="1" customFormat="1" x14ac:dyDescent="0.25">
      <c r="D173" s="546"/>
    </row>
    <row r="174" spans="4:4" s="1" customFormat="1" x14ac:dyDescent="0.25">
      <c r="D174" s="546"/>
    </row>
    <row r="175" spans="4:4" s="1" customFormat="1" x14ac:dyDescent="0.25">
      <c r="D175" s="546"/>
    </row>
    <row r="176" spans="4:4" s="1" customFormat="1" x14ac:dyDescent="0.25">
      <c r="D176" s="546"/>
    </row>
    <row r="177" spans="4:4" s="1" customFormat="1" x14ac:dyDescent="0.25">
      <c r="D177" s="546"/>
    </row>
    <row r="178" spans="4:4" s="1" customFormat="1" x14ac:dyDescent="0.25">
      <c r="D178" s="546"/>
    </row>
    <row r="179" spans="4:4" s="1" customFormat="1" x14ac:dyDescent="0.25">
      <c r="D179" s="546"/>
    </row>
    <row r="180" spans="4:4" s="1" customFormat="1" x14ac:dyDescent="0.25">
      <c r="D180" s="546"/>
    </row>
    <row r="181" spans="4:4" s="1" customFormat="1" x14ac:dyDescent="0.25">
      <c r="D181" s="546"/>
    </row>
    <row r="182" spans="4:4" s="1" customFormat="1" x14ac:dyDescent="0.25">
      <c r="D182" s="546"/>
    </row>
    <row r="183" spans="4:4" s="1" customFormat="1" x14ac:dyDescent="0.25">
      <c r="D183" s="546"/>
    </row>
    <row r="184" spans="4:4" s="1" customFormat="1" x14ac:dyDescent="0.25">
      <c r="D184" s="546"/>
    </row>
    <row r="185" spans="4:4" s="1" customFormat="1" x14ac:dyDescent="0.25">
      <c r="D185" s="546"/>
    </row>
    <row r="186" spans="4:4" s="1" customFormat="1" x14ac:dyDescent="0.25">
      <c r="D186" s="546"/>
    </row>
    <row r="187" spans="4:4" s="1" customFormat="1" x14ac:dyDescent="0.25">
      <c r="D187" s="546"/>
    </row>
    <row r="188" spans="4:4" s="1" customFormat="1" x14ac:dyDescent="0.25">
      <c r="D188" s="546"/>
    </row>
    <row r="189" spans="4:4" s="1" customFormat="1" x14ac:dyDescent="0.25">
      <c r="D189" s="546"/>
    </row>
    <row r="190" spans="4:4" s="1" customFormat="1" x14ac:dyDescent="0.25">
      <c r="D190" s="546"/>
    </row>
    <row r="191" spans="4:4" s="1" customFormat="1" x14ac:dyDescent="0.25">
      <c r="D191" s="546"/>
    </row>
    <row r="192" spans="4:4" s="1" customFormat="1" x14ac:dyDescent="0.25">
      <c r="D192" s="546"/>
    </row>
    <row r="193" spans="4:4" s="1" customFormat="1" x14ac:dyDescent="0.25">
      <c r="D193" s="546"/>
    </row>
    <row r="194" spans="4:4" s="1" customFormat="1" x14ac:dyDescent="0.25">
      <c r="D194" s="546"/>
    </row>
    <row r="195" spans="4:4" s="1" customFormat="1" x14ac:dyDescent="0.25">
      <c r="D195" s="546"/>
    </row>
    <row r="196" spans="4:4" s="1" customFormat="1" x14ac:dyDescent="0.25">
      <c r="D196" s="546"/>
    </row>
    <row r="197" spans="4:4" s="1" customFormat="1" x14ac:dyDescent="0.25">
      <c r="D197" s="546"/>
    </row>
    <row r="198" spans="4:4" s="1" customFormat="1" x14ac:dyDescent="0.25">
      <c r="D198" s="546"/>
    </row>
    <row r="199" spans="4:4" s="1" customFormat="1" x14ac:dyDescent="0.25">
      <c r="D199" s="546"/>
    </row>
    <row r="200" spans="4:4" s="1" customFormat="1" x14ac:dyDescent="0.25">
      <c r="D200" s="546"/>
    </row>
    <row r="201" spans="4:4" s="1" customFormat="1" x14ac:dyDescent="0.25">
      <c r="D201" s="546"/>
    </row>
    <row r="202" spans="4:4" s="1" customFormat="1" x14ac:dyDescent="0.25">
      <c r="D202" s="546"/>
    </row>
    <row r="203" spans="4:4" s="1" customFormat="1" x14ac:dyDescent="0.25">
      <c r="D203" s="546"/>
    </row>
    <row r="204" spans="4:4" s="1" customFormat="1" x14ac:dyDescent="0.25">
      <c r="D204" s="546"/>
    </row>
    <row r="205" spans="4:4" s="1" customFormat="1" x14ac:dyDescent="0.25">
      <c r="D205" s="546"/>
    </row>
    <row r="206" spans="4:4" s="1" customFormat="1" x14ac:dyDescent="0.25">
      <c r="D206" s="546"/>
    </row>
    <row r="207" spans="4:4" s="1" customFormat="1" x14ac:dyDescent="0.25">
      <c r="D207" s="546"/>
    </row>
    <row r="208" spans="4:4" s="1" customFormat="1" x14ac:dyDescent="0.25">
      <c r="D208" s="546"/>
    </row>
    <row r="209" spans="4:4" s="1" customFormat="1" x14ac:dyDescent="0.25">
      <c r="D209" s="546"/>
    </row>
    <row r="210" spans="4:4" s="1" customFormat="1" x14ac:dyDescent="0.25">
      <c r="D210" s="546"/>
    </row>
    <row r="211" spans="4:4" s="1" customFormat="1" x14ac:dyDescent="0.25">
      <c r="D211" s="546"/>
    </row>
    <row r="212" spans="4:4" s="1" customFormat="1" x14ac:dyDescent="0.25">
      <c r="D212" s="546"/>
    </row>
    <row r="213" spans="4:4" s="1" customFormat="1" x14ac:dyDescent="0.25">
      <c r="D213" s="546"/>
    </row>
    <row r="214" spans="4:4" s="1" customFormat="1" x14ac:dyDescent="0.25">
      <c r="D214" s="546"/>
    </row>
    <row r="215" spans="4:4" s="1" customFormat="1" x14ac:dyDescent="0.25">
      <c r="D215" s="546"/>
    </row>
    <row r="216" spans="4:4" s="1" customFormat="1" x14ac:dyDescent="0.25">
      <c r="D216" s="546"/>
    </row>
    <row r="217" spans="4:4" s="1" customFormat="1" x14ac:dyDescent="0.25">
      <c r="D217" s="546"/>
    </row>
    <row r="218" spans="4:4" s="1" customFormat="1" x14ac:dyDescent="0.25">
      <c r="D218" s="546"/>
    </row>
    <row r="219" spans="4:4" s="1" customFormat="1" x14ac:dyDescent="0.25">
      <c r="D219" s="546"/>
    </row>
    <row r="220" spans="4:4" s="1" customFormat="1" x14ac:dyDescent="0.25">
      <c r="D220" s="546"/>
    </row>
    <row r="221" spans="4:4" s="1" customFormat="1" x14ac:dyDescent="0.25">
      <c r="D221" s="546"/>
    </row>
    <row r="222" spans="4:4" s="1" customFormat="1" x14ac:dyDescent="0.25">
      <c r="D222" s="546"/>
    </row>
    <row r="223" spans="4:4" s="1" customFormat="1" x14ac:dyDescent="0.25">
      <c r="D223" s="546"/>
    </row>
    <row r="224" spans="4:4" s="1" customFormat="1" x14ac:dyDescent="0.25">
      <c r="D224" s="546"/>
    </row>
    <row r="225" spans="4:4" s="1" customFormat="1" x14ac:dyDescent="0.25">
      <c r="D225" s="546"/>
    </row>
    <row r="226" spans="4:4" s="1" customFormat="1" x14ac:dyDescent="0.25">
      <c r="D226" s="546"/>
    </row>
    <row r="227" spans="4:4" s="1" customFormat="1" x14ac:dyDescent="0.25">
      <c r="D227" s="546"/>
    </row>
    <row r="228" spans="4:4" s="1" customFormat="1" x14ac:dyDescent="0.25">
      <c r="D228" s="546"/>
    </row>
    <row r="229" spans="4:4" s="1" customFormat="1" x14ac:dyDescent="0.25">
      <c r="D229" s="546"/>
    </row>
    <row r="230" spans="4:4" s="1" customFormat="1" x14ac:dyDescent="0.25">
      <c r="D230" s="546"/>
    </row>
    <row r="231" spans="4:4" s="1" customFormat="1" x14ac:dyDescent="0.25">
      <c r="D231" s="546"/>
    </row>
    <row r="232" spans="4:4" s="1" customFormat="1" x14ac:dyDescent="0.25">
      <c r="D232" s="546"/>
    </row>
    <row r="233" spans="4:4" s="1" customFormat="1" x14ac:dyDescent="0.25">
      <c r="D233" s="546"/>
    </row>
    <row r="234" spans="4:4" s="1" customFormat="1" x14ac:dyDescent="0.25">
      <c r="D234" s="546"/>
    </row>
    <row r="235" spans="4:4" s="1" customFormat="1" x14ac:dyDescent="0.25">
      <c r="D235" s="546"/>
    </row>
    <row r="236" spans="4:4" s="1" customFormat="1" x14ac:dyDescent="0.25">
      <c r="D236" s="546"/>
    </row>
    <row r="237" spans="4:4" s="1" customFormat="1" x14ac:dyDescent="0.25">
      <c r="D237" s="546"/>
    </row>
    <row r="238" spans="4:4" s="1" customFormat="1" x14ac:dyDescent="0.25">
      <c r="D238" s="546"/>
    </row>
    <row r="239" spans="4:4" s="1" customFormat="1" x14ac:dyDescent="0.25">
      <c r="D239" s="546"/>
    </row>
    <row r="240" spans="4:4" s="1" customFormat="1" x14ac:dyDescent="0.25">
      <c r="D240" s="546"/>
    </row>
    <row r="241" spans="4:4" s="1" customFormat="1" x14ac:dyDescent="0.25">
      <c r="D241" s="546"/>
    </row>
    <row r="242" spans="4:4" s="1" customFormat="1" x14ac:dyDescent="0.25">
      <c r="D242" s="546"/>
    </row>
    <row r="243" spans="4:4" s="1" customFormat="1" x14ac:dyDescent="0.25">
      <c r="D243" s="546"/>
    </row>
    <row r="244" spans="4:4" s="1" customFormat="1" x14ac:dyDescent="0.25">
      <c r="D244" s="546"/>
    </row>
    <row r="245" spans="4:4" s="1" customFormat="1" x14ac:dyDescent="0.25">
      <c r="D245" s="546"/>
    </row>
    <row r="246" spans="4:4" s="1" customFormat="1" x14ac:dyDescent="0.25">
      <c r="D246" s="546"/>
    </row>
    <row r="247" spans="4:4" s="1" customFormat="1" x14ac:dyDescent="0.25">
      <c r="D247" s="546"/>
    </row>
    <row r="248" spans="4:4" s="1" customFormat="1" x14ac:dyDescent="0.25">
      <c r="D248" s="546"/>
    </row>
    <row r="249" spans="4:4" s="1" customFormat="1" x14ac:dyDescent="0.25">
      <c r="D249" s="546"/>
    </row>
    <row r="250" spans="4:4" s="1" customFormat="1" x14ac:dyDescent="0.25">
      <c r="D250" s="546"/>
    </row>
    <row r="251" spans="4:4" s="1" customFormat="1" x14ac:dyDescent="0.25">
      <c r="D251" s="546"/>
    </row>
    <row r="252" spans="4:4" s="1" customFormat="1" x14ac:dyDescent="0.25">
      <c r="D252" s="546"/>
    </row>
    <row r="253" spans="4:4" s="1" customFormat="1" x14ac:dyDescent="0.25">
      <c r="D253" s="546"/>
    </row>
    <row r="254" spans="4:4" s="1" customFormat="1" x14ac:dyDescent="0.25">
      <c r="D254" s="546"/>
    </row>
    <row r="255" spans="4:4" s="1" customFormat="1" x14ac:dyDescent="0.25">
      <c r="D255" s="546"/>
    </row>
  </sheetData>
  <mergeCells count="3">
    <mergeCell ref="B5:D5"/>
    <mergeCell ref="E5:G5"/>
    <mergeCell ref="A81:E81"/>
  </mergeCells>
  <printOptions horizontalCentered="1" verticalCentered="1"/>
  <pageMargins left="0" right="0" top="0" bottom="0" header="0.31496062992125984" footer="0.31496062992125984"/>
  <pageSetup paperSize="9" scale="6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91302-A642-4FE3-AA3F-8C836CF7BC25}">
  <sheetPr codeName="Hoja15">
    <tabColor rgb="FF002060"/>
  </sheetPr>
  <dimension ref="A1:P69"/>
  <sheetViews>
    <sheetView showGridLines="0" view="pageBreakPreview" zoomScaleNormal="100" zoomScaleSheetLayoutView="100" workbookViewId="0"/>
  </sheetViews>
  <sheetFormatPr baseColWidth="10" defaultColWidth="11.42578125" defaultRowHeight="12.75" x14ac:dyDescent="0.2"/>
  <cols>
    <col min="1" max="1" width="9.7109375" style="6" customWidth="1"/>
    <col min="2" max="2" width="11.5703125" style="6" customWidth="1"/>
    <col min="3" max="3" width="14.5703125" style="6" customWidth="1"/>
    <col min="4" max="8" width="14" style="6" customWidth="1"/>
    <col min="9" max="9" width="19.140625" style="6" customWidth="1"/>
    <col min="10" max="10" width="10.42578125" style="6" customWidth="1"/>
    <col min="11" max="11" width="14" style="17" customWidth="1"/>
    <col min="12" max="14" width="14" style="6" customWidth="1"/>
    <col min="15" max="15" width="3.7109375" style="6" customWidth="1"/>
    <col min="16" max="16384" width="11.42578125" style="6"/>
  </cols>
  <sheetData>
    <row r="1" spans="1:16" x14ac:dyDescent="0.2">
      <c r="A1" s="102" t="s">
        <v>329</v>
      </c>
      <c r="B1" s="252"/>
      <c r="C1" s="252"/>
      <c r="D1" s="253"/>
      <c r="E1" s="254"/>
      <c r="F1" s="254"/>
      <c r="G1" s="180"/>
      <c r="H1" s="180"/>
    </row>
    <row r="2" spans="1:16" ht="15.75" x14ac:dyDescent="0.2">
      <c r="A2" s="1090" t="s">
        <v>330</v>
      </c>
      <c r="B2" s="1090"/>
      <c r="C2" s="1090"/>
      <c r="D2" s="1090"/>
      <c r="E2" s="254"/>
      <c r="F2" s="254"/>
      <c r="G2" s="180"/>
      <c r="H2" s="180"/>
    </row>
    <row r="3" spans="1:16" x14ac:dyDescent="0.2">
      <c r="A3" s="255"/>
      <c r="B3" s="255"/>
      <c r="C3" s="255"/>
      <c r="D3" s="255"/>
      <c r="E3" s="254"/>
      <c r="F3" s="254"/>
      <c r="G3" s="180"/>
      <c r="H3" s="180"/>
    </row>
    <row r="4" spans="1:16" ht="15" customHeight="1" x14ac:dyDescent="0.25">
      <c r="A4" s="1091" t="s">
        <v>331</v>
      </c>
      <c r="B4" s="1091"/>
      <c r="C4" s="1091"/>
      <c r="D4" s="1091"/>
      <c r="F4" s="192" t="s">
        <v>829</v>
      </c>
      <c r="G4" s="192"/>
      <c r="H4" s="192"/>
      <c r="J4" s="256"/>
      <c r="L4"/>
      <c r="M4"/>
      <c r="N4"/>
      <c r="O4"/>
    </row>
    <row r="5" spans="1:16" ht="15" x14ac:dyDescent="0.25">
      <c r="A5" s="281" t="s">
        <v>180</v>
      </c>
      <c r="B5" s="257" t="s">
        <v>332</v>
      </c>
      <c r="C5" s="257" t="s">
        <v>333</v>
      </c>
      <c r="D5" s="257" t="s">
        <v>0</v>
      </c>
      <c r="F5" s="76" t="s">
        <v>167</v>
      </c>
      <c r="G5" s="317" t="s">
        <v>362</v>
      </c>
      <c r="H5" s="317" t="s">
        <v>363</v>
      </c>
      <c r="I5" s="77" t="s">
        <v>364</v>
      </c>
      <c r="J5" s="77" t="s">
        <v>465</v>
      </c>
      <c r="K5" s="258"/>
      <c r="L5"/>
      <c r="M5"/>
      <c r="N5"/>
      <c r="O5"/>
    </row>
    <row r="6" spans="1:16" ht="15" x14ac:dyDescent="0.25">
      <c r="A6" s="203">
        <v>2015</v>
      </c>
      <c r="B6" s="511">
        <v>74023</v>
      </c>
      <c r="C6" s="511">
        <v>109334</v>
      </c>
      <c r="D6" s="512">
        <f t="shared" ref="D6:D15" si="0">+B6+C6</f>
        <v>183357</v>
      </c>
      <c r="E6" s="17"/>
      <c r="F6" s="6" t="s">
        <v>219</v>
      </c>
      <c r="G6" s="17">
        <v>40148</v>
      </c>
      <c r="H6" s="17">
        <v>3313</v>
      </c>
      <c r="I6" s="17">
        <f>+G6+H6</f>
        <v>43461</v>
      </c>
      <c r="J6" s="265">
        <f t="shared" ref="J6:J29" si="1">I6/$I$31</f>
        <v>0.15407167393993967</v>
      </c>
      <c r="K6" s="516"/>
      <c r="N6"/>
      <c r="O6"/>
    </row>
    <row r="7" spans="1:16" ht="15" x14ac:dyDescent="0.25">
      <c r="A7" s="203">
        <v>2016</v>
      </c>
      <c r="B7" s="511">
        <v>75038</v>
      </c>
      <c r="C7" s="511">
        <v>97626</v>
      </c>
      <c r="D7" s="512">
        <f t="shared" si="0"/>
        <v>172664</v>
      </c>
      <c r="E7" s="17"/>
      <c r="F7" s="6" t="s">
        <v>232</v>
      </c>
      <c r="G7" s="17">
        <v>23255</v>
      </c>
      <c r="H7" s="17">
        <v>1137</v>
      </c>
      <c r="I7" s="17">
        <f t="shared" ref="I7:I29" si="2">+G7+H7</f>
        <v>24392</v>
      </c>
      <c r="J7" s="265">
        <f t="shared" si="1"/>
        <v>8.6471003215365688E-2</v>
      </c>
      <c r="K7" s="516"/>
      <c r="N7"/>
      <c r="O7"/>
    </row>
    <row r="8" spans="1:16" ht="15" x14ac:dyDescent="0.25">
      <c r="A8" s="203">
        <v>2017</v>
      </c>
      <c r="B8" s="511">
        <v>80588</v>
      </c>
      <c r="C8" s="511">
        <v>102104</v>
      </c>
      <c r="D8" s="512">
        <f t="shared" si="0"/>
        <v>182692</v>
      </c>
      <c r="E8" s="17"/>
      <c r="F8" s="6" t="s">
        <v>223</v>
      </c>
      <c r="G8" s="17">
        <v>21450</v>
      </c>
      <c r="H8" s="17">
        <v>2865</v>
      </c>
      <c r="I8" s="17">
        <f t="shared" si="2"/>
        <v>24315</v>
      </c>
      <c r="J8" s="265">
        <f t="shared" si="1"/>
        <v>8.6198033912004618E-2</v>
      </c>
      <c r="K8" s="516"/>
      <c r="L8"/>
      <c r="M8"/>
      <c r="N8"/>
      <c r="O8"/>
      <c r="P8"/>
    </row>
    <row r="9" spans="1:16" ht="15" x14ac:dyDescent="0.25">
      <c r="A9" s="7">
        <v>2018</v>
      </c>
      <c r="B9" s="511">
        <v>86808</v>
      </c>
      <c r="C9" s="511">
        <v>109061</v>
      </c>
      <c r="D9" s="512">
        <f t="shared" si="0"/>
        <v>195869</v>
      </c>
      <c r="E9" s="17"/>
      <c r="F9" s="6" t="s">
        <v>225</v>
      </c>
      <c r="G9" s="17">
        <v>21726</v>
      </c>
      <c r="H9" s="17">
        <v>1767</v>
      </c>
      <c r="I9" s="17">
        <f t="shared" si="2"/>
        <v>23493</v>
      </c>
      <c r="J9" s="265">
        <f t="shared" si="1"/>
        <v>8.3283997972228033E-2</v>
      </c>
      <c r="K9" s="516"/>
      <c r="L9"/>
      <c r="M9"/>
      <c r="N9"/>
      <c r="O9"/>
      <c r="P9"/>
    </row>
    <row r="10" spans="1:16" ht="15" x14ac:dyDescent="0.25">
      <c r="A10" s="7">
        <v>2019</v>
      </c>
      <c r="B10" s="511">
        <v>83216</v>
      </c>
      <c r="C10" s="511">
        <v>98328</v>
      </c>
      <c r="D10" s="512">
        <f t="shared" si="0"/>
        <v>181544</v>
      </c>
      <c r="E10" s="17"/>
      <c r="F10" s="6" t="s">
        <v>229</v>
      </c>
      <c r="G10" s="17">
        <v>21075</v>
      </c>
      <c r="H10" s="17">
        <v>985</v>
      </c>
      <c r="I10" s="17">
        <f t="shared" si="2"/>
        <v>22060</v>
      </c>
      <c r="J10" s="265">
        <f t="shared" si="1"/>
        <v>7.8203932885001937E-2</v>
      </c>
      <c r="K10" s="516"/>
      <c r="L10"/>
      <c r="M10"/>
      <c r="N10"/>
      <c r="O10"/>
      <c r="P10"/>
    </row>
    <row r="11" spans="1:16" ht="15" x14ac:dyDescent="0.25">
      <c r="A11" s="260">
        <v>2020</v>
      </c>
      <c r="B11" s="511">
        <v>62178</v>
      </c>
      <c r="C11" s="511">
        <v>115970</v>
      </c>
      <c r="D11" s="512">
        <f t="shared" si="0"/>
        <v>178148</v>
      </c>
      <c r="E11" s="17"/>
      <c r="F11" s="6" t="s">
        <v>217</v>
      </c>
      <c r="G11" s="17">
        <v>19707</v>
      </c>
      <c r="H11" s="17">
        <v>1913</v>
      </c>
      <c r="I11" s="17">
        <f t="shared" si="2"/>
        <v>21620</v>
      </c>
      <c r="J11" s="265">
        <f t="shared" si="1"/>
        <v>7.6644108294367255E-2</v>
      </c>
      <c r="K11" s="516"/>
      <c r="L11"/>
      <c r="M11"/>
      <c r="N11"/>
      <c r="O11"/>
      <c r="P11"/>
    </row>
    <row r="12" spans="1:16" ht="15" x14ac:dyDescent="0.25">
      <c r="A12" s="260">
        <v>2021</v>
      </c>
      <c r="B12" s="511">
        <v>64651</v>
      </c>
      <c r="C12" s="511">
        <v>152670</v>
      </c>
      <c r="D12" s="512">
        <f t="shared" si="0"/>
        <v>217321</v>
      </c>
      <c r="E12" s="17"/>
      <c r="F12" s="6" t="s">
        <v>220</v>
      </c>
      <c r="G12" s="17">
        <v>19391</v>
      </c>
      <c r="H12" s="17">
        <v>2091</v>
      </c>
      <c r="I12" s="17">
        <f t="shared" si="2"/>
        <v>21482</v>
      </c>
      <c r="J12" s="265">
        <f t="shared" si="1"/>
        <v>7.6154890581850029E-2</v>
      </c>
      <c r="K12" s="516"/>
      <c r="L12"/>
      <c r="M12"/>
      <c r="N12"/>
      <c r="O12"/>
      <c r="P12"/>
    </row>
    <row r="13" spans="1:16" ht="15" x14ac:dyDescent="0.25">
      <c r="A13" s="7">
        <v>2022</v>
      </c>
      <c r="B13" s="511">
        <v>69021</v>
      </c>
      <c r="C13" s="511">
        <v>163169</v>
      </c>
      <c r="D13" s="512">
        <f t="shared" si="0"/>
        <v>232190</v>
      </c>
      <c r="E13" s="17"/>
      <c r="F13" s="6" t="s">
        <v>276</v>
      </c>
      <c r="G13" s="17">
        <v>16493</v>
      </c>
      <c r="H13" s="17">
        <v>1976</v>
      </c>
      <c r="I13" s="17">
        <f t="shared" si="2"/>
        <v>18469</v>
      </c>
      <c r="J13" s="265">
        <f t="shared" si="1"/>
        <v>6.5473637191890324E-2</v>
      </c>
      <c r="K13" s="516"/>
      <c r="L13"/>
      <c r="M13"/>
      <c r="N13"/>
      <c r="O13"/>
      <c r="P13"/>
    </row>
    <row r="14" spans="1:16" ht="15" x14ac:dyDescent="0.25">
      <c r="A14" s="7">
        <v>2023</v>
      </c>
      <c r="B14" s="511">
        <v>70795</v>
      </c>
      <c r="C14" s="511">
        <v>155442</v>
      </c>
      <c r="D14" s="512">
        <f t="shared" si="0"/>
        <v>226237</v>
      </c>
      <c r="E14" s="182"/>
      <c r="F14" s="6" t="s">
        <v>218</v>
      </c>
      <c r="G14" s="17">
        <v>16361</v>
      </c>
      <c r="H14" s="17">
        <v>1346</v>
      </c>
      <c r="I14" s="17">
        <f t="shared" si="2"/>
        <v>17707</v>
      </c>
      <c r="J14" s="265">
        <f t="shared" si="1"/>
        <v>6.2772304605382107E-2</v>
      </c>
      <c r="K14" s="516"/>
      <c r="L14"/>
      <c r="M14"/>
      <c r="N14"/>
      <c r="O14"/>
      <c r="P14"/>
    </row>
    <row r="15" spans="1:16" ht="15" x14ac:dyDescent="0.25">
      <c r="A15" s="7">
        <v>2024</v>
      </c>
      <c r="B15" s="511">
        <v>73295</v>
      </c>
      <c r="C15" s="511">
        <v>166359</v>
      </c>
      <c r="D15" s="512">
        <f t="shared" si="0"/>
        <v>239654</v>
      </c>
      <c r="E15" s="182"/>
      <c r="F15" s="6" t="s">
        <v>238</v>
      </c>
      <c r="G15" s="17">
        <v>14953</v>
      </c>
      <c r="H15" s="17">
        <v>1229</v>
      </c>
      <c r="I15" s="17">
        <f t="shared" si="2"/>
        <v>16182</v>
      </c>
      <c r="J15" s="265">
        <f t="shared" si="1"/>
        <v>5.7366094376477848E-2</v>
      </c>
      <c r="K15" s="516"/>
      <c r="L15" s="511"/>
      <c r="M15"/>
      <c r="N15"/>
      <c r="O15"/>
      <c r="P15"/>
    </row>
    <row r="16" spans="1:16" ht="15" x14ac:dyDescent="0.25">
      <c r="A16" s="7">
        <v>2025</v>
      </c>
      <c r="B16" s="511">
        <v>76245</v>
      </c>
      <c r="C16" s="511">
        <v>189087</v>
      </c>
      <c r="D16" s="512">
        <f>+B16+C16</f>
        <v>265332</v>
      </c>
      <c r="E16" s="261"/>
      <c r="F16" s="6" t="s">
        <v>237</v>
      </c>
      <c r="G16" s="17">
        <v>9973</v>
      </c>
      <c r="H16" s="17">
        <v>1317</v>
      </c>
      <c r="I16" s="17">
        <f t="shared" si="2"/>
        <v>11290</v>
      </c>
      <c r="J16" s="265">
        <f t="shared" si="1"/>
        <v>4.0023680973330547E-2</v>
      </c>
      <c r="K16" s="516"/>
      <c r="L16" s="511"/>
      <c r="M16"/>
      <c r="N16"/>
      <c r="O16"/>
      <c r="P16"/>
    </row>
    <row r="17" spans="1:16" ht="15" x14ac:dyDescent="0.25">
      <c r="A17" s="184" t="s">
        <v>775</v>
      </c>
      <c r="B17" s="513">
        <f>AVERAGE(B18:B20)</f>
        <v>77961.333333333328</v>
      </c>
      <c r="C17" s="513">
        <f>AVERAGE(C18:C20)</f>
        <v>198965.33333333334</v>
      </c>
      <c r="D17" s="514">
        <f>+B17+C17</f>
        <v>276926.66666666669</v>
      </c>
      <c r="E17" s="261"/>
      <c r="F17" s="6" t="s">
        <v>230</v>
      </c>
      <c r="G17" s="17">
        <v>7414</v>
      </c>
      <c r="H17" s="17">
        <v>795</v>
      </c>
      <c r="I17" s="17">
        <f t="shared" si="2"/>
        <v>8209</v>
      </c>
      <c r="J17" s="265">
        <f t="shared" si="1"/>
        <v>2.9101363783000038E-2</v>
      </c>
      <c r="K17" s="511"/>
      <c r="L17"/>
      <c r="M17"/>
      <c r="N17"/>
      <c r="O17"/>
      <c r="P17"/>
    </row>
    <row r="18" spans="1:16" ht="15" x14ac:dyDescent="0.25">
      <c r="A18" s="262" t="s">
        <v>181</v>
      </c>
      <c r="B18" s="511">
        <v>78461</v>
      </c>
      <c r="C18" s="511">
        <v>198327</v>
      </c>
      <c r="D18" s="512">
        <f t="shared" ref="D18:D20" si="3">+B18+C18</f>
        <v>276788</v>
      </c>
      <c r="E18" s="261"/>
      <c r="F18" s="6" t="s">
        <v>233</v>
      </c>
      <c r="G18" s="17">
        <v>7663</v>
      </c>
      <c r="H18" s="17">
        <v>308</v>
      </c>
      <c r="I18" s="17">
        <f t="shared" si="2"/>
        <v>7971</v>
      </c>
      <c r="J18" s="265">
        <f t="shared" si="1"/>
        <v>2.8257640481702193E-2</v>
      </c>
      <c r="K18" s="511"/>
      <c r="L18" s="511"/>
      <c r="M18" s="511"/>
      <c r="N18"/>
      <c r="O18"/>
      <c r="P18"/>
    </row>
    <row r="19" spans="1:16" ht="15" x14ac:dyDescent="0.25">
      <c r="A19" s="262" t="s">
        <v>182</v>
      </c>
      <c r="B19" s="511">
        <v>76660</v>
      </c>
      <c r="C19" s="511">
        <v>195249</v>
      </c>
      <c r="D19" s="512">
        <f t="shared" si="3"/>
        <v>271909</v>
      </c>
      <c r="E19" s="261"/>
      <c r="F19" s="6" t="s">
        <v>236</v>
      </c>
      <c r="G19" s="17">
        <v>5959</v>
      </c>
      <c r="H19" s="17">
        <v>451</v>
      </c>
      <c r="I19" s="17">
        <f t="shared" si="2"/>
        <v>6410</v>
      </c>
      <c r="J19" s="265">
        <f t="shared" si="1"/>
        <v>2.2723808240836918E-2</v>
      </c>
      <c r="K19" s="516"/>
      <c r="L19" s="511"/>
      <c r="M19" s="511"/>
      <c r="N19"/>
      <c r="O19"/>
      <c r="P19"/>
    </row>
    <row r="20" spans="1:16" ht="15" x14ac:dyDescent="0.25">
      <c r="A20" s="262" t="s">
        <v>809</v>
      </c>
      <c r="B20" s="511">
        <v>78763</v>
      </c>
      <c r="C20" s="511">
        <v>203320</v>
      </c>
      <c r="D20" s="512">
        <f t="shared" si="3"/>
        <v>282083</v>
      </c>
      <c r="E20" s="264"/>
      <c r="F20" s="6" t="s">
        <v>228</v>
      </c>
      <c r="G20" s="17">
        <v>5607</v>
      </c>
      <c r="H20" s="17">
        <v>442</v>
      </c>
      <c r="I20" s="17">
        <f t="shared" si="2"/>
        <v>6049</v>
      </c>
      <c r="J20" s="265">
        <f t="shared" si="1"/>
        <v>2.1444043065338925E-2</v>
      </c>
      <c r="K20" s="516"/>
      <c r="L20" s="511"/>
      <c r="M20" s="511"/>
      <c r="N20"/>
      <c r="O20"/>
      <c r="P20"/>
    </row>
    <row r="21" spans="1:16" ht="15" x14ac:dyDescent="0.25">
      <c r="A21" s="262"/>
      <c r="B21" s="511"/>
      <c r="C21" s="511"/>
      <c r="D21" s="512"/>
      <c r="E21" s="264"/>
      <c r="F21" s="6" t="s">
        <v>222</v>
      </c>
      <c r="G21" s="17">
        <v>2821</v>
      </c>
      <c r="H21" s="17">
        <v>278</v>
      </c>
      <c r="I21" s="17">
        <f t="shared" si="2"/>
        <v>3099</v>
      </c>
      <c r="J21" s="266">
        <f t="shared" si="1"/>
        <v>1.0986128196311016E-2</v>
      </c>
      <c r="K21" s="516"/>
      <c r="L21" s="140"/>
      <c r="M21" s="140"/>
      <c r="N21"/>
      <c r="O21"/>
      <c r="P21"/>
    </row>
    <row r="22" spans="1:16" ht="15" x14ac:dyDescent="0.25">
      <c r="A22" s="262"/>
      <c r="B22" s="511"/>
      <c r="C22" s="511"/>
      <c r="D22" s="512"/>
      <c r="E22" s="261"/>
      <c r="F22" s="6" t="s">
        <v>235</v>
      </c>
      <c r="G22" s="17">
        <v>2774</v>
      </c>
      <c r="H22" s="17">
        <v>322</v>
      </c>
      <c r="I22" s="17">
        <f t="shared" si="2"/>
        <v>3096</v>
      </c>
      <c r="J22" s="266">
        <f t="shared" si="1"/>
        <v>1.0975493028647596E-2</v>
      </c>
      <c r="K22" s="516"/>
      <c r="L22" s="140"/>
      <c r="M22" s="140"/>
    </row>
    <row r="23" spans="1:16" ht="15" x14ac:dyDescent="0.25">
      <c r="A23" s="262"/>
      <c r="B23" s="511"/>
      <c r="C23" s="511"/>
      <c r="D23" s="512"/>
      <c r="E23" s="261"/>
      <c r="F23" s="6" t="s">
        <v>224</v>
      </c>
      <c r="G23" s="17">
        <v>1293</v>
      </c>
      <c r="H23" s="17">
        <v>125</v>
      </c>
      <c r="I23" s="17">
        <f t="shared" si="2"/>
        <v>1418</v>
      </c>
      <c r="J23" s="266">
        <f t="shared" si="1"/>
        <v>5.0268892489090094E-3</v>
      </c>
      <c r="K23" s="6"/>
      <c r="M23" s="511"/>
    </row>
    <row r="24" spans="1:16" ht="15" x14ac:dyDescent="0.25">
      <c r="A24" s="262"/>
      <c r="B24" s="511"/>
      <c r="C24" s="511"/>
      <c r="D24" s="512"/>
      <c r="E24" s="261"/>
      <c r="F24" s="6" t="s">
        <v>277</v>
      </c>
      <c r="G24" s="17">
        <v>1081</v>
      </c>
      <c r="H24" s="17">
        <v>140</v>
      </c>
      <c r="I24" s="17">
        <f t="shared" si="2"/>
        <v>1221</v>
      </c>
      <c r="J24" s="266">
        <f t="shared" si="1"/>
        <v>4.3285132390112127E-3</v>
      </c>
      <c r="K24" s="516"/>
      <c r="M24" s="263"/>
    </row>
    <row r="25" spans="1:16" ht="15" x14ac:dyDescent="0.25">
      <c r="A25" s="262"/>
      <c r="B25" s="511"/>
      <c r="C25" s="511"/>
      <c r="D25" s="512"/>
      <c r="E25" s="264"/>
      <c r="F25" s="6" t="s">
        <v>231</v>
      </c>
      <c r="G25" s="17">
        <v>63</v>
      </c>
      <c r="H25" s="17">
        <v>10</v>
      </c>
      <c r="I25" s="17">
        <f t="shared" si="2"/>
        <v>73</v>
      </c>
      <c r="J25" s="266">
        <f t="shared" si="1"/>
        <v>2.5878907980984319E-4</v>
      </c>
      <c r="K25" s="516"/>
      <c r="L25" s="140"/>
      <c r="M25" s="140"/>
      <c r="O25" s="17"/>
    </row>
    <row r="26" spans="1:16" ht="15" x14ac:dyDescent="0.25">
      <c r="A26" s="262"/>
      <c r="B26" s="511"/>
      <c r="C26" s="511"/>
      <c r="D26" s="512"/>
      <c r="E26" s="261"/>
      <c r="F26" s="6" t="s">
        <v>472</v>
      </c>
      <c r="G26" s="17">
        <v>23</v>
      </c>
      <c r="H26" s="17">
        <v>5</v>
      </c>
      <c r="I26" s="17">
        <f t="shared" si="2"/>
        <v>28</v>
      </c>
      <c r="J26" s="266">
        <f t="shared" si="1"/>
        <v>9.926156485856999E-5</v>
      </c>
      <c r="K26" s="516"/>
      <c r="L26" s="140"/>
      <c r="M26" s="140"/>
      <c r="O26" s="17"/>
    </row>
    <row r="27" spans="1:16" ht="15" x14ac:dyDescent="0.25">
      <c r="A27" s="262"/>
      <c r="B27" s="511"/>
      <c r="C27" s="511"/>
      <c r="D27" s="512"/>
      <c r="E27" s="264"/>
      <c r="F27" s="6" t="s">
        <v>226</v>
      </c>
      <c r="G27" s="17">
        <v>8</v>
      </c>
      <c r="H27" s="17">
        <v>8</v>
      </c>
      <c r="I27" s="17">
        <f t="shared" si="2"/>
        <v>16</v>
      </c>
      <c r="J27" s="266">
        <f t="shared" si="1"/>
        <v>5.6720894204897139E-5</v>
      </c>
      <c r="K27" s="516"/>
      <c r="M27" s="263"/>
      <c r="O27" s="17"/>
    </row>
    <row r="28" spans="1:16" ht="15" x14ac:dyDescent="0.25">
      <c r="A28" s="191" t="s">
        <v>830</v>
      </c>
      <c r="B28" s="255"/>
      <c r="C28" s="255"/>
      <c r="D28" s="255"/>
      <c r="E28" s="264"/>
      <c r="F28" s="6" t="s">
        <v>234</v>
      </c>
      <c r="G28" s="17">
        <v>12</v>
      </c>
      <c r="H28" s="17">
        <v>0</v>
      </c>
      <c r="I28" s="17">
        <f t="shared" si="2"/>
        <v>12</v>
      </c>
      <c r="J28" s="986">
        <f t="shared" si="1"/>
        <v>4.2540670653672858E-5</v>
      </c>
      <c r="K28" s="263"/>
      <c r="M28" s="263"/>
      <c r="O28" s="17"/>
    </row>
    <row r="29" spans="1:16" ht="15" x14ac:dyDescent="0.25">
      <c r="A29" s="267">
        <v>45717</v>
      </c>
      <c r="B29" s="511">
        <v>75286</v>
      </c>
      <c r="C29" s="511">
        <v>173516</v>
      </c>
      <c r="D29" s="512">
        <f>+B29+C29</f>
        <v>248802</v>
      </c>
      <c r="E29" s="264"/>
      <c r="F29" s="6" t="s">
        <v>227</v>
      </c>
      <c r="G29" s="17">
        <v>9</v>
      </c>
      <c r="H29" s="17">
        <v>1</v>
      </c>
      <c r="I29" s="17">
        <f t="shared" si="2"/>
        <v>10</v>
      </c>
      <c r="J29" s="986">
        <f t="shared" si="1"/>
        <v>3.5450558878060714E-5</v>
      </c>
      <c r="K29" s="263"/>
      <c r="M29" s="263"/>
      <c r="O29" s="17"/>
    </row>
    <row r="30" spans="1:16" ht="15" x14ac:dyDescent="0.25">
      <c r="A30" s="267">
        <v>46082</v>
      </c>
      <c r="B30" s="511">
        <v>78763</v>
      </c>
      <c r="C30" s="511">
        <v>203320</v>
      </c>
      <c r="D30" s="512">
        <f>+B30+C30</f>
        <v>282083</v>
      </c>
      <c r="E30" s="261"/>
      <c r="G30" s="17"/>
      <c r="H30" s="17"/>
      <c r="I30" s="17"/>
      <c r="J30" s="266"/>
      <c r="K30" s="263"/>
      <c r="L30" s="511"/>
    </row>
    <row r="31" spans="1:16" ht="15" x14ac:dyDescent="0.25">
      <c r="A31" s="268" t="s">
        <v>240</v>
      </c>
      <c r="B31" s="523">
        <f>+B30/B29-1</f>
        <v>4.6183885450150175E-2</v>
      </c>
      <c r="C31" s="523">
        <f>+C30/C29-1</f>
        <v>0.17176513981419572</v>
      </c>
      <c r="D31" s="524">
        <f>+D30/D29-1</f>
        <v>0.13376500188905238</v>
      </c>
      <c r="E31" s="10"/>
      <c r="F31" s="269" t="s">
        <v>0</v>
      </c>
      <c r="G31" s="270">
        <f>+SUM(G6:G30)</f>
        <v>259259</v>
      </c>
      <c r="H31" s="270">
        <f>+SUM(H6:H30)</f>
        <v>22824</v>
      </c>
      <c r="I31" s="270">
        <f>+SUM(I6:I30)</f>
        <v>282083</v>
      </c>
      <c r="J31" s="271">
        <f>SUM(J6:J30)</f>
        <v>1</v>
      </c>
      <c r="K31" s="525"/>
      <c r="L31" s="263"/>
      <c r="M31"/>
    </row>
    <row r="32" spans="1:16" x14ac:dyDescent="0.2">
      <c r="G32" s="10"/>
      <c r="H32" s="10"/>
      <c r="K32" s="6"/>
      <c r="M32" s="17"/>
      <c r="O32" s="17"/>
    </row>
    <row r="33" spans="1:14" ht="12.75" customHeight="1" x14ac:dyDescent="0.2">
      <c r="E33" s="272"/>
      <c r="I33" s="256"/>
    </row>
    <row r="34" spans="1:14" ht="52.5" customHeight="1" x14ac:dyDescent="0.2">
      <c r="A34" s="1092" t="s">
        <v>831</v>
      </c>
      <c r="B34" s="1092"/>
      <c r="C34" s="1092"/>
      <c r="D34" s="1092"/>
      <c r="E34" s="1092"/>
      <c r="F34" s="1092"/>
      <c r="G34" s="1092"/>
      <c r="H34" s="1092"/>
      <c r="I34" s="1092"/>
      <c r="J34" s="187"/>
      <c r="K34" s="10"/>
    </row>
    <row r="36" spans="1:14" ht="12.75" customHeight="1" x14ac:dyDescent="0.2">
      <c r="A36" s="1093" t="s">
        <v>334</v>
      </c>
      <c r="B36" s="1093"/>
      <c r="C36" s="1093"/>
      <c r="D36" s="1093"/>
      <c r="E36" s="1093"/>
      <c r="F36" s="1093"/>
      <c r="G36" s="1093"/>
      <c r="H36" s="1093"/>
      <c r="I36" s="1093"/>
      <c r="J36" s="1093"/>
    </row>
    <row r="37" spans="1:14" x14ac:dyDescent="0.2">
      <c r="A37" s="1094"/>
      <c r="B37" s="1094"/>
      <c r="C37" s="1094"/>
      <c r="D37" s="1094"/>
      <c r="E37" s="1094"/>
      <c r="F37" s="1094"/>
      <c r="G37" s="1094"/>
      <c r="H37" s="1094"/>
      <c r="I37" s="1094"/>
      <c r="J37" s="1094"/>
    </row>
    <row r="38" spans="1:14" ht="22.5" customHeight="1" x14ac:dyDescent="0.2">
      <c r="A38" s="257" t="s">
        <v>335</v>
      </c>
      <c r="B38" s="257" t="s">
        <v>336</v>
      </c>
      <c r="C38" s="257" t="s">
        <v>337</v>
      </c>
      <c r="D38" s="257" t="s">
        <v>338</v>
      </c>
      <c r="E38" s="257" t="s">
        <v>339</v>
      </c>
      <c r="F38" s="257" t="s">
        <v>340</v>
      </c>
      <c r="G38" s="257" t="s">
        <v>341</v>
      </c>
      <c r="H38" s="257" t="s">
        <v>342</v>
      </c>
      <c r="I38" s="257" t="s">
        <v>343</v>
      </c>
      <c r="J38" s="257" t="s">
        <v>763</v>
      </c>
      <c r="K38" s="273" t="s">
        <v>310</v>
      </c>
      <c r="L38" s="257" t="s">
        <v>311</v>
      </c>
      <c r="M38" s="257" t="s">
        <v>312</v>
      </c>
      <c r="N38" s="257" t="s">
        <v>0</v>
      </c>
    </row>
    <row r="39" spans="1:14" x14ac:dyDescent="0.2">
      <c r="A39" s="274">
        <v>2000</v>
      </c>
      <c r="B39" s="275">
        <v>6</v>
      </c>
      <c r="C39" s="275">
        <v>4</v>
      </c>
      <c r="D39" s="275">
        <v>2</v>
      </c>
      <c r="E39" s="275">
        <v>3</v>
      </c>
      <c r="F39" s="275">
        <v>3</v>
      </c>
      <c r="G39" s="275">
        <v>6</v>
      </c>
      <c r="H39" s="275">
        <v>8</v>
      </c>
      <c r="I39" s="275">
        <v>0</v>
      </c>
      <c r="J39" s="276">
        <v>0</v>
      </c>
      <c r="K39" s="276">
        <v>7</v>
      </c>
      <c r="L39" s="276">
        <v>8</v>
      </c>
      <c r="M39" s="276">
        <v>7</v>
      </c>
      <c r="N39" s="277">
        <f>SUM(B39:M39)</f>
        <v>54</v>
      </c>
    </row>
    <row r="40" spans="1:14" x14ac:dyDescent="0.2">
      <c r="A40" s="274">
        <v>2001</v>
      </c>
      <c r="B40" s="275">
        <v>2</v>
      </c>
      <c r="C40" s="275">
        <v>9</v>
      </c>
      <c r="D40" s="275">
        <v>5</v>
      </c>
      <c r="E40" s="275">
        <v>5</v>
      </c>
      <c r="F40" s="275">
        <v>8</v>
      </c>
      <c r="G40" s="275">
        <v>3</v>
      </c>
      <c r="H40" s="275">
        <v>8</v>
      </c>
      <c r="I40" s="275">
        <v>8</v>
      </c>
      <c r="J40" s="276">
        <v>4</v>
      </c>
      <c r="K40" s="276">
        <v>5</v>
      </c>
      <c r="L40" s="276">
        <v>4</v>
      </c>
      <c r="M40" s="276">
        <v>5</v>
      </c>
      <c r="N40" s="277">
        <f t="shared" ref="N40:N64" si="4">SUM(B40:M40)</f>
        <v>66</v>
      </c>
    </row>
    <row r="41" spans="1:14" x14ac:dyDescent="0.2">
      <c r="A41" s="274">
        <v>2002</v>
      </c>
      <c r="B41" s="275">
        <v>18</v>
      </c>
      <c r="C41" s="275">
        <v>2</v>
      </c>
      <c r="D41" s="275">
        <v>4</v>
      </c>
      <c r="E41" s="275">
        <v>5</v>
      </c>
      <c r="F41" s="275">
        <v>5</v>
      </c>
      <c r="G41" s="275">
        <v>4</v>
      </c>
      <c r="H41" s="275">
        <v>4</v>
      </c>
      <c r="I41" s="275">
        <v>4</v>
      </c>
      <c r="J41" s="276">
        <v>4</v>
      </c>
      <c r="K41" s="276">
        <v>7</v>
      </c>
      <c r="L41" s="276">
        <v>8</v>
      </c>
      <c r="M41" s="276">
        <v>1</v>
      </c>
      <c r="N41" s="277">
        <f t="shared" si="4"/>
        <v>66</v>
      </c>
    </row>
    <row r="42" spans="1:14" x14ac:dyDescent="0.2">
      <c r="A42" s="274">
        <v>2003</v>
      </c>
      <c r="B42" s="275">
        <v>4</v>
      </c>
      <c r="C42" s="275">
        <v>8</v>
      </c>
      <c r="D42" s="275">
        <v>5</v>
      </c>
      <c r="E42" s="275">
        <v>6</v>
      </c>
      <c r="F42" s="275">
        <v>5</v>
      </c>
      <c r="G42" s="275">
        <v>3</v>
      </c>
      <c r="H42" s="275">
        <v>4</v>
      </c>
      <c r="I42" s="275">
        <v>5</v>
      </c>
      <c r="J42" s="276">
        <v>3</v>
      </c>
      <c r="K42" s="276">
        <v>3</v>
      </c>
      <c r="L42" s="276">
        <v>4</v>
      </c>
      <c r="M42" s="276">
        <v>3</v>
      </c>
      <c r="N42" s="277">
        <f t="shared" si="4"/>
        <v>53</v>
      </c>
    </row>
    <row r="43" spans="1:14" x14ac:dyDescent="0.2">
      <c r="A43" s="274">
        <v>2004</v>
      </c>
      <c r="B43" s="275">
        <v>2</v>
      </c>
      <c r="C43" s="275">
        <v>9</v>
      </c>
      <c r="D43" s="275">
        <v>8</v>
      </c>
      <c r="E43" s="275">
        <v>5</v>
      </c>
      <c r="F43" s="275">
        <v>2</v>
      </c>
      <c r="G43" s="275">
        <v>9</v>
      </c>
      <c r="H43" s="275">
        <v>1</v>
      </c>
      <c r="I43" s="275">
        <v>3</v>
      </c>
      <c r="J43" s="276">
        <v>4</v>
      </c>
      <c r="K43" s="276">
        <v>7</v>
      </c>
      <c r="L43" s="276">
        <v>5</v>
      </c>
      <c r="M43" s="276">
        <v>1</v>
      </c>
      <c r="N43" s="277">
        <f t="shared" si="4"/>
        <v>56</v>
      </c>
    </row>
    <row r="44" spans="1:14" x14ac:dyDescent="0.2">
      <c r="A44" s="274">
        <v>2005</v>
      </c>
      <c r="B44" s="275">
        <v>3</v>
      </c>
      <c r="C44" s="275">
        <v>8</v>
      </c>
      <c r="D44" s="275">
        <v>6</v>
      </c>
      <c r="E44" s="275">
        <v>6</v>
      </c>
      <c r="F44" s="275">
        <v>6</v>
      </c>
      <c r="G44" s="275">
        <v>3</v>
      </c>
      <c r="H44" s="275">
        <v>5</v>
      </c>
      <c r="I44" s="275">
        <v>3</v>
      </c>
      <c r="J44" s="276">
        <v>7</v>
      </c>
      <c r="K44" s="276">
        <v>5</v>
      </c>
      <c r="L44" s="276">
        <v>8</v>
      </c>
      <c r="M44" s="276">
        <v>9</v>
      </c>
      <c r="N44" s="277">
        <f t="shared" si="4"/>
        <v>69</v>
      </c>
    </row>
    <row r="45" spans="1:14" x14ac:dyDescent="0.2">
      <c r="A45" s="274">
        <v>2006</v>
      </c>
      <c r="B45" s="275">
        <v>6</v>
      </c>
      <c r="C45" s="275">
        <v>7</v>
      </c>
      <c r="D45" s="275">
        <v>6</v>
      </c>
      <c r="E45" s="275">
        <v>3</v>
      </c>
      <c r="F45" s="275">
        <v>6</v>
      </c>
      <c r="G45" s="275">
        <v>5</v>
      </c>
      <c r="H45" s="275">
        <v>6</v>
      </c>
      <c r="I45" s="275">
        <v>5</v>
      </c>
      <c r="J45" s="276">
        <v>4</v>
      </c>
      <c r="K45" s="276">
        <v>9</v>
      </c>
      <c r="L45" s="276">
        <v>4</v>
      </c>
      <c r="M45" s="276">
        <v>4</v>
      </c>
      <c r="N45" s="277">
        <f t="shared" si="4"/>
        <v>65</v>
      </c>
    </row>
    <row r="46" spans="1:14" x14ac:dyDescent="0.2">
      <c r="A46" s="274">
        <v>2007</v>
      </c>
      <c r="B46" s="275">
        <v>5</v>
      </c>
      <c r="C46" s="275">
        <v>6</v>
      </c>
      <c r="D46" s="275">
        <v>7</v>
      </c>
      <c r="E46" s="275">
        <v>3</v>
      </c>
      <c r="F46" s="275">
        <v>7</v>
      </c>
      <c r="G46" s="275">
        <v>6</v>
      </c>
      <c r="H46" s="275">
        <v>4</v>
      </c>
      <c r="I46" s="275">
        <v>6</v>
      </c>
      <c r="J46" s="276">
        <v>5</v>
      </c>
      <c r="K46" s="276">
        <v>6</v>
      </c>
      <c r="L46" s="276">
        <v>5</v>
      </c>
      <c r="M46" s="276">
        <v>2</v>
      </c>
      <c r="N46" s="277">
        <f t="shared" si="4"/>
        <v>62</v>
      </c>
    </row>
    <row r="47" spans="1:14" x14ac:dyDescent="0.2">
      <c r="A47" s="274">
        <v>2008</v>
      </c>
      <c r="B47" s="275">
        <v>13</v>
      </c>
      <c r="C47" s="275">
        <v>4</v>
      </c>
      <c r="D47" s="275">
        <v>7</v>
      </c>
      <c r="E47" s="275">
        <v>6</v>
      </c>
      <c r="F47" s="275">
        <v>3</v>
      </c>
      <c r="G47" s="275">
        <v>5</v>
      </c>
      <c r="H47" s="275">
        <v>6</v>
      </c>
      <c r="I47" s="275">
        <v>6</v>
      </c>
      <c r="J47" s="276">
        <v>5</v>
      </c>
      <c r="K47" s="276">
        <v>3</v>
      </c>
      <c r="L47" s="276">
        <v>3</v>
      </c>
      <c r="M47" s="276">
        <v>3</v>
      </c>
      <c r="N47" s="277">
        <f t="shared" si="4"/>
        <v>64</v>
      </c>
    </row>
    <row r="48" spans="1:14" x14ac:dyDescent="0.2">
      <c r="A48" s="274">
        <v>2009</v>
      </c>
      <c r="B48" s="275">
        <v>4</v>
      </c>
      <c r="C48" s="275">
        <v>14</v>
      </c>
      <c r="D48" s="275">
        <v>6</v>
      </c>
      <c r="E48" s="275">
        <v>2</v>
      </c>
      <c r="F48" s="275">
        <v>3</v>
      </c>
      <c r="G48" s="275">
        <v>9</v>
      </c>
      <c r="H48" s="275">
        <v>5</v>
      </c>
      <c r="I48" s="275">
        <v>4</v>
      </c>
      <c r="J48" s="276">
        <v>2</v>
      </c>
      <c r="K48" s="276">
        <v>1</v>
      </c>
      <c r="L48" s="276">
        <v>4</v>
      </c>
      <c r="M48" s="276">
        <v>2</v>
      </c>
      <c r="N48" s="277">
        <f t="shared" si="4"/>
        <v>56</v>
      </c>
    </row>
    <row r="49" spans="1:15" x14ac:dyDescent="0.2">
      <c r="A49" s="274">
        <v>2010</v>
      </c>
      <c r="B49" s="275">
        <v>5</v>
      </c>
      <c r="C49" s="275">
        <v>13</v>
      </c>
      <c r="D49" s="275">
        <v>1</v>
      </c>
      <c r="E49" s="275">
        <v>6</v>
      </c>
      <c r="F49" s="275">
        <v>5</v>
      </c>
      <c r="G49" s="275">
        <v>9</v>
      </c>
      <c r="H49" s="275">
        <v>6</v>
      </c>
      <c r="I49" s="275">
        <v>4</v>
      </c>
      <c r="J49" s="276">
        <v>3</v>
      </c>
      <c r="K49" s="276">
        <v>4</v>
      </c>
      <c r="L49" s="276">
        <v>4</v>
      </c>
      <c r="M49" s="276">
        <v>6</v>
      </c>
      <c r="N49" s="277">
        <f t="shared" si="4"/>
        <v>66</v>
      </c>
    </row>
    <row r="50" spans="1:15" x14ac:dyDescent="0.2">
      <c r="A50" s="274">
        <v>2011</v>
      </c>
      <c r="B50" s="275">
        <v>4</v>
      </c>
      <c r="C50" s="275">
        <v>8</v>
      </c>
      <c r="D50" s="275">
        <v>3</v>
      </c>
      <c r="E50" s="275">
        <v>5</v>
      </c>
      <c r="F50" s="275">
        <v>6</v>
      </c>
      <c r="G50" s="275">
        <v>5</v>
      </c>
      <c r="H50" s="275">
        <v>4</v>
      </c>
      <c r="I50" s="275">
        <v>5</v>
      </c>
      <c r="J50" s="276">
        <v>4</v>
      </c>
      <c r="K50" s="276">
        <v>5</v>
      </c>
      <c r="L50" s="276">
        <v>1</v>
      </c>
      <c r="M50" s="276">
        <v>3</v>
      </c>
      <c r="N50" s="277">
        <f t="shared" si="4"/>
        <v>53</v>
      </c>
    </row>
    <row r="51" spans="1:15" x14ac:dyDescent="0.2">
      <c r="A51" s="274">
        <v>2012</v>
      </c>
      <c r="B51" s="275">
        <v>2</v>
      </c>
      <c r="C51" s="275">
        <v>6</v>
      </c>
      <c r="D51" s="275">
        <v>9</v>
      </c>
      <c r="E51" s="275">
        <v>2</v>
      </c>
      <c r="F51" s="275">
        <v>4</v>
      </c>
      <c r="G51" s="275">
        <v>2</v>
      </c>
      <c r="H51" s="275">
        <v>5</v>
      </c>
      <c r="I51" s="275">
        <v>5</v>
      </c>
      <c r="J51" s="276">
        <v>4</v>
      </c>
      <c r="K51" s="276">
        <v>7</v>
      </c>
      <c r="L51" s="276">
        <v>4</v>
      </c>
      <c r="M51" s="276">
        <v>4</v>
      </c>
      <c r="N51" s="277">
        <f t="shared" si="4"/>
        <v>54</v>
      </c>
      <c r="O51" s="278"/>
    </row>
    <row r="52" spans="1:15" x14ac:dyDescent="0.2">
      <c r="A52" s="274">
        <v>2013</v>
      </c>
      <c r="B52" s="275">
        <v>4</v>
      </c>
      <c r="C52" s="275">
        <v>6</v>
      </c>
      <c r="D52" s="275">
        <v>5</v>
      </c>
      <c r="E52" s="275">
        <v>6</v>
      </c>
      <c r="F52" s="275">
        <v>1</v>
      </c>
      <c r="G52" s="275">
        <v>4</v>
      </c>
      <c r="H52" s="275">
        <v>4</v>
      </c>
      <c r="I52" s="275">
        <v>4</v>
      </c>
      <c r="J52" s="276">
        <v>5</v>
      </c>
      <c r="K52" s="276">
        <v>2</v>
      </c>
      <c r="L52" s="276">
        <v>4</v>
      </c>
      <c r="M52" s="276">
        <v>2</v>
      </c>
      <c r="N52" s="277">
        <f t="shared" si="4"/>
        <v>47</v>
      </c>
      <c r="O52" s="278"/>
    </row>
    <row r="53" spans="1:15" x14ac:dyDescent="0.2">
      <c r="A53" s="274">
        <v>2014</v>
      </c>
      <c r="B53" s="275">
        <v>6</v>
      </c>
      <c r="C53" s="275">
        <v>1</v>
      </c>
      <c r="D53" s="275">
        <v>1</v>
      </c>
      <c r="E53" s="275">
        <v>1</v>
      </c>
      <c r="F53" s="275">
        <v>1</v>
      </c>
      <c r="G53" s="275">
        <v>3</v>
      </c>
      <c r="H53" s="275">
        <v>7</v>
      </c>
      <c r="I53" s="275">
        <v>2</v>
      </c>
      <c r="J53" s="276">
        <v>2</v>
      </c>
      <c r="K53" s="276">
        <v>0</v>
      </c>
      <c r="L53" s="276">
        <v>1</v>
      </c>
      <c r="M53" s="276">
        <v>7</v>
      </c>
      <c r="N53" s="277">
        <f t="shared" si="4"/>
        <v>32</v>
      </c>
      <c r="O53" s="278"/>
    </row>
    <row r="54" spans="1:15" x14ac:dyDescent="0.2">
      <c r="A54" s="274">
        <v>2015</v>
      </c>
      <c r="B54" s="275">
        <v>5</v>
      </c>
      <c r="C54" s="275">
        <v>2</v>
      </c>
      <c r="D54" s="275">
        <v>7</v>
      </c>
      <c r="E54" s="275">
        <v>2</v>
      </c>
      <c r="F54" s="275">
        <v>0</v>
      </c>
      <c r="G54" s="275">
        <v>2</v>
      </c>
      <c r="H54" s="275">
        <v>1</v>
      </c>
      <c r="I54" s="275">
        <v>2</v>
      </c>
      <c r="J54" s="276">
        <v>2</v>
      </c>
      <c r="K54" s="276">
        <v>3</v>
      </c>
      <c r="L54" s="276">
        <v>3</v>
      </c>
      <c r="M54" s="276">
        <v>0</v>
      </c>
      <c r="N54" s="277">
        <f t="shared" si="4"/>
        <v>29</v>
      </c>
      <c r="O54" s="278"/>
    </row>
    <row r="55" spans="1:15" x14ac:dyDescent="0.2">
      <c r="A55" s="274">
        <v>2016</v>
      </c>
      <c r="B55" s="275">
        <v>4</v>
      </c>
      <c r="C55" s="275">
        <v>3</v>
      </c>
      <c r="D55" s="275">
        <v>3</v>
      </c>
      <c r="E55" s="275">
        <v>1</v>
      </c>
      <c r="F55" s="275">
        <v>6</v>
      </c>
      <c r="G55" s="275">
        <v>2</v>
      </c>
      <c r="H55" s="275">
        <v>2</v>
      </c>
      <c r="I55" s="275">
        <v>3</v>
      </c>
      <c r="J55" s="276">
        <v>4</v>
      </c>
      <c r="K55" s="276">
        <v>1</v>
      </c>
      <c r="L55" s="276">
        <v>2</v>
      </c>
      <c r="M55" s="276">
        <v>3</v>
      </c>
      <c r="N55" s="277">
        <f t="shared" si="4"/>
        <v>34</v>
      </c>
      <c r="O55" s="278"/>
    </row>
    <row r="56" spans="1:15" x14ac:dyDescent="0.2">
      <c r="A56" s="274">
        <v>2017</v>
      </c>
      <c r="B56" s="275">
        <v>5</v>
      </c>
      <c r="C56" s="275">
        <v>5</v>
      </c>
      <c r="D56" s="275">
        <v>3</v>
      </c>
      <c r="E56" s="275">
        <v>2</v>
      </c>
      <c r="F56" s="275">
        <v>6</v>
      </c>
      <c r="G56" s="275">
        <v>1</v>
      </c>
      <c r="H56" s="275">
        <v>3</v>
      </c>
      <c r="I56" s="275">
        <v>4</v>
      </c>
      <c r="J56" s="276">
        <v>2</v>
      </c>
      <c r="K56" s="276">
        <v>8</v>
      </c>
      <c r="L56" s="276">
        <v>0</v>
      </c>
      <c r="M56" s="276">
        <v>2</v>
      </c>
      <c r="N56" s="277">
        <f t="shared" si="4"/>
        <v>41</v>
      </c>
      <c r="O56" s="278"/>
    </row>
    <row r="57" spans="1:15" x14ac:dyDescent="0.2">
      <c r="A57" s="274">
        <v>2018</v>
      </c>
      <c r="B57" s="275">
        <v>2</v>
      </c>
      <c r="C57" s="275">
        <v>1</v>
      </c>
      <c r="D57" s="275">
        <v>2</v>
      </c>
      <c r="E57" s="275">
        <v>5</v>
      </c>
      <c r="F57" s="275">
        <v>3</v>
      </c>
      <c r="G57" s="275">
        <v>2</v>
      </c>
      <c r="H57" s="275">
        <v>1</v>
      </c>
      <c r="I57" s="275">
        <v>3</v>
      </c>
      <c r="J57" s="276">
        <v>2</v>
      </c>
      <c r="K57" s="276">
        <v>2</v>
      </c>
      <c r="L57" s="276">
        <v>3</v>
      </c>
      <c r="M57" s="276">
        <v>1</v>
      </c>
      <c r="N57" s="277">
        <f t="shared" si="4"/>
        <v>27</v>
      </c>
      <c r="O57" s="278"/>
    </row>
    <row r="58" spans="1:15" x14ac:dyDescent="0.2">
      <c r="A58" s="274">
        <v>2019</v>
      </c>
      <c r="B58" s="275">
        <v>4</v>
      </c>
      <c r="C58" s="275">
        <v>2</v>
      </c>
      <c r="D58" s="275">
        <v>1</v>
      </c>
      <c r="E58" s="275">
        <v>4</v>
      </c>
      <c r="F58" s="275">
        <v>4</v>
      </c>
      <c r="G58" s="275">
        <v>3</v>
      </c>
      <c r="H58" s="275">
        <v>3</v>
      </c>
      <c r="I58" s="275">
        <v>3</v>
      </c>
      <c r="J58" s="276">
        <v>3</v>
      </c>
      <c r="K58" s="276">
        <v>1</v>
      </c>
      <c r="L58" s="276">
        <v>6</v>
      </c>
      <c r="M58" s="276">
        <v>6</v>
      </c>
      <c r="N58" s="277">
        <f t="shared" si="4"/>
        <v>40</v>
      </c>
      <c r="O58" s="278"/>
    </row>
    <row r="59" spans="1:15" x14ac:dyDescent="0.2">
      <c r="A59" s="274">
        <v>2020</v>
      </c>
      <c r="B59" s="275">
        <v>2</v>
      </c>
      <c r="C59" s="275">
        <v>5</v>
      </c>
      <c r="D59" s="275">
        <v>3</v>
      </c>
      <c r="E59" s="275">
        <v>0</v>
      </c>
      <c r="F59" s="275">
        <v>2</v>
      </c>
      <c r="G59" s="275">
        <v>1</v>
      </c>
      <c r="H59" s="275">
        <v>1</v>
      </c>
      <c r="I59" s="275">
        <v>0</v>
      </c>
      <c r="J59" s="276">
        <v>0</v>
      </c>
      <c r="K59" s="276">
        <v>0</v>
      </c>
      <c r="L59" s="276">
        <v>1</v>
      </c>
      <c r="M59" s="276">
        <v>5</v>
      </c>
      <c r="N59" s="277">
        <f t="shared" si="4"/>
        <v>20</v>
      </c>
    </row>
    <row r="60" spans="1:15" x14ac:dyDescent="0.2">
      <c r="A60" s="274">
        <v>2021</v>
      </c>
      <c r="B60" s="275">
        <v>1</v>
      </c>
      <c r="C60" s="275">
        <v>1</v>
      </c>
      <c r="D60" s="275">
        <v>1</v>
      </c>
      <c r="E60" s="275">
        <v>0</v>
      </c>
      <c r="F60" s="275">
        <v>1</v>
      </c>
      <c r="G60" s="275">
        <v>28</v>
      </c>
      <c r="H60" s="275">
        <v>2</v>
      </c>
      <c r="I60" s="275">
        <v>19</v>
      </c>
      <c r="J60" s="276">
        <v>2</v>
      </c>
      <c r="K60" s="276">
        <v>2</v>
      </c>
      <c r="L60" s="276">
        <v>5</v>
      </c>
      <c r="M60" s="276">
        <v>1</v>
      </c>
      <c r="N60" s="277">
        <f t="shared" si="4"/>
        <v>63</v>
      </c>
    </row>
    <row r="61" spans="1:15" x14ac:dyDescent="0.2">
      <c r="A61" s="274">
        <v>2022</v>
      </c>
      <c r="B61" s="275">
        <v>2</v>
      </c>
      <c r="C61" s="275">
        <v>3</v>
      </c>
      <c r="D61" s="275">
        <v>5</v>
      </c>
      <c r="E61" s="275">
        <v>3</v>
      </c>
      <c r="F61" s="275">
        <v>2</v>
      </c>
      <c r="G61" s="275">
        <v>0</v>
      </c>
      <c r="H61" s="275">
        <v>1</v>
      </c>
      <c r="I61" s="275">
        <v>5</v>
      </c>
      <c r="J61" s="276">
        <v>8</v>
      </c>
      <c r="K61" s="276">
        <v>4</v>
      </c>
      <c r="L61" s="276">
        <v>2</v>
      </c>
      <c r="M61" s="276">
        <v>4</v>
      </c>
      <c r="N61" s="277">
        <f t="shared" si="4"/>
        <v>39</v>
      </c>
    </row>
    <row r="62" spans="1:15" x14ac:dyDescent="0.2">
      <c r="A62" s="274">
        <v>2023</v>
      </c>
      <c r="B62" s="275">
        <v>2</v>
      </c>
      <c r="C62" s="275">
        <v>1</v>
      </c>
      <c r="D62" s="275">
        <v>1</v>
      </c>
      <c r="E62" s="275">
        <v>1</v>
      </c>
      <c r="F62" s="275">
        <v>27</v>
      </c>
      <c r="G62" s="275">
        <v>3</v>
      </c>
      <c r="H62" s="275">
        <v>1</v>
      </c>
      <c r="I62" s="275">
        <v>6</v>
      </c>
      <c r="J62" s="276">
        <v>3</v>
      </c>
      <c r="K62" s="276">
        <v>2</v>
      </c>
      <c r="L62" s="276">
        <v>1</v>
      </c>
      <c r="M62" s="276">
        <v>3</v>
      </c>
      <c r="N62" s="277">
        <f t="shared" si="4"/>
        <v>51</v>
      </c>
    </row>
    <row r="63" spans="1:15" x14ac:dyDescent="0.2">
      <c r="A63" s="274">
        <v>2024</v>
      </c>
      <c r="B63" s="275">
        <v>3</v>
      </c>
      <c r="C63" s="275">
        <v>3</v>
      </c>
      <c r="D63" s="275">
        <v>2</v>
      </c>
      <c r="E63" s="275">
        <v>1</v>
      </c>
      <c r="F63" s="275">
        <v>1</v>
      </c>
      <c r="G63" s="275">
        <v>2</v>
      </c>
      <c r="H63" s="275">
        <v>2</v>
      </c>
      <c r="I63" s="275">
        <v>3</v>
      </c>
      <c r="J63" s="276">
        <v>2</v>
      </c>
      <c r="K63" s="276">
        <v>1</v>
      </c>
      <c r="L63" s="276">
        <v>2</v>
      </c>
      <c r="M63" s="276">
        <v>0</v>
      </c>
      <c r="N63" s="277">
        <f t="shared" si="4"/>
        <v>22</v>
      </c>
    </row>
    <row r="64" spans="1:15" x14ac:dyDescent="0.2">
      <c r="A64" s="274">
        <v>2025</v>
      </c>
      <c r="B64" s="275">
        <v>1</v>
      </c>
      <c r="C64" s="275">
        <v>0</v>
      </c>
      <c r="D64" s="275">
        <v>1</v>
      </c>
      <c r="E64" s="275">
        <v>2</v>
      </c>
      <c r="F64" s="275">
        <v>3</v>
      </c>
      <c r="G64" s="275">
        <v>1</v>
      </c>
      <c r="H64" s="275">
        <v>4</v>
      </c>
      <c r="I64" s="275">
        <v>0</v>
      </c>
      <c r="J64" s="276">
        <v>1</v>
      </c>
      <c r="K64" s="276">
        <v>2</v>
      </c>
      <c r="L64" s="276">
        <v>7</v>
      </c>
      <c r="M64" s="276">
        <v>4</v>
      </c>
      <c r="N64" s="277">
        <f t="shared" si="4"/>
        <v>26</v>
      </c>
    </row>
    <row r="65" spans="1:14" x14ac:dyDescent="0.2">
      <c r="A65" s="279" t="s">
        <v>775</v>
      </c>
      <c r="B65" s="280">
        <v>4</v>
      </c>
      <c r="C65" s="280">
        <v>3</v>
      </c>
      <c r="D65" s="280">
        <v>1</v>
      </c>
      <c r="E65" s="280"/>
      <c r="F65" s="280"/>
      <c r="G65" s="280"/>
      <c r="H65" s="280"/>
      <c r="I65" s="280"/>
      <c r="J65" s="280"/>
      <c r="K65" s="280"/>
      <c r="L65" s="280"/>
      <c r="M65" s="280"/>
      <c r="N65" s="280">
        <f>+SUM(B65:M65)</f>
        <v>8</v>
      </c>
    </row>
    <row r="66" spans="1:14" x14ac:dyDescent="0.2">
      <c r="A66" s="544"/>
      <c r="B66" s="545"/>
      <c r="C66" s="545"/>
      <c r="D66" s="545"/>
      <c r="E66" s="545"/>
      <c r="F66" s="545"/>
      <c r="G66" s="545"/>
      <c r="H66" s="545"/>
      <c r="I66" s="545"/>
      <c r="J66" s="545"/>
      <c r="K66" s="545"/>
      <c r="L66" s="545"/>
      <c r="M66" s="545"/>
      <c r="N66" s="545"/>
    </row>
    <row r="67" spans="1:14" ht="31.5" customHeight="1" x14ac:dyDescent="0.2">
      <c r="A67" s="1089" t="s">
        <v>832</v>
      </c>
      <c r="B67" s="1089"/>
      <c r="C67" s="1089"/>
      <c r="D67" s="1089"/>
      <c r="E67" s="1089"/>
      <c r="F67" s="1089"/>
      <c r="G67" s="1089"/>
      <c r="H67" s="1089"/>
      <c r="I67" s="1089"/>
      <c r="J67" s="1089"/>
      <c r="K67" s="1089"/>
      <c r="L67" s="1089"/>
      <c r="M67" s="1089"/>
      <c r="N67" s="1089"/>
    </row>
    <row r="68" spans="1:14" x14ac:dyDescent="0.2">
      <c r="A68" s="194"/>
      <c r="B68" s="194"/>
      <c r="C68" s="194"/>
      <c r="D68" s="194"/>
      <c r="E68" s="194"/>
      <c r="F68" s="194"/>
      <c r="G68" s="194"/>
      <c r="H68" s="194"/>
      <c r="I68" s="194"/>
      <c r="J68" s="194"/>
      <c r="K68" s="194"/>
      <c r="L68" s="194"/>
      <c r="M68" s="194"/>
      <c r="N68" s="194"/>
    </row>
    <row r="69" spans="1:14" ht="13.5" customHeight="1" x14ac:dyDescent="0.2">
      <c r="A69" s="194"/>
      <c r="B69" s="194"/>
      <c r="C69" s="194"/>
      <c r="D69" s="194"/>
      <c r="E69" s="194"/>
      <c r="F69" s="194"/>
      <c r="G69" s="194"/>
      <c r="H69" s="194"/>
      <c r="I69" s="194"/>
      <c r="J69" s="194"/>
      <c r="K69" s="194"/>
      <c r="L69" s="194"/>
      <c r="M69" s="194"/>
      <c r="N69" s="194"/>
    </row>
  </sheetData>
  <mergeCells count="6">
    <mergeCell ref="A67:N67"/>
    <mergeCell ref="A2:D2"/>
    <mergeCell ref="A4:D4"/>
    <mergeCell ref="A34:I34"/>
    <mergeCell ref="A36:J36"/>
    <mergeCell ref="A37:J37"/>
  </mergeCells>
  <printOptions horizontalCentered="1" verticalCentered="1"/>
  <pageMargins left="0" right="0" top="0" bottom="0" header="0.31496062992125984" footer="0.31496062992125984"/>
  <pageSetup paperSize="9" scale="58"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63560-3B9C-4323-BBA0-AE27ED618495}">
  <sheetPr codeName="Hoja16">
    <tabColor rgb="FF002060"/>
  </sheetPr>
  <dimension ref="A1:P22"/>
  <sheetViews>
    <sheetView showGridLines="0" view="pageBreakPreview" zoomScaleNormal="100" zoomScaleSheetLayoutView="100" workbookViewId="0"/>
  </sheetViews>
  <sheetFormatPr baseColWidth="10" defaultColWidth="11.42578125" defaultRowHeight="15" x14ac:dyDescent="0.25"/>
  <cols>
    <col min="1" max="1" width="16.5703125" style="1" customWidth="1"/>
    <col min="2" max="13" width="10" style="1" customWidth="1"/>
    <col min="14" max="16" width="10.140625" style="1" customWidth="1"/>
    <col min="17" max="17" width="3.42578125" style="1" customWidth="1"/>
    <col min="18" max="16384" width="11.42578125" style="1"/>
  </cols>
  <sheetData>
    <row r="1" spans="1:16" ht="13.5" customHeight="1" x14ac:dyDescent="0.25">
      <c r="A1" s="102" t="s">
        <v>344</v>
      </c>
    </row>
    <row r="2" spans="1:16" ht="15" customHeight="1" x14ac:dyDescent="0.25">
      <c r="A2" s="539" t="s">
        <v>471</v>
      </c>
    </row>
    <row r="3" spans="1:16" x14ac:dyDescent="0.25">
      <c r="A3" s="255"/>
    </row>
    <row r="4" spans="1:16" x14ac:dyDescent="0.25">
      <c r="A4" s="255" t="s">
        <v>345</v>
      </c>
    </row>
    <row r="6" spans="1:16" x14ac:dyDescent="0.25">
      <c r="A6" s="281" t="s">
        <v>346</v>
      </c>
      <c r="B6" s="282">
        <v>45658</v>
      </c>
      <c r="C6" s="282">
        <v>45689</v>
      </c>
      <c r="D6" s="282">
        <v>45717</v>
      </c>
      <c r="E6" s="282">
        <v>45748</v>
      </c>
      <c r="F6" s="282">
        <v>45778</v>
      </c>
      <c r="G6" s="282">
        <v>45809</v>
      </c>
      <c r="H6" s="282">
        <v>45839</v>
      </c>
      <c r="I6" s="282">
        <v>45870</v>
      </c>
      <c r="J6" s="282">
        <v>45901</v>
      </c>
      <c r="K6" s="282">
        <v>45931</v>
      </c>
      <c r="L6" s="282">
        <v>45962</v>
      </c>
      <c r="M6" s="282">
        <v>45992</v>
      </c>
      <c r="N6" s="282">
        <v>46023</v>
      </c>
      <c r="O6" s="282">
        <v>46054</v>
      </c>
      <c r="P6" s="282">
        <v>46082</v>
      </c>
    </row>
    <row r="7" spans="1:16" x14ac:dyDescent="0.25">
      <c r="A7" s="283" t="s">
        <v>347</v>
      </c>
      <c r="B7" s="284">
        <v>228331</v>
      </c>
      <c r="C7" s="284">
        <v>219565</v>
      </c>
      <c r="D7" s="284">
        <v>228927</v>
      </c>
      <c r="E7" s="284">
        <v>237194</v>
      </c>
      <c r="F7" s="284">
        <v>241995</v>
      </c>
      <c r="G7" s="284">
        <v>239823</v>
      </c>
      <c r="H7" s="284">
        <v>244268</v>
      </c>
      <c r="I7" s="284">
        <v>251566</v>
      </c>
      <c r="J7" s="284">
        <v>257029</v>
      </c>
      <c r="K7" s="284">
        <v>259821</v>
      </c>
      <c r="L7" s="284">
        <v>264269</v>
      </c>
      <c r="M7" s="284">
        <v>260197</v>
      </c>
      <c r="N7" s="284">
        <v>254450</v>
      </c>
      <c r="O7" s="284">
        <v>250063</v>
      </c>
      <c r="P7" s="284">
        <v>259259</v>
      </c>
    </row>
    <row r="8" spans="1:16" x14ac:dyDescent="0.25">
      <c r="A8" s="285" t="s">
        <v>348</v>
      </c>
      <c r="B8" s="284">
        <v>19019</v>
      </c>
      <c r="C8" s="284">
        <v>18779</v>
      </c>
      <c r="D8" s="284">
        <v>19875</v>
      </c>
      <c r="E8" s="284">
        <v>19786</v>
      </c>
      <c r="F8" s="284">
        <v>20750</v>
      </c>
      <c r="G8" s="284">
        <v>20383</v>
      </c>
      <c r="H8" s="284">
        <v>20707</v>
      </c>
      <c r="I8" s="284">
        <v>21058</v>
      </c>
      <c r="J8" s="284">
        <v>21720</v>
      </c>
      <c r="K8" s="284">
        <v>23026</v>
      </c>
      <c r="L8" s="284">
        <v>23689</v>
      </c>
      <c r="M8" s="284">
        <v>22212</v>
      </c>
      <c r="N8" s="284">
        <v>22338</v>
      </c>
      <c r="O8" s="284">
        <v>21846</v>
      </c>
      <c r="P8" s="284">
        <v>22824</v>
      </c>
    </row>
    <row r="9" spans="1:16" x14ac:dyDescent="0.25">
      <c r="A9" s="286" t="s">
        <v>349</v>
      </c>
      <c r="B9" s="287">
        <f t="shared" ref="B9:P9" si="0">B7+B8</f>
        <v>247350</v>
      </c>
      <c r="C9" s="287">
        <f t="shared" si="0"/>
        <v>238344</v>
      </c>
      <c r="D9" s="287">
        <f t="shared" si="0"/>
        <v>248802</v>
      </c>
      <c r="E9" s="287">
        <f t="shared" si="0"/>
        <v>256980</v>
      </c>
      <c r="F9" s="287">
        <f t="shared" si="0"/>
        <v>262745</v>
      </c>
      <c r="G9" s="287">
        <f t="shared" si="0"/>
        <v>260206</v>
      </c>
      <c r="H9" s="287">
        <f t="shared" si="0"/>
        <v>264975</v>
      </c>
      <c r="I9" s="287">
        <f t="shared" si="0"/>
        <v>272624</v>
      </c>
      <c r="J9" s="287">
        <f t="shared" si="0"/>
        <v>278749</v>
      </c>
      <c r="K9" s="287">
        <f t="shared" si="0"/>
        <v>282847</v>
      </c>
      <c r="L9" s="287">
        <f t="shared" si="0"/>
        <v>287958</v>
      </c>
      <c r="M9" s="287">
        <f t="shared" si="0"/>
        <v>282409</v>
      </c>
      <c r="N9" s="287">
        <f t="shared" si="0"/>
        <v>276788</v>
      </c>
      <c r="O9" s="287">
        <f t="shared" si="0"/>
        <v>271909</v>
      </c>
      <c r="P9" s="287">
        <f t="shared" si="0"/>
        <v>282083</v>
      </c>
    </row>
    <row r="10" spans="1:16" x14ac:dyDescent="0.25">
      <c r="A10" s="9"/>
    </row>
    <row r="11" spans="1:16" x14ac:dyDescent="0.25">
      <c r="A11" s="191" t="s">
        <v>350</v>
      </c>
    </row>
    <row r="13" spans="1:16" x14ac:dyDescent="0.25">
      <c r="A13" s="281" t="s">
        <v>351</v>
      </c>
      <c r="B13" s="282">
        <v>45658</v>
      </c>
      <c r="C13" s="282">
        <v>45689</v>
      </c>
      <c r="D13" s="282">
        <v>45717</v>
      </c>
      <c r="E13" s="282">
        <v>45748</v>
      </c>
      <c r="F13" s="282">
        <v>45778</v>
      </c>
      <c r="G13" s="282">
        <v>45809</v>
      </c>
      <c r="H13" s="282">
        <v>45839</v>
      </c>
      <c r="I13" s="282">
        <v>45870</v>
      </c>
      <c r="J13" s="282">
        <v>45901</v>
      </c>
      <c r="K13" s="282">
        <v>45931</v>
      </c>
      <c r="L13" s="282">
        <v>45962</v>
      </c>
      <c r="M13" s="282">
        <v>45992</v>
      </c>
      <c r="N13" s="282">
        <v>46023</v>
      </c>
      <c r="O13" s="282">
        <v>46054</v>
      </c>
      <c r="P13" s="282">
        <v>46082</v>
      </c>
    </row>
    <row r="14" spans="1:16" x14ac:dyDescent="0.25">
      <c r="A14" s="285" t="s">
        <v>352</v>
      </c>
      <c r="B14" s="288">
        <f t="shared" ref="B14:P14" si="1">+B15+B16</f>
        <v>73668</v>
      </c>
      <c r="C14" s="288">
        <f t="shared" si="1"/>
        <v>72837</v>
      </c>
      <c r="D14" s="288">
        <f t="shared" si="1"/>
        <v>75286</v>
      </c>
      <c r="E14" s="288">
        <f t="shared" si="1"/>
        <v>76279</v>
      </c>
      <c r="F14" s="288">
        <f t="shared" si="1"/>
        <v>75943</v>
      </c>
      <c r="G14" s="288">
        <f t="shared" si="1"/>
        <v>78024</v>
      </c>
      <c r="H14" s="288">
        <f t="shared" si="1"/>
        <v>76120</v>
      </c>
      <c r="I14" s="288">
        <f t="shared" si="1"/>
        <v>76991</v>
      </c>
      <c r="J14" s="288">
        <f t="shared" si="1"/>
        <v>76901</v>
      </c>
      <c r="K14" s="288">
        <f t="shared" si="1"/>
        <v>77752</v>
      </c>
      <c r="L14" s="288">
        <f t="shared" si="1"/>
        <v>77616</v>
      </c>
      <c r="M14" s="288">
        <f t="shared" si="1"/>
        <v>77523</v>
      </c>
      <c r="N14" s="288">
        <f t="shared" si="1"/>
        <v>78461</v>
      </c>
      <c r="O14" s="288">
        <f t="shared" si="1"/>
        <v>76660</v>
      </c>
      <c r="P14" s="288">
        <f t="shared" si="1"/>
        <v>78763</v>
      </c>
    </row>
    <row r="15" spans="1:16" x14ac:dyDescent="0.25">
      <c r="A15" s="289" t="s">
        <v>347</v>
      </c>
      <c r="B15" s="290">
        <v>67314</v>
      </c>
      <c r="C15" s="290">
        <v>65883</v>
      </c>
      <c r="D15" s="290">
        <v>67822</v>
      </c>
      <c r="E15" s="290">
        <v>69718</v>
      </c>
      <c r="F15" s="290">
        <v>68737</v>
      </c>
      <c r="G15" s="290">
        <v>71031</v>
      </c>
      <c r="H15" s="290">
        <v>69230</v>
      </c>
      <c r="I15" s="290">
        <v>70315</v>
      </c>
      <c r="J15" s="290">
        <v>70177</v>
      </c>
      <c r="K15" s="290">
        <v>70174</v>
      </c>
      <c r="L15" s="290">
        <v>69656</v>
      </c>
      <c r="M15" s="290">
        <v>70892</v>
      </c>
      <c r="N15" s="290">
        <v>71520</v>
      </c>
      <c r="O15" s="290">
        <v>69880</v>
      </c>
      <c r="P15" s="290">
        <v>71680</v>
      </c>
    </row>
    <row r="16" spans="1:16" customFormat="1" x14ac:dyDescent="0.25">
      <c r="A16" s="291" t="s">
        <v>348</v>
      </c>
      <c r="B16" s="292">
        <v>6354</v>
      </c>
      <c r="C16" s="292">
        <v>6954</v>
      </c>
      <c r="D16" s="292">
        <v>7464</v>
      </c>
      <c r="E16" s="292">
        <v>6561</v>
      </c>
      <c r="F16" s="292">
        <v>7206</v>
      </c>
      <c r="G16" s="292">
        <v>6993</v>
      </c>
      <c r="H16" s="292">
        <v>6890</v>
      </c>
      <c r="I16" s="292">
        <v>6676</v>
      </c>
      <c r="J16" s="292">
        <v>6724</v>
      </c>
      <c r="K16" s="292">
        <v>7578</v>
      </c>
      <c r="L16" s="292">
        <v>7960</v>
      </c>
      <c r="M16" s="292">
        <v>6631</v>
      </c>
      <c r="N16" s="292">
        <v>6941</v>
      </c>
      <c r="O16" s="292">
        <v>6780</v>
      </c>
      <c r="P16" s="292">
        <v>7083</v>
      </c>
    </row>
    <row r="17" spans="1:16" customFormat="1" x14ac:dyDescent="0.25">
      <c r="A17" s="293" t="s">
        <v>353</v>
      </c>
      <c r="B17" s="294">
        <f t="shared" ref="B17:P17" si="2">+B18+B19</f>
        <v>173682</v>
      </c>
      <c r="C17" s="294">
        <f t="shared" si="2"/>
        <v>165507</v>
      </c>
      <c r="D17" s="294">
        <f t="shared" si="2"/>
        <v>173516</v>
      </c>
      <c r="E17" s="294">
        <f t="shared" si="2"/>
        <v>180701</v>
      </c>
      <c r="F17" s="294">
        <f t="shared" si="2"/>
        <v>186802</v>
      </c>
      <c r="G17" s="294">
        <f t="shared" si="2"/>
        <v>182182</v>
      </c>
      <c r="H17" s="294">
        <f t="shared" si="2"/>
        <v>188855</v>
      </c>
      <c r="I17" s="294">
        <f t="shared" si="2"/>
        <v>195633</v>
      </c>
      <c r="J17" s="294">
        <f t="shared" si="2"/>
        <v>201848</v>
      </c>
      <c r="K17" s="294">
        <f t="shared" si="2"/>
        <v>205095</v>
      </c>
      <c r="L17" s="294">
        <f t="shared" si="2"/>
        <v>210342</v>
      </c>
      <c r="M17" s="294">
        <f t="shared" si="2"/>
        <v>204886</v>
      </c>
      <c r="N17" s="294">
        <f t="shared" si="2"/>
        <v>198327</v>
      </c>
      <c r="O17" s="294">
        <f t="shared" si="2"/>
        <v>195249</v>
      </c>
      <c r="P17" s="294">
        <f t="shared" si="2"/>
        <v>203320</v>
      </c>
    </row>
    <row r="18" spans="1:16" customFormat="1" x14ac:dyDescent="0.25">
      <c r="A18" s="291" t="s">
        <v>354</v>
      </c>
      <c r="B18" s="292">
        <v>161017</v>
      </c>
      <c r="C18" s="292">
        <v>153682</v>
      </c>
      <c r="D18" s="292">
        <v>161105</v>
      </c>
      <c r="E18" s="292">
        <v>167476</v>
      </c>
      <c r="F18" s="292">
        <v>173258</v>
      </c>
      <c r="G18" s="292">
        <v>168792</v>
      </c>
      <c r="H18" s="292">
        <v>175038</v>
      </c>
      <c r="I18" s="292">
        <v>181251</v>
      </c>
      <c r="J18" s="292">
        <v>186852</v>
      </c>
      <c r="K18" s="292">
        <v>189647</v>
      </c>
      <c r="L18" s="292">
        <v>194613</v>
      </c>
      <c r="M18" s="292">
        <v>189305</v>
      </c>
      <c r="N18" s="292">
        <v>182930</v>
      </c>
      <c r="O18" s="292">
        <v>180183</v>
      </c>
      <c r="P18" s="292">
        <v>187579</v>
      </c>
    </row>
    <row r="19" spans="1:16" customFormat="1" x14ac:dyDescent="0.25">
      <c r="A19" s="291" t="s">
        <v>348</v>
      </c>
      <c r="B19" s="292">
        <v>12665</v>
      </c>
      <c r="C19" s="292">
        <v>11825</v>
      </c>
      <c r="D19" s="292">
        <v>12411</v>
      </c>
      <c r="E19" s="292">
        <v>13225</v>
      </c>
      <c r="F19" s="292">
        <v>13544</v>
      </c>
      <c r="G19" s="292">
        <v>13390</v>
      </c>
      <c r="H19" s="292">
        <v>13817</v>
      </c>
      <c r="I19" s="292">
        <v>14382</v>
      </c>
      <c r="J19" s="292">
        <v>14996</v>
      </c>
      <c r="K19" s="292">
        <v>15448</v>
      </c>
      <c r="L19" s="292">
        <v>15729</v>
      </c>
      <c r="M19" s="292">
        <v>15581</v>
      </c>
      <c r="N19" s="292">
        <v>15397</v>
      </c>
      <c r="O19" s="292">
        <v>15066</v>
      </c>
      <c r="P19" s="292">
        <v>15741</v>
      </c>
    </row>
    <row r="20" spans="1:16" x14ac:dyDescent="0.25">
      <c r="A20" s="286" t="s">
        <v>0</v>
      </c>
      <c r="B20" s="295">
        <f t="shared" ref="B20:P20" si="3">+B17+B14</f>
        <v>247350</v>
      </c>
      <c r="C20" s="295">
        <f t="shared" si="3"/>
        <v>238344</v>
      </c>
      <c r="D20" s="295">
        <f t="shared" si="3"/>
        <v>248802</v>
      </c>
      <c r="E20" s="295">
        <f t="shared" si="3"/>
        <v>256980</v>
      </c>
      <c r="F20" s="295">
        <f t="shared" si="3"/>
        <v>262745</v>
      </c>
      <c r="G20" s="295">
        <f t="shared" si="3"/>
        <v>260206</v>
      </c>
      <c r="H20" s="295">
        <f t="shared" si="3"/>
        <v>264975</v>
      </c>
      <c r="I20" s="295">
        <f t="shared" si="3"/>
        <v>272624</v>
      </c>
      <c r="J20" s="295">
        <f t="shared" si="3"/>
        <v>278749</v>
      </c>
      <c r="K20" s="295">
        <f t="shared" si="3"/>
        <v>282847</v>
      </c>
      <c r="L20" s="295">
        <f t="shared" si="3"/>
        <v>287958</v>
      </c>
      <c r="M20" s="295">
        <f t="shared" si="3"/>
        <v>282409</v>
      </c>
      <c r="N20" s="295">
        <f t="shared" si="3"/>
        <v>276788</v>
      </c>
      <c r="O20" s="295">
        <f t="shared" si="3"/>
        <v>271909</v>
      </c>
      <c r="P20" s="295">
        <f t="shared" si="3"/>
        <v>282083</v>
      </c>
    </row>
    <row r="21" spans="1:16" x14ac:dyDescent="0.25">
      <c r="A21" s="52"/>
    </row>
    <row r="22" spans="1:16" ht="46.5" customHeight="1" x14ac:dyDescent="0.25">
      <c r="A22" s="1095" t="s">
        <v>833</v>
      </c>
      <c r="B22" s="1096"/>
      <c r="C22" s="1096"/>
      <c r="D22" s="1096"/>
      <c r="E22" s="1096"/>
      <c r="F22" s="1096"/>
      <c r="G22" s="1096"/>
      <c r="H22" s="1096"/>
      <c r="I22" s="1096"/>
      <c r="J22" s="1096"/>
      <c r="K22" s="1096"/>
      <c r="L22" s="1096"/>
      <c r="M22" s="1096"/>
      <c r="N22" s="1096"/>
      <c r="O22" s="1096"/>
      <c r="P22" s="1096"/>
    </row>
  </sheetData>
  <mergeCells count="1">
    <mergeCell ref="A22:P22"/>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0F654-185E-4B5E-9F67-43C7EE88179A}">
  <sheetPr codeName="Hoja17">
    <tabColor rgb="FF002060"/>
  </sheetPr>
  <dimension ref="A1:N42"/>
  <sheetViews>
    <sheetView showGridLines="0" view="pageBreakPreview" zoomScaleNormal="85" zoomScaleSheetLayoutView="100" workbookViewId="0"/>
  </sheetViews>
  <sheetFormatPr baseColWidth="10" defaultColWidth="11.5703125" defaultRowHeight="12" x14ac:dyDescent="0.2"/>
  <cols>
    <col min="1" max="1" width="17" style="3" customWidth="1"/>
    <col min="2" max="4" width="15.7109375" style="2" customWidth="1"/>
    <col min="5" max="11" width="15.7109375" style="3" customWidth="1"/>
    <col min="12" max="12" width="2.28515625" style="3" customWidth="1"/>
    <col min="13" max="13" width="11.5703125" style="122"/>
    <col min="14" max="14" width="12.28515625" style="3" bestFit="1" customWidth="1"/>
    <col min="15" max="16384" width="11.5703125" style="3"/>
  </cols>
  <sheetData>
    <row r="1" spans="1:13" ht="12.75" x14ac:dyDescent="0.2">
      <c r="A1" s="102" t="s">
        <v>429</v>
      </c>
      <c r="B1" s="412"/>
      <c r="C1" s="412"/>
      <c r="D1" s="412"/>
    </row>
    <row r="2" spans="1:13" ht="36.75" customHeight="1" x14ac:dyDescent="0.2">
      <c r="A2" s="1097" t="s">
        <v>430</v>
      </c>
      <c r="B2" s="1097"/>
      <c r="C2" s="1097"/>
      <c r="D2" s="1097"/>
      <c r="E2" s="1097"/>
      <c r="F2" s="1097"/>
      <c r="G2" s="1097"/>
    </row>
    <row r="4" spans="1:13" ht="15" x14ac:dyDescent="0.25">
      <c r="A4" s="413" t="s">
        <v>431</v>
      </c>
      <c r="B4" s="414">
        <v>2017</v>
      </c>
      <c r="C4" s="415">
        <v>2018</v>
      </c>
      <c r="D4" s="415">
        <v>2019</v>
      </c>
      <c r="E4" s="415">
        <v>2020</v>
      </c>
      <c r="F4" s="415">
        <v>2021</v>
      </c>
      <c r="G4" s="415">
        <v>2022</v>
      </c>
      <c r="H4" s="415">
        <v>2023</v>
      </c>
      <c r="I4" s="415">
        <v>2024</v>
      </c>
      <c r="J4" s="415">
        <v>2025</v>
      </c>
      <c r="K4" s="415" t="s">
        <v>777</v>
      </c>
      <c r="L4"/>
    </row>
    <row r="5" spans="1:13" ht="12.75" x14ac:dyDescent="0.2">
      <c r="A5" s="416" t="s">
        <v>432</v>
      </c>
      <c r="B5" s="417">
        <v>763697136.64720368</v>
      </c>
      <c r="C5" s="417">
        <v>1538755561.3522799</v>
      </c>
      <c r="D5" s="417">
        <v>1338540643.0920179</v>
      </c>
      <c r="E5" s="417">
        <v>924550904.85911989</v>
      </c>
      <c r="F5" s="417">
        <v>1489606410.7062762</v>
      </c>
      <c r="G5" s="417">
        <v>2906989969.7614036</v>
      </c>
      <c r="H5" s="417">
        <v>1784596247.9300802</v>
      </c>
      <c r="I5" s="417">
        <v>1583684885.1000242</v>
      </c>
      <c r="J5" s="417">
        <v>1790962183.5215564</v>
      </c>
      <c r="K5" s="417">
        <v>627273416.2010169</v>
      </c>
      <c r="L5" s="418"/>
      <c r="M5" s="936"/>
    </row>
    <row r="6" spans="1:13" ht="12.75" x14ac:dyDescent="0.2">
      <c r="A6" s="416" t="s">
        <v>433</v>
      </c>
      <c r="B6" s="417">
        <v>541508149.34888995</v>
      </c>
      <c r="C6" s="417">
        <v>869495869.71600986</v>
      </c>
      <c r="D6" s="417">
        <v>1043065611.4294121</v>
      </c>
      <c r="E6" s="417">
        <v>757768870.09938431</v>
      </c>
      <c r="F6" s="417">
        <v>1507199425.1820052</v>
      </c>
      <c r="G6" s="417">
        <v>1499971451.1666107</v>
      </c>
      <c r="H6" s="417">
        <v>1132020267.8957071</v>
      </c>
      <c r="I6" s="417">
        <v>1208374834.3011656</v>
      </c>
      <c r="J6" s="417">
        <v>1285342716.2762067</v>
      </c>
      <c r="K6" s="417">
        <v>378840494.87757045</v>
      </c>
      <c r="L6" s="418"/>
      <c r="M6" s="936"/>
    </row>
    <row r="7" spans="1:13" ht="12.75" x14ac:dyDescent="0.2">
      <c r="A7" s="416" t="s">
        <v>437</v>
      </c>
      <c r="B7" s="417">
        <v>131188255.46103016</v>
      </c>
      <c r="C7" s="417">
        <v>219552890.38589999</v>
      </c>
      <c r="D7" s="417">
        <v>260149008.08051157</v>
      </c>
      <c r="E7" s="417">
        <v>242404829.68301129</v>
      </c>
      <c r="F7" s="417">
        <v>423283448.74851519</v>
      </c>
      <c r="G7" s="417">
        <v>778302577.6300832</v>
      </c>
      <c r="H7" s="417">
        <v>621250274.8130492</v>
      </c>
      <c r="I7" s="417">
        <v>1034031267.4078258</v>
      </c>
      <c r="J7" s="417">
        <v>1025642311.5120202</v>
      </c>
      <c r="K7" s="417">
        <v>337434436.25795889</v>
      </c>
      <c r="L7" s="418"/>
      <c r="M7" s="936"/>
    </row>
    <row r="8" spans="1:13" ht="12.75" x14ac:dyDescent="0.2">
      <c r="A8" s="416" t="s">
        <v>435</v>
      </c>
      <c r="B8" s="417">
        <v>136356979.96212474</v>
      </c>
      <c r="C8" s="417">
        <v>224550867.73710001</v>
      </c>
      <c r="D8" s="417">
        <v>296051121.90858167</v>
      </c>
      <c r="E8" s="417">
        <v>432277170.22909284</v>
      </c>
      <c r="F8" s="417">
        <v>639750145.24869096</v>
      </c>
      <c r="G8" s="417">
        <v>1151952606.045912</v>
      </c>
      <c r="H8" s="417">
        <v>600758562.91867125</v>
      </c>
      <c r="I8" s="417">
        <v>746953645.11537814</v>
      </c>
      <c r="J8" s="417">
        <v>978261661.48353922</v>
      </c>
      <c r="K8" s="417">
        <v>316440814.30305433</v>
      </c>
      <c r="L8" s="418"/>
      <c r="M8" s="936"/>
    </row>
    <row r="9" spans="1:13" ht="12.75" x14ac:dyDescent="0.2">
      <c r="A9" s="416" t="s">
        <v>439</v>
      </c>
      <c r="B9" s="417">
        <v>327055932.94078314</v>
      </c>
      <c r="C9" s="417">
        <v>287545986.22107995</v>
      </c>
      <c r="D9" s="417">
        <v>232075398.83061412</v>
      </c>
      <c r="E9" s="417">
        <v>257573602.17469963</v>
      </c>
      <c r="F9" s="417">
        <v>405850821.23998946</v>
      </c>
      <c r="G9" s="417">
        <v>589157681.24090171</v>
      </c>
      <c r="H9" s="417">
        <v>496137660.46374714</v>
      </c>
      <c r="I9" s="417">
        <v>494038226.17757148</v>
      </c>
      <c r="J9" s="417">
        <v>893648826.04918838</v>
      </c>
      <c r="K9" s="417">
        <v>295421538.88256598</v>
      </c>
      <c r="L9" s="418"/>
      <c r="M9" s="936"/>
    </row>
    <row r="10" spans="1:13" ht="12.75" x14ac:dyDescent="0.2">
      <c r="A10" s="416" t="s">
        <v>434</v>
      </c>
      <c r="B10" s="417">
        <v>122883926.66806822</v>
      </c>
      <c r="C10" s="417">
        <v>186469358.70390001</v>
      </c>
      <c r="D10" s="417">
        <v>135952129.10717773</v>
      </c>
      <c r="E10" s="417">
        <v>235587330.43529028</v>
      </c>
      <c r="F10" s="417">
        <v>540923654.37573445</v>
      </c>
      <c r="G10" s="417">
        <v>1301959152.1800368</v>
      </c>
      <c r="H10" s="417">
        <v>960328375.16385508</v>
      </c>
      <c r="I10" s="417">
        <v>872924720.24443448</v>
      </c>
      <c r="J10" s="417">
        <v>882824389.78905451</v>
      </c>
      <c r="K10" s="417">
        <v>276353146.47419822</v>
      </c>
      <c r="L10" s="418"/>
      <c r="M10" s="937"/>
    </row>
    <row r="11" spans="1:13" ht="12.75" x14ac:dyDescent="0.2">
      <c r="A11" s="416" t="s">
        <v>440</v>
      </c>
      <c r="B11" s="417">
        <v>272167011.57288229</v>
      </c>
      <c r="C11" s="417">
        <v>193163162.79499999</v>
      </c>
      <c r="D11" s="417">
        <v>191195008.66329765</v>
      </c>
      <c r="E11" s="417">
        <v>297926625.58165723</v>
      </c>
      <c r="F11" s="417">
        <v>400987625.63317901</v>
      </c>
      <c r="G11" s="417">
        <v>391837893.9307729</v>
      </c>
      <c r="H11" s="417">
        <v>241533678.82649976</v>
      </c>
      <c r="I11" s="417">
        <v>228397759.27171227</v>
      </c>
      <c r="J11" s="417">
        <v>576439666.74130726</v>
      </c>
      <c r="K11" s="417">
        <v>236160514.30487794</v>
      </c>
      <c r="L11" s="418"/>
      <c r="M11" s="937"/>
    </row>
    <row r="12" spans="1:13" ht="12.75" x14ac:dyDescent="0.2">
      <c r="A12" s="416" t="s">
        <v>436</v>
      </c>
      <c r="B12" s="417">
        <v>227611902.56232706</v>
      </c>
      <c r="C12" s="417">
        <v>387901922.66031998</v>
      </c>
      <c r="D12" s="417">
        <v>374260532.63893145</v>
      </c>
      <c r="E12" s="417">
        <v>347787885.8782028</v>
      </c>
      <c r="F12" s="417">
        <v>484875977.29469717</v>
      </c>
      <c r="G12" s="417">
        <v>711528223.09067392</v>
      </c>
      <c r="H12" s="417">
        <v>424626437.3789655</v>
      </c>
      <c r="I12" s="417">
        <v>574726626.26898849</v>
      </c>
      <c r="J12" s="417">
        <v>592674380.55228913</v>
      </c>
      <c r="K12" s="417">
        <v>217555550.31782615</v>
      </c>
      <c r="L12" s="418"/>
      <c r="M12" s="937"/>
    </row>
    <row r="13" spans="1:13" ht="12.75" x14ac:dyDescent="0.2">
      <c r="A13" s="416" t="s">
        <v>442</v>
      </c>
      <c r="B13" s="417">
        <v>138327589.57797658</v>
      </c>
      <c r="C13" s="417">
        <v>135513641.22571999</v>
      </c>
      <c r="D13" s="417">
        <v>103743810.59465368</v>
      </c>
      <c r="E13" s="417">
        <v>138747973.8251988</v>
      </c>
      <c r="F13" s="417">
        <v>142075284.55517718</v>
      </c>
      <c r="G13" s="417">
        <v>434380541.21987325</v>
      </c>
      <c r="H13" s="417">
        <v>276628005.73058379</v>
      </c>
      <c r="I13" s="417">
        <v>263344294.2395083</v>
      </c>
      <c r="J13" s="417">
        <v>422328284.47662169</v>
      </c>
      <c r="K13" s="417">
        <v>130382976.17171073</v>
      </c>
      <c r="L13" s="418"/>
      <c r="M13" s="937"/>
    </row>
    <row r="14" spans="1:13" ht="12.75" x14ac:dyDescent="0.2">
      <c r="A14" s="416" t="s">
        <v>438</v>
      </c>
      <c r="B14" s="417">
        <v>324950628.46263272</v>
      </c>
      <c r="C14" s="417">
        <v>315586867.16687</v>
      </c>
      <c r="D14" s="417">
        <v>277660674.51767063</v>
      </c>
      <c r="E14" s="417">
        <v>245695348.41946793</v>
      </c>
      <c r="F14" s="417">
        <v>292913965.19033945</v>
      </c>
      <c r="G14" s="417">
        <v>379096117.19090271</v>
      </c>
      <c r="H14" s="417">
        <v>302901950.26407653</v>
      </c>
      <c r="I14" s="417">
        <v>311608839.28559732</v>
      </c>
      <c r="J14" s="417">
        <v>481677364.2200284</v>
      </c>
      <c r="K14" s="417">
        <v>122775788.78808506</v>
      </c>
      <c r="L14" s="418"/>
      <c r="M14" s="937"/>
    </row>
    <row r="15" spans="1:13" ht="12.75" x14ac:dyDescent="0.2">
      <c r="A15" s="416" t="s">
        <v>441</v>
      </c>
      <c r="B15" s="417">
        <v>104478499.19148935</v>
      </c>
      <c r="C15" s="417">
        <v>187976278.78904</v>
      </c>
      <c r="D15" s="417">
        <v>144971943.18128914</v>
      </c>
      <c r="E15" s="417">
        <v>64317113.420949295</v>
      </c>
      <c r="F15" s="417">
        <v>99569605.013584509</v>
      </c>
      <c r="G15" s="417">
        <v>364425078.26493734</v>
      </c>
      <c r="H15" s="417">
        <v>253202218.27251732</v>
      </c>
      <c r="I15" s="417">
        <v>175671378.72881177</v>
      </c>
      <c r="J15" s="417">
        <v>308105816.0740332</v>
      </c>
      <c r="K15" s="417">
        <v>91893189.156824395</v>
      </c>
      <c r="L15" s="418"/>
      <c r="M15" s="937"/>
    </row>
    <row r="16" spans="1:13" ht="12.75" x14ac:dyDescent="0.2">
      <c r="A16" s="416" t="s">
        <v>445</v>
      </c>
      <c r="B16" s="417">
        <v>82028454.668843776</v>
      </c>
      <c r="C16" s="417">
        <v>112715529.84332</v>
      </c>
      <c r="D16" s="417">
        <v>104096132.55902585</v>
      </c>
      <c r="E16" s="417">
        <v>59561652.249217242</v>
      </c>
      <c r="F16" s="417">
        <v>62930067.91201254</v>
      </c>
      <c r="G16" s="417">
        <v>127616459.91505076</v>
      </c>
      <c r="H16" s="417">
        <v>100419878.43757316</v>
      </c>
      <c r="I16" s="417">
        <v>110466790.63696405</v>
      </c>
      <c r="J16" s="417">
        <v>195262742.05054075</v>
      </c>
      <c r="K16" s="417">
        <v>39919332.200395875</v>
      </c>
      <c r="L16" s="418"/>
      <c r="M16" s="937"/>
    </row>
    <row r="17" spans="1:14" ht="12.75" x14ac:dyDescent="0.2">
      <c r="A17" s="416" t="s">
        <v>443</v>
      </c>
      <c r="B17" s="417">
        <v>133154121.32013087</v>
      </c>
      <c r="C17" s="417">
        <v>164027493.34915999</v>
      </c>
      <c r="D17" s="417">
        <v>154141789.48205101</v>
      </c>
      <c r="E17" s="417">
        <v>115837950.53552753</v>
      </c>
      <c r="F17" s="417">
        <v>178531635.40426666</v>
      </c>
      <c r="G17" s="417">
        <v>231308289.86436662</v>
      </c>
      <c r="H17" s="417">
        <v>157360594.96352369</v>
      </c>
      <c r="I17" s="417">
        <v>140836701.23690817</v>
      </c>
      <c r="J17" s="417">
        <v>233179044.0575245</v>
      </c>
      <c r="K17" s="417">
        <v>37550839.421158373</v>
      </c>
      <c r="L17" s="418"/>
      <c r="M17" s="937"/>
    </row>
    <row r="18" spans="1:14" ht="12.75" x14ac:dyDescent="0.2">
      <c r="A18" s="416" t="s">
        <v>444</v>
      </c>
      <c r="B18" s="417">
        <v>40902318.071357079</v>
      </c>
      <c r="C18" s="417">
        <v>65415326.179779999</v>
      </c>
      <c r="D18" s="417">
        <v>46811127.651361644</v>
      </c>
      <c r="E18" s="417">
        <v>80390266.921754465</v>
      </c>
      <c r="F18" s="417">
        <v>111945525.5520362</v>
      </c>
      <c r="G18" s="417">
        <v>165071381.3721655</v>
      </c>
      <c r="H18" s="417">
        <v>108518643.34688735</v>
      </c>
      <c r="I18" s="417">
        <v>88279382.849282295</v>
      </c>
      <c r="J18" s="417">
        <v>131547721.0870277</v>
      </c>
      <c r="K18" s="417">
        <v>33645244.365628518</v>
      </c>
      <c r="L18" s="418"/>
      <c r="M18" s="937"/>
    </row>
    <row r="19" spans="1:14" ht="12.75" x14ac:dyDescent="0.2">
      <c r="A19" s="416" t="s">
        <v>446</v>
      </c>
      <c r="B19" s="417">
        <v>13929045.176468935</v>
      </c>
      <c r="C19" s="417">
        <v>9639181.864599999</v>
      </c>
      <c r="D19" s="417">
        <v>9614887.3789981753</v>
      </c>
      <c r="E19" s="417">
        <v>16251306.838739339</v>
      </c>
      <c r="F19" s="417">
        <v>16309201.577606764</v>
      </c>
      <c r="G19" s="417">
        <v>39401246.590282783</v>
      </c>
      <c r="H19" s="417">
        <v>155265130.28780186</v>
      </c>
      <c r="I19" s="417">
        <v>165346911.84009668</v>
      </c>
      <c r="J19" s="417">
        <v>147121931.28097549</v>
      </c>
      <c r="K19" s="417">
        <v>31918845.020293258</v>
      </c>
      <c r="L19" s="418"/>
      <c r="M19" s="937"/>
    </row>
    <row r="20" spans="1:14" ht="12.75" x14ac:dyDescent="0.2">
      <c r="A20" s="416" t="s">
        <v>447</v>
      </c>
      <c r="B20" s="417">
        <v>15854103.314053014</v>
      </c>
      <c r="C20" s="417">
        <v>18399498.831899997</v>
      </c>
      <c r="D20" s="417">
        <v>18128058.36859753</v>
      </c>
      <c r="E20" s="417">
        <v>18306277.375074893</v>
      </c>
      <c r="F20" s="417">
        <v>18017005.49448806</v>
      </c>
      <c r="G20" s="417">
        <v>23584638.910057444</v>
      </c>
      <c r="H20" s="417">
        <v>24223192.298022892</v>
      </c>
      <c r="I20" s="417">
        <v>40005909.303507052</v>
      </c>
      <c r="J20" s="417">
        <v>68423253.237228647</v>
      </c>
      <c r="K20" s="417">
        <v>5513449.2031321526</v>
      </c>
      <c r="L20" s="418"/>
      <c r="M20" s="937"/>
      <c r="N20" s="419"/>
    </row>
    <row r="21" spans="1:14" ht="12.75" x14ac:dyDescent="0.2">
      <c r="A21" s="416" t="s">
        <v>448</v>
      </c>
      <c r="B21" s="417">
        <v>6547623.2617000006</v>
      </c>
      <c r="C21" s="417">
        <v>6231787.3898499999</v>
      </c>
      <c r="D21" s="417">
        <v>6008574.417040281</v>
      </c>
      <c r="E21" s="417">
        <v>7885246.3756776359</v>
      </c>
      <c r="F21" s="417">
        <v>7656701.8052467592</v>
      </c>
      <c r="G21" s="417">
        <v>9002161.7391905803</v>
      </c>
      <c r="H21" s="417">
        <v>7737160.4530204516</v>
      </c>
      <c r="I21" s="417">
        <v>8758022.0222891849</v>
      </c>
      <c r="J21" s="417">
        <v>7910774.914418174</v>
      </c>
      <c r="K21" s="417">
        <v>2794926.830881191</v>
      </c>
      <c r="L21" s="418"/>
      <c r="M21" s="937"/>
    </row>
    <row r="22" spans="1:14" ht="12.75" x14ac:dyDescent="0.2">
      <c r="A22" s="416" t="s">
        <v>450</v>
      </c>
      <c r="B22" s="417">
        <v>11316086.427496459</v>
      </c>
      <c r="C22" s="417">
        <v>23651260.214620002</v>
      </c>
      <c r="D22" s="417">
        <v>15465473.703236479</v>
      </c>
      <c r="E22" s="417">
        <v>9080756.4072104357</v>
      </c>
      <c r="F22" s="417">
        <v>7019351.0208925996</v>
      </c>
      <c r="G22" s="417">
        <v>7277520.4297423838</v>
      </c>
      <c r="H22" s="417">
        <v>7442495.8230020683</v>
      </c>
      <c r="I22" s="417">
        <v>11056657.670265798</v>
      </c>
      <c r="J22" s="417">
        <v>14720796.140863162</v>
      </c>
      <c r="K22" s="417">
        <v>1877528.7368100532</v>
      </c>
      <c r="L22" s="418"/>
      <c r="M22" s="937"/>
    </row>
    <row r="23" spans="1:14" ht="12.75" x14ac:dyDescent="0.2">
      <c r="A23" s="416" t="s">
        <v>449</v>
      </c>
      <c r="B23" s="417">
        <v>2459545.6821000003</v>
      </c>
      <c r="C23" s="417">
        <v>2294806.98325</v>
      </c>
      <c r="D23" s="417">
        <v>2818617.4189774888</v>
      </c>
      <c r="E23" s="417">
        <v>2574450.5375817707</v>
      </c>
      <c r="F23" s="417">
        <v>3050984.6852615234</v>
      </c>
      <c r="G23" s="417">
        <v>3428563.6587596955</v>
      </c>
      <c r="H23" s="417">
        <v>3241107.332970473</v>
      </c>
      <c r="I23" s="417">
        <v>2972047.8200155683</v>
      </c>
      <c r="J23" s="417">
        <v>3346975.4114854727</v>
      </c>
      <c r="K23" s="417">
        <v>694976.53126266762</v>
      </c>
      <c r="L23" s="418"/>
      <c r="M23" s="937"/>
    </row>
    <row r="24" spans="1:14" ht="12.75" x14ac:dyDescent="0.2">
      <c r="A24" s="416" t="s">
        <v>451</v>
      </c>
      <c r="B24" s="417">
        <v>2926337.6958999997</v>
      </c>
      <c r="C24" s="417">
        <v>2482483.5123299998</v>
      </c>
      <c r="D24" s="417">
        <v>2314067.4608615283</v>
      </c>
      <c r="E24" s="417">
        <v>2725409.8561216169</v>
      </c>
      <c r="F24" s="417">
        <v>5179396.3332794718</v>
      </c>
      <c r="G24" s="417">
        <v>5127761.8147025798</v>
      </c>
      <c r="H24" s="417">
        <v>5353007.8559589926</v>
      </c>
      <c r="I24" s="417">
        <v>5255449.2869282132</v>
      </c>
      <c r="J24" s="417">
        <v>2731366.8022781801</v>
      </c>
      <c r="K24" s="417">
        <v>371506.95160603581</v>
      </c>
      <c r="L24" s="418"/>
      <c r="M24" s="937"/>
    </row>
    <row r="25" spans="1:14" ht="12" customHeight="1" x14ac:dyDescent="0.2">
      <c r="A25" s="416" t="s">
        <v>452</v>
      </c>
      <c r="B25" s="417">
        <v>1953421.1561500002</v>
      </c>
      <c r="C25" s="417">
        <v>1974469.6207799998</v>
      </c>
      <c r="D25" s="417">
        <v>3326573.2081514923</v>
      </c>
      <c r="E25" s="417">
        <v>3236894.3039723476</v>
      </c>
      <c r="F25" s="417">
        <v>4304223.9769679606</v>
      </c>
      <c r="G25" s="417">
        <v>2660652.1127726398</v>
      </c>
      <c r="H25" s="417">
        <v>1562014.4240889621</v>
      </c>
      <c r="I25" s="417">
        <v>2476848.6427423134</v>
      </c>
      <c r="J25" s="417">
        <v>2819352.5902994694</v>
      </c>
      <c r="K25" s="417">
        <v>256681.71689739195</v>
      </c>
      <c r="L25" s="418"/>
      <c r="M25" s="937"/>
      <c r="N25" s="419"/>
    </row>
    <row r="26" spans="1:14" ht="12.75" x14ac:dyDescent="0.2">
      <c r="A26" s="416" t="s">
        <v>453</v>
      </c>
      <c r="B26" s="417">
        <v>138607.74124999999</v>
      </c>
      <c r="C26" s="417">
        <v>51698.7</v>
      </c>
      <c r="D26" s="417">
        <v>796532.59656573122</v>
      </c>
      <c r="E26" s="417">
        <v>269871.92775999999</v>
      </c>
      <c r="F26" s="417">
        <v>310226.00983628561</v>
      </c>
      <c r="G26" s="417">
        <v>121680.14303237597</v>
      </c>
      <c r="H26" s="417">
        <v>187009.38300606937</v>
      </c>
      <c r="I26" s="417">
        <v>311415.66533782915</v>
      </c>
      <c r="J26" s="417">
        <v>462162.1812490524</v>
      </c>
      <c r="K26" s="417">
        <v>205647.6875</v>
      </c>
      <c r="L26" s="418"/>
      <c r="M26" s="937"/>
    </row>
    <row r="27" spans="1:14" ht="12.75" x14ac:dyDescent="0.2">
      <c r="A27" s="416" t="s">
        <v>455</v>
      </c>
      <c r="B27" s="417">
        <v>11714.80695</v>
      </c>
      <c r="C27" s="417">
        <v>4561.6499999999996</v>
      </c>
      <c r="D27" s="417">
        <v>98514.900000000009</v>
      </c>
      <c r="E27" s="417">
        <v>152382.32651863317</v>
      </c>
      <c r="F27" s="417">
        <v>437429.05606000003</v>
      </c>
      <c r="G27" s="417">
        <v>348567.93099999998</v>
      </c>
      <c r="H27" s="417">
        <v>285994.08658</v>
      </c>
      <c r="I27" s="417">
        <v>409447.94500000001</v>
      </c>
      <c r="J27" s="417">
        <v>417675.74439999997</v>
      </c>
      <c r="K27" s="417">
        <v>68960.031469448586</v>
      </c>
      <c r="L27" s="418"/>
      <c r="M27" s="937"/>
    </row>
    <row r="28" spans="1:14" ht="12.75" x14ac:dyDescent="0.2">
      <c r="A28" s="416" t="s">
        <v>454</v>
      </c>
      <c r="B28" s="417">
        <v>130993.5</v>
      </c>
      <c r="C28" s="417">
        <v>70696.3</v>
      </c>
      <c r="D28" s="417">
        <v>85879.494999999995</v>
      </c>
      <c r="E28" s="417">
        <v>127894.05298755187</v>
      </c>
      <c r="F28" s="417">
        <v>162967.48003844672</v>
      </c>
      <c r="G28" s="417">
        <v>181533.05207262436</v>
      </c>
      <c r="H28" s="417">
        <v>116385.79927355776</v>
      </c>
      <c r="I28" s="417">
        <v>133134.14986679205</v>
      </c>
      <c r="J28" s="417">
        <v>113310.2947217746</v>
      </c>
      <c r="K28" s="417">
        <v>18165.405737704918</v>
      </c>
      <c r="L28" s="418"/>
      <c r="M28" s="937"/>
    </row>
    <row r="29" spans="1:14" ht="12.75" x14ac:dyDescent="0.2">
      <c r="A29" s="416" t="s">
        <v>456</v>
      </c>
      <c r="B29" s="417">
        <v>24902.6855</v>
      </c>
      <c r="C29" s="417">
        <v>31659.407620000002</v>
      </c>
      <c r="D29" s="417">
        <v>46212.574770132938</v>
      </c>
      <c r="E29" s="417">
        <v>66382.008094191769</v>
      </c>
      <c r="F29" s="417">
        <v>59627.639649930774</v>
      </c>
      <c r="G29" s="417">
        <v>180435.3183192843</v>
      </c>
      <c r="H29" s="417">
        <v>253444.2975235428</v>
      </c>
      <c r="I29" s="417">
        <v>20048.527828970004</v>
      </c>
      <c r="J29" s="417">
        <v>10381.06864955136</v>
      </c>
      <c r="K29" s="417">
        <v>9367.0203056727678</v>
      </c>
      <c r="L29" s="418"/>
      <c r="M29" s="937"/>
    </row>
    <row r="30" spans="1:14" ht="12.75" x14ac:dyDescent="0.2">
      <c r="A30" s="420"/>
      <c r="B30" s="420"/>
      <c r="C30" s="420"/>
      <c r="D30" s="420"/>
      <c r="E30" s="420"/>
      <c r="F30" s="420"/>
      <c r="G30" s="420"/>
      <c r="H30" s="420"/>
      <c r="I30" s="420"/>
      <c r="J30" s="134"/>
      <c r="K30" s="527"/>
      <c r="L30" s="418"/>
      <c r="M30" s="937"/>
    </row>
    <row r="31" spans="1:14" ht="12.75" x14ac:dyDescent="0.2">
      <c r="A31" s="421" t="s">
        <v>0</v>
      </c>
      <c r="B31" s="132">
        <f>SUM(B5:B29)</f>
        <v>3401603287.9033084</v>
      </c>
      <c r="C31" s="132">
        <f t="shared" ref="C31:H31" si="0">SUM(C5:C29)</f>
        <v>4953502860.6004276</v>
      </c>
      <c r="D31" s="132">
        <f t="shared" si="0"/>
        <v>4761418323.2587938</v>
      </c>
      <c r="E31" s="132">
        <f t="shared" si="0"/>
        <v>4261104396.3223124</v>
      </c>
      <c r="F31" s="132">
        <f t="shared" si="0"/>
        <v>6842950707.135829</v>
      </c>
      <c r="G31" s="132">
        <f t="shared" si="0"/>
        <v>11124912184.573622</v>
      </c>
      <c r="H31" s="132">
        <f t="shared" si="0"/>
        <v>7665949738.4469872</v>
      </c>
      <c r="I31" s="132">
        <f>SUM(I5:I29)</f>
        <v>8070085243.7380514</v>
      </c>
      <c r="J31" s="129">
        <f>SUM(J5:J29)</f>
        <v>10045975087.557508</v>
      </c>
      <c r="K31" s="129">
        <f>SUM(K5:K29)</f>
        <v>3185377336.858768</v>
      </c>
      <c r="L31" s="418"/>
      <c r="M31" s="937"/>
    </row>
    <row r="32" spans="1:14" ht="12.75" x14ac:dyDescent="0.2">
      <c r="A32" s="422"/>
      <c r="B32" s="423"/>
      <c r="C32" s="423"/>
      <c r="D32" s="423"/>
      <c r="E32" s="424"/>
      <c r="F32" s="424"/>
      <c r="G32" s="424"/>
      <c r="H32" s="424"/>
      <c r="I32" s="424"/>
      <c r="J32" s="424"/>
      <c r="K32" s="424"/>
    </row>
    <row r="33" spans="1:12" ht="89.45" customHeight="1" x14ac:dyDescent="0.2">
      <c r="A33" s="1098" t="s">
        <v>834</v>
      </c>
      <c r="B33" s="1098"/>
      <c r="C33" s="1098"/>
      <c r="D33" s="1098"/>
      <c r="E33" s="1098"/>
      <c r="F33" s="1098"/>
      <c r="G33" s="1098"/>
      <c r="H33" s="1098"/>
      <c r="I33" s="1098"/>
      <c r="J33" s="1098"/>
      <c r="K33" s="1098"/>
      <c r="L33" s="134"/>
    </row>
    <row r="34" spans="1:12" ht="12.75" x14ac:dyDescent="0.2">
      <c r="B34" s="425"/>
      <c r="C34" s="425"/>
      <c r="D34" s="425"/>
      <c r="E34" s="117"/>
      <c r="I34" s="132"/>
      <c r="J34" s="132"/>
      <c r="K34" s="132"/>
      <c r="L34" s="132"/>
    </row>
    <row r="35" spans="1:12" ht="12.75" x14ac:dyDescent="0.2">
      <c r="B35" s="425"/>
      <c r="C35" s="425"/>
      <c r="D35" s="425"/>
      <c r="E35" s="117"/>
    </row>
    <row r="36" spans="1:12" ht="12.75" x14ac:dyDescent="0.2">
      <c r="B36" s="425"/>
      <c r="C36" s="425"/>
      <c r="D36" s="425"/>
      <c r="E36" s="259"/>
    </row>
    <row r="37" spans="1:12" ht="12.75" x14ac:dyDescent="0.2">
      <c r="B37" s="425"/>
      <c r="C37" s="425"/>
      <c r="D37" s="425"/>
      <c r="E37" s="117"/>
    </row>
    <row r="38" spans="1:12" ht="12.75" x14ac:dyDescent="0.2">
      <c r="B38" s="425"/>
      <c r="C38" s="425"/>
      <c r="D38" s="425"/>
      <c r="E38" s="117"/>
    </row>
    <row r="39" spans="1:12" ht="12.75" x14ac:dyDescent="0.2">
      <c r="B39" s="425"/>
      <c r="C39" s="425"/>
      <c r="D39" s="425"/>
      <c r="E39" s="117"/>
    </row>
    <row r="40" spans="1:12" ht="12.75" x14ac:dyDescent="0.2">
      <c r="B40" s="425"/>
      <c r="C40" s="425"/>
      <c r="D40" s="425"/>
      <c r="E40" s="117"/>
    </row>
    <row r="41" spans="1:12" ht="12.75" x14ac:dyDescent="0.2">
      <c r="B41" s="425"/>
      <c r="C41" s="425"/>
      <c r="D41" s="425"/>
      <c r="E41" s="117"/>
    </row>
    <row r="42" spans="1:12" ht="12.75" x14ac:dyDescent="0.2">
      <c r="B42" s="425"/>
      <c r="C42" s="425"/>
      <c r="D42" s="425"/>
      <c r="E42" s="117"/>
    </row>
  </sheetData>
  <mergeCells count="2">
    <mergeCell ref="A2:G2"/>
    <mergeCell ref="A33:K33"/>
  </mergeCells>
  <printOptions horizontalCentered="1" verticalCentered="1"/>
  <pageMargins left="0" right="0" top="0" bottom="0" header="0.31496062992125984" footer="0.31496062992125984"/>
  <pageSetup paperSize="9" scale="62"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1FFD1-57DE-4242-AB5D-0E22323C119B}">
  <sheetPr codeName="Hoja18">
    <tabColor rgb="FF002060"/>
  </sheetPr>
  <dimension ref="A1:S91"/>
  <sheetViews>
    <sheetView showGridLines="0" view="pageBreakPreview" zoomScaleNormal="100" zoomScaleSheetLayoutView="100" workbookViewId="0"/>
  </sheetViews>
  <sheetFormatPr baseColWidth="10" defaultColWidth="11.5703125" defaultRowHeight="12" x14ac:dyDescent="0.2"/>
  <cols>
    <col min="1" max="1" width="20.7109375" style="3" customWidth="1"/>
    <col min="2" max="2" width="15.7109375" style="447" customWidth="1"/>
    <col min="3" max="3" width="15.7109375" style="3" customWidth="1"/>
    <col min="4" max="5" width="15.7109375" style="426" customWidth="1"/>
    <col min="6" max="11" width="15.7109375" style="3" customWidth="1"/>
    <col min="12" max="12" width="3" style="3" customWidth="1"/>
    <col min="13" max="13" width="12.28515625" style="3" bestFit="1" customWidth="1"/>
    <col min="14" max="16" width="11.5703125" style="3"/>
    <col min="17" max="18" width="0" style="3" hidden="1" customWidth="1"/>
    <col min="19" max="16384" width="11.5703125" style="3"/>
  </cols>
  <sheetData>
    <row r="1" spans="1:15" ht="12.75" x14ac:dyDescent="0.2">
      <c r="A1" s="102" t="s">
        <v>457</v>
      </c>
      <c r="B1" s="117"/>
    </row>
    <row r="2" spans="1:15" ht="31.5" customHeight="1" x14ac:dyDescent="0.25">
      <c r="A2" s="1099" t="s">
        <v>458</v>
      </c>
      <c r="B2" s="1099"/>
      <c r="C2" s="1099"/>
      <c r="D2" s="1099"/>
      <c r="E2" s="1099"/>
      <c r="F2" s="1099"/>
      <c r="G2" s="1099"/>
      <c r="H2" s="427"/>
    </row>
    <row r="3" spans="1:15" ht="12.75" x14ac:dyDescent="0.2">
      <c r="A3" s="134"/>
      <c r="B3" s="117"/>
      <c r="D3" s="428"/>
      <c r="E3" s="428"/>
      <c r="G3" s="122"/>
      <c r="H3" s="122"/>
      <c r="I3" s="429"/>
      <c r="J3" s="429"/>
      <c r="K3" s="429"/>
    </row>
    <row r="4" spans="1:15" ht="13.5" thickBot="1" x14ac:dyDescent="0.25">
      <c r="A4" s="413" t="s">
        <v>431</v>
      </c>
      <c r="B4" s="414">
        <v>2017</v>
      </c>
      <c r="C4" s="414">
        <v>2018</v>
      </c>
      <c r="D4" s="414">
        <v>2019</v>
      </c>
      <c r="E4" s="414">
        <v>2020</v>
      </c>
      <c r="F4" s="414">
        <v>2021</v>
      </c>
      <c r="G4" s="414">
        <v>2022</v>
      </c>
      <c r="H4" s="414">
        <v>2023</v>
      </c>
      <c r="I4" s="414">
        <v>2024</v>
      </c>
      <c r="J4" s="414">
        <v>2025</v>
      </c>
      <c r="K4" s="987" t="s">
        <v>777</v>
      </c>
      <c r="L4" s="429"/>
      <c r="O4" s="938"/>
    </row>
    <row r="5" spans="1:15" ht="13.5" thickBot="1" x14ac:dyDescent="0.25">
      <c r="A5" s="430" t="s">
        <v>459</v>
      </c>
      <c r="B5" s="431">
        <f t="shared" ref="B5:K5" si="0">SUM(B6:B30)</f>
        <v>1890777102.5600004</v>
      </c>
      <c r="C5" s="431">
        <f t="shared" si="0"/>
        <v>3185578835.4300003</v>
      </c>
      <c r="D5" s="431">
        <f t="shared" si="0"/>
        <v>2927116454.2500005</v>
      </c>
      <c r="E5" s="431">
        <f t="shared" si="0"/>
        <v>2648430124.3700008</v>
      </c>
      <c r="F5" s="431">
        <f t="shared" si="0"/>
        <v>2981711958.4000001</v>
      </c>
      <c r="G5" s="431">
        <f t="shared" si="0"/>
        <v>7875150511.4099979</v>
      </c>
      <c r="H5" s="431">
        <f t="shared" si="0"/>
        <v>5253597349.9700003</v>
      </c>
      <c r="I5" s="431">
        <f t="shared" si="0"/>
        <v>5579381144.249999</v>
      </c>
      <c r="J5" s="431">
        <f t="shared" si="0"/>
        <v>6992633407.2599993</v>
      </c>
      <c r="K5" s="431">
        <f t="shared" si="0"/>
        <v>2212053314.8200002</v>
      </c>
      <c r="L5" s="417"/>
      <c r="O5" s="938"/>
    </row>
    <row r="6" spans="1:15" ht="12.75" x14ac:dyDescent="0.2">
      <c r="A6" s="416" t="s">
        <v>432</v>
      </c>
      <c r="B6" s="417">
        <v>494474963.68000001</v>
      </c>
      <c r="C6" s="417">
        <v>1085384780.1799998</v>
      </c>
      <c r="D6" s="417">
        <v>1031284773.38</v>
      </c>
      <c r="E6" s="417">
        <v>762972221.68000007</v>
      </c>
      <c r="F6" s="417">
        <v>848977061.24000001</v>
      </c>
      <c r="G6" s="417">
        <v>2086366169.0300002</v>
      </c>
      <c r="H6" s="417">
        <v>1405742153.3800001</v>
      </c>
      <c r="I6" s="417">
        <v>1225744176.8799999</v>
      </c>
      <c r="J6" s="417">
        <v>1346249640.04</v>
      </c>
      <c r="K6" s="417">
        <v>477425718.5</v>
      </c>
      <c r="L6" s="432"/>
      <c r="M6" s="419"/>
      <c r="O6" s="938"/>
    </row>
    <row r="7" spans="1:15" ht="12.75" x14ac:dyDescent="0.2">
      <c r="A7" s="416" t="s">
        <v>433</v>
      </c>
      <c r="B7" s="417">
        <v>258608519.87</v>
      </c>
      <c r="C7" s="417">
        <v>531759344.56</v>
      </c>
      <c r="D7" s="417">
        <v>409620300.06999999</v>
      </c>
      <c r="E7" s="417">
        <v>248719168.84999999</v>
      </c>
      <c r="F7" s="417">
        <v>215808290.16999999</v>
      </c>
      <c r="G7" s="417">
        <v>1118649480.3899999</v>
      </c>
      <c r="H7" s="417">
        <v>858603333.44000006</v>
      </c>
      <c r="I7" s="417">
        <v>954970474.49000001</v>
      </c>
      <c r="J7" s="417">
        <v>1035984771.22</v>
      </c>
      <c r="K7" s="417">
        <v>313647119.5</v>
      </c>
      <c r="L7" s="432"/>
      <c r="M7" s="419"/>
      <c r="O7" s="938"/>
    </row>
    <row r="8" spans="1:15" ht="12.75" x14ac:dyDescent="0.2">
      <c r="A8" s="416" t="s">
        <v>435</v>
      </c>
      <c r="B8" s="417">
        <v>94715680.090000004</v>
      </c>
      <c r="C8" s="417">
        <v>166692977.56</v>
      </c>
      <c r="D8" s="417">
        <v>219003987.89000002</v>
      </c>
      <c r="E8" s="417">
        <v>341034251.15999997</v>
      </c>
      <c r="F8" s="417">
        <v>387924184.31999999</v>
      </c>
      <c r="G8" s="417">
        <v>840677621.75999999</v>
      </c>
      <c r="H8" s="417">
        <v>437310674.51999998</v>
      </c>
      <c r="I8" s="417">
        <v>526678580.03999996</v>
      </c>
      <c r="J8" s="417">
        <v>716678093</v>
      </c>
      <c r="K8" s="417">
        <v>237022025.5</v>
      </c>
      <c r="L8" s="432"/>
      <c r="M8" s="419"/>
      <c r="O8" s="938"/>
    </row>
    <row r="9" spans="1:15" s="122" customFormat="1" ht="12.75" x14ac:dyDescent="0.2">
      <c r="A9" s="416" t="s">
        <v>434</v>
      </c>
      <c r="B9" s="417">
        <v>93245662.599999994</v>
      </c>
      <c r="C9" s="417">
        <v>166903539.21000001</v>
      </c>
      <c r="D9" s="417">
        <v>99776063.209999993</v>
      </c>
      <c r="E9" s="417">
        <v>177605902.91</v>
      </c>
      <c r="F9" s="417">
        <v>260483616.35999998</v>
      </c>
      <c r="G9" s="417">
        <v>827667762.97000003</v>
      </c>
      <c r="H9" s="417">
        <v>707485634.02999997</v>
      </c>
      <c r="I9" s="417">
        <v>644009684.25</v>
      </c>
      <c r="J9" s="417">
        <v>671547777.43000007</v>
      </c>
      <c r="K9" s="417">
        <v>225118155</v>
      </c>
      <c r="L9" s="432"/>
      <c r="M9" s="526"/>
      <c r="O9" s="938"/>
    </row>
    <row r="10" spans="1:15" ht="12.75" x14ac:dyDescent="0.2">
      <c r="A10" s="416" t="s">
        <v>437</v>
      </c>
      <c r="B10" s="417">
        <v>87391273.040000007</v>
      </c>
      <c r="C10" s="417">
        <v>162314150.38</v>
      </c>
      <c r="D10" s="417">
        <v>193952100.26999998</v>
      </c>
      <c r="E10" s="417">
        <v>179542675.66</v>
      </c>
      <c r="F10" s="417">
        <v>244039268.53999999</v>
      </c>
      <c r="G10" s="417">
        <v>573944871.75</v>
      </c>
      <c r="H10" s="417">
        <v>282174535.94999999</v>
      </c>
      <c r="I10" s="417">
        <v>662778565.46000004</v>
      </c>
      <c r="J10" s="417">
        <v>643520344.02999997</v>
      </c>
      <c r="K10" s="417">
        <v>220267188</v>
      </c>
      <c r="L10" s="432"/>
      <c r="M10" s="419"/>
      <c r="O10" s="938"/>
    </row>
    <row r="11" spans="1:15" ht="12.75" x14ac:dyDescent="0.2">
      <c r="A11" s="416" t="s">
        <v>436</v>
      </c>
      <c r="B11" s="417">
        <v>81305449.939999998</v>
      </c>
      <c r="C11" s="417">
        <v>211561342.28</v>
      </c>
      <c r="D11" s="417">
        <v>227958678.31</v>
      </c>
      <c r="E11" s="417">
        <v>221747391.53</v>
      </c>
      <c r="F11" s="417">
        <v>239167040.05000001</v>
      </c>
      <c r="G11" s="417">
        <v>519763813.03999996</v>
      </c>
      <c r="H11" s="417">
        <v>232575250.80000001</v>
      </c>
      <c r="I11" s="417">
        <v>369214305.48000002</v>
      </c>
      <c r="J11" s="417">
        <v>398520376.25999999</v>
      </c>
      <c r="K11" s="417">
        <v>148709494</v>
      </c>
      <c r="L11" s="432"/>
      <c r="M11" s="419"/>
      <c r="O11" s="938"/>
    </row>
    <row r="12" spans="1:15" ht="12.75" x14ac:dyDescent="0.2">
      <c r="A12" s="416" t="s">
        <v>439</v>
      </c>
      <c r="B12" s="417">
        <v>16469485.630000001</v>
      </c>
      <c r="C12" s="417">
        <v>11708222.23</v>
      </c>
      <c r="D12" s="417">
        <v>12646510.309999999</v>
      </c>
      <c r="E12" s="417">
        <v>17097515.369999997</v>
      </c>
      <c r="F12" s="417">
        <v>5899825.0999999996</v>
      </c>
      <c r="G12" s="417">
        <v>316473680.74000001</v>
      </c>
      <c r="H12" s="417">
        <v>119689152</v>
      </c>
      <c r="I12" s="417">
        <v>158176840.80000001</v>
      </c>
      <c r="J12" s="417">
        <v>393862069.22999996</v>
      </c>
      <c r="K12" s="417">
        <v>129502559.5</v>
      </c>
      <c r="L12" s="432"/>
      <c r="M12" s="419"/>
      <c r="O12" s="938"/>
    </row>
    <row r="13" spans="1:15" ht="12.75" x14ac:dyDescent="0.2">
      <c r="A13" s="416" t="s">
        <v>440</v>
      </c>
      <c r="B13" s="417">
        <v>213290981.33000001</v>
      </c>
      <c r="C13" s="417">
        <v>137435110.44999999</v>
      </c>
      <c r="D13" s="417">
        <v>129640244.66</v>
      </c>
      <c r="E13" s="417">
        <v>219039733.00999999</v>
      </c>
      <c r="F13" s="417">
        <v>274907427.99000001</v>
      </c>
      <c r="G13" s="417">
        <v>299908188.65999997</v>
      </c>
      <c r="H13" s="417">
        <v>168617298.00999999</v>
      </c>
      <c r="I13" s="417">
        <v>145622747.08000001</v>
      </c>
      <c r="J13" s="417">
        <v>349077826.5</v>
      </c>
      <c r="K13" s="417">
        <v>108267911</v>
      </c>
      <c r="L13" s="432"/>
      <c r="M13" s="419"/>
      <c r="O13" s="938"/>
    </row>
    <row r="14" spans="1:15" ht="12.75" x14ac:dyDescent="0.2">
      <c r="A14" s="416" t="s">
        <v>442</v>
      </c>
      <c r="B14" s="417">
        <v>91418285.570000008</v>
      </c>
      <c r="C14" s="417">
        <v>91765736.769999996</v>
      </c>
      <c r="D14" s="417">
        <v>67626909.479999989</v>
      </c>
      <c r="E14" s="417">
        <v>104601597.10000001</v>
      </c>
      <c r="F14" s="417">
        <v>78994142.25</v>
      </c>
      <c r="G14" s="417">
        <v>293937779.37</v>
      </c>
      <c r="H14" s="417">
        <v>220979712.68000001</v>
      </c>
      <c r="I14" s="417">
        <v>187059281.72</v>
      </c>
      <c r="J14" s="417">
        <v>302475655.88</v>
      </c>
      <c r="K14" s="417">
        <v>96333689.5</v>
      </c>
      <c r="L14" s="432"/>
      <c r="M14" s="419"/>
      <c r="O14" s="938"/>
    </row>
    <row r="15" spans="1:15" ht="12.75" x14ac:dyDescent="0.2">
      <c r="A15" s="416" t="s">
        <v>438</v>
      </c>
      <c r="B15" s="417">
        <v>254956497.04999998</v>
      </c>
      <c r="C15" s="417">
        <v>259096897.83000001</v>
      </c>
      <c r="D15" s="417">
        <v>223779154.97999999</v>
      </c>
      <c r="E15" s="417">
        <v>173015567.05000001</v>
      </c>
      <c r="F15" s="417">
        <v>208172795.79999998</v>
      </c>
      <c r="G15" s="417">
        <v>300867695.25999999</v>
      </c>
      <c r="H15" s="417">
        <v>227526375.13</v>
      </c>
      <c r="I15" s="417">
        <v>222786909.44999999</v>
      </c>
      <c r="J15" s="417">
        <v>359485809.40999997</v>
      </c>
      <c r="K15" s="417">
        <v>90172288</v>
      </c>
      <c r="L15" s="432"/>
      <c r="M15" s="419"/>
      <c r="O15" s="938"/>
    </row>
    <row r="16" spans="1:15" ht="12.75" x14ac:dyDescent="0.2">
      <c r="A16" s="416" t="s">
        <v>441</v>
      </c>
      <c r="B16" s="417">
        <v>62385858.5</v>
      </c>
      <c r="C16" s="417">
        <v>138938998.34999999</v>
      </c>
      <c r="D16" s="417">
        <v>106827611.59</v>
      </c>
      <c r="E16" s="417">
        <v>34468898.82</v>
      </c>
      <c r="F16" s="417">
        <v>53934215.049999997</v>
      </c>
      <c r="G16" s="417">
        <v>306762241.19</v>
      </c>
      <c r="H16" s="417">
        <v>209960498.38</v>
      </c>
      <c r="I16" s="417">
        <v>133376360.53999999</v>
      </c>
      <c r="J16" s="417">
        <v>248667379.19999999</v>
      </c>
      <c r="K16" s="417">
        <v>78995991.5</v>
      </c>
      <c r="L16" s="432"/>
      <c r="M16" s="419"/>
      <c r="O16" s="938"/>
    </row>
    <row r="17" spans="1:15" ht="12.75" x14ac:dyDescent="0.2">
      <c r="A17" s="416" t="s">
        <v>446</v>
      </c>
      <c r="B17" s="417">
        <v>5204824.2</v>
      </c>
      <c r="C17" s="417">
        <v>697580.33000000007</v>
      </c>
      <c r="D17" s="417">
        <v>818638.28</v>
      </c>
      <c r="E17" s="417">
        <v>6200096.8000000007</v>
      </c>
      <c r="F17" s="417">
        <v>5767676.9800000004</v>
      </c>
      <c r="G17" s="417">
        <v>30381196.900000002</v>
      </c>
      <c r="H17" s="417">
        <v>144050915.21000001</v>
      </c>
      <c r="I17" s="417">
        <v>155764108.38999999</v>
      </c>
      <c r="J17" s="417">
        <v>136214575.09</v>
      </c>
      <c r="K17" s="417">
        <v>29065482.5</v>
      </c>
      <c r="L17" s="432"/>
      <c r="M17" s="419"/>
      <c r="O17" s="938"/>
    </row>
    <row r="18" spans="1:15" ht="12.75" x14ac:dyDescent="0.2">
      <c r="A18" s="416" t="s">
        <v>443</v>
      </c>
      <c r="B18" s="417">
        <v>75575204.480000004</v>
      </c>
      <c r="C18" s="417">
        <v>101580341.20999999</v>
      </c>
      <c r="D18" s="417">
        <v>105260682.23999999</v>
      </c>
      <c r="E18" s="417">
        <v>71001110.250000015</v>
      </c>
      <c r="F18" s="417">
        <v>64887353.600000001</v>
      </c>
      <c r="G18" s="417">
        <v>156343275.24000001</v>
      </c>
      <c r="H18" s="417">
        <v>97063111.160000011</v>
      </c>
      <c r="I18" s="417">
        <v>61952658.939999998</v>
      </c>
      <c r="J18" s="417">
        <v>139226672.66999999</v>
      </c>
      <c r="K18" s="417">
        <v>20511497</v>
      </c>
      <c r="L18" s="432"/>
      <c r="M18" s="419"/>
      <c r="O18" s="938"/>
    </row>
    <row r="19" spans="1:15" ht="12.75" x14ac:dyDescent="0.2">
      <c r="A19" s="416" t="s">
        <v>444</v>
      </c>
      <c r="B19" s="417">
        <v>10813574.67</v>
      </c>
      <c r="C19" s="417">
        <v>32699667.59</v>
      </c>
      <c r="D19" s="417">
        <v>20710318.760000002</v>
      </c>
      <c r="E19" s="417">
        <v>54078141.359999999</v>
      </c>
      <c r="F19" s="417">
        <v>71708375.75</v>
      </c>
      <c r="G19" s="417">
        <v>122562005.59999999</v>
      </c>
      <c r="H19" s="417">
        <v>76054465.530000001</v>
      </c>
      <c r="I19" s="417">
        <v>51744513.920000002</v>
      </c>
      <c r="J19" s="417">
        <v>82250532.299999997</v>
      </c>
      <c r="K19" s="417">
        <v>19503631.82</v>
      </c>
      <c r="L19" s="432"/>
      <c r="M19" s="419"/>
      <c r="O19" s="938"/>
    </row>
    <row r="20" spans="1:15" ht="12.75" x14ac:dyDescent="0.2">
      <c r="A20" s="416" t="s">
        <v>445</v>
      </c>
      <c r="B20" s="417">
        <v>44307510.899999999</v>
      </c>
      <c r="C20" s="417">
        <v>69258149.189999998</v>
      </c>
      <c r="D20" s="417">
        <v>65758505.040000007</v>
      </c>
      <c r="E20" s="417">
        <v>28264960.719999999</v>
      </c>
      <c r="F20" s="417">
        <v>13171974</v>
      </c>
      <c r="G20" s="417">
        <v>69778242.989999995</v>
      </c>
      <c r="H20" s="417">
        <v>54159557.520000003</v>
      </c>
      <c r="I20" s="417">
        <v>55804370.649999999</v>
      </c>
      <c r="J20" s="417">
        <v>118613135.38</v>
      </c>
      <c r="K20" s="417">
        <v>16784403.5</v>
      </c>
      <c r="L20" s="432"/>
      <c r="M20" s="419"/>
      <c r="O20" s="938"/>
    </row>
    <row r="21" spans="1:15" ht="12.75" x14ac:dyDescent="0.2">
      <c r="A21" s="416" t="s">
        <v>447</v>
      </c>
      <c r="B21" s="417">
        <v>980189.5</v>
      </c>
      <c r="C21" s="417">
        <v>2789100.56</v>
      </c>
      <c r="D21" s="417">
        <v>2264132.0499999998</v>
      </c>
      <c r="E21" s="417">
        <v>3445190.3499999996</v>
      </c>
      <c r="F21" s="417">
        <v>2202516.15</v>
      </c>
      <c r="G21" s="417">
        <v>4975895.87</v>
      </c>
      <c r="H21" s="417">
        <v>5854078.3899999997</v>
      </c>
      <c r="I21" s="417">
        <v>17189252.609999999</v>
      </c>
      <c r="J21" s="417">
        <v>39963858.700000003</v>
      </c>
      <c r="K21" s="417">
        <v>417137</v>
      </c>
      <c r="L21" s="432"/>
      <c r="M21" s="419"/>
      <c r="O21" s="938"/>
    </row>
    <row r="22" spans="1:15" ht="12.75" x14ac:dyDescent="0.2">
      <c r="A22" s="416" t="s">
        <v>449</v>
      </c>
      <c r="B22" s="417">
        <v>1055998.03</v>
      </c>
      <c r="C22" s="417">
        <v>1077439.94</v>
      </c>
      <c r="D22" s="417">
        <v>1062264.6599999999</v>
      </c>
      <c r="E22" s="417">
        <v>999648.52</v>
      </c>
      <c r="F22" s="417">
        <v>657888.72</v>
      </c>
      <c r="G22" s="417">
        <v>1438632.1600000001</v>
      </c>
      <c r="H22" s="417">
        <v>1471791.25</v>
      </c>
      <c r="I22" s="417">
        <v>1366103.3399999999</v>
      </c>
      <c r="J22" s="417">
        <v>1820647.62</v>
      </c>
      <c r="K22" s="417">
        <v>237671</v>
      </c>
      <c r="L22" s="432"/>
      <c r="M22" s="419"/>
      <c r="O22" s="939"/>
    </row>
    <row r="23" spans="1:15" ht="12.75" x14ac:dyDescent="0.2">
      <c r="A23" s="416" t="s">
        <v>448</v>
      </c>
      <c r="B23" s="417">
        <v>884570.42999999993</v>
      </c>
      <c r="C23" s="417">
        <v>1462575.0499999998</v>
      </c>
      <c r="D23" s="417">
        <v>1546136.0499999998</v>
      </c>
      <c r="E23" s="417">
        <v>2197856.73</v>
      </c>
      <c r="F23" s="417">
        <v>3792919.78</v>
      </c>
      <c r="G23" s="417">
        <v>4454728.49</v>
      </c>
      <c r="H23" s="417">
        <v>4016114.62</v>
      </c>
      <c r="I23" s="417">
        <v>5118104.57</v>
      </c>
      <c r="J23" s="417">
        <v>5835103.9300000006</v>
      </c>
      <c r="K23" s="417">
        <v>71352</v>
      </c>
      <c r="L23" s="432"/>
      <c r="M23" s="419"/>
      <c r="O23" s="940"/>
    </row>
    <row r="24" spans="1:15" ht="12.75" x14ac:dyDescent="0.2">
      <c r="A24" s="416" t="s">
        <v>450</v>
      </c>
      <c r="B24" s="417">
        <v>3631134.7199999997</v>
      </c>
      <c r="C24" s="417">
        <v>12422326.800000001</v>
      </c>
      <c r="D24" s="417">
        <v>7546069.5999999996</v>
      </c>
      <c r="E24" s="417">
        <v>2381333.91</v>
      </c>
      <c r="F24" s="417">
        <v>1161645</v>
      </c>
      <c r="G24" s="417">
        <v>4263.3999999999996</v>
      </c>
      <c r="H24" s="417">
        <v>3831.15</v>
      </c>
      <c r="I24" s="417">
        <v>6851.03</v>
      </c>
      <c r="J24" s="417">
        <v>2613084.08</v>
      </c>
      <c r="K24" s="417">
        <v>0</v>
      </c>
      <c r="L24" s="432"/>
      <c r="M24" s="419"/>
    </row>
    <row r="25" spans="1:15" ht="12.75" x14ac:dyDescent="0.2">
      <c r="A25" s="416" t="s">
        <v>451</v>
      </c>
      <c r="B25" s="417">
        <v>6720.92</v>
      </c>
      <c r="C25" s="417">
        <v>5439.07</v>
      </c>
      <c r="D25" s="417">
        <v>2607.8199999999997</v>
      </c>
      <c r="E25" s="417">
        <v>1950.37</v>
      </c>
      <c r="F25" s="417">
        <v>10425.67</v>
      </c>
      <c r="G25" s="417">
        <v>20996.690000000002</v>
      </c>
      <c r="H25" s="417">
        <v>15132.73</v>
      </c>
      <c r="I25" s="417">
        <v>12134.76</v>
      </c>
      <c r="J25" s="417">
        <v>12308.73</v>
      </c>
      <c r="K25" s="417">
        <v>0</v>
      </c>
      <c r="L25" s="432"/>
      <c r="M25" s="419"/>
    </row>
    <row r="26" spans="1:15" ht="12.75" x14ac:dyDescent="0.2">
      <c r="A26" s="416" t="s">
        <v>453</v>
      </c>
      <c r="B26" s="417">
        <v>0</v>
      </c>
      <c r="C26" s="417">
        <v>0</v>
      </c>
      <c r="D26" s="417">
        <v>0</v>
      </c>
      <c r="E26" s="417">
        <v>554.11</v>
      </c>
      <c r="F26" s="417">
        <v>534.77</v>
      </c>
      <c r="G26" s="417">
        <v>496.5</v>
      </c>
      <c r="H26" s="417">
        <v>449.83000000000004</v>
      </c>
      <c r="I26" s="417">
        <v>2265.3199999999997</v>
      </c>
      <c r="J26" s="417">
        <v>9253.75</v>
      </c>
      <c r="K26" s="417">
        <v>0</v>
      </c>
      <c r="L26" s="432"/>
      <c r="M26" s="419"/>
    </row>
    <row r="27" spans="1:15" ht="12.75" x14ac:dyDescent="0.2">
      <c r="A27" s="416" t="s">
        <v>455</v>
      </c>
      <c r="B27" s="417">
        <v>0</v>
      </c>
      <c r="C27" s="417">
        <v>0</v>
      </c>
      <c r="D27" s="417">
        <v>0</v>
      </c>
      <c r="E27" s="417">
        <v>204.17</v>
      </c>
      <c r="F27" s="417">
        <v>0</v>
      </c>
      <c r="G27" s="417">
        <v>323.17</v>
      </c>
      <c r="H27" s="417">
        <v>343.12</v>
      </c>
      <c r="I27" s="417">
        <v>646.11</v>
      </c>
      <c r="J27" s="417">
        <v>2230.25</v>
      </c>
      <c r="K27" s="417">
        <v>0</v>
      </c>
      <c r="L27" s="432"/>
      <c r="M27" s="419"/>
    </row>
    <row r="28" spans="1:15" ht="12.75" x14ac:dyDescent="0.2">
      <c r="A28" s="416" t="s">
        <v>454</v>
      </c>
      <c r="B28" s="417">
        <v>46461.25</v>
      </c>
      <c r="C28" s="417">
        <v>22714.5</v>
      </c>
      <c r="D28" s="417">
        <v>26256.42</v>
      </c>
      <c r="E28" s="417">
        <v>1116.05</v>
      </c>
      <c r="F28" s="417">
        <v>2371</v>
      </c>
      <c r="G28" s="417">
        <v>4407.67</v>
      </c>
      <c r="H28" s="417">
        <v>19.829999999999998</v>
      </c>
      <c r="I28" s="417">
        <v>684.75</v>
      </c>
      <c r="J28" s="417">
        <v>962.4</v>
      </c>
      <c r="K28" s="417">
        <v>0</v>
      </c>
      <c r="L28" s="432"/>
      <c r="M28" s="419"/>
    </row>
    <row r="29" spans="1:15" ht="12.75" x14ac:dyDescent="0.2">
      <c r="A29" s="416" t="s">
        <v>452</v>
      </c>
      <c r="B29" s="417">
        <v>0</v>
      </c>
      <c r="C29" s="417">
        <v>0</v>
      </c>
      <c r="D29" s="417">
        <v>6.9499999999999993</v>
      </c>
      <c r="E29" s="417">
        <v>2053.8000000000002</v>
      </c>
      <c r="F29" s="417">
        <v>66.23</v>
      </c>
      <c r="G29" s="417">
        <v>445.46000000000004</v>
      </c>
      <c r="H29" s="417">
        <v>561.71</v>
      </c>
      <c r="I29" s="417">
        <v>442.12</v>
      </c>
      <c r="J29" s="417">
        <v>742.05000000000007</v>
      </c>
      <c r="K29" s="417">
        <v>0</v>
      </c>
      <c r="L29" s="432"/>
      <c r="M29" s="419"/>
    </row>
    <row r="30" spans="1:15" ht="13.5" thickBot="1" x14ac:dyDescent="0.25">
      <c r="A30" s="416" t="s">
        <v>456</v>
      </c>
      <c r="B30" s="417">
        <v>8256.16</v>
      </c>
      <c r="C30" s="417">
        <v>2401.39</v>
      </c>
      <c r="D30" s="417">
        <v>4502.2299999999996</v>
      </c>
      <c r="E30" s="417">
        <v>10984.09</v>
      </c>
      <c r="F30" s="417">
        <v>40343.879999999997</v>
      </c>
      <c r="G30" s="417">
        <v>166297.10999999999</v>
      </c>
      <c r="H30" s="417">
        <v>242359.6</v>
      </c>
      <c r="I30" s="417">
        <v>1081.55</v>
      </c>
      <c r="J30" s="417">
        <v>558.11</v>
      </c>
      <c r="K30" s="417">
        <v>0</v>
      </c>
      <c r="L30" s="432"/>
      <c r="M30" s="419"/>
    </row>
    <row r="31" spans="1:15" ht="13.5" thickBot="1" x14ac:dyDescent="0.25">
      <c r="A31" s="433" t="s">
        <v>463</v>
      </c>
      <c r="B31" s="431">
        <v>1294129001.8199999</v>
      </c>
      <c r="C31" s="431">
        <v>1551829060.0399992</v>
      </c>
      <c r="D31" s="431">
        <v>1595669572.1800001</v>
      </c>
      <c r="E31" s="431">
        <v>1347757603.0999999</v>
      </c>
      <c r="F31" s="431">
        <v>3567002137.6800003</v>
      </c>
      <c r="G31" s="431">
        <v>2953700136.9900002</v>
      </c>
      <c r="H31" s="431">
        <f>SUM(H32:H56)</f>
        <v>2130246987.0900006</v>
      </c>
      <c r="I31" s="431">
        <f>SUM(I32:I56)</f>
        <v>2186965544.8499994</v>
      </c>
      <c r="J31" s="431">
        <f>SUM(J32:J56)</f>
        <v>2687211130.6400003</v>
      </c>
      <c r="K31" s="431">
        <f>SUM(K32:K56)</f>
        <v>919297898.53000009</v>
      </c>
      <c r="L31" s="429"/>
    </row>
    <row r="32" spans="1:15" ht="12.75" x14ac:dyDescent="0.2">
      <c r="A32" s="134" t="s">
        <v>439</v>
      </c>
      <c r="B32" s="439">
        <v>299021879.33999974</v>
      </c>
      <c r="C32" s="439">
        <v>262400716.7299999</v>
      </c>
      <c r="D32" s="439">
        <v>205180204.41</v>
      </c>
      <c r="E32" s="435">
        <v>224292334.49999985</v>
      </c>
      <c r="F32" s="417">
        <v>381879177.25999993</v>
      </c>
      <c r="G32" s="417">
        <v>255627741.18999994</v>
      </c>
      <c r="H32" s="417">
        <v>356088789.54000002</v>
      </c>
      <c r="I32" s="417">
        <v>317357742.94</v>
      </c>
      <c r="J32" s="417">
        <v>474361141.80000007</v>
      </c>
      <c r="K32" s="417">
        <v>161902348.13000003</v>
      </c>
      <c r="L32" s="429"/>
      <c r="M32" s="419"/>
    </row>
    <row r="33" spans="1:19" ht="15" x14ac:dyDescent="0.25">
      <c r="A33" s="134" t="s">
        <v>432</v>
      </c>
      <c r="B33" s="439">
        <v>253105686.56999993</v>
      </c>
      <c r="C33" s="439">
        <v>436969243.44</v>
      </c>
      <c r="D33" s="439">
        <v>289108548.65000015</v>
      </c>
      <c r="E33" s="435">
        <v>141873742.14999998</v>
      </c>
      <c r="F33" s="417">
        <v>619563981.90999985</v>
      </c>
      <c r="G33" s="417">
        <v>798463349.86999965</v>
      </c>
      <c r="H33" s="417">
        <v>356204712.31</v>
      </c>
      <c r="I33" s="417">
        <v>331287142.3499999</v>
      </c>
      <c r="J33" s="417">
        <v>412274524.63999999</v>
      </c>
      <c r="K33" s="417">
        <v>146990536.49000004</v>
      </c>
      <c r="L33" s="436"/>
      <c r="M33" s="417"/>
      <c r="N33" s="417"/>
    </row>
    <row r="34" spans="1:19" ht="15" x14ac:dyDescent="0.25">
      <c r="A34" s="134" t="s">
        <v>437</v>
      </c>
      <c r="B34" s="439">
        <v>37020008.899999991</v>
      </c>
      <c r="C34" s="439">
        <v>51038111.769999996</v>
      </c>
      <c r="D34" s="439">
        <v>58885164.350000001</v>
      </c>
      <c r="E34" s="435">
        <v>53879644.410000004</v>
      </c>
      <c r="F34" s="417">
        <v>164896294.55999997</v>
      </c>
      <c r="G34" s="417">
        <v>192432520.05000001</v>
      </c>
      <c r="H34" s="417">
        <v>325576214.03999996</v>
      </c>
      <c r="I34" s="417">
        <v>359482800.31999999</v>
      </c>
      <c r="J34" s="417">
        <v>370341818.48000002</v>
      </c>
      <c r="K34" s="417">
        <v>115361608.72999999</v>
      </c>
      <c r="L34" s="437"/>
      <c r="M34" s="417"/>
      <c r="N34" s="417"/>
      <c r="O34" s="938"/>
      <c r="P34" s="938"/>
    </row>
    <row r="35" spans="1:19" s="122" customFormat="1" ht="15" x14ac:dyDescent="0.25">
      <c r="A35" s="134" t="s">
        <v>440</v>
      </c>
      <c r="B35" s="439">
        <v>43408346.93</v>
      </c>
      <c r="C35" s="439">
        <v>40466660.560000002</v>
      </c>
      <c r="D35" s="439">
        <v>44445044.389999993</v>
      </c>
      <c r="E35" s="435">
        <v>64230825.640000008</v>
      </c>
      <c r="F35" s="417">
        <v>109079291.27</v>
      </c>
      <c r="G35" s="417">
        <v>72829337.920000002</v>
      </c>
      <c r="H35" s="417">
        <v>57746406.000000007</v>
      </c>
      <c r="I35" s="417">
        <v>67294789.370000005</v>
      </c>
      <c r="J35" s="417">
        <v>211354188.57000002</v>
      </c>
      <c r="K35" s="417">
        <v>114332273.37000002</v>
      </c>
      <c r="L35" s="437"/>
    </row>
    <row r="36" spans="1:19" ht="15" x14ac:dyDescent="0.25">
      <c r="A36" s="134" t="s">
        <v>435</v>
      </c>
      <c r="B36" s="439">
        <v>34847381.639999993</v>
      </c>
      <c r="C36" s="439">
        <v>50731251.229999997</v>
      </c>
      <c r="D36" s="439">
        <v>70440473.929999992</v>
      </c>
      <c r="E36" s="435">
        <v>85386663.370000005</v>
      </c>
      <c r="F36" s="417">
        <v>246399825.99999994</v>
      </c>
      <c r="G36" s="417">
        <v>303369010.94</v>
      </c>
      <c r="H36" s="417">
        <v>155604803.37</v>
      </c>
      <c r="I36" s="417">
        <v>212009650.88</v>
      </c>
      <c r="J36" s="417">
        <v>252373569.77999997</v>
      </c>
      <c r="K36" s="417">
        <v>78725537.519999996</v>
      </c>
      <c r="L36" s="437"/>
      <c r="O36" s="941"/>
    </row>
    <row r="37" spans="1:19" ht="15" x14ac:dyDescent="0.25">
      <c r="A37" s="134" t="s">
        <v>436</v>
      </c>
      <c r="B37" s="439">
        <v>133946565.97000001</v>
      </c>
      <c r="C37" s="439">
        <v>162616331.24999997</v>
      </c>
      <c r="D37" s="439">
        <v>133465439.31</v>
      </c>
      <c r="E37" s="435">
        <v>112395727.99999997</v>
      </c>
      <c r="F37" s="417">
        <v>230283167.26999998</v>
      </c>
      <c r="G37" s="417">
        <v>177704433.04999992</v>
      </c>
      <c r="H37" s="417">
        <v>179604903.08999997</v>
      </c>
      <c r="I37" s="417">
        <v>187131815.28999999</v>
      </c>
      <c r="J37" s="417">
        <v>171580365.03999999</v>
      </c>
      <c r="K37" s="417">
        <v>66225497.520000011</v>
      </c>
      <c r="L37" s="437"/>
    </row>
    <row r="38" spans="1:19" ht="12.75" x14ac:dyDescent="0.2">
      <c r="A38" s="527" t="s">
        <v>433</v>
      </c>
      <c r="B38" s="435">
        <v>254940364.47000003</v>
      </c>
      <c r="C38" s="435">
        <v>308562000.86999989</v>
      </c>
      <c r="D38" s="435">
        <v>589779087.00000012</v>
      </c>
      <c r="E38" s="435">
        <v>456368326.80999982</v>
      </c>
      <c r="F38" s="417">
        <v>1239119452.05</v>
      </c>
      <c r="G38" s="417">
        <v>324726355.44</v>
      </c>
      <c r="H38" s="417">
        <v>217137729.47</v>
      </c>
      <c r="I38" s="417">
        <v>197474783.64000002</v>
      </c>
      <c r="J38" s="417">
        <v>193112655.03</v>
      </c>
      <c r="K38" s="417">
        <v>62231060.599999994</v>
      </c>
    </row>
    <row r="39" spans="1:19" ht="15" x14ac:dyDescent="0.25">
      <c r="A39" s="134" t="s">
        <v>434</v>
      </c>
      <c r="B39" s="439">
        <v>21840925.919999998</v>
      </c>
      <c r="C39" s="439">
        <v>13181073.239999998</v>
      </c>
      <c r="D39" s="439">
        <v>29300948.289999999</v>
      </c>
      <c r="E39" s="435">
        <v>51528132.049999997</v>
      </c>
      <c r="F39" s="417">
        <v>272944531.11000001</v>
      </c>
      <c r="G39" s="417">
        <v>467162152.86000001</v>
      </c>
      <c r="H39" s="417">
        <v>246166941.66000003</v>
      </c>
      <c r="I39" s="417">
        <v>220533003.36000001</v>
      </c>
      <c r="J39" s="417">
        <v>202851631.75</v>
      </c>
      <c r="K39" s="417">
        <v>50267488.43999999</v>
      </c>
      <c r="L39" s="436"/>
      <c r="M39" s="429"/>
      <c r="N39" s="429"/>
      <c r="O39" s="429"/>
      <c r="P39" s="429"/>
      <c r="Q39" s="429"/>
      <c r="R39" s="429"/>
      <c r="S39" s="429"/>
    </row>
    <row r="40" spans="1:19" ht="15" x14ac:dyDescent="0.25">
      <c r="A40" s="134" t="s">
        <v>442</v>
      </c>
      <c r="B40" s="452">
        <v>31707595.720000006</v>
      </c>
      <c r="C40" s="452">
        <v>27546842.109999999</v>
      </c>
      <c r="D40" s="452">
        <v>22901802.579999991</v>
      </c>
      <c r="E40" s="438">
        <v>15431745.90000001</v>
      </c>
      <c r="F40" s="417">
        <v>41371817.509999998</v>
      </c>
      <c r="G40" s="417">
        <v>115716249.10999998</v>
      </c>
      <c r="H40" s="417">
        <v>32854811.379999999</v>
      </c>
      <c r="I40" s="417">
        <v>57396038.609999999</v>
      </c>
      <c r="J40" s="417">
        <v>94083505.999999985</v>
      </c>
      <c r="K40" s="417">
        <v>30097865.79999999</v>
      </c>
      <c r="L40" s="436"/>
      <c r="M40" s="429"/>
      <c r="N40" s="429"/>
      <c r="O40" s="429"/>
      <c r="P40" s="429"/>
      <c r="Q40" s="429"/>
      <c r="R40" s="429"/>
      <c r="S40" s="429"/>
    </row>
    <row r="41" spans="1:19" ht="12.75" x14ac:dyDescent="0.2">
      <c r="A41" s="134" t="s">
        <v>438</v>
      </c>
      <c r="B41" s="439">
        <v>52505431.340000011</v>
      </c>
      <c r="C41" s="439">
        <v>40977897.549999982</v>
      </c>
      <c r="D41" s="439">
        <v>38349044.249999993</v>
      </c>
      <c r="E41" s="435">
        <v>54018026.13000001</v>
      </c>
      <c r="F41" s="417">
        <v>65012466.039999999</v>
      </c>
      <c r="G41" s="417">
        <v>61343585.300000004</v>
      </c>
      <c r="H41" s="417">
        <v>58411229.120000005</v>
      </c>
      <c r="I41" s="417">
        <v>67265890.799999997</v>
      </c>
      <c r="J41" s="417">
        <v>92052510.129999995</v>
      </c>
      <c r="K41" s="417">
        <v>27492943.260000002</v>
      </c>
      <c r="L41" s="429"/>
      <c r="M41" s="429"/>
      <c r="N41" s="429"/>
      <c r="O41" s="429"/>
      <c r="P41" s="429"/>
      <c r="Q41" s="429"/>
      <c r="R41" s="429"/>
      <c r="S41" s="429"/>
    </row>
    <row r="42" spans="1:19" ht="15" x14ac:dyDescent="0.25">
      <c r="A42" s="134" t="s">
        <v>445</v>
      </c>
      <c r="B42" s="452">
        <v>30808610.84</v>
      </c>
      <c r="C42" s="452">
        <v>36817070.799999997</v>
      </c>
      <c r="D42" s="452">
        <v>29286302.299999993</v>
      </c>
      <c r="E42" s="438">
        <v>21470516.940000001</v>
      </c>
      <c r="F42" s="417">
        <v>37032536.200000003</v>
      </c>
      <c r="G42" s="417">
        <v>47922625.470000006</v>
      </c>
      <c r="H42" s="417">
        <v>38638399.759999998</v>
      </c>
      <c r="I42" s="417">
        <v>47256438.25</v>
      </c>
      <c r="J42" s="417">
        <v>63809881.949999996</v>
      </c>
      <c r="K42" s="417">
        <v>22367777.209999997</v>
      </c>
      <c r="L42" s="436"/>
      <c r="M42" s="429"/>
      <c r="N42" s="429"/>
      <c r="O42" s="429"/>
      <c r="P42" s="429"/>
      <c r="Q42" s="429"/>
      <c r="R42" s="429"/>
      <c r="S42" s="429"/>
    </row>
    <row r="43" spans="1:19" ht="15" x14ac:dyDescent="0.25">
      <c r="A43" s="134" t="s">
        <v>443</v>
      </c>
      <c r="B43" s="452">
        <v>41945982.120000012</v>
      </c>
      <c r="C43" s="452">
        <v>47533281.609999992</v>
      </c>
      <c r="D43" s="452">
        <v>32984802.900000006</v>
      </c>
      <c r="E43" s="438">
        <v>28541574.749999993</v>
      </c>
      <c r="F43" s="417">
        <v>92244634.230000019</v>
      </c>
      <c r="G43" s="417">
        <v>57562651.850000046</v>
      </c>
      <c r="H43" s="417">
        <v>43288333.449999966</v>
      </c>
      <c r="I43" s="417">
        <v>53302998.330000013</v>
      </c>
      <c r="J43" s="417">
        <v>53755346.409999974</v>
      </c>
      <c r="K43" s="417">
        <v>15267144.090000007</v>
      </c>
      <c r="L43" s="436"/>
      <c r="M43" s="429"/>
      <c r="N43" s="429"/>
      <c r="O43" s="429"/>
      <c r="P43" s="429"/>
      <c r="Q43" s="429"/>
      <c r="R43" s="429"/>
      <c r="S43" s="429"/>
    </row>
    <row r="44" spans="1:19" ht="15" x14ac:dyDescent="0.25">
      <c r="A44" s="134" t="s">
        <v>441</v>
      </c>
      <c r="B44" s="439">
        <v>30075847.449999992</v>
      </c>
      <c r="C44" s="439">
        <v>37912818.020000003</v>
      </c>
      <c r="D44" s="439">
        <v>27545624.259999998</v>
      </c>
      <c r="E44" s="435">
        <v>18080641.159999993</v>
      </c>
      <c r="F44" s="417">
        <v>32102053.259999998</v>
      </c>
      <c r="G44" s="417">
        <v>44296491.939999983</v>
      </c>
      <c r="H44" s="417">
        <v>32119949.209999997</v>
      </c>
      <c r="I44" s="417">
        <v>30898164.200000003</v>
      </c>
      <c r="J44" s="417">
        <v>42780700.579999991</v>
      </c>
      <c r="K44" s="417">
        <v>11649447.379999997</v>
      </c>
      <c r="L44" s="436"/>
      <c r="M44" s="429"/>
      <c r="N44" s="429"/>
      <c r="O44" s="429"/>
      <c r="P44" s="429"/>
      <c r="Q44" s="429"/>
      <c r="R44" s="429"/>
      <c r="S44" s="429"/>
    </row>
    <row r="45" spans="1:19" ht="15" x14ac:dyDescent="0.25">
      <c r="A45" s="134" t="s">
        <v>444</v>
      </c>
      <c r="B45" s="439">
        <v>18670393.109999992</v>
      </c>
      <c r="C45" s="439">
        <v>20897868.690000005</v>
      </c>
      <c r="D45" s="439">
        <v>14951917.119999999</v>
      </c>
      <c r="E45" s="435">
        <v>14050203.010000002</v>
      </c>
      <c r="F45" s="417">
        <v>26887617.290000007</v>
      </c>
      <c r="G45" s="417">
        <v>25050601.439999998</v>
      </c>
      <c r="H45" s="417">
        <v>18726605.330000002</v>
      </c>
      <c r="I45" s="417">
        <v>22080482.780000005</v>
      </c>
      <c r="J45" s="417">
        <v>33466667.82</v>
      </c>
      <c r="K45" s="417">
        <v>10742218.569999998</v>
      </c>
      <c r="L45" s="436"/>
      <c r="M45" s="429"/>
      <c r="N45" s="429"/>
      <c r="O45" s="429"/>
      <c r="P45" s="429"/>
      <c r="Q45" s="429"/>
      <c r="R45" s="429"/>
      <c r="S45" s="429"/>
    </row>
    <row r="46" spans="1:19" ht="15" x14ac:dyDescent="0.25">
      <c r="A46" s="134" t="s">
        <v>447</v>
      </c>
      <c r="B46" s="439">
        <v>4942204.2699999996</v>
      </c>
      <c r="C46" s="439">
        <v>5145003.5899999989</v>
      </c>
      <c r="D46" s="439">
        <v>4912752.0900000008</v>
      </c>
      <c r="E46" s="435">
        <v>3472204.84</v>
      </c>
      <c r="F46" s="417">
        <v>4532646.41</v>
      </c>
      <c r="G46" s="417">
        <v>5391846.2000000002</v>
      </c>
      <c r="H46" s="417">
        <v>6012225.6300000008</v>
      </c>
      <c r="I46" s="417">
        <v>8996058.7400000021</v>
      </c>
      <c r="J46" s="417">
        <v>12358484.789999999</v>
      </c>
      <c r="K46" s="417">
        <v>4217630.46</v>
      </c>
      <c r="L46" s="436"/>
      <c r="M46" s="429"/>
      <c r="N46" s="429"/>
      <c r="O46" s="429"/>
      <c r="P46" s="429"/>
      <c r="Q46" s="429"/>
      <c r="R46" s="429"/>
      <c r="S46" s="429"/>
    </row>
    <row r="47" spans="1:19" ht="12.75" x14ac:dyDescent="0.2">
      <c r="A47" s="134" t="s">
        <v>450</v>
      </c>
      <c r="B47" s="439">
        <v>4617777.3600000031</v>
      </c>
      <c r="C47" s="439">
        <v>8015600.6800000006</v>
      </c>
      <c r="D47" s="439">
        <v>2870467.6599999988</v>
      </c>
      <c r="E47" s="435">
        <v>1864809.4</v>
      </c>
      <c r="F47" s="417">
        <v>0</v>
      </c>
      <c r="G47" s="417">
        <v>125412.68000000004</v>
      </c>
      <c r="H47" s="417">
        <v>2106458.58</v>
      </c>
      <c r="I47" s="417">
        <v>3257053.23</v>
      </c>
      <c r="J47" s="417">
        <v>4145652.59</v>
      </c>
      <c r="K47" s="417">
        <v>1137597.0099999998</v>
      </c>
      <c r="L47" s="429"/>
      <c r="M47" s="429"/>
      <c r="N47" s="429"/>
      <c r="O47" s="429"/>
      <c r="P47" s="429"/>
      <c r="Q47" s="429"/>
      <c r="R47" s="429"/>
      <c r="S47" s="429"/>
    </row>
    <row r="48" spans="1:19" ht="12.75" x14ac:dyDescent="0.2">
      <c r="A48" s="134" t="s">
        <v>446</v>
      </c>
      <c r="B48" s="439">
        <v>456410.10999999993</v>
      </c>
      <c r="C48" s="439">
        <v>768670.29</v>
      </c>
      <c r="D48" s="439">
        <v>1024823.6399999997</v>
      </c>
      <c r="E48" s="435">
        <v>746932.99</v>
      </c>
      <c r="F48" s="417">
        <v>966898.81999999983</v>
      </c>
      <c r="G48" s="417">
        <v>1364664.8199999998</v>
      </c>
      <c r="H48" s="417">
        <v>1359913.4499999997</v>
      </c>
      <c r="I48" s="417">
        <v>1276476.58</v>
      </c>
      <c r="J48" s="417">
        <v>1282698.9199999997</v>
      </c>
      <c r="K48" s="417">
        <v>200431.96000000002</v>
      </c>
      <c r="L48" s="429"/>
      <c r="M48" s="429"/>
      <c r="N48" s="429"/>
      <c r="O48" s="429"/>
      <c r="P48" s="429"/>
      <c r="Q48" s="429"/>
      <c r="R48" s="429"/>
      <c r="S48" s="429"/>
    </row>
    <row r="49" spans="1:19" ht="15" x14ac:dyDescent="0.25">
      <c r="A49" s="134" t="s">
        <v>449</v>
      </c>
      <c r="B49" s="439">
        <v>267523.19000000006</v>
      </c>
      <c r="C49" s="439">
        <v>248601.83</v>
      </c>
      <c r="D49" s="439">
        <v>236628.35999999984</v>
      </c>
      <c r="E49" s="435">
        <v>125551.05</v>
      </c>
      <c r="F49" s="417">
        <v>384904.28000000009</v>
      </c>
      <c r="G49" s="417">
        <v>442206.84000000032</v>
      </c>
      <c r="H49" s="417">
        <v>429659.93000000005</v>
      </c>
      <c r="I49" s="417">
        <v>465643.66000000003</v>
      </c>
      <c r="J49" s="417">
        <v>435133.73</v>
      </c>
      <c r="K49" s="417">
        <v>88491.989999999991</v>
      </c>
      <c r="L49" s="436"/>
      <c r="M49" s="429"/>
      <c r="N49" s="429"/>
      <c r="O49" s="429"/>
      <c r="P49" s="429"/>
      <c r="Q49" s="429"/>
      <c r="R49" s="429"/>
      <c r="S49" s="429"/>
    </row>
    <row r="50" spans="1:19" ht="15" x14ac:dyDescent="0.25">
      <c r="A50" s="134" t="s">
        <v>451</v>
      </c>
      <c r="B50" s="439">
        <v>0</v>
      </c>
      <c r="C50" s="439">
        <v>0</v>
      </c>
      <c r="D50" s="439">
        <v>0</v>
      </c>
      <c r="E50" s="439">
        <v>0</v>
      </c>
      <c r="F50" s="417">
        <v>2300842.2099999995</v>
      </c>
      <c r="G50" s="417">
        <v>2168900.0199999996</v>
      </c>
      <c r="H50" s="417">
        <v>2168901.77</v>
      </c>
      <c r="I50" s="417">
        <v>2198571.52</v>
      </c>
      <c r="J50" s="417">
        <v>790652.63000000012</v>
      </c>
      <c r="K50" s="417">
        <v>0</v>
      </c>
      <c r="L50" s="436"/>
      <c r="M50" s="429"/>
      <c r="N50" s="429"/>
      <c r="O50" s="429"/>
      <c r="P50" s="429"/>
      <c r="Q50" s="429"/>
      <c r="R50" s="429"/>
      <c r="S50" s="429"/>
    </row>
    <row r="51" spans="1:19" ht="15" x14ac:dyDescent="0.25">
      <c r="A51" s="134" t="s">
        <v>452</v>
      </c>
      <c r="B51" s="439">
        <v>66.569999999999993</v>
      </c>
      <c r="C51" s="439">
        <v>15.779999999999998</v>
      </c>
      <c r="D51" s="439">
        <v>496.69000000000028</v>
      </c>
      <c r="E51" s="435">
        <v>0</v>
      </c>
      <c r="F51" s="417">
        <v>0</v>
      </c>
      <c r="G51" s="417">
        <v>0</v>
      </c>
      <c r="H51" s="417">
        <v>0</v>
      </c>
      <c r="I51" s="417">
        <v>0</v>
      </c>
      <c r="J51" s="417">
        <v>0</v>
      </c>
      <c r="K51" s="417">
        <v>0</v>
      </c>
      <c r="L51" s="436"/>
      <c r="M51" s="429"/>
      <c r="N51" s="429"/>
      <c r="O51" s="429"/>
      <c r="P51" s="429"/>
      <c r="Q51" s="429"/>
      <c r="R51" s="429"/>
      <c r="S51" s="429"/>
    </row>
    <row r="52" spans="1:19" ht="15" x14ac:dyDescent="0.25">
      <c r="A52" s="134" t="s">
        <v>456</v>
      </c>
      <c r="B52" s="439">
        <v>0</v>
      </c>
      <c r="C52" s="439">
        <v>0</v>
      </c>
      <c r="D52" s="439">
        <v>0</v>
      </c>
      <c r="E52" s="435">
        <v>0</v>
      </c>
      <c r="F52" s="417">
        <v>0</v>
      </c>
      <c r="G52" s="417">
        <v>0</v>
      </c>
      <c r="H52" s="417">
        <v>0</v>
      </c>
      <c r="I52" s="417">
        <v>0</v>
      </c>
      <c r="J52" s="417">
        <v>0</v>
      </c>
      <c r="K52" s="417">
        <v>0</v>
      </c>
      <c r="L52" s="436"/>
      <c r="M52" s="429"/>
      <c r="N52" s="429"/>
      <c r="O52" s="429"/>
      <c r="P52" s="429"/>
      <c r="Q52" s="429"/>
      <c r="R52" s="429"/>
      <c r="S52" s="429"/>
    </row>
    <row r="53" spans="1:19" ht="15" x14ac:dyDescent="0.25">
      <c r="A53" s="134" t="s">
        <v>453</v>
      </c>
      <c r="B53" s="439">
        <v>0</v>
      </c>
      <c r="C53" s="439">
        <v>0</v>
      </c>
      <c r="D53" s="439">
        <v>0</v>
      </c>
      <c r="E53" s="439">
        <v>0</v>
      </c>
      <c r="F53" s="417">
        <v>0</v>
      </c>
      <c r="G53" s="417">
        <v>0</v>
      </c>
      <c r="H53" s="417">
        <v>0</v>
      </c>
      <c r="I53" s="417">
        <v>0</v>
      </c>
      <c r="J53" s="417">
        <v>0</v>
      </c>
      <c r="K53" s="417">
        <v>0</v>
      </c>
      <c r="L53" s="436"/>
      <c r="M53" s="429"/>
      <c r="N53" s="429"/>
      <c r="O53" s="429"/>
      <c r="P53" s="429"/>
      <c r="Q53" s="429"/>
      <c r="R53" s="429"/>
      <c r="S53" s="429"/>
    </row>
    <row r="54" spans="1:19" ht="15" x14ac:dyDescent="0.25">
      <c r="A54" s="134" t="s">
        <v>448</v>
      </c>
      <c r="B54" s="439">
        <v>0</v>
      </c>
      <c r="C54" s="439">
        <v>0</v>
      </c>
      <c r="D54" s="439">
        <v>0</v>
      </c>
      <c r="E54" s="439">
        <v>0</v>
      </c>
      <c r="F54" s="417">
        <v>0</v>
      </c>
      <c r="G54" s="417">
        <v>0</v>
      </c>
      <c r="H54" s="417">
        <v>0</v>
      </c>
      <c r="I54" s="417">
        <v>0</v>
      </c>
      <c r="J54" s="417">
        <v>0</v>
      </c>
      <c r="K54" s="417">
        <v>0</v>
      </c>
      <c r="L54" s="436"/>
      <c r="M54" s="429"/>
      <c r="N54" s="429"/>
      <c r="O54" s="429"/>
      <c r="P54" s="429"/>
      <c r="Q54" s="429"/>
      <c r="R54" s="429"/>
      <c r="S54" s="429"/>
    </row>
    <row r="55" spans="1:19" ht="12.75" x14ac:dyDescent="0.2">
      <c r="A55" s="134" t="s">
        <v>454</v>
      </c>
      <c r="B55" s="439">
        <v>0</v>
      </c>
      <c r="C55" s="439">
        <v>0</v>
      </c>
      <c r="D55" s="439">
        <v>0</v>
      </c>
      <c r="E55" s="439">
        <v>0</v>
      </c>
      <c r="F55" s="417">
        <v>0</v>
      </c>
      <c r="G55" s="417">
        <v>0</v>
      </c>
      <c r="H55" s="417">
        <v>0</v>
      </c>
      <c r="I55" s="417">
        <v>0</v>
      </c>
      <c r="J55" s="417">
        <v>0</v>
      </c>
      <c r="K55" s="417">
        <v>0</v>
      </c>
      <c r="L55" s="429"/>
      <c r="M55" s="429"/>
      <c r="N55" s="429"/>
      <c r="O55" s="429"/>
      <c r="P55" s="429"/>
      <c r="Q55" s="429"/>
      <c r="R55" s="429"/>
      <c r="S55" s="429"/>
    </row>
    <row r="56" spans="1:19" ht="13.5" thickBot="1" x14ac:dyDescent="0.25">
      <c r="A56" s="134" t="s">
        <v>455</v>
      </c>
      <c r="B56" s="439">
        <v>0</v>
      </c>
      <c r="C56" s="439">
        <v>0</v>
      </c>
      <c r="D56" s="439">
        <v>0</v>
      </c>
      <c r="E56" s="435">
        <v>0</v>
      </c>
      <c r="F56" s="417">
        <v>0</v>
      </c>
      <c r="G56" s="417">
        <v>0</v>
      </c>
      <c r="H56" s="417">
        <v>0</v>
      </c>
      <c r="I56" s="417">
        <v>0</v>
      </c>
      <c r="J56" s="417">
        <v>0</v>
      </c>
      <c r="K56" s="417">
        <v>0</v>
      </c>
      <c r="L56" s="429"/>
      <c r="M56" s="429"/>
      <c r="N56" s="429"/>
      <c r="O56" s="429"/>
      <c r="P56" s="429"/>
      <c r="Q56" s="429"/>
      <c r="R56" s="429"/>
      <c r="S56" s="429"/>
    </row>
    <row r="57" spans="1:19" ht="26.25" thickBot="1" x14ac:dyDescent="0.25">
      <c r="A57" s="440" t="s">
        <v>460</v>
      </c>
      <c r="B57" s="434">
        <f t="shared" ref="B57:K57" si="1">SUM(B58:B82)</f>
        <v>216697183.52330828</v>
      </c>
      <c r="C57" s="434">
        <f t="shared" si="1"/>
        <v>216094965.13043001</v>
      </c>
      <c r="D57" s="434">
        <f t="shared" si="1"/>
        <v>238632296.82879466</v>
      </c>
      <c r="E57" s="434">
        <f t="shared" si="1"/>
        <v>264916668.85231239</v>
      </c>
      <c r="F57" s="434">
        <f t="shared" si="1"/>
        <v>294236611.05583221</v>
      </c>
      <c r="G57" s="434">
        <f t="shared" si="1"/>
        <v>296061536.17362416</v>
      </c>
      <c r="H57" s="434">
        <f t="shared" si="1"/>
        <v>282105401.3869859</v>
      </c>
      <c r="I57" s="434">
        <f t="shared" si="1"/>
        <v>303738554.63805079</v>
      </c>
      <c r="J57" s="434">
        <f t="shared" si="1"/>
        <v>366130549.65750736</v>
      </c>
      <c r="K57" s="434">
        <f t="shared" si="1"/>
        <v>54026123.508767404</v>
      </c>
      <c r="L57" s="429"/>
      <c r="M57" s="429"/>
      <c r="N57" s="429"/>
      <c r="O57" s="429"/>
      <c r="P57" s="429"/>
      <c r="Q57" s="429"/>
      <c r="R57" s="429"/>
      <c r="S57" s="429"/>
    </row>
    <row r="58" spans="1:19" ht="15" x14ac:dyDescent="0.25">
      <c r="A58" s="134" t="s">
        <v>440</v>
      </c>
      <c r="B58" s="117">
        <v>15467683.312882299</v>
      </c>
      <c r="C58" s="117">
        <v>15261391.785</v>
      </c>
      <c r="D58" s="117">
        <v>17109719.613297656</v>
      </c>
      <c r="E58" s="117">
        <v>14656066.931657255</v>
      </c>
      <c r="F58" s="417">
        <v>17000906.373179011</v>
      </c>
      <c r="G58" s="417">
        <v>19100367.350772895</v>
      </c>
      <c r="H58" s="417">
        <v>15169974.816499777</v>
      </c>
      <c r="I58" s="417">
        <v>15480222.821712269</v>
      </c>
      <c r="J58" s="417">
        <v>16007651.671307195</v>
      </c>
      <c r="K58" s="417">
        <v>13560329.934877947</v>
      </c>
      <c r="L58" s="441"/>
      <c r="M58" s="429"/>
      <c r="N58" s="429"/>
      <c r="O58" s="429"/>
      <c r="P58" s="429"/>
      <c r="Q58" s="429"/>
      <c r="R58" s="429"/>
      <c r="S58" s="429"/>
    </row>
    <row r="59" spans="1:19" ht="15" x14ac:dyDescent="0.25">
      <c r="A59" s="134" t="s">
        <v>438</v>
      </c>
      <c r="B59" s="117">
        <v>17488700.072632734</v>
      </c>
      <c r="C59" s="117">
        <v>15512071.786870001</v>
      </c>
      <c r="D59" s="117">
        <v>15532475.287670655</v>
      </c>
      <c r="E59" s="117">
        <v>18661755.239467923</v>
      </c>
      <c r="F59" s="417">
        <v>19728703.35033948</v>
      </c>
      <c r="G59" s="417">
        <v>16884836.630902734</v>
      </c>
      <c r="H59" s="417">
        <v>16964346.014076527</v>
      </c>
      <c r="I59" s="417">
        <v>21556039.035597317</v>
      </c>
      <c r="J59" s="417">
        <v>30139044.680028453</v>
      </c>
      <c r="K59" s="417">
        <v>5110557.528085053</v>
      </c>
      <c r="L59" s="441"/>
      <c r="M59" s="429"/>
      <c r="N59" s="429"/>
      <c r="O59" s="429"/>
      <c r="P59" s="429"/>
      <c r="Q59" s="429"/>
      <c r="R59" s="429"/>
      <c r="S59" s="429"/>
    </row>
    <row r="60" spans="1:19" ht="15" x14ac:dyDescent="0.25">
      <c r="A60" s="134" t="s">
        <v>439</v>
      </c>
      <c r="B60" s="117">
        <v>11564567.970783424</v>
      </c>
      <c r="C60" s="117">
        <v>13437047.261079999</v>
      </c>
      <c r="D60" s="117">
        <v>14248684.110614132</v>
      </c>
      <c r="E60" s="117">
        <v>16183752.304699775</v>
      </c>
      <c r="F60" s="417">
        <v>18071818.87998952</v>
      </c>
      <c r="G60" s="417">
        <v>17056259.310901817</v>
      </c>
      <c r="H60" s="417">
        <v>20359718.923747145</v>
      </c>
      <c r="I60" s="417">
        <v>18503642.437571492</v>
      </c>
      <c r="J60" s="417">
        <v>25425615.019188378</v>
      </c>
      <c r="K60" s="417">
        <v>4016631.2525660004</v>
      </c>
      <c r="L60" s="441"/>
      <c r="M60" s="429"/>
      <c r="N60" s="429"/>
      <c r="O60" s="429"/>
      <c r="P60" s="429"/>
      <c r="Q60" s="429"/>
      <c r="R60" s="429"/>
      <c r="S60" s="429"/>
    </row>
    <row r="61" spans="1:19" ht="15" x14ac:dyDescent="0.25">
      <c r="A61" s="134" t="s">
        <v>442</v>
      </c>
      <c r="B61" s="117">
        <v>15201708.287976569</v>
      </c>
      <c r="C61" s="117">
        <v>16201062.345720001</v>
      </c>
      <c r="D61" s="117">
        <v>13215098.534653703</v>
      </c>
      <c r="E61" s="117">
        <v>18714630.825198788</v>
      </c>
      <c r="F61" s="417">
        <v>21709324.795177195</v>
      </c>
      <c r="G61" s="417">
        <v>24726512.739873204</v>
      </c>
      <c r="H61" s="417">
        <v>22793481.670583814</v>
      </c>
      <c r="I61" s="417">
        <v>18888973.909508314</v>
      </c>
      <c r="J61" s="417">
        <v>25769122.596621677</v>
      </c>
      <c r="K61" s="417">
        <v>3951420.871710754</v>
      </c>
      <c r="L61" s="441"/>
      <c r="M61" s="429"/>
      <c r="N61" s="429"/>
      <c r="O61" s="429"/>
      <c r="P61" s="429"/>
      <c r="Q61" s="429"/>
      <c r="R61" s="429"/>
      <c r="S61" s="429"/>
    </row>
    <row r="62" spans="1:19" ht="15" x14ac:dyDescent="0.25">
      <c r="A62" s="134" t="s">
        <v>444</v>
      </c>
      <c r="B62" s="117">
        <v>11418350.291357087</v>
      </c>
      <c r="C62" s="117">
        <v>11817789.89978</v>
      </c>
      <c r="D62" s="117">
        <v>11148891.77136164</v>
      </c>
      <c r="E62" s="117">
        <v>12261922.551754456</v>
      </c>
      <c r="F62" s="417">
        <v>13349532.512036189</v>
      </c>
      <c r="G62" s="417">
        <v>17458774.332165495</v>
      </c>
      <c r="H62" s="417">
        <v>13737572.486887349</v>
      </c>
      <c r="I62" s="417">
        <v>14454386.149282297</v>
      </c>
      <c r="J62" s="417">
        <v>15830520.9670277</v>
      </c>
      <c r="K62" s="417">
        <v>3399393.9756285194</v>
      </c>
      <c r="L62" s="441"/>
      <c r="M62" s="429"/>
      <c r="N62" s="429"/>
      <c r="O62" s="429"/>
      <c r="P62" s="429"/>
      <c r="Q62" s="429"/>
      <c r="R62" s="429"/>
      <c r="S62" s="429"/>
    </row>
    <row r="63" spans="1:19" ht="15" x14ac:dyDescent="0.25">
      <c r="A63" s="134" t="s">
        <v>433</v>
      </c>
      <c r="B63" s="117">
        <v>27959265.008889921</v>
      </c>
      <c r="C63" s="117">
        <v>29174524.286010001</v>
      </c>
      <c r="D63" s="117">
        <v>43666224.359411955</v>
      </c>
      <c r="E63" s="117">
        <v>52681374.439384423</v>
      </c>
      <c r="F63" s="417">
        <v>52271682.962005191</v>
      </c>
      <c r="G63" s="417">
        <v>56595615.336610854</v>
      </c>
      <c r="H63" s="417">
        <v>56279204.985707022</v>
      </c>
      <c r="I63" s="417">
        <v>55929576.171165451</v>
      </c>
      <c r="J63" s="417">
        <v>56245290.026206836</v>
      </c>
      <c r="K63" s="417">
        <v>2962314.7775704428</v>
      </c>
      <c r="L63" s="441"/>
      <c r="M63" s="429"/>
      <c r="N63" s="429"/>
      <c r="O63" s="429"/>
      <c r="P63" s="429"/>
      <c r="Q63" s="429"/>
      <c r="R63" s="429"/>
      <c r="S63" s="429"/>
    </row>
    <row r="64" spans="1:19" ht="15" x14ac:dyDescent="0.25">
      <c r="A64" s="134" t="s">
        <v>432</v>
      </c>
      <c r="B64" s="117">
        <v>16116486.397203699</v>
      </c>
      <c r="C64" s="117">
        <v>16401537.732279997</v>
      </c>
      <c r="D64" s="117">
        <v>18147321.062017605</v>
      </c>
      <c r="E64" s="117">
        <v>19704941.029119894</v>
      </c>
      <c r="F64" s="417">
        <v>21065367.556276254</v>
      </c>
      <c r="G64" s="417">
        <v>22160450.861404005</v>
      </c>
      <c r="H64" s="417">
        <v>22649382.240080178</v>
      </c>
      <c r="I64" s="417">
        <v>26653565.870024364</v>
      </c>
      <c r="J64" s="417">
        <v>32438018.841556557</v>
      </c>
      <c r="K64" s="417">
        <v>2857161.2110169083</v>
      </c>
      <c r="L64" s="441"/>
      <c r="M64" s="429"/>
      <c r="N64" s="429"/>
      <c r="O64" s="429"/>
      <c r="P64" s="429"/>
      <c r="Q64" s="429"/>
      <c r="R64" s="429"/>
      <c r="S64" s="429"/>
    </row>
    <row r="65" spans="1:19" ht="15" x14ac:dyDescent="0.25">
      <c r="A65" s="134" t="s">
        <v>448</v>
      </c>
      <c r="B65" s="117">
        <v>5663052.8317000009</v>
      </c>
      <c r="C65" s="117">
        <v>4769212.3398500001</v>
      </c>
      <c r="D65" s="117">
        <v>4462438.3670402812</v>
      </c>
      <c r="E65" s="117">
        <v>5687389.6456776354</v>
      </c>
      <c r="F65" s="417">
        <v>3863782.0252467599</v>
      </c>
      <c r="G65" s="417">
        <v>4547433.2491905801</v>
      </c>
      <c r="H65" s="417">
        <v>3721045.833020451</v>
      </c>
      <c r="I65" s="417">
        <v>3639917.452289185</v>
      </c>
      <c r="J65" s="417">
        <v>2075670.9844181738</v>
      </c>
      <c r="K65" s="417">
        <v>2723574.830881191</v>
      </c>
      <c r="L65" s="441"/>
      <c r="M65" s="429"/>
      <c r="N65" s="429"/>
      <c r="O65" s="429"/>
      <c r="P65" s="429"/>
      <c r="Q65" s="429"/>
      <c r="R65" s="429"/>
      <c r="S65" s="429"/>
    </row>
    <row r="66" spans="1:19" ht="15" x14ac:dyDescent="0.25">
      <c r="A66" s="134" t="s">
        <v>446</v>
      </c>
      <c r="B66" s="117">
        <v>8267810.8664689353</v>
      </c>
      <c r="C66" s="117">
        <v>8172931.2445999999</v>
      </c>
      <c r="D66" s="117">
        <v>7771425.4589981763</v>
      </c>
      <c r="E66" s="117">
        <v>9304277.0487393383</v>
      </c>
      <c r="F66" s="417">
        <v>9574625.7776067629</v>
      </c>
      <c r="G66" s="417">
        <v>7655384.8702827776</v>
      </c>
      <c r="H66" s="417">
        <v>9854301.6278018672</v>
      </c>
      <c r="I66" s="417">
        <v>8306326.8700966723</v>
      </c>
      <c r="J66" s="417">
        <v>9624657.2709755078</v>
      </c>
      <c r="K66" s="417">
        <v>2652930.5602932577</v>
      </c>
      <c r="L66" s="441"/>
      <c r="M66" s="429"/>
      <c r="N66" s="429"/>
      <c r="O66" s="429"/>
      <c r="P66" s="429"/>
      <c r="Q66" s="429"/>
      <c r="R66" s="429"/>
      <c r="S66" s="429"/>
    </row>
    <row r="67" spans="1:19" ht="15" x14ac:dyDescent="0.25">
      <c r="A67" s="134" t="s">
        <v>436</v>
      </c>
      <c r="B67" s="117">
        <v>12359886.652327029</v>
      </c>
      <c r="C67" s="117">
        <v>13724249.13032</v>
      </c>
      <c r="D67" s="117">
        <v>12836415.018931437</v>
      </c>
      <c r="E67" s="117">
        <v>13644766.348202845</v>
      </c>
      <c r="F67" s="417">
        <v>15425769.97469715</v>
      </c>
      <c r="G67" s="417">
        <v>14059977.000674061</v>
      </c>
      <c r="H67" s="417">
        <v>12446283.488965496</v>
      </c>
      <c r="I67" s="417">
        <v>18380505.498988483</v>
      </c>
      <c r="J67" s="417">
        <v>22573639.252289146</v>
      </c>
      <c r="K67" s="417">
        <v>2620558.7978261346</v>
      </c>
      <c r="L67" s="441"/>
      <c r="M67" s="429"/>
      <c r="N67" s="429"/>
      <c r="O67" s="429"/>
      <c r="P67" s="429"/>
      <c r="Q67" s="429"/>
      <c r="R67" s="429"/>
      <c r="S67" s="429"/>
    </row>
    <row r="68" spans="1:19" ht="15" x14ac:dyDescent="0.25">
      <c r="A68" s="134" t="s">
        <v>437</v>
      </c>
      <c r="B68" s="117">
        <v>6776973.5210301504</v>
      </c>
      <c r="C68" s="117">
        <v>6200628.2359000007</v>
      </c>
      <c r="D68" s="117">
        <v>7311743.4605115829</v>
      </c>
      <c r="E68" s="117">
        <v>8982509.613011308</v>
      </c>
      <c r="F68" s="417">
        <v>14347885.648515208</v>
      </c>
      <c r="G68" s="417">
        <v>11925185.83008326</v>
      </c>
      <c r="H68" s="417">
        <v>13499524.82304921</v>
      </c>
      <c r="I68" s="417">
        <v>11769901.62782583</v>
      </c>
      <c r="J68" s="417">
        <v>11780149.002020219</v>
      </c>
      <c r="K68" s="417">
        <v>1805639.5279588909</v>
      </c>
      <c r="L68" s="441"/>
      <c r="M68" s="429"/>
      <c r="N68" s="429"/>
      <c r="O68" s="429"/>
      <c r="P68" s="429"/>
      <c r="Q68" s="429"/>
      <c r="R68" s="429"/>
      <c r="S68" s="429"/>
    </row>
    <row r="69" spans="1:19" ht="15" x14ac:dyDescent="0.25">
      <c r="A69" s="134" t="s">
        <v>443</v>
      </c>
      <c r="B69" s="117">
        <v>15632934.720130851</v>
      </c>
      <c r="C69" s="117">
        <v>14913870.52916</v>
      </c>
      <c r="D69" s="117">
        <v>15896304.342051039</v>
      </c>
      <c r="E69" s="117">
        <v>16295265.535527522</v>
      </c>
      <c r="F69" s="417">
        <v>21399647.574266635</v>
      </c>
      <c r="G69" s="417">
        <v>17402362.774366558</v>
      </c>
      <c r="H69" s="417">
        <v>17009150.353523698</v>
      </c>
      <c r="I69" s="417">
        <v>25581043.966908168</v>
      </c>
      <c r="J69" s="417">
        <v>40197024.977524534</v>
      </c>
      <c r="K69" s="417">
        <v>1772198.3311583702</v>
      </c>
      <c r="L69" s="441"/>
      <c r="M69" s="429"/>
      <c r="N69" s="429"/>
      <c r="O69" s="429"/>
      <c r="P69" s="429"/>
      <c r="Q69" s="429"/>
      <c r="R69" s="429"/>
      <c r="S69" s="429"/>
    </row>
    <row r="70" spans="1:19" ht="15" x14ac:dyDescent="0.25">
      <c r="A70" s="134" t="s">
        <v>441</v>
      </c>
      <c r="B70" s="117">
        <v>12016793.241489362</v>
      </c>
      <c r="C70" s="117">
        <v>11124462.41904</v>
      </c>
      <c r="D70" s="117">
        <v>10598707.331289152</v>
      </c>
      <c r="E70" s="117">
        <v>11767573.440949306</v>
      </c>
      <c r="F70" s="417">
        <v>13533336.703584502</v>
      </c>
      <c r="G70" s="417">
        <v>13366345.134937322</v>
      </c>
      <c r="H70" s="417">
        <v>11121770.682517318</v>
      </c>
      <c r="I70" s="417">
        <v>11396853.988811752</v>
      </c>
      <c r="J70" s="417">
        <v>16657736.294033242</v>
      </c>
      <c r="K70" s="417">
        <v>1247750.2768243956</v>
      </c>
      <c r="L70" s="441"/>
      <c r="M70" s="429"/>
      <c r="N70" s="429"/>
      <c r="O70" s="429"/>
      <c r="P70" s="429"/>
      <c r="Q70" s="429"/>
      <c r="R70" s="429"/>
      <c r="S70" s="429"/>
    </row>
    <row r="71" spans="1:19" ht="15" x14ac:dyDescent="0.25">
      <c r="A71" s="134" t="s">
        <v>434</v>
      </c>
      <c r="B71" s="117">
        <v>7797338.1480682166</v>
      </c>
      <c r="C71" s="117">
        <v>6384746.2539000008</v>
      </c>
      <c r="D71" s="117">
        <v>6875117.6071777344</v>
      </c>
      <c r="E71" s="117">
        <v>6453295.475290304</v>
      </c>
      <c r="F71" s="417">
        <v>7495506.9057344627</v>
      </c>
      <c r="G71" s="417">
        <v>7129236.3500367738</v>
      </c>
      <c r="H71" s="417">
        <v>6675799.4738550298</v>
      </c>
      <c r="I71" s="417">
        <v>8382032.634434511</v>
      </c>
      <c r="J71" s="417">
        <v>8424980.6090543997</v>
      </c>
      <c r="K71" s="417">
        <v>967503.03419821302</v>
      </c>
      <c r="L71" s="441"/>
      <c r="M71" s="429"/>
      <c r="N71" s="429"/>
      <c r="O71" s="429"/>
      <c r="P71" s="429"/>
      <c r="Q71" s="429"/>
      <c r="R71" s="429"/>
      <c r="S71" s="429"/>
    </row>
    <row r="72" spans="1:19" s="122" customFormat="1" ht="15" x14ac:dyDescent="0.25">
      <c r="A72" s="134" t="s">
        <v>447</v>
      </c>
      <c r="B72" s="117">
        <v>9931709.5440530144</v>
      </c>
      <c r="C72" s="117">
        <v>10465394.681899998</v>
      </c>
      <c r="D72" s="117">
        <v>10951174.228597527</v>
      </c>
      <c r="E72" s="117">
        <v>11388882.185074896</v>
      </c>
      <c r="F72" s="417">
        <v>11281842.934488062</v>
      </c>
      <c r="G72" s="417">
        <v>13216896.840057444</v>
      </c>
      <c r="H72" s="417">
        <v>12356888.278022893</v>
      </c>
      <c r="I72" s="417">
        <v>13820597.953507053</v>
      </c>
      <c r="J72" s="417">
        <v>16100909.747228639</v>
      </c>
      <c r="K72" s="417">
        <v>878681.74313215259</v>
      </c>
      <c r="L72" s="528"/>
      <c r="M72" s="529"/>
      <c r="N72" s="529"/>
      <c r="O72" s="529"/>
      <c r="P72" s="529"/>
      <c r="Q72" s="529"/>
      <c r="R72" s="529"/>
      <c r="S72" s="529"/>
    </row>
    <row r="73" spans="1:19" ht="15" x14ac:dyDescent="0.25">
      <c r="A73" s="134" t="s">
        <v>445</v>
      </c>
      <c r="B73" s="117">
        <v>6912332.9288437767</v>
      </c>
      <c r="C73" s="117">
        <v>6640309.8533200007</v>
      </c>
      <c r="D73" s="117">
        <v>9051325.219025854</v>
      </c>
      <c r="E73" s="117">
        <v>9826174.5892172437</v>
      </c>
      <c r="F73" s="417">
        <v>12725557.712012535</v>
      </c>
      <c r="G73" s="417">
        <v>9915591.4550507572</v>
      </c>
      <c r="H73" s="417">
        <v>7621921.1575731682</v>
      </c>
      <c r="I73" s="417">
        <v>7405981.7369640442</v>
      </c>
      <c r="J73" s="417">
        <v>12839724.720540753</v>
      </c>
      <c r="K73" s="417">
        <v>767151.49039587972</v>
      </c>
      <c r="L73" s="441"/>
      <c r="M73" s="429"/>
      <c r="N73" s="429"/>
      <c r="O73" s="429"/>
      <c r="P73" s="429"/>
      <c r="Q73" s="429"/>
      <c r="R73" s="429"/>
      <c r="S73" s="429"/>
    </row>
    <row r="74" spans="1:19" ht="15" x14ac:dyDescent="0.25">
      <c r="A74" s="134" t="s">
        <v>450</v>
      </c>
      <c r="B74" s="117">
        <v>3067174.3474964569</v>
      </c>
      <c r="C74" s="117">
        <v>3213332.7346199998</v>
      </c>
      <c r="D74" s="117">
        <v>5048936.4432364823</v>
      </c>
      <c r="E74" s="117">
        <v>4834613.0972104361</v>
      </c>
      <c r="F74" s="417">
        <v>5857706.0208925996</v>
      </c>
      <c r="G74" s="417">
        <v>7147844.3497423837</v>
      </c>
      <c r="H74" s="417">
        <v>5332206.0930020679</v>
      </c>
      <c r="I74" s="417">
        <v>7792753.4102657968</v>
      </c>
      <c r="J74" s="417">
        <v>7962059.4708631607</v>
      </c>
      <c r="K74" s="417">
        <v>739931.72681005357</v>
      </c>
      <c r="L74" s="441"/>
      <c r="M74" s="429"/>
      <c r="N74" s="429"/>
      <c r="O74" s="429"/>
      <c r="P74" s="429"/>
      <c r="Q74" s="429"/>
      <c r="R74" s="429"/>
      <c r="S74" s="429"/>
    </row>
    <row r="75" spans="1:19" ht="15" x14ac:dyDescent="0.25">
      <c r="A75" s="134" t="s">
        <v>435</v>
      </c>
      <c r="B75" s="117">
        <v>6793918.232124758</v>
      </c>
      <c r="C75" s="117">
        <v>7126638.9470999995</v>
      </c>
      <c r="D75" s="117">
        <v>6606660.0885816664</v>
      </c>
      <c r="E75" s="117">
        <v>5856255.6990928901</v>
      </c>
      <c r="F75" s="417">
        <v>5426134.9286909755</v>
      </c>
      <c r="G75" s="417">
        <v>7905973.3459119704</v>
      </c>
      <c r="H75" s="417">
        <v>7843085.0286713019</v>
      </c>
      <c r="I75" s="417">
        <v>8265414.1953781489</v>
      </c>
      <c r="J75" s="417">
        <v>9209998.703539269</v>
      </c>
      <c r="K75" s="417">
        <v>693251.283054322</v>
      </c>
      <c r="L75" s="441"/>
      <c r="M75" s="429"/>
      <c r="N75" s="429"/>
      <c r="O75" s="429"/>
      <c r="P75" s="429"/>
      <c r="Q75" s="429"/>
      <c r="R75" s="429"/>
      <c r="S75" s="429"/>
    </row>
    <row r="76" spans="1:19" ht="15" x14ac:dyDescent="0.25">
      <c r="A76" s="134" t="s">
        <v>451</v>
      </c>
      <c r="B76" s="117">
        <v>2919616.7758999998</v>
      </c>
      <c r="C76" s="117">
        <v>2477044.44233</v>
      </c>
      <c r="D76" s="117">
        <v>2311459.6408615285</v>
      </c>
      <c r="E76" s="117">
        <v>2723459.4861216168</v>
      </c>
      <c r="F76" s="417">
        <v>2868128.453279472</v>
      </c>
      <c r="G76" s="417">
        <v>2937865.1047025807</v>
      </c>
      <c r="H76" s="417">
        <v>3168973.3559589921</v>
      </c>
      <c r="I76" s="417">
        <v>3044743.0069282134</v>
      </c>
      <c r="J76" s="417">
        <v>1928405.44227818</v>
      </c>
      <c r="K76" s="417">
        <v>371506.95160603581</v>
      </c>
      <c r="L76" s="441"/>
      <c r="M76" s="429"/>
      <c r="N76" s="429"/>
      <c r="O76" s="429"/>
      <c r="P76" s="429"/>
      <c r="Q76" s="429"/>
      <c r="R76" s="429"/>
      <c r="S76" s="429"/>
    </row>
    <row r="77" spans="1:19" ht="15" x14ac:dyDescent="0.25">
      <c r="A77" s="134" t="s">
        <v>449</v>
      </c>
      <c r="B77" s="117">
        <v>1136024.4621000001</v>
      </c>
      <c r="C77" s="117">
        <v>968765.21325000003</v>
      </c>
      <c r="D77" s="117">
        <v>1519724.398977489</v>
      </c>
      <c r="E77" s="117">
        <v>1449250.9675817706</v>
      </c>
      <c r="F77" s="417">
        <v>2008191.6852615231</v>
      </c>
      <c r="G77" s="417">
        <v>1547724.658759695</v>
      </c>
      <c r="H77" s="417">
        <v>1339656.1529704728</v>
      </c>
      <c r="I77" s="417">
        <v>1140300.8200155681</v>
      </c>
      <c r="J77" s="417">
        <v>1091194.0614854728</v>
      </c>
      <c r="K77" s="417">
        <v>368813.54126266768</v>
      </c>
      <c r="L77" s="441"/>
      <c r="M77" s="429"/>
      <c r="N77" s="429"/>
      <c r="O77" s="429"/>
      <c r="P77" s="429"/>
      <c r="Q77" s="429"/>
      <c r="R77" s="429"/>
      <c r="S77" s="429"/>
    </row>
    <row r="78" spans="1:19" ht="15" x14ac:dyDescent="0.25">
      <c r="A78" s="134" t="s">
        <v>452</v>
      </c>
      <c r="B78" s="117">
        <v>1953354.5861500001</v>
      </c>
      <c r="C78" s="117">
        <v>1974453.8407799997</v>
      </c>
      <c r="D78" s="117">
        <v>3326069.5681514922</v>
      </c>
      <c r="E78" s="117">
        <v>3234840.5039723478</v>
      </c>
      <c r="F78" s="417">
        <v>4304157.7469679601</v>
      </c>
      <c r="G78" s="417">
        <v>2660206.6527726399</v>
      </c>
      <c r="H78" s="417">
        <v>1561452.7140889622</v>
      </c>
      <c r="I78" s="417">
        <v>2476406.5227423133</v>
      </c>
      <c r="J78" s="417">
        <v>2818610.5402994696</v>
      </c>
      <c r="K78" s="417">
        <v>256681.71689739195</v>
      </c>
      <c r="L78" s="441"/>
      <c r="M78" s="429"/>
      <c r="N78" s="429"/>
      <c r="O78" s="429"/>
      <c r="P78" s="429"/>
      <c r="Q78" s="429"/>
      <c r="R78" s="429"/>
      <c r="S78" s="429"/>
    </row>
    <row r="79" spans="1:19" ht="15" x14ac:dyDescent="0.25">
      <c r="A79" s="134" t="s">
        <v>453</v>
      </c>
      <c r="B79" s="117">
        <v>138607.74124999999</v>
      </c>
      <c r="C79" s="117">
        <v>51698.7</v>
      </c>
      <c r="D79" s="117">
        <v>796532.59656573122</v>
      </c>
      <c r="E79" s="117">
        <v>269317.81776000001</v>
      </c>
      <c r="F79" s="417">
        <v>309691.23983628559</v>
      </c>
      <c r="G79" s="417">
        <v>121183.64303237597</v>
      </c>
      <c r="H79" s="417">
        <v>186559.55300606939</v>
      </c>
      <c r="I79" s="417">
        <v>309150.34533782915</v>
      </c>
      <c r="J79" s="417">
        <v>452908.4312490524</v>
      </c>
      <c r="K79" s="417">
        <v>205647.6875</v>
      </c>
      <c r="L79" s="441"/>
    </row>
    <row r="80" spans="1:19" ht="15" x14ac:dyDescent="0.25">
      <c r="A80" s="527" t="s">
        <v>455</v>
      </c>
      <c r="B80" s="417">
        <v>11714.80695</v>
      </c>
      <c r="C80" s="417">
        <v>4561.6499999999996</v>
      </c>
      <c r="D80" s="417">
        <v>98514.900000000009</v>
      </c>
      <c r="E80" s="417">
        <v>152178.15651863316</v>
      </c>
      <c r="F80" s="417">
        <v>437429.05606000003</v>
      </c>
      <c r="G80" s="417">
        <v>348244.761</v>
      </c>
      <c r="H80" s="417">
        <v>285650.96658000001</v>
      </c>
      <c r="I80" s="417">
        <v>408801.83500000002</v>
      </c>
      <c r="J80" s="417">
        <v>415445.49439999997</v>
      </c>
      <c r="K80" s="417">
        <v>68960.031469448586</v>
      </c>
      <c r="L80" s="441"/>
    </row>
    <row r="81" spans="1:12" ht="15" x14ac:dyDescent="0.25">
      <c r="A81" s="134" t="s">
        <v>454</v>
      </c>
      <c r="B81" s="117">
        <v>84532.25</v>
      </c>
      <c r="C81" s="117">
        <v>47981.8</v>
      </c>
      <c r="D81" s="117">
        <v>59623.075000000004</v>
      </c>
      <c r="E81" s="117">
        <v>126778.00298755187</v>
      </c>
      <c r="F81" s="417">
        <v>160596.48003844672</v>
      </c>
      <c r="G81" s="417">
        <v>177125.38207262434</v>
      </c>
      <c r="H81" s="417">
        <v>116365.96927355776</v>
      </c>
      <c r="I81" s="417">
        <v>132449.39986679205</v>
      </c>
      <c r="J81" s="417">
        <v>112347.8947217746</v>
      </c>
      <c r="K81" s="417">
        <v>18165.405737704918</v>
      </c>
      <c r="L81" s="441"/>
    </row>
    <row r="82" spans="1:12" ht="15" x14ac:dyDescent="0.25">
      <c r="A82" s="134" t="s">
        <v>456</v>
      </c>
      <c r="B82" s="117">
        <v>16646.5255</v>
      </c>
      <c r="C82" s="117">
        <v>29258.017620000002</v>
      </c>
      <c r="D82" s="117">
        <v>41710.344770132935</v>
      </c>
      <c r="E82" s="117">
        <v>55397.918094191773</v>
      </c>
      <c r="F82" s="417">
        <v>19283.75964993078</v>
      </c>
      <c r="G82" s="417">
        <v>14138.208319284309</v>
      </c>
      <c r="H82" s="417">
        <v>11084.697523542804</v>
      </c>
      <c r="I82" s="417">
        <v>18966.977828970004</v>
      </c>
      <c r="J82" s="417">
        <v>9822.9586495513595</v>
      </c>
      <c r="K82" s="417">
        <v>9367.0203056727678</v>
      </c>
      <c r="L82" s="441"/>
    </row>
    <row r="83" spans="1:12" ht="12.75" x14ac:dyDescent="0.2">
      <c r="A83" s="134"/>
      <c r="B83" s="117"/>
      <c r="C83" s="117"/>
      <c r="D83" s="117"/>
      <c r="E83" s="117"/>
      <c r="I83" s="547"/>
      <c r="J83" s="547"/>
      <c r="K83" s="547"/>
    </row>
    <row r="84" spans="1:12" ht="84.75" customHeight="1" x14ac:dyDescent="0.2">
      <c r="A84" s="1100" t="s">
        <v>835</v>
      </c>
      <c r="B84" s="1100"/>
      <c r="C84" s="1100"/>
      <c r="D84" s="1100"/>
      <c r="E84" s="1100"/>
      <c r="F84" s="1100"/>
      <c r="G84" s="1100"/>
      <c r="H84" s="1100"/>
      <c r="I84" s="1101"/>
      <c r="J84" s="548"/>
      <c r="K84" s="548"/>
    </row>
    <row r="85" spans="1:12" ht="12.75" x14ac:dyDescent="0.2">
      <c r="A85" s="442" t="s">
        <v>461</v>
      </c>
      <c r="B85" s="442"/>
      <c r="C85" s="442"/>
      <c r="D85" s="442"/>
      <c r="E85" s="442"/>
      <c r="F85" s="442"/>
      <c r="G85" s="442"/>
      <c r="H85" s="442"/>
      <c r="I85" s="429"/>
      <c r="J85" s="429"/>
      <c r="K85" s="429"/>
    </row>
    <row r="86" spans="1:12" ht="16.5" customHeight="1" x14ac:dyDescent="0.2">
      <c r="A86" s="443" t="s">
        <v>462</v>
      </c>
      <c r="B86" s="444"/>
      <c r="C86" s="444"/>
      <c r="D86" s="445"/>
      <c r="E86" s="445"/>
      <c r="F86" s="446"/>
      <c r="G86" s="446"/>
      <c r="H86" s="446"/>
      <c r="I86" s="446"/>
      <c r="J86" s="446"/>
      <c r="K86" s="446"/>
    </row>
    <row r="91" spans="1:12" ht="10.5" customHeight="1" x14ac:dyDescent="0.2"/>
  </sheetData>
  <mergeCells count="2">
    <mergeCell ref="A2:G2"/>
    <mergeCell ref="A84:I84"/>
  </mergeCells>
  <conditionalFormatting sqref="O4:O21 M4:M30 I46:K46">
    <cfRule type="cellIs" dxfId="1" priority="1" stopIfTrue="1" operator="equal">
      <formula>-0.000001</formula>
    </cfRule>
  </conditionalFormatting>
  <conditionalFormatting sqref="O34:P34">
    <cfRule type="cellIs" dxfId="0" priority="2" stopIfTrue="1" operator="equal">
      <formula>-0.000001</formula>
    </cfRule>
  </conditionalFormatting>
  <printOptions horizontalCentered="1" verticalCentered="1"/>
  <pageMargins left="0" right="0" top="0" bottom="0" header="0.31496062992125984" footer="0.31496062992125984"/>
  <pageSetup paperSize="9" scale="4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CFFB0-6E7E-4ED2-B7FC-5E298F511AC8}">
  <sheetPr>
    <tabColor rgb="FF002060"/>
  </sheetPr>
  <dimension ref="A1:N63"/>
  <sheetViews>
    <sheetView showGridLines="0" view="pageBreakPreview" zoomScaleNormal="100" zoomScaleSheetLayoutView="100" workbookViewId="0"/>
  </sheetViews>
  <sheetFormatPr baseColWidth="10" defaultColWidth="11.42578125" defaultRowHeight="15" x14ac:dyDescent="0.25"/>
  <cols>
    <col min="2" max="14" width="10.5703125" customWidth="1"/>
    <col min="15" max="15" width="3" customWidth="1"/>
  </cols>
  <sheetData>
    <row r="1" spans="1:14" x14ac:dyDescent="0.25">
      <c r="A1" s="102" t="s">
        <v>297</v>
      </c>
      <c r="B1" s="214"/>
      <c r="C1" s="214"/>
      <c r="D1" s="214"/>
      <c r="E1" s="214"/>
      <c r="F1" s="214"/>
      <c r="G1" s="214"/>
      <c r="H1" s="214"/>
      <c r="I1" s="214"/>
      <c r="J1" s="214"/>
      <c r="K1" s="214"/>
      <c r="L1" s="214"/>
      <c r="M1" s="214"/>
      <c r="N1" s="214"/>
    </row>
    <row r="2" spans="1:14" ht="15.75" x14ac:dyDescent="0.25">
      <c r="A2" s="215" t="s">
        <v>298</v>
      </c>
      <c r="B2" s="214"/>
      <c r="C2" s="214"/>
      <c r="D2" s="214"/>
      <c r="E2" s="214"/>
      <c r="F2" s="214"/>
      <c r="G2" s="214"/>
      <c r="H2" s="214"/>
      <c r="I2" s="214"/>
      <c r="J2" s="214"/>
      <c r="K2" s="214"/>
      <c r="L2" s="214"/>
      <c r="M2" s="214"/>
      <c r="N2" s="214"/>
    </row>
    <row r="3" spans="1:14" ht="15.75" x14ac:dyDescent="0.25">
      <c r="A3" s="215" t="s">
        <v>299</v>
      </c>
      <c r="B3" s="214"/>
      <c r="C3" s="214"/>
      <c r="D3" s="214"/>
      <c r="E3" s="214"/>
      <c r="F3" s="214"/>
      <c r="G3" s="214"/>
      <c r="H3" s="214"/>
      <c r="I3" s="214"/>
      <c r="J3" s="214"/>
      <c r="K3" s="214"/>
      <c r="L3" s="214"/>
      <c r="M3" s="214"/>
      <c r="N3" s="214"/>
    </row>
    <row r="4" spans="1:14" ht="15.75" thickBot="1" x14ac:dyDescent="0.3">
      <c r="A4" s="57" t="s">
        <v>300</v>
      </c>
      <c r="B4" s="216" t="s">
        <v>301</v>
      </c>
      <c r="C4" s="216" t="s">
        <v>302</v>
      </c>
      <c r="D4" s="216" t="s">
        <v>303</v>
      </c>
      <c r="E4" s="216" t="s">
        <v>304</v>
      </c>
      <c r="F4" s="216" t="s">
        <v>305</v>
      </c>
      <c r="G4" s="216" t="s">
        <v>306</v>
      </c>
      <c r="H4" s="216" t="s">
        <v>307</v>
      </c>
      <c r="I4" s="216" t="s">
        <v>308</v>
      </c>
      <c r="J4" s="216" t="s">
        <v>309</v>
      </c>
      <c r="K4" s="216" t="s">
        <v>310</v>
      </c>
      <c r="L4" s="216" t="s">
        <v>311</v>
      </c>
      <c r="M4" s="216" t="s">
        <v>312</v>
      </c>
      <c r="N4" s="216" t="s">
        <v>0</v>
      </c>
    </row>
    <row r="5" spans="1:14" ht="15.75" thickBot="1" x14ac:dyDescent="0.3">
      <c r="A5" s="217" t="s">
        <v>313</v>
      </c>
      <c r="B5" s="218"/>
      <c r="C5" s="218"/>
      <c r="D5" s="218"/>
      <c r="E5" s="218"/>
      <c r="F5" s="218"/>
      <c r="G5" s="218"/>
      <c r="H5" s="218"/>
      <c r="I5" s="218"/>
      <c r="J5" s="218"/>
      <c r="K5" s="218"/>
      <c r="L5" s="218"/>
      <c r="M5" s="218"/>
      <c r="N5" s="219"/>
    </row>
    <row r="6" spans="1:14" x14ac:dyDescent="0.25">
      <c r="A6" s="220">
        <v>2009</v>
      </c>
      <c r="B6" s="221">
        <v>353</v>
      </c>
      <c r="C6" s="221">
        <v>717</v>
      </c>
      <c r="D6" s="221">
        <v>601</v>
      </c>
      <c r="E6" s="221">
        <v>338</v>
      </c>
      <c r="F6" s="221">
        <v>507</v>
      </c>
      <c r="G6" s="221">
        <v>281</v>
      </c>
      <c r="H6" s="221">
        <v>304</v>
      </c>
      <c r="I6" s="221">
        <v>586</v>
      </c>
      <c r="J6" s="221">
        <v>415</v>
      </c>
      <c r="K6" s="221">
        <v>439</v>
      </c>
      <c r="L6" s="221">
        <v>404</v>
      </c>
      <c r="M6" s="221">
        <v>290</v>
      </c>
      <c r="N6" s="221">
        <f>SUM(B6:M6)</f>
        <v>5235</v>
      </c>
    </row>
    <row r="7" spans="1:14" x14ac:dyDescent="0.25">
      <c r="A7" s="220">
        <v>2010</v>
      </c>
      <c r="B7" s="221">
        <v>514</v>
      </c>
      <c r="C7" s="221">
        <v>1556</v>
      </c>
      <c r="D7" s="221">
        <v>512</v>
      </c>
      <c r="E7" s="221">
        <v>467</v>
      </c>
      <c r="F7" s="221">
        <v>697</v>
      </c>
      <c r="G7" s="221">
        <v>476</v>
      </c>
      <c r="H7" s="221">
        <v>686</v>
      </c>
      <c r="I7" s="221">
        <v>686</v>
      </c>
      <c r="J7" s="221">
        <v>526</v>
      </c>
      <c r="K7" s="221">
        <v>859</v>
      </c>
      <c r="L7" s="221">
        <v>949</v>
      </c>
      <c r="M7" s="221">
        <v>1710</v>
      </c>
      <c r="N7" s="221">
        <f t="shared" ref="N7:N19" si="0">SUM(B7:M7)</f>
        <v>9638</v>
      </c>
    </row>
    <row r="8" spans="1:14" x14ac:dyDescent="0.25">
      <c r="A8" s="220">
        <v>2011</v>
      </c>
      <c r="B8" s="221">
        <v>1388</v>
      </c>
      <c r="C8" s="221">
        <v>1930</v>
      </c>
      <c r="D8" s="221">
        <v>961</v>
      </c>
      <c r="E8" s="221">
        <v>782</v>
      </c>
      <c r="F8" s="221">
        <v>898</v>
      </c>
      <c r="G8" s="221">
        <v>494</v>
      </c>
      <c r="H8" s="221">
        <v>545</v>
      </c>
      <c r="I8" s="221">
        <v>600</v>
      </c>
      <c r="J8" s="221">
        <v>691</v>
      </c>
      <c r="K8" s="221">
        <v>451</v>
      </c>
      <c r="L8" s="221">
        <v>739</v>
      </c>
      <c r="M8" s="221">
        <v>463</v>
      </c>
      <c r="N8" s="221">
        <f t="shared" si="0"/>
        <v>9942</v>
      </c>
    </row>
    <row r="9" spans="1:14" x14ac:dyDescent="0.25">
      <c r="A9" s="220">
        <v>2012</v>
      </c>
      <c r="B9" s="221">
        <v>1391</v>
      </c>
      <c r="C9" s="221">
        <v>462</v>
      </c>
      <c r="D9" s="221">
        <v>474</v>
      </c>
      <c r="E9" s="221">
        <v>345</v>
      </c>
      <c r="F9" s="221">
        <v>1279</v>
      </c>
      <c r="G9" s="221">
        <v>523</v>
      </c>
      <c r="H9" s="221">
        <v>450</v>
      </c>
      <c r="I9" s="221">
        <v>611</v>
      </c>
      <c r="J9" s="221">
        <v>384</v>
      </c>
      <c r="K9" s="221">
        <v>371</v>
      </c>
      <c r="L9" s="221">
        <v>739</v>
      </c>
      <c r="M9" s="221">
        <v>218</v>
      </c>
      <c r="N9" s="221">
        <f t="shared" si="0"/>
        <v>7247</v>
      </c>
    </row>
    <row r="10" spans="1:14" x14ac:dyDescent="0.25">
      <c r="A10" s="220">
        <v>2013</v>
      </c>
      <c r="B10" s="221">
        <v>1121</v>
      </c>
      <c r="C10" s="221">
        <v>319</v>
      </c>
      <c r="D10" s="221">
        <v>318</v>
      </c>
      <c r="E10" s="221">
        <v>418</v>
      </c>
      <c r="F10" s="221">
        <v>1035</v>
      </c>
      <c r="G10" s="221">
        <v>376</v>
      </c>
      <c r="H10" s="221">
        <v>360</v>
      </c>
      <c r="I10" s="221">
        <v>451</v>
      </c>
      <c r="J10" s="221">
        <v>310</v>
      </c>
      <c r="K10" s="221">
        <v>271</v>
      </c>
      <c r="L10" s="221">
        <v>650</v>
      </c>
      <c r="M10" s="221">
        <v>168</v>
      </c>
      <c r="N10" s="221">
        <f t="shared" si="0"/>
        <v>5797</v>
      </c>
    </row>
    <row r="11" spans="1:14" x14ac:dyDescent="0.25">
      <c r="A11" s="220">
        <v>2014</v>
      </c>
      <c r="B11" s="221">
        <v>2039</v>
      </c>
      <c r="C11" s="221">
        <v>358</v>
      </c>
      <c r="D11" s="221">
        <v>236</v>
      </c>
      <c r="E11" s="221">
        <v>250</v>
      </c>
      <c r="F11" s="221">
        <v>670</v>
      </c>
      <c r="G11" s="221">
        <v>477</v>
      </c>
      <c r="H11" s="221">
        <v>206</v>
      </c>
      <c r="I11" s="221">
        <v>389</v>
      </c>
      <c r="J11" s="221">
        <v>403</v>
      </c>
      <c r="K11" s="221">
        <v>288</v>
      </c>
      <c r="L11" s="221">
        <v>402</v>
      </c>
      <c r="M11" s="221">
        <v>372</v>
      </c>
      <c r="N11" s="221">
        <f t="shared" si="0"/>
        <v>6090</v>
      </c>
    </row>
    <row r="12" spans="1:14" x14ac:dyDescent="0.25">
      <c r="A12" s="220">
        <v>2015</v>
      </c>
      <c r="B12" s="221">
        <v>2176</v>
      </c>
      <c r="C12" s="221">
        <v>325</v>
      </c>
      <c r="D12" s="221">
        <v>232</v>
      </c>
      <c r="E12" s="221">
        <v>246</v>
      </c>
      <c r="F12" s="221">
        <v>771</v>
      </c>
      <c r="G12" s="221">
        <v>353</v>
      </c>
      <c r="H12" s="221">
        <v>214</v>
      </c>
      <c r="I12" s="221">
        <v>571</v>
      </c>
      <c r="J12" s="221">
        <v>192</v>
      </c>
      <c r="K12" s="221">
        <v>184</v>
      </c>
      <c r="L12" s="221">
        <v>392</v>
      </c>
      <c r="M12" s="221">
        <v>140</v>
      </c>
      <c r="N12" s="221">
        <f t="shared" si="0"/>
        <v>5796</v>
      </c>
    </row>
    <row r="13" spans="1:14" x14ac:dyDescent="0.25">
      <c r="A13" s="220">
        <v>2016</v>
      </c>
      <c r="B13" s="221">
        <v>1917</v>
      </c>
      <c r="C13" s="221">
        <v>223</v>
      </c>
      <c r="D13" s="221">
        <v>205</v>
      </c>
      <c r="E13" s="221">
        <v>271</v>
      </c>
      <c r="F13" s="221">
        <v>0</v>
      </c>
      <c r="G13" s="221">
        <v>0</v>
      </c>
      <c r="H13" s="221">
        <v>879</v>
      </c>
      <c r="I13" s="221">
        <v>292</v>
      </c>
      <c r="J13" s="221">
        <v>330</v>
      </c>
      <c r="K13" s="221">
        <v>307</v>
      </c>
      <c r="L13" s="221">
        <v>582</v>
      </c>
      <c r="M13" s="221">
        <v>300</v>
      </c>
      <c r="N13" s="221">
        <f t="shared" si="0"/>
        <v>5306</v>
      </c>
    </row>
    <row r="14" spans="1:14" x14ac:dyDescent="0.25">
      <c r="A14" s="220">
        <v>2017</v>
      </c>
      <c r="B14" s="221">
        <v>2287</v>
      </c>
      <c r="C14" s="221">
        <v>70</v>
      </c>
      <c r="D14" s="221">
        <v>83</v>
      </c>
      <c r="E14" s="221">
        <v>55</v>
      </c>
      <c r="F14" s="221">
        <v>130</v>
      </c>
      <c r="G14" s="221">
        <v>34</v>
      </c>
      <c r="H14" s="221">
        <v>53</v>
      </c>
      <c r="I14" s="221">
        <v>98</v>
      </c>
      <c r="J14" s="221">
        <v>62</v>
      </c>
      <c r="K14" s="221">
        <v>1661</v>
      </c>
      <c r="L14" s="221">
        <v>895</v>
      </c>
      <c r="M14" s="221">
        <v>403</v>
      </c>
      <c r="N14" s="221">
        <f t="shared" si="0"/>
        <v>5831</v>
      </c>
    </row>
    <row r="15" spans="1:14" x14ac:dyDescent="0.25">
      <c r="A15" s="220">
        <v>2018</v>
      </c>
      <c r="B15" s="221">
        <v>699</v>
      </c>
      <c r="C15" s="221">
        <v>372</v>
      </c>
      <c r="D15" s="221">
        <v>349</v>
      </c>
      <c r="E15" s="221">
        <v>596</v>
      </c>
      <c r="F15" s="221">
        <v>1556</v>
      </c>
      <c r="G15" s="221">
        <v>403</v>
      </c>
      <c r="H15" s="221">
        <v>525</v>
      </c>
      <c r="I15" s="221">
        <v>876</v>
      </c>
      <c r="J15" s="221">
        <v>445</v>
      </c>
      <c r="K15" s="221">
        <v>328</v>
      </c>
      <c r="L15" s="221">
        <v>558</v>
      </c>
      <c r="M15" s="221">
        <v>237</v>
      </c>
      <c r="N15" s="221">
        <f t="shared" si="0"/>
        <v>6944</v>
      </c>
    </row>
    <row r="16" spans="1:14" x14ac:dyDescent="0.25">
      <c r="A16" s="220">
        <v>2019</v>
      </c>
      <c r="B16" s="221">
        <v>362</v>
      </c>
      <c r="C16" s="221">
        <v>586</v>
      </c>
      <c r="D16" s="221">
        <v>328</v>
      </c>
      <c r="E16" s="221">
        <v>388</v>
      </c>
      <c r="F16" s="221">
        <v>1488</v>
      </c>
      <c r="G16" s="221">
        <v>278</v>
      </c>
      <c r="H16" s="221">
        <v>403</v>
      </c>
      <c r="I16" s="221">
        <v>456</v>
      </c>
      <c r="J16" s="221">
        <v>340</v>
      </c>
      <c r="K16" s="221">
        <v>329</v>
      </c>
      <c r="L16" s="221">
        <v>1068</v>
      </c>
      <c r="M16" s="221">
        <v>272</v>
      </c>
      <c r="N16" s="221">
        <f t="shared" si="0"/>
        <v>6298</v>
      </c>
    </row>
    <row r="17" spans="1:14" x14ac:dyDescent="0.25">
      <c r="A17" s="220">
        <v>2020</v>
      </c>
      <c r="B17" s="221">
        <v>535</v>
      </c>
      <c r="C17" s="221">
        <v>287</v>
      </c>
      <c r="D17" s="221">
        <v>153</v>
      </c>
      <c r="E17" s="221">
        <v>0</v>
      </c>
      <c r="F17" s="221">
        <v>0</v>
      </c>
      <c r="G17" s="221">
        <v>0</v>
      </c>
      <c r="H17" s="221">
        <v>754</v>
      </c>
      <c r="I17" s="221">
        <v>374</v>
      </c>
      <c r="J17" s="221">
        <v>463</v>
      </c>
      <c r="K17" s="221">
        <v>560</v>
      </c>
      <c r="L17" s="221">
        <v>1979</v>
      </c>
      <c r="M17" s="221">
        <v>381</v>
      </c>
      <c r="N17" s="221">
        <f t="shared" si="0"/>
        <v>5486</v>
      </c>
    </row>
    <row r="18" spans="1:14" x14ac:dyDescent="0.25">
      <c r="A18" s="220">
        <v>2021</v>
      </c>
      <c r="B18" s="221">
        <v>371</v>
      </c>
      <c r="C18" s="221">
        <v>268</v>
      </c>
      <c r="D18" s="221">
        <v>627</v>
      </c>
      <c r="E18" s="221">
        <v>257</v>
      </c>
      <c r="F18" s="221">
        <v>651</v>
      </c>
      <c r="G18" s="221">
        <v>342</v>
      </c>
      <c r="H18" s="221">
        <v>410</v>
      </c>
      <c r="I18" s="221">
        <v>741</v>
      </c>
      <c r="J18" s="221">
        <v>437</v>
      </c>
      <c r="K18" s="221">
        <v>423</v>
      </c>
      <c r="L18" s="221">
        <v>1123</v>
      </c>
      <c r="M18" s="221">
        <v>319</v>
      </c>
      <c r="N18" s="221">
        <f t="shared" si="0"/>
        <v>5969</v>
      </c>
    </row>
    <row r="19" spans="1:14" x14ac:dyDescent="0.25">
      <c r="A19" s="220">
        <v>2022</v>
      </c>
      <c r="B19" s="221">
        <v>528</v>
      </c>
      <c r="C19" s="221">
        <v>322</v>
      </c>
      <c r="D19" s="221">
        <v>420</v>
      </c>
      <c r="E19" s="221">
        <v>447</v>
      </c>
      <c r="F19" s="221">
        <v>1449</v>
      </c>
      <c r="G19" s="221">
        <v>529</v>
      </c>
      <c r="H19" s="221">
        <v>499</v>
      </c>
      <c r="I19" s="221">
        <v>855</v>
      </c>
      <c r="J19" s="221">
        <v>446</v>
      </c>
      <c r="K19" s="221">
        <v>355</v>
      </c>
      <c r="L19" s="221">
        <v>712</v>
      </c>
      <c r="M19" s="221">
        <v>264</v>
      </c>
      <c r="N19" s="221">
        <f t="shared" si="0"/>
        <v>6826</v>
      </c>
    </row>
    <row r="20" spans="1:14" x14ac:dyDescent="0.25">
      <c r="A20" s="220">
        <v>2023</v>
      </c>
      <c r="B20" s="221">
        <v>386</v>
      </c>
      <c r="C20" s="221">
        <v>331</v>
      </c>
      <c r="D20" s="221">
        <v>419</v>
      </c>
      <c r="E20" s="221">
        <v>336</v>
      </c>
      <c r="F20" s="221">
        <v>1294</v>
      </c>
      <c r="G20" s="221">
        <v>354</v>
      </c>
      <c r="H20" s="221">
        <v>601</v>
      </c>
      <c r="I20" s="221">
        <v>1043</v>
      </c>
      <c r="J20" s="221">
        <v>532</v>
      </c>
      <c r="K20" s="221">
        <v>445</v>
      </c>
      <c r="L20" s="221">
        <v>798</v>
      </c>
      <c r="M20" s="221">
        <v>294</v>
      </c>
      <c r="N20" s="221">
        <f>SUM(B20:M20)</f>
        <v>6833</v>
      </c>
    </row>
    <row r="21" spans="1:14" x14ac:dyDescent="0.25">
      <c r="A21" s="220">
        <v>2024</v>
      </c>
      <c r="B21" s="221">
        <v>875</v>
      </c>
      <c r="C21" s="221">
        <v>386</v>
      </c>
      <c r="D21" s="221">
        <v>379</v>
      </c>
      <c r="E21" s="221">
        <v>499</v>
      </c>
      <c r="F21" s="221">
        <v>1215</v>
      </c>
      <c r="G21" s="221">
        <v>412</v>
      </c>
      <c r="H21" s="221">
        <v>478</v>
      </c>
      <c r="I21" s="221">
        <v>1145</v>
      </c>
      <c r="J21" s="221">
        <v>569</v>
      </c>
      <c r="K21" s="221">
        <v>608</v>
      </c>
      <c r="L21" s="221">
        <v>810</v>
      </c>
      <c r="M21" s="221">
        <v>325</v>
      </c>
      <c r="N21" s="221">
        <f t="shared" ref="N21:N23" si="1">SUM(B21:M21)</f>
        <v>7701</v>
      </c>
    </row>
    <row r="22" spans="1:14" x14ac:dyDescent="0.25">
      <c r="A22" s="220">
        <v>2025</v>
      </c>
      <c r="B22" s="221">
        <v>922</v>
      </c>
      <c r="C22" s="221">
        <v>408</v>
      </c>
      <c r="D22" s="221">
        <v>641</v>
      </c>
      <c r="E22" s="221">
        <v>446</v>
      </c>
      <c r="F22" s="221">
        <v>1743</v>
      </c>
      <c r="G22" s="221">
        <v>789</v>
      </c>
      <c r="H22" s="221">
        <v>605</v>
      </c>
      <c r="I22" s="221">
        <v>1789</v>
      </c>
      <c r="J22" s="221">
        <v>606</v>
      </c>
      <c r="K22" s="221">
        <v>873</v>
      </c>
      <c r="L22" s="221">
        <v>1735</v>
      </c>
      <c r="M22" s="221">
        <v>432</v>
      </c>
      <c r="N22" s="221">
        <f t="shared" si="1"/>
        <v>10989</v>
      </c>
    </row>
    <row r="23" spans="1:14" ht="15.75" thickBot="1" x14ac:dyDescent="0.3">
      <c r="A23" s="220">
        <v>2026</v>
      </c>
      <c r="B23" s="221">
        <v>1495</v>
      </c>
      <c r="C23" s="221">
        <v>698</v>
      </c>
      <c r="D23" s="221">
        <v>774</v>
      </c>
      <c r="E23" s="221"/>
      <c r="F23" s="221"/>
      <c r="G23" s="221"/>
      <c r="H23" s="221"/>
      <c r="I23" s="221"/>
      <c r="J23" s="221"/>
      <c r="K23" s="221"/>
      <c r="L23" s="221"/>
      <c r="M23" s="221"/>
      <c r="N23" s="221">
        <f t="shared" si="1"/>
        <v>2967</v>
      </c>
    </row>
    <row r="24" spans="1:14" ht="15.75" thickBot="1" x14ac:dyDescent="0.3">
      <c r="A24" s="222" t="s">
        <v>314</v>
      </c>
      <c r="B24" s="223"/>
      <c r="C24" s="223"/>
      <c r="D24" s="223"/>
      <c r="E24" s="223"/>
      <c r="F24" s="223"/>
      <c r="G24" s="223"/>
      <c r="H24" s="223"/>
      <c r="I24" s="223"/>
      <c r="J24" s="223"/>
      <c r="K24" s="223"/>
      <c r="L24" s="223"/>
      <c r="M24" s="223"/>
      <c r="N24" s="224"/>
    </row>
    <row r="25" spans="1:14" x14ac:dyDescent="0.25">
      <c r="A25" s="220">
        <v>2009</v>
      </c>
      <c r="B25" s="225">
        <v>137</v>
      </c>
      <c r="C25" s="225">
        <v>418</v>
      </c>
      <c r="D25" s="225">
        <v>429</v>
      </c>
      <c r="E25" s="225">
        <v>93</v>
      </c>
      <c r="F25" s="225">
        <v>208</v>
      </c>
      <c r="G25" s="225">
        <v>423</v>
      </c>
      <c r="H25" s="225">
        <v>487</v>
      </c>
      <c r="I25" s="225">
        <v>121</v>
      </c>
      <c r="J25" s="225">
        <v>281</v>
      </c>
      <c r="K25" s="225">
        <v>332</v>
      </c>
      <c r="L25" s="225">
        <v>443</v>
      </c>
      <c r="M25" s="225">
        <v>490</v>
      </c>
      <c r="N25" s="221">
        <f t="shared" ref="N25:N38" si="2">SUM(B25:M25)</f>
        <v>3862</v>
      </c>
    </row>
    <row r="26" spans="1:14" x14ac:dyDescent="0.25">
      <c r="A26" s="220">
        <v>2010</v>
      </c>
      <c r="B26" s="225">
        <v>215</v>
      </c>
      <c r="C26" s="225">
        <v>261</v>
      </c>
      <c r="D26" s="225">
        <v>195</v>
      </c>
      <c r="E26" s="225">
        <v>236</v>
      </c>
      <c r="F26" s="225">
        <v>251</v>
      </c>
      <c r="G26" s="225">
        <v>244</v>
      </c>
      <c r="H26" s="225">
        <v>352</v>
      </c>
      <c r="I26" s="225">
        <v>216</v>
      </c>
      <c r="J26" s="225">
        <v>450</v>
      </c>
      <c r="K26" s="225">
        <v>301</v>
      </c>
      <c r="L26" s="225">
        <v>582</v>
      </c>
      <c r="M26" s="225">
        <v>688</v>
      </c>
      <c r="N26" s="221">
        <f t="shared" si="2"/>
        <v>3991</v>
      </c>
    </row>
    <row r="27" spans="1:14" ht="12.75" customHeight="1" x14ac:dyDescent="0.25">
      <c r="A27" s="220">
        <v>2011</v>
      </c>
      <c r="B27" s="225">
        <v>242</v>
      </c>
      <c r="C27" s="225">
        <v>292</v>
      </c>
      <c r="D27" s="225">
        <v>623</v>
      </c>
      <c r="E27" s="225">
        <v>481</v>
      </c>
      <c r="F27" s="225">
        <v>550</v>
      </c>
      <c r="G27" s="225">
        <v>332</v>
      </c>
      <c r="H27" s="225">
        <v>491</v>
      </c>
      <c r="I27" s="225">
        <v>455</v>
      </c>
      <c r="J27" s="225">
        <v>300</v>
      </c>
      <c r="K27" s="225">
        <v>179</v>
      </c>
      <c r="L27" s="225">
        <v>135</v>
      </c>
      <c r="M27" s="225">
        <v>175</v>
      </c>
      <c r="N27" s="221">
        <f t="shared" si="2"/>
        <v>4255</v>
      </c>
    </row>
    <row r="28" spans="1:14" x14ac:dyDescent="0.25">
      <c r="A28" s="220">
        <v>2012</v>
      </c>
      <c r="B28" s="549">
        <v>0</v>
      </c>
      <c r="C28" s="549">
        <v>0</v>
      </c>
      <c r="D28" s="549">
        <v>507</v>
      </c>
      <c r="E28" s="549">
        <v>1002</v>
      </c>
      <c r="F28" s="549">
        <v>517</v>
      </c>
      <c r="G28" s="549">
        <v>318</v>
      </c>
      <c r="H28" s="549">
        <v>347</v>
      </c>
      <c r="I28" s="549">
        <v>346</v>
      </c>
      <c r="J28" s="549">
        <v>196</v>
      </c>
      <c r="K28" s="549">
        <v>444</v>
      </c>
      <c r="L28" s="549">
        <v>336</v>
      </c>
      <c r="M28" s="549">
        <v>363</v>
      </c>
      <c r="N28" s="549">
        <f t="shared" si="2"/>
        <v>4376</v>
      </c>
    </row>
    <row r="29" spans="1:14" x14ac:dyDescent="0.25">
      <c r="A29" s="220">
        <v>2013</v>
      </c>
      <c r="B29" s="549">
        <v>125</v>
      </c>
      <c r="C29" s="549">
        <v>331</v>
      </c>
      <c r="D29" s="549">
        <v>330</v>
      </c>
      <c r="E29" s="549">
        <v>339</v>
      </c>
      <c r="F29" s="549">
        <v>326</v>
      </c>
      <c r="G29" s="549">
        <v>223</v>
      </c>
      <c r="H29" s="549">
        <v>420</v>
      </c>
      <c r="I29" s="549">
        <v>266</v>
      </c>
      <c r="J29" s="549">
        <v>390</v>
      </c>
      <c r="K29" s="549">
        <v>304</v>
      </c>
      <c r="L29" s="549">
        <v>317</v>
      </c>
      <c r="M29" s="549">
        <v>351</v>
      </c>
      <c r="N29" s="549">
        <f t="shared" si="2"/>
        <v>3722</v>
      </c>
    </row>
    <row r="30" spans="1:14" x14ac:dyDescent="0.25">
      <c r="A30" s="220">
        <v>2014</v>
      </c>
      <c r="B30" s="549">
        <v>220</v>
      </c>
      <c r="C30" s="549">
        <v>284</v>
      </c>
      <c r="D30" s="549">
        <v>253</v>
      </c>
      <c r="E30" s="549">
        <v>237</v>
      </c>
      <c r="F30" s="549">
        <v>357</v>
      </c>
      <c r="G30" s="549">
        <v>275</v>
      </c>
      <c r="H30" s="549">
        <v>278</v>
      </c>
      <c r="I30" s="549">
        <v>88</v>
      </c>
      <c r="J30" s="549">
        <v>244</v>
      </c>
      <c r="K30" s="549">
        <v>245</v>
      </c>
      <c r="L30" s="549">
        <v>145</v>
      </c>
      <c r="M30" s="549">
        <v>342</v>
      </c>
      <c r="N30" s="549">
        <f t="shared" si="2"/>
        <v>2968</v>
      </c>
    </row>
    <row r="31" spans="1:14" x14ac:dyDescent="0.25">
      <c r="A31" s="220">
        <v>2015</v>
      </c>
      <c r="B31" s="549">
        <v>225</v>
      </c>
      <c r="C31" s="549">
        <v>112</v>
      </c>
      <c r="D31" s="549">
        <v>155</v>
      </c>
      <c r="E31" s="549">
        <v>388</v>
      </c>
      <c r="F31" s="549">
        <v>364</v>
      </c>
      <c r="G31" s="549">
        <v>208</v>
      </c>
      <c r="H31" s="549">
        <v>393</v>
      </c>
      <c r="I31" s="549">
        <v>166</v>
      </c>
      <c r="J31" s="549">
        <v>474</v>
      </c>
      <c r="K31" s="549">
        <v>0</v>
      </c>
      <c r="L31" s="549">
        <v>0</v>
      </c>
      <c r="M31" s="549">
        <v>0</v>
      </c>
      <c r="N31" s="549">
        <f t="shared" si="2"/>
        <v>2485</v>
      </c>
    </row>
    <row r="32" spans="1:14" x14ac:dyDescent="0.25">
      <c r="A32" s="220">
        <v>2016</v>
      </c>
      <c r="B32" s="549">
        <v>0</v>
      </c>
      <c r="C32" s="549">
        <v>0</v>
      </c>
      <c r="D32" s="549">
        <v>0</v>
      </c>
      <c r="E32" s="549">
        <v>74</v>
      </c>
      <c r="F32" s="549">
        <v>0</v>
      </c>
      <c r="G32" s="549">
        <v>0</v>
      </c>
      <c r="H32" s="549">
        <v>0</v>
      </c>
      <c r="I32" s="549">
        <v>0</v>
      </c>
      <c r="J32" s="549">
        <v>0</v>
      </c>
      <c r="K32" s="549">
        <v>908</v>
      </c>
      <c r="L32" s="549">
        <v>179</v>
      </c>
      <c r="M32" s="549">
        <v>285</v>
      </c>
      <c r="N32" s="549">
        <f t="shared" si="2"/>
        <v>1446</v>
      </c>
    </row>
    <row r="33" spans="1:14" x14ac:dyDescent="0.25">
      <c r="A33" s="220">
        <v>2017</v>
      </c>
      <c r="B33" s="549">
        <v>0</v>
      </c>
      <c r="C33" s="549">
        <v>61</v>
      </c>
      <c r="D33" s="549">
        <v>247</v>
      </c>
      <c r="E33" s="549">
        <v>81</v>
      </c>
      <c r="F33" s="549">
        <v>110</v>
      </c>
      <c r="G33" s="549">
        <v>213</v>
      </c>
      <c r="H33" s="549">
        <v>108</v>
      </c>
      <c r="I33" s="549">
        <v>148</v>
      </c>
      <c r="J33" s="549">
        <v>325</v>
      </c>
      <c r="K33" s="549">
        <v>217</v>
      </c>
      <c r="L33" s="549">
        <v>130</v>
      </c>
      <c r="M33" s="549">
        <v>490</v>
      </c>
      <c r="N33" s="549">
        <f t="shared" si="2"/>
        <v>2130</v>
      </c>
    </row>
    <row r="34" spans="1:14" x14ac:dyDescent="0.25">
      <c r="A34" s="220">
        <v>2018</v>
      </c>
      <c r="B34" s="549">
        <v>134</v>
      </c>
      <c r="C34" s="549">
        <v>202</v>
      </c>
      <c r="D34" s="549">
        <v>178</v>
      </c>
      <c r="E34" s="549">
        <v>150</v>
      </c>
      <c r="F34" s="549">
        <v>119</v>
      </c>
      <c r="G34" s="549">
        <v>129</v>
      </c>
      <c r="H34" s="549">
        <v>22</v>
      </c>
      <c r="I34" s="549">
        <v>261</v>
      </c>
      <c r="J34" s="549">
        <v>177</v>
      </c>
      <c r="K34" s="549">
        <v>204</v>
      </c>
      <c r="L34" s="549">
        <v>519</v>
      </c>
      <c r="M34" s="549">
        <v>241</v>
      </c>
      <c r="N34" s="549">
        <f t="shared" si="2"/>
        <v>2336</v>
      </c>
    </row>
    <row r="35" spans="1:14" x14ac:dyDescent="0.25">
      <c r="A35" s="220">
        <v>2019</v>
      </c>
      <c r="B35" s="550">
        <v>199</v>
      </c>
      <c r="C35" s="550">
        <v>314</v>
      </c>
      <c r="D35" s="550">
        <v>164</v>
      </c>
      <c r="E35" s="550">
        <v>319</v>
      </c>
      <c r="F35" s="550">
        <v>249</v>
      </c>
      <c r="G35" s="550">
        <v>206</v>
      </c>
      <c r="H35" s="550">
        <v>301</v>
      </c>
      <c r="I35" s="550">
        <v>316</v>
      </c>
      <c r="J35" s="550">
        <v>104</v>
      </c>
      <c r="K35" s="550">
        <v>302</v>
      </c>
      <c r="L35" s="550">
        <v>147</v>
      </c>
      <c r="M35" s="550">
        <v>433</v>
      </c>
      <c r="N35" s="549">
        <f t="shared" si="2"/>
        <v>3054</v>
      </c>
    </row>
    <row r="36" spans="1:14" x14ac:dyDescent="0.25">
      <c r="A36" s="220">
        <v>2020</v>
      </c>
      <c r="B36" s="550">
        <v>241</v>
      </c>
      <c r="C36" s="550">
        <v>187</v>
      </c>
      <c r="D36" s="550">
        <v>157</v>
      </c>
      <c r="E36" s="550">
        <v>0</v>
      </c>
      <c r="F36" s="550">
        <v>0</v>
      </c>
      <c r="G36" s="550">
        <v>0</v>
      </c>
      <c r="H36" s="550">
        <v>102</v>
      </c>
      <c r="I36" s="550">
        <v>297</v>
      </c>
      <c r="J36" s="550">
        <v>169</v>
      </c>
      <c r="K36" s="550">
        <v>213</v>
      </c>
      <c r="L36" s="550">
        <v>350</v>
      </c>
      <c r="M36" s="550">
        <v>179</v>
      </c>
      <c r="N36" s="549">
        <f t="shared" si="2"/>
        <v>1895</v>
      </c>
    </row>
    <row r="37" spans="1:14" x14ac:dyDescent="0.25">
      <c r="A37" s="220">
        <v>2021</v>
      </c>
      <c r="B37" s="550">
        <v>219</v>
      </c>
      <c r="C37" s="550">
        <v>203</v>
      </c>
      <c r="D37" s="550">
        <v>219</v>
      </c>
      <c r="E37" s="550">
        <v>210</v>
      </c>
      <c r="F37" s="550">
        <v>233</v>
      </c>
      <c r="G37" s="550">
        <v>339</v>
      </c>
      <c r="H37" s="550">
        <v>326</v>
      </c>
      <c r="I37" s="550">
        <v>316</v>
      </c>
      <c r="J37" s="550">
        <v>219</v>
      </c>
      <c r="K37" s="550">
        <v>279</v>
      </c>
      <c r="L37" s="550">
        <v>324</v>
      </c>
      <c r="M37" s="550">
        <v>259</v>
      </c>
      <c r="N37" s="549">
        <f t="shared" si="2"/>
        <v>3146</v>
      </c>
    </row>
    <row r="38" spans="1:14" x14ac:dyDescent="0.25">
      <c r="A38" s="220">
        <v>2022</v>
      </c>
      <c r="B38" s="226">
        <v>301</v>
      </c>
      <c r="C38" s="226">
        <v>274</v>
      </c>
      <c r="D38" s="227">
        <v>337</v>
      </c>
      <c r="E38" s="227">
        <v>286</v>
      </c>
      <c r="F38" s="227">
        <v>319</v>
      </c>
      <c r="G38" s="227">
        <v>238</v>
      </c>
      <c r="H38" s="227">
        <v>356</v>
      </c>
      <c r="I38" s="227">
        <v>317</v>
      </c>
      <c r="J38" s="227">
        <v>335</v>
      </c>
      <c r="K38" s="227">
        <v>350</v>
      </c>
      <c r="L38" s="227">
        <v>321</v>
      </c>
      <c r="M38" s="227">
        <v>305</v>
      </c>
      <c r="N38" s="221">
        <f t="shared" si="2"/>
        <v>3739</v>
      </c>
    </row>
    <row r="39" spans="1:14" x14ac:dyDescent="0.25">
      <c r="A39" s="220">
        <v>2023</v>
      </c>
      <c r="B39" s="226">
        <v>350</v>
      </c>
      <c r="C39" s="226">
        <v>362</v>
      </c>
      <c r="D39" s="227">
        <v>505</v>
      </c>
      <c r="E39" s="227">
        <v>373</v>
      </c>
      <c r="F39" s="227">
        <v>491</v>
      </c>
      <c r="G39" s="227">
        <v>343</v>
      </c>
      <c r="H39" s="227">
        <v>439</v>
      </c>
      <c r="I39" s="227">
        <v>468</v>
      </c>
      <c r="J39" s="221">
        <v>347</v>
      </c>
      <c r="K39" s="221">
        <v>292</v>
      </c>
      <c r="L39" s="221">
        <v>360</v>
      </c>
      <c r="M39" s="221">
        <v>366</v>
      </c>
      <c r="N39" s="221">
        <f>SUM(B39:M39)</f>
        <v>4696</v>
      </c>
    </row>
    <row r="40" spans="1:14" x14ac:dyDescent="0.25">
      <c r="A40" s="220">
        <v>2024</v>
      </c>
      <c r="B40" s="226">
        <v>416</v>
      </c>
      <c r="C40" s="226">
        <v>340</v>
      </c>
      <c r="D40" s="227">
        <v>325</v>
      </c>
      <c r="E40" s="227">
        <v>419</v>
      </c>
      <c r="F40" s="227">
        <v>314</v>
      </c>
      <c r="G40" s="227">
        <v>317</v>
      </c>
      <c r="H40" s="227">
        <v>232</v>
      </c>
      <c r="I40" s="227">
        <v>404</v>
      </c>
      <c r="J40" s="221">
        <v>313</v>
      </c>
      <c r="K40" s="221">
        <v>358</v>
      </c>
      <c r="L40" s="221">
        <v>213</v>
      </c>
      <c r="M40" s="221">
        <v>352</v>
      </c>
      <c r="N40" s="221">
        <f>SUM(B40:M40)</f>
        <v>4003</v>
      </c>
    </row>
    <row r="41" spans="1:14" x14ac:dyDescent="0.25">
      <c r="A41" s="220">
        <v>2025</v>
      </c>
      <c r="B41" s="226">
        <v>336</v>
      </c>
      <c r="C41" s="226">
        <v>446</v>
      </c>
      <c r="D41" s="227">
        <v>474</v>
      </c>
      <c r="E41" s="227">
        <v>415</v>
      </c>
      <c r="F41" s="227">
        <v>413</v>
      </c>
      <c r="G41" s="227">
        <v>387</v>
      </c>
      <c r="H41" s="227">
        <v>463</v>
      </c>
      <c r="I41" s="227">
        <v>419</v>
      </c>
      <c r="J41" s="221">
        <v>433</v>
      </c>
      <c r="K41" s="221">
        <v>444</v>
      </c>
      <c r="L41" s="221">
        <v>446</v>
      </c>
      <c r="M41" s="221">
        <v>413</v>
      </c>
      <c r="N41" s="221">
        <f>SUM(B41:M41)</f>
        <v>5089</v>
      </c>
    </row>
    <row r="42" spans="1:14" ht="15.75" thickBot="1" x14ac:dyDescent="0.3">
      <c r="A42" s="220">
        <v>2026</v>
      </c>
      <c r="B42" s="226">
        <v>285</v>
      </c>
      <c r="C42" s="226">
        <v>574</v>
      </c>
      <c r="D42" s="227">
        <v>468</v>
      </c>
      <c r="E42" s="227"/>
      <c r="F42" s="227"/>
      <c r="G42" s="227"/>
      <c r="H42" s="227"/>
      <c r="I42" s="227"/>
      <c r="J42" s="221"/>
      <c r="K42" s="221"/>
      <c r="L42" s="221"/>
      <c r="M42" s="221"/>
      <c r="N42" s="221">
        <f>SUM(B42:M42)</f>
        <v>1327</v>
      </c>
    </row>
    <row r="43" spans="1:14" ht="15.75" thickBot="1" x14ac:dyDescent="0.3">
      <c r="A43" s="222" t="s">
        <v>315</v>
      </c>
      <c r="B43" s="223"/>
      <c r="C43" s="223"/>
      <c r="D43" s="223"/>
      <c r="E43" s="223"/>
      <c r="F43" s="223"/>
      <c r="G43" s="223"/>
      <c r="H43" s="223"/>
      <c r="I43" s="223"/>
      <c r="J43" s="223"/>
      <c r="K43" s="223"/>
      <c r="L43" s="223"/>
      <c r="M43" s="223"/>
      <c r="N43" s="224"/>
    </row>
    <row r="44" spans="1:14" x14ac:dyDescent="0.25">
      <c r="A44" s="220">
        <v>2009</v>
      </c>
      <c r="B44" s="225">
        <v>79054</v>
      </c>
      <c r="C44" s="221">
        <v>233271</v>
      </c>
      <c r="D44" s="221">
        <v>245697</v>
      </c>
      <c r="E44" s="221">
        <v>49862</v>
      </c>
      <c r="F44" s="225">
        <v>128089</v>
      </c>
      <c r="G44" s="221">
        <v>262520</v>
      </c>
      <c r="H44" s="221">
        <v>287412</v>
      </c>
      <c r="I44" s="221">
        <v>58346</v>
      </c>
      <c r="J44" s="225">
        <v>184683</v>
      </c>
      <c r="K44" s="221">
        <v>187909</v>
      </c>
      <c r="L44" s="221">
        <v>239235</v>
      </c>
      <c r="M44" s="221">
        <v>252290</v>
      </c>
      <c r="N44" s="221">
        <f t="shared" ref="N44:N61" si="3">SUM(B44:M44)</f>
        <v>2208368</v>
      </c>
    </row>
    <row r="45" spans="1:14" x14ac:dyDescent="0.25">
      <c r="A45" s="220">
        <v>2010</v>
      </c>
      <c r="B45" s="225">
        <v>105549</v>
      </c>
      <c r="C45" s="221">
        <v>186481</v>
      </c>
      <c r="D45" s="221">
        <v>113138</v>
      </c>
      <c r="E45" s="221">
        <v>126981</v>
      </c>
      <c r="F45" s="225">
        <v>144408</v>
      </c>
      <c r="G45" s="221">
        <v>153551</v>
      </c>
      <c r="H45" s="221">
        <v>236173</v>
      </c>
      <c r="I45" s="221">
        <v>117965</v>
      </c>
      <c r="J45" s="225">
        <v>274273</v>
      </c>
      <c r="K45" s="221">
        <v>201597</v>
      </c>
      <c r="L45" s="221">
        <v>391211</v>
      </c>
      <c r="M45" s="221">
        <v>445154</v>
      </c>
      <c r="N45" s="221">
        <f t="shared" si="3"/>
        <v>2496481</v>
      </c>
    </row>
    <row r="46" spans="1:14" x14ac:dyDescent="0.25">
      <c r="A46" s="220">
        <v>2011</v>
      </c>
      <c r="B46" s="225">
        <v>161710</v>
      </c>
      <c r="C46" s="221">
        <v>170715</v>
      </c>
      <c r="D46" s="221">
        <v>432702</v>
      </c>
      <c r="E46" s="221">
        <v>390251</v>
      </c>
      <c r="F46" s="225">
        <v>437382</v>
      </c>
      <c r="G46" s="221">
        <v>220084</v>
      </c>
      <c r="H46" s="221">
        <v>342824</v>
      </c>
      <c r="I46" s="221">
        <v>299026</v>
      </c>
      <c r="J46" s="225">
        <v>171908</v>
      </c>
      <c r="K46" s="221">
        <v>171167</v>
      </c>
      <c r="L46" s="221">
        <v>101514</v>
      </c>
      <c r="M46" s="221">
        <v>113158</v>
      </c>
      <c r="N46" s="221">
        <f t="shared" si="3"/>
        <v>3012441</v>
      </c>
    </row>
    <row r="47" spans="1:14" x14ac:dyDescent="0.25">
      <c r="A47" s="220">
        <v>2012</v>
      </c>
      <c r="B47" s="221">
        <v>0</v>
      </c>
      <c r="C47" s="221">
        <v>0</v>
      </c>
      <c r="D47" s="221">
        <v>344770</v>
      </c>
      <c r="E47" s="221">
        <v>600417</v>
      </c>
      <c r="F47" s="225">
        <v>306692</v>
      </c>
      <c r="G47" s="221">
        <v>200734</v>
      </c>
      <c r="H47" s="221">
        <v>230042</v>
      </c>
      <c r="I47" s="221">
        <v>200873</v>
      </c>
      <c r="J47" s="225">
        <v>133315</v>
      </c>
      <c r="K47" s="221">
        <v>287218</v>
      </c>
      <c r="L47" s="221">
        <v>214813</v>
      </c>
      <c r="M47" s="221">
        <v>220432</v>
      </c>
      <c r="N47" s="221">
        <f t="shared" si="3"/>
        <v>2739306</v>
      </c>
    </row>
    <row r="48" spans="1:14" x14ac:dyDescent="0.25">
      <c r="A48" s="220">
        <v>2013</v>
      </c>
      <c r="B48" s="225">
        <v>58586</v>
      </c>
      <c r="C48" s="221">
        <v>147664</v>
      </c>
      <c r="D48" s="221">
        <v>152719</v>
      </c>
      <c r="E48" s="221">
        <v>169137</v>
      </c>
      <c r="F48" s="225">
        <v>158259</v>
      </c>
      <c r="G48" s="221">
        <v>117696</v>
      </c>
      <c r="H48" s="221">
        <v>226659</v>
      </c>
      <c r="I48" s="221">
        <v>141609</v>
      </c>
      <c r="J48" s="225">
        <v>204049</v>
      </c>
      <c r="K48" s="221">
        <v>160318</v>
      </c>
      <c r="L48" s="221">
        <v>150143</v>
      </c>
      <c r="M48" s="221">
        <v>173860</v>
      </c>
      <c r="N48" s="221">
        <f t="shared" si="3"/>
        <v>1860699</v>
      </c>
    </row>
    <row r="49" spans="1:14" x14ac:dyDescent="0.25">
      <c r="A49" s="220">
        <v>2014</v>
      </c>
      <c r="B49" s="225">
        <v>98436.3</v>
      </c>
      <c r="C49" s="221">
        <v>133326</v>
      </c>
      <c r="D49" s="221">
        <v>132626.29999999999</v>
      </c>
      <c r="E49" s="221">
        <v>139241</v>
      </c>
      <c r="F49" s="225">
        <v>190666</v>
      </c>
      <c r="G49" s="221">
        <v>126401</v>
      </c>
      <c r="H49" s="221">
        <v>133390</v>
      </c>
      <c r="I49" s="221">
        <v>41694</v>
      </c>
      <c r="J49" s="225">
        <v>127290.4</v>
      </c>
      <c r="K49" s="221">
        <v>127743</v>
      </c>
      <c r="L49" s="221">
        <v>68142</v>
      </c>
      <c r="M49" s="221">
        <v>180040</v>
      </c>
      <c r="N49" s="221">
        <f t="shared" si="3"/>
        <v>1498996</v>
      </c>
    </row>
    <row r="50" spans="1:14" x14ac:dyDescent="0.25">
      <c r="A50" s="220">
        <v>2015</v>
      </c>
      <c r="B50" s="225">
        <v>110934</v>
      </c>
      <c r="C50" s="221">
        <v>53376</v>
      </c>
      <c r="D50" s="221">
        <v>106585</v>
      </c>
      <c r="E50" s="221">
        <v>228911</v>
      </c>
      <c r="F50" s="225">
        <v>208849</v>
      </c>
      <c r="G50" s="221">
        <v>117497</v>
      </c>
      <c r="H50" s="221">
        <v>210342</v>
      </c>
      <c r="I50" s="221">
        <v>97422</v>
      </c>
      <c r="J50" s="225">
        <v>253813</v>
      </c>
      <c r="K50" s="221">
        <v>0</v>
      </c>
      <c r="L50" s="221">
        <v>0</v>
      </c>
      <c r="M50" s="221">
        <v>0</v>
      </c>
      <c r="N50" s="221">
        <f t="shared" si="3"/>
        <v>1387729</v>
      </c>
    </row>
    <row r="51" spans="1:14" x14ac:dyDescent="0.25">
      <c r="A51" s="220">
        <v>2016</v>
      </c>
      <c r="B51" s="221">
        <v>0</v>
      </c>
      <c r="C51" s="221">
        <v>0</v>
      </c>
      <c r="D51" s="221">
        <v>0</v>
      </c>
      <c r="E51" s="221">
        <v>35313</v>
      </c>
      <c r="F51" s="221">
        <v>0</v>
      </c>
      <c r="G51" s="221">
        <v>0</v>
      </c>
      <c r="H51" s="221">
        <v>0</v>
      </c>
      <c r="I51" s="221">
        <v>0</v>
      </c>
      <c r="J51" s="221">
        <v>0</v>
      </c>
      <c r="K51" s="221">
        <v>427494</v>
      </c>
      <c r="L51" s="221">
        <v>84556</v>
      </c>
      <c r="M51" s="221">
        <v>138372</v>
      </c>
      <c r="N51" s="221">
        <f t="shared" si="3"/>
        <v>685735</v>
      </c>
    </row>
    <row r="52" spans="1:14" x14ac:dyDescent="0.25">
      <c r="A52" s="220">
        <v>2017</v>
      </c>
      <c r="B52" s="221">
        <v>0</v>
      </c>
      <c r="C52" s="221">
        <v>32699</v>
      </c>
      <c r="D52" s="221">
        <v>119341</v>
      </c>
      <c r="E52" s="221">
        <v>39632</v>
      </c>
      <c r="F52" s="225">
        <v>52597</v>
      </c>
      <c r="G52" s="221">
        <v>103011</v>
      </c>
      <c r="H52" s="221">
        <v>58147</v>
      </c>
      <c r="I52" s="221">
        <v>71465</v>
      </c>
      <c r="J52" s="225">
        <v>169386</v>
      </c>
      <c r="K52" s="221">
        <v>116649</v>
      </c>
      <c r="L52" s="221">
        <v>66266</v>
      </c>
      <c r="M52" s="221">
        <v>248824</v>
      </c>
      <c r="N52" s="221">
        <f t="shared" si="3"/>
        <v>1078017</v>
      </c>
    </row>
    <row r="53" spans="1:14" x14ac:dyDescent="0.25">
      <c r="A53" s="220">
        <v>2018</v>
      </c>
      <c r="B53" s="225">
        <v>77037.951400000005</v>
      </c>
      <c r="C53" s="221">
        <v>101004.1557</v>
      </c>
      <c r="D53" s="221">
        <v>87581.926600000006</v>
      </c>
      <c r="E53" s="221">
        <v>65305.583700000003</v>
      </c>
      <c r="F53" s="225">
        <v>56652.629000000001</v>
      </c>
      <c r="G53" s="221">
        <v>60121.993999999999</v>
      </c>
      <c r="H53" s="221">
        <v>8299.4192999999996</v>
      </c>
      <c r="I53" s="221">
        <v>140270</v>
      </c>
      <c r="J53" s="225">
        <v>96581.507800000007</v>
      </c>
      <c r="K53" s="221">
        <v>92298.494099999996</v>
      </c>
      <c r="L53" s="221">
        <v>298058.84769999998</v>
      </c>
      <c r="M53" s="221">
        <v>134142.55230000001</v>
      </c>
      <c r="N53" s="221">
        <f t="shared" si="3"/>
        <v>1217355.0616000001</v>
      </c>
    </row>
    <row r="54" spans="1:14" x14ac:dyDescent="0.25">
      <c r="A54" s="220">
        <v>2019</v>
      </c>
      <c r="B54" s="225">
        <v>113674.3042</v>
      </c>
      <c r="C54" s="221">
        <v>163856.00839999999</v>
      </c>
      <c r="D54" s="221">
        <v>82299.246799999994</v>
      </c>
      <c r="E54" s="221">
        <v>168104.20209999999</v>
      </c>
      <c r="F54" s="221">
        <v>123100</v>
      </c>
      <c r="G54" s="221">
        <v>109500</v>
      </c>
      <c r="H54" s="221">
        <v>156221.7782</v>
      </c>
      <c r="I54" s="221">
        <v>147464.70670000001</v>
      </c>
      <c r="J54" s="221">
        <v>40886.7673</v>
      </c>
      <c r="K54" s="221">
        <v>140394.4111</v>
      </c>
      <c r="L54" s="221">
        <v>73818.002699999997</v>
      </c>
      <c r="M54" s="221">
        <v>250455.20490000001</v>
      </c>
      <c r="N54" s="221">
        <f t="shared" si="3"/>
        <v>1569774.6324</v>
      </c>
    </row>
    <row r="55" spans="1:14" x14ac:dyDescent="0.25">
      <c r="A55" s="220">
        <v>2020</v>
      </c>
      <c r="B55" s="226">
        <v>130443.2118</v>
      </c>
      <c r="C55" s="227">
        <v>103099.0327</v>
      </c>
      <c r="D55" s="227">
        <v>73948.434899999993</v>
      </c>
      <c r="E55" s="227">
        <v>0</v>
      </c>
      <c r="F55" s="227">
        <v>0</v>
      </c>
      <c r="G55" s="227">
        <v>0</v>
      </c>
      <c r="H55" s="227">
        <v>51938.995300000002</v>
      </c>
      <c r="I55" s="227">
        <v>170409.80780000001</v>
      </c>
      <c r="J55" s="227">
        <v>72232.071899999995</v>
      </c>
      <c r="K55" s="227">
        <v>112837.5545</v>
      </c>
      <c r="L55" s="227">
        <v>198928.77929999999</v>
      </c>
      <c r="M55" s="227">
        <v>95960</v>
      </c>
      <c r="N55" s="221">
        <f t="shared" si="3"/>
        <v>1009797.8881999999</v>
      </c>
    </row>
    <row r="56" spans="1:14" x14ac:dyDescent="0.25">
      <c r="A56" s="220">
        <v>2021</v>
      </c>
      <c r="B56" s="226">
        <v>118360.9504</v>
      </c>
      <c r="C56" s="227">
        <v>116461.18919999999</v>
      </c>
      <c r="D56" s="227">
        <v>100449.1796</v>
      </c>
      <c r="E56" s="227">
        <v>121142.3597</v>
      </c>
      <c r="F56" s="227">
        <v>133020</v>
      </c>
      <c r="G56" s="227">
        <v>178812.8726</v>
      </c>
      <c r="H56" s="227">
        <v>172294.3615</v>
      </c>
      <c r="I56" s="227">
        <v>160758.0379</v>
      </c>
      <c r="J56" s="227">
        <v>106249.34880000001</v>
      </c>
      <c r="K56" s="227">
        <v>133625.087</v>
      </c>
      <c r="L56" s="227">
        <v>156286.829</v>
      </c>
      <c r="M56" s="227">
        <v>144670</v>
      </c>
      <c r="N56" s="221">
        <f t="shared" si="3"/>
        <v>1642130.2157000001</v>
      </c>
    </row>
    <row r="57" spans="1:14" x14ac:dyDescent="0.25">
      <c r="A57" s="220">
        <v>2022</v>
      </c>
      <c r="B57" s="226">
        <v>139071.03030000001</v>
      </c>
      <c r="C57" s="227">
        <v>138971</v>
      </c>
      <c r="D57" s="227">
        <v>169098.16500000001</v>
      </c>
      <c r="E57" s="227">
        <v>126841.2335</v>
      </c>
      <c r="F57" s="227">
        <v>147361.1048</v>
      </c>
      <c r="G57" s="227">
        <v>100141.92879999999</v>
      </c>
      <c r="H57" s="227">
        <v>154905.747</v>
      </c>
      <c r="I57" s="227">
        <v>150632</v>
      </c>
      <c r="J57" s="227">
        <v>179491.0202</v>
      </c>
      <c r="K57" s="227">
        <v>146335.63159999999</v>
      </c>
      <c r="L57" s="227">
        <v>154340.6189</v>
      </c>
      <c r="M57" s="227">
        <v>153410</v>
      </c>
      <c r="N57" s="221">
        <f t="shared" si="3"/>
        <v>1760599.4800999998</v>
      </c>
    </row>
    <row r="58" spans="1:14" x14ac:dyDescent="0.25">
      <c r="A58" s="220">
        <v>2023</v>
      </c>
      <c r="B58" s="226">
        <v>154724.4688</v>
      </c>
      <c r="C58" s="227">
        <v>168287.96609999999</v>
      </c>
      <c r="D58" s="227">
        <v>223068.7977</v>
      </c>
      <c r="E58" s="227">
        <v>170836.6833</v>
      </c>
      <c r="F58" s="227">
        <v>214612.16560000001</v>
      </c>
      <c r="G58" s="227">
        <v>146115.3806</v>
      </c>
      <c r="H58" s="227">
        <v>192413.5478</v>
      </c>
      <c r="I58" s="227">
        <v>205592.66940000001</v>
      </c>
      <c r="J58" s="221">
        <v>154540.96679999999</v>
      </c>
      <c r="K58" s="221">
        <v>132732.89600000001</v>
      </c>
      <c r="L58" s="221">
        <v>151415.6373</v>
      </c>
      <c r="M58" s="221">
        <v>151110.65839999999</v>
      </c>
      <c r="N58" s="221">
        <f t="shared" si="3"/>
        <v>2065451.8378000003</v>
      </c>
    </row>
    <row r="59" spans="1:14" x14ac:dyDescent="0.25">
      <c r="A59" s="220">
        <v>2024</v>
      </c>
      <c r="B59" s="226">
        <v>169637.1384</v>
      </c>
      <c r="C59" s="227">
        <v>140212.04569999999</v>
      </c>
      <c r="D59" s="227">
        <v>125721.59149999999</v>
      </c>
      <c r="E59" s="227">
        <v>169588.68669999999</v>
      </c>
      <c r="F59" s="227">
        <v>111048.496</v>
      </c>
      <c r="G59" s="227">
        <v>121170.2102</v>
      </c>
      <c r="H59" s="227">
        <v>94624.356700000004</v>
      </c>
      <c r="I59" s="227">
        <v>153836.3597</v>
      </c>
      <c r="J59" s="221">
        <v>129177.59760000001</v>
      </c>
      <c r="K59" s="221">
        <v>133942.04070000001</v>
      </c>
      <c r="L59" s="221">
        <v>95700</v>
      </c>
      <c r="M59" s="221">
        <v>128404</v>
      </c>
      <c r="N59" s="221">
        <f t="shared" si="3"/>
        <v>1573062.5231999999</v>
      </c>
    </row>
    <row r="60" spans="1:14" x14ac:dyDescent="0.25">
      <c r="A60" s="220">
        <v>2025</v>
      </c>
      <c r="B60" s="226">
        <v>120209</v>
      </c>
      <c r="C60" s="227">
        <v>166739.0649</v>
      </c>
      <c r="D60" s="227">
        <v>177472.04639999999</v>
      </c>
      <c r="E60" s="227">
        <v>168200</v>
      </c>
      <c r="F60" s="227">
        <v>163827.41</v>
      </c>
      <c r="G60" s="227">
        <v>140599.34049999999</v>
      </c>
      <c r="H60" s="227">
        <v>160766</v>
      </c>
      <c r="I60" s="227">
        <v>195741</v>
      </c>
      <c r="J60" s="221">
        <v>167146</v>
      </c>
      <c r="K60" s="221">
        <v>148129.19570000001</v>
      </c>
      <c r="L60" s="221">
        <v>156786.23730000001</v>
      </c>
      <c r="M60" s="221">
        <v>144411.79509999999</v>
      </c>
      <c r="N60" s="221">
        <f t="shared" si="3"/>
        <v>1910027.0899</v>
      </c>
    </row>
    <row r="61" spans="1:14" x14ac:dyDescent="0.25">
      <c r="A61" s="220">
        <v>2026</v>
      </c>
      <c r="B61" s="226">
        <v>94659.029599999994</v>
      </c>
      <c r="C61" s="227">
        <v>213475.0465</v>
      </c>
      <c r="D61" s="227">
        <v>194115.95480000001</v>
      </c>
      <c r="E61" s="227"/>
      <c r="F61" s="227"/>
      <c r="G61" s="227"/>
      <c r="H61" s="227"/>
      <c r="I61" s="227"/>
      <c r="J61" s="221"/>
      <c r="K61" s="221"/>
      <c r="L61" s="221"/>
      <c r="M61" s="221"/>
      <c r="N61" s="221">
        <f t="shared" si="3"/>
        <v>502250.03090000001</v>
      </c>
    </row>
    <row r="62" spans="1:14" ht="15.75" customHeight="1" x14ac:dyDescent="0.25">
      <c r="A62" s="1102" t="s">
        <v>840</v>
      </c>
      <c r="B62" s="1102"/>
      <c r="C62" s="1102"/>
      <c r="D62" s="1102"/>
      <c r="E62" s="1102"/>
      <c r="F62" s="1102"/>
      <c r="G62" s="1102"/>
      <c r="H62" s="1102"/>
      <c r="I62" s="1102"/>
      <c r="J62" s="228"/>
      <c r="K62" s="228"/>
      <c r="L62" s="228"/>
      <c r="M62" s="228"/>
      <c r="N62" s="228"/>
    </row>
    <row r="63" spans="1:14" ht="16.5" customHeight="1" x14ac:dyDescent="0.25">
      <c r="A63" s="229" t="s">
        <v>369</v>
      </c>
      <c r="B63" s="230"/>
      <c r="C63" s="230"/>
      <c r="D63" s="230"/>
      <c r="E63" s="230"/>
      <c r="F63" s="230"/>
      <c r="G63" s="230"/>
      <c r="H63" s="230"/>
      <c r="I63" s="230"/>
      <c r="J63" s="230"/>
      <c r="K63" s="230"/>
      <c r="L63" s="230"/>
      <c r="M63" s="230"/>
      <c r="N63" s="230"/>
    </row>
  </sheetData>
  <mergeCells count="1">
    <mergeCell ref="A62:I62"/>
  </mergeCells>
  <printOptions horizontalCentered="1" verticalCentered="1"/>
  <pageMargins left="0" right="0" top="0" bottom="0" header="0.31496062992125984" footer="0.31496062992125984"/>
  <pageSetup paperSize="9" scale="6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631FA-05F0-49C3-A25E-D2DD09D03F3C}">
  <sheetPr>
    <tabColor rgb="FF002060"/>
  </sheetPr>
  <dimension ref="A1:K85"/>
  <sheetViews>
    <sheetView showGridLines="0" view="pageBreakPreview" zoomScaleNormal="100" zoomScaleSheetLayoutView="100" workbookViewId="0"/>
  </sheetViews>
  <sheetFormatPr baseColWidth="10" defaultColWidth="14.42578125" defaultRowHeight="15" x14ac:dyDescent="0.25"/>
  <cols>
    <col min="1" max="1" width="13" style="359" customWidth="1"/>
    <col min="2" max="2" width="44.5703125" style="359" customWidth="1"/>
    <col min="3" max="3" width="20.140625" style="359" customWidth="1"/>
    <col min="4" max="4" width="27.5703125" style="359" customWidth="1"/>
    <col min="5" max="5" width="1.85546875" style="335" customWidth="1"/>
    <col min="6" max="6" width="11.5703125" style="335" customWidth="1"/>
    <col min="7" max="7" width="13.42578125" style="335" customWidth="1"/>
    <col min="8" max="11" width="11.5703125" style="335" customWidth="1"/>
    <col min="12" max="16384" width="14.42578125" style="335"/>
  </cols>
  <sheetData>
    <row r="1" spans="1:11" ht="13.5" customHeight="1" x14ac:dyDescent="0.25">
      <c r="A1" s="332" t="s">
        <v>543</v>
      </c>
      <c r="B1" s="333"/>
      <c r="C1" s="333"/>
      <c r="D1" s="333"/>
      <c r="E1" s="334"/>
      <c r="F1" s="334"/>
      <c r="G1" s="334"/>
      <c r="H1" s="334"/>
      <c r="I1" s="334"/>
      <c r="J1" s="334"/>
      <c r="K1" s="334"/>
    </row>
    <row r="2" spans="1:11" ht="15.75" x14ac:dyDescent="0.25">
      <c r="A2" s="336" t="s">
        <v>838</v>
      </c>
      <c r="B2" s="337"/>
      <c r="C2" s="338"/>
      <c r="D2" s="338"/>
      <c r="E2" s="334"/>
      <c r="I2" s="334"/>
      <c r="J2" s="334"/>
      <c r="K2" s="334"/>
    </row>
    <row r="3" spans="1:11" ht="13.5" customHeight="1" x14ac:dyDescent="0.25">
      <c r="A3" s="336"/>
      <c r="B3" s="337"/>
      <c r="C3" s="338"/>
      <c r="D3" s="338"/>
      <c r="E3" s="334"/>
      <c r="I3" s="334"/>
      <c r="J3" s="334"/>
      <c r="K3" s="334"/>
    </row>
    <row r="4" spans="1:11" ht="13.5" customHeight="1" x14ac:dyDescent="0.25">
      <c r="A4" s="339" t="s">
        <v>544</v>
      </c>
      <c r="B4" s="339" t="s">
        <v>545</v>
      </c>
      <c r="C4" s="340" t="s">
        <v>546</v>
      </c>
      <c r="D4" s="340" t="s">
        <v>200</v>
      </c>
      <c r="E4" s="334"/>
      <c r="I4" s="334"/>
      <c r="J4" s="334"/>
      <c r="K4" s="334"/>
    </row>
    <row r="5" spans="1:11" ht="13.5" customHeight="1" x14ac:dyDescent="0.25">
      <c r="A5" s="341">
        <v>370</v>
      </c>
      <c r="B5" s="341" t="s">
        <v>201</v>
      </c>
      <c r="C5" s="342">
        <v>285957.77170000004</v>
      </c>
      <c r="D5" s="343">
        <f>C5/128521560</f>
        <v>2.224978997298197E-3</v>
      </c>
      <c r="E5" s="346"/>
      <c r="F5" s="347"/>
      <c r="G5" s="347"/>
      <c r="I5" s="334"/>
      <c r="J5" s="334"/>
      <c r="K5" s="334"/>
    </row>
    <row r="6" spans="1:11" ht="13.5" customHeight="1" x14ac:dyDescent="0.25">
      <c r="A6" s="341">
        <v>717</v>
      </c>
      <c r="B6" s="341" t="s">
        <v>547</v>
      </c>
      <c r="C6" s="342">
        <v>1658194.7061000001</v>
      </c>
      <c r="D6" s="343">
        <f>C6/128521560</f>
        <v>1.2902074220854463E-2</v>
      </c>
      <c r="E6" s="346"/>
      <c r="F6" s="344"/>
      <c r="G6" s="345"/>
      <c r="I6" s="334"/>
      <c r="J6" s="334"/>
      <c r="K6" s="334"/>
    </row>
    <row r="7" spans="1:11" ht="13.5" customHeight="1" x14ac:dyDescent="0.25">
      <c r="A7" s="540">
        <v>136</v>
      </c>
      <c r="B7" s="540" t="s">
        <v>548</v>
      </c>
      <c r="C7" s="541">
        <v>60808.874600000003</v>
      </c>
      <c r="D7" s="542">
        <f>C7/128521560</f>
        <v>4.7314142934461737E-4</v>
      </c>
      <c r="E7" s="346"/>
      <c r="F7" s="347"/>
      <c r="G7" s="347"/>
      <c r="I7" s="334"/>
      <c r="J7" s="334"/>
      <c r="K7" s="334"/>
    </row>
    <row r="8" spans="1:11" ht="13.5" customHeight="1" x14ac:dyDescent="0.25">
      <c r="A8" s="348">
        <v>232</v>
      </c>
      <c r="B8" s="348" t="s">
        <v>549</v>
      </c>
      <c r="C8" s="346">
        <v>148077.49160000001</v>
      </c>
      <c r="D8" s="349">
        <f>C8/128521560</f>
        <v>1.1521607082889439E-3</v>
      </c>
      <c r="E8" s="346"/>
      <c r="F8" s="347"/>
      <c r="G8" s="347"/>
      <c r="I8" s="334"/>
      <c r="J8" s="334"/>
      <c r="K8" s="334"/>
    </row>
    <row r="9" spans="1:11" ht="13.5" customHeight="1" x14ac:dyDescent="0.25">
      <c r="A9" s="348">
        <v>91</v>
      </c>
      <c r="B9" s="348" t="s">
        <v>550</v>
      </c>
      <c r="C9" s="346">
        <v>145040.0019</v>
      </c>
      <c r="D9" s="349">
        <f>C9/128521560</f>
        <v>1.1285266215256024E-3</v>
      </c>
      <c r="E9" s="346"/>
      <c r="F9" s="347"/>
      <c r="G9" s="347"/>
      <c r="I9" s="334"/>
      <c r="J9" s="334"/>
      <c r="K9" s="334"/>
    </row>
    <row r="10" spans="1:11" ht="13.5" customHeight="1" x14ac:dyDescent="0.25">
      <c r="A10" s="348">
        <v>1</v>
      </c>
      <c r="B10" s="348" t="s">
        <v>551</v>
      </c>
      <c r="C10" s="346">
        <v>15.2621</v>
      </c>
      <c r="D10" s="920">
        <f t="shared" ref="D10:D12" si="0">C10/128521560</f>
        <v>1.1875128188608977E-7</v>
      </c>
      <c r="E10" s="346"/>
      <c r="F10" s="347"/>
      <c r="G10" s="347"/>
      <c r="I10" s="334"/>
      <c r="J10" s="334"/>
      <c r="K10" s="334"/>
    </row>
    <row r="11" spans="1:11" ht="13.5" customHeight="1" x14ac:dyDescent="0.25">
      <c r="A11" s="348">
        <v>16</v>
      </c>
      <c r="B11" s="348" t="s">
        <v>552</v>
      </c>
      <c r="C11" s="346">
        <v>36903.498500000002</v>
      </c>
      <c r="D11" s="349">
        <f t="shared" si="0"/>
        <v>2.8713858204024292E-4</v>
      </c>
      <c r="E11" s="346"/>
      <c r="F11" s="347"/>
      <c r="G11" s="347"/>
      <c r="H11" s="334"/>
      <c r="I11" s="334"/>
      <c r="J11" s="334"/>
      <c r="K11" s="334"/>
    </row>
    <row r="12" spans="1:11" ht="13.5" customHeight="1" x14ac:dyDescent="0.25">
      <c r="A12" s="348">
        <v>26</v>
      </c>
      <c r="B12" s="348" t="s">
        <v>553</v>
      </c>
      <c r="C12" s="346">
        <v>17659.081200000001</v>
      </c>
      <c r="D12" s="349">
        <f t="shared" si="0"/>
        <v>1.3740170287382134E-4</v>
      </c>
      <c r="E12" s="346"/>
      <c r="F12" s="347"/>
      <c r="G12" s="347"/>
      <c r="H12" s="334"/>
      <c r="I12" s="334"/>
      <c r="J12" s="334"/>
      <c r="K12" s="334"/>
    </row>
    <row r="13" spans="1:11" ht="29.25" customHeight="1" x14ac:dyDescent="0.25">
      <c r="A13" s="350">
        <f>SUM(A5:A12)</f>
        <v>1589</v>
      </c>
      <c r="B13" s="351" t="s">
        <v>554</v>
      </c>
      <c r="C13" s="350">
        <f>SUM(C5:C12)</f>
        <v>2352656.6877000001</v>
      </c>
      <c r="D13" s="352">
        <f>SUM(D5:D12)</f>
        <v>1.8305541013507773E-2</v>
      </c>
      <c r="E13" s="334"/>
      <c r="F13" s="347"/>
      <c r="G13" s="347"/>
      <c r="H13" s="334"/>
      <c r="I13" s="334"/>
      <c r="J13" s="334"/>
      <c r="K13" s="334"/>
    </row>
    <row r="14" spans="1:11" ht="13.5" customHeight="1" x14ac:dyDescent="0.25">
      <c r="A14" s="353"/>
      <c r="B14" s="354"/>
      <c r="C14" s="338"/>
      <c r="D14" s="338"/>
      <c r="E14" s="334"/>
      <c r="F14" s="334"/>
      <c r="G14" s="334"/>
      <c r="H14" s="334"/>
      <c r="I14" s="334"/>
      <c r="J14" s="334"/>
      <c r="K14" s="334"/>
    </row>
    <row r="15" spans="1:11" ht="18" customHeight="1" x14ac:dyDescent="0.25">
      <c r="A15" s="1103" t="s">
        <v>839</v>
      </c>
      <c r="B15" s="1104"/>
      <c r="C15" s="1104"/>
      <c r="D15" s="1104"/>
      <c r="E15" s="334"/>
      <c r="F15" s="334"/>
      <c r="G15" s="334"/>
      <c r="H15" s="334"/>
      <c r="I15" s="334"/>
      <c r="J15" s="334"/>
      <c r="K15" s="334"/>
    </row>
    <row r="16" spans="1:11" ht="83.25" customHeight="1" x14ac:dyDescent="0.25">
      <c r="A16" s="1105" t="s">
        <v>768</v>
      </c>
      <c r="B16" s="1106"/>
      <c r="C16" s="1106"/>
      <c r="D16" s="1106"/>
      <c r="E16" s="334"/>
      <c r="F16" s="334"/>
      <c r="G16" s="334"/>
      <c r="H16" s="334"/>
      <c r="I16" s="334"/>
      <c r="J16" s="334"/>
      <c r="K16" s="334"/>
    </row>
    <row r="17" spans="1:11" ht="13.5" customHeight="1" x14ac:dyDescent="0.25">
      <c r="A17" s="353"/>
      <c r="B17" s="354"/>
      <c r="C17" s="338"/>
      <c r="D17" s="338"/>
      <c r="E17" s="334"/>
      <c r="F17" s="334"/>
      <c r="G17" s="334"/>
      <c r="H17" s="334"/>
      <c r="I17" s="334"/>
      <c r="J17" s="334"/>
      <c r="K17" s="334"/>
    </row>
    <row r="18" spans="1:11" ht="13.5" customHeight="1" x14ac:dyDescent="0.25">
      <c r="A18" s="353"/>
      <c r="B18" s="354"/>
      <c r="C18" s="338"/>
      <c r="D18" s="338"/>
      <c r="E18" s="334"/>
      <c r="F18" s="334"/>
      <c r="G18" s="334"/>
      <c r="H18" s="334"/>
      <c r="I18" s="334"/>
      <c r="J18" s="334"/>
      <c r="K18" s="334"/>
    </row>
    <row r="19" spans="1:11" ht="13.5" customHeight="1" x14ac:dyDescent="0.25">
      <c r="A19" s="353"/>
      <c r="B19" s="354"/>
      <c r="C19" s="338"/>
      <c r="D19" s="338"/>
      <c r="E19" s="334"/>
      <c r="F19" s="334"/>
      <c r="G19" s="334"/>
      <c r="H19" s="334"/>
      <c r="I19" s="334"/>
      <c r="J19" s="334"/>
      <c r="K19" s="334"/>
    </row>
    <row r="20" spans="1:11" ht="13.5" customHeight="1" x14ac:dyDescent="0.25">
      <c r="A20" s="353"/>
      <c r="B20" s="354"/>
      <c r="C20" s="338"/>
      <c r="D20" s="338"/>
      <c r="E20" s="334"/>
      <c r="F20" s="334"/>
      <c r="G20" s="334"/>
      <c r="H20" s="334"/>
      <c r="I20" s="334"/>
      <c r="J20" s="334"/>
      <c r="K20" s="334"/>
    </row>
    <row r="21" spans="1:11" ht="13.5" customHeight="1" x14ac:dyDescent="0.25">
      <c r="A21" s="353"/>
      <c r="B21" s="354"/>
      <c r="C21" s="355"/>
      <c r="D21" s="338"/>
      <c r="E21" s="334"/>
      <c r="F21" s="334"/>
      <c r="G21" s="334"/>
      <c r="H21" s="334"/>
      <c r="I21" s="334"/>
      <c r="J21" s="334"/>
      <c r="K21" s="334"/>
    </row>
    <row r="22" spans="1:11" ht="13.5" customHeight="1" x14ac:dyDescent="0.25">
      <c r="A22" s="353"/>
      <c r="B22" s="354"/>
      <c r="C22" s="338"/>
      <c r="D22" s="338"/>
      <c r="E22" s="334"/>
      <c r="F22" s="334"/>
      <c r="G22" s="334"/>
      <c r="H22" s="334"/>
      <c r="I22" s="334"/>
      <c r="J22" s="334"/>
      <c r="K22" s="334"/>
    </row>
    <row r="23" spans="1:11" ht="13.5" customHeight="1" x14ac:dyDescent="0.25">
      <c r="A23" s="356"/>
      <c r="B23" s="52"/>
      <c r="C23" s="357"/>
      <c r="D23" s="357"/>
      <c r="E23" s="334"/>
      <c r="F23" s="334"/>
      <c r="G23" s="334"/>
      <c r="H23" s="334"/>
      <c r="I23" s="334"/>
      <c r="J23" s="334"/>
      <c r="K23" s="334"/>
    </row>
    <row r="24" spans="1:11" ht="13.5" customHeight="1" x14ac:dyDescent="0.25">
      <c r="A24" s="353"/>
      <c r="B24" s="354"/>
      <c r="C24" s="338"/>
      <c r="D24" s="338"/>
      <c r="E24" s="334"/>
      <c r="F24" s="334"/>
      <c r="G24" s="334"/>
      <c r="H24" s="334"/>
      <c r="I24" s="334"/>
      <c r="J24" s="334"/>
      <c r="K24" s="334"/>
    </row>
    <row r="25" spans="1:11" ht="13.5" customHeight="1" x14ac:dyDescent="0.25">
      <c r="A25" s="358"/>
      <c r="B25" s="354"/>
      <c r="C25" s="338"/>
      <c r="D25" s="338"/>
      <c r="E25" s="334"/>
      <c r="F25" s="334"/>
      <c r="G25" s="334"/>
      <c r="H25" s="334"/>
      <c r="I25" s="334"/>
      <c r="J25" s="334"/>
      <c r="K25" s="334"/>
    </row>
    <row r="26" spans="1:11" ht="13.5" customHeight="1" x14ac:dyDescent="0.25">
      <c r="A26" s="353"/>
      <c r="B26" s="354"/>
      <c r="C26" s="338"/>
      <c r="D26" s="338"/>
      <c r="E26" s="334"/>
      <c r="F26" s="334"/>
      <c r="G26" s="334"/>
      <c r="H26" s="334"/>
      <c r="I26" s="334"/>
      <c r="J26" s="334"/>
      <c r="K26" s="334"/>
    </row>
    <row r="27" spans="1:11" ht="13.5" customHeight="1" x14ac:dyDescent="0.25">
      <c r="A27" s="353"/>
      <c r="B27" s="354"/>
      <c r="C27" s="338"/>
      <c r="D27" s="338"/>
      <c r="E27" s="334"/>
      <c r="F27" s="334"/>
      <c r="G27" s="334"/>
      <c r="H27" s="334"/>
      <c r="I27" s="334"/>
      <c r="J27" s="334"/>
      <c r="K27" s="334"/>
    </row>
    <row r="28" spans="1:11" ht="13.5" customHeight="1" x14ac:dyDescent="0.25">
      <c r="A28" s="353"/>
      <c r="B28" s="354"/>
      <c r="C28" s="338"/>
      <c r="D28" s="338"/>
      <c r="E28" s="334"/>
      <c r="F28" s="334"/>
      <c r="G28" s="334"/>
      <c r="H28" s="334"/>
      <c r="I28" s="334"/>
      <c r="J28" s="334"/>
      <c r="K28" s="334"/>
    </row>
    <row r="29" spans="1:11" ht="13.5" customHeight="1" x14ac:dyDescent="0.25">
      <c r="A29" s="353"/>
      <c r="B29" s="354"/>
      <c r="C29" s="338"/>
      <c r="D29" s="338"/>
      <c r="E29" s="334"/>
      <c r="F29" s="334"/>
      <c r="G29" s="334"/>
      <c r="H29" s="334"/>
      <c r="I29" s="334"/>
      <c r="J29" s="334"/>
      <c r="K29" s="334"/>
    </row>
    <row r="30" spans="1:11" ht="13.5" customHeight="1" x14ac:dyDescent="0.25">
      <c r="A30" s="353"/>
      <c r="B30" s="354"/>
      <c r="C30" s="338"/>
      <c r="D30" s="338"/>
      <c r="E30" s="334"/>
      <c r="F30" s="334"/>
      <c r="G30" s="334"/>
      <c r="H30" s="334"/>
      <c r="I30" s="334"/>
      <c r="J30" s="334"/>
      <c r="K30" s="334"/>
    </row>
    <row r="31" spans="1:11" ht="13.5" customHeight="1" x14ac:dyDescent="0.25">
      <c r="A31" s="353"/>
      <c r="B31" s="354"/>
      <c r="C31" s="338"/>
      <c r="D31" s="338"/>
      <c r="E31" s="334"/>
      <c r="F31" s="334"/>
      <c r="G31" s="334"/>
      <c r="H31" s="334"/>
      <c r="I31" s="334"/>
      <c r="J31" s="334"/>
      <c r="K31" s="334"/>
    </row>
    <row r="32" spans="1:11" ht="13.5" customHeight="1" x14ac:dyDescent="0.25">
      <c r="A32" s="353"/>
      <c r="B32" s="354"/>
      <c r="C32" s="338"/>
      <c r="D32" s="338"/>
      <c r="E32" s="334"/>
      <c r="F32" s="334"/>
      <c r="G32" s="334"/>
      <c r="H32" s="334"/>
      <c r="I32" s="334"/>
      <c r="J32" s="334"/>
      <c r="K32" s="334"/>
    </row>
    <row r="33" spans="1:11" ht="13.5" customHeight="1" x14ac:dyDescent="0.25">
      <c r="A33" s="353"/>
      <c r="B33" s="354"/>
      <c r="C33" s="338"/>
      <c r="D33" s="338"/>
      <c r="E33" s="334"/>
      <c r="F33" s="334"/>
      <c r="G33" s="334"/>
      <c r="H33" s="334"/>
      <c r="I33" s="334"/>
      <c r="J33" s="334"/>
      <c r="K33" s="334"/>
    </row>
    <row r="34" spans="1:11" ht="13.5" customHeight="1" x14ac:dyDescent="0.25">
      <c r="A34" s="353"/>
      <c r="B34" s="354"/>
      <c r="C34" s="338"/>
      <c r="D34" s="338"/>
      <c r="E34" s="334"/>
      <c r="F34" s="334"/>
      <c r="G34" s="334"/>
      <c r="H34" s="334"/>
      <c r="I34" s="334"/>
      <c r="J34" s="334"/>
      <c r="K34" s="334"/>
    </row>
    <row r="35" spans="1:11" ht="13.5" customHeight="1" x14ac:dyDescent="0.25">
      <c r="A35" s="353"/>
      <c r="B35" s="354"/>
      <c r="C35" s="338"/>
      <c r="D35" s="338"/>
      <c r="E35" s="334"/>
      <c r="F35" s="334"/>
      <c r="G35" s="334"/>
      <c r="H35" s="334"/>
      <c r="I35" s="334"/>
      <c r="J35" s="334"/>
      <c r="K35" s="334"/>
    </row>
    <row r="36" spans="1:11" ht="13.5" customHeight="1" x14ac:dyDescent="0.25">
      <c r="A36" s="353"/>
      <c r="B36" s="354"/>
      <c r="C36" s="338"/>
      <c r="D36" s="338"/>
      <c r="E36" s="334"/>
      <c r="F36" s="334"/>
      <c r="G36" s="334"/>
      <c r="H36" s="334"/>
      <c r="I36" s="334"/>
      <c r="J36" s="334"/>
      <c r="K36" s="334"/>
    </row>
    <row r="37" spans="1:11" ht="13.5" customHeight="1" x14ac:dyDescent="0.25">
      <c r="A37" s="353"/>
      <c r="B37" s="354"/>
      <c r="C37" s="338"/>
      <c r="D37" s="338"/>
      <c r="E37" s="334"/>
      <c r="F37" s="334"/>
      <c r="G37" s="334"/>
      <c r="H37" s="334"/>
      <c r="I37" s="334"/>
      <c r="J37" s="334"/>
      <c r="K37" s="334"/>
    </row>
    <row r="38" spans="1:11" ht="13.5" customHeight="1" x14ac:dyDescent="0.25">
      <c r="A38" s="353"/>
      <c r="B38" s="354"/>
      <c r="C38" s="338"/>
      <c r="D38" s="338"/>
      <c r="E38" s="334"/>
      <c r="F38" s="334"/>
      <c r="G38" s="334"/>
      <c r="H38" s="334"/>
      <c r="I38" s="334"/>
      <c r="J38" s="334"/>
      <c r="K38" s="334"/>
    </row>
    <row r="39" spans="1:11" ht="13.5" customHeight="1" x14ac:dyDescent="0.25">
      <c r="A39" s="353"/>
      <c r="B39" s="354"/>
      <c r="C39" s="338"/>
      <c r="D39" s="338"/>
      <c r="E39" s="334"/>
      <c r="F39" s="334"/>
      <c r="G39" s="334"/>
      <c r="H39" s="334"/>
      <c r="I39" s="334"/>
      <c r="J39" s="334"/>
      <c r="K39" s="334"/>
    </row>
    <row r="40" spans="1:11" ht="13.5" customHeight="1" x14ac:dyDescent="0.25">
      <c r="A40" s="353"/>
      <c r="B40" s="354"/>
      <c r="C40" s="338"/>
      <c r="D40" s="338"/>
      <c r="E40" s="334"/>
      <c r="F40" s="334"/>
      <c r="G40" s="334"/>
      <c r="H40" s="334"/>
      <c r="I40" s="334"/>
      <c r="J40" s="334"/>
      <c r="K40" s="334"/>
    </row>
    <row r="41" spans="1:11" ht="13.5" customHeight="1" x14ac:dyDescent="0.25">
      <c r="A41" s="353"/>
      <c r="B41" s="354"/>
      <c r="C41" s="338"/>
      <c r="D41" s="338"/>
      <c r="E41" s="334"/>
      <c r="F41" s="334"/>
      <c r="G41" s="334"/>
      <c r="H41" s="334"/>
      <c r="I41" s="334"/>
      <c r="J41" s="334"/>
      <c r="K41" s="334"/>
    </row>
    <row r="42" spans="1:11" ht="13.5" customHeight="1" x14ac:dyDescent="0.25">
      <c r="A42" s="353"/>
      <c r="B42" s="354"/>
      <c r="C42" s="338"/>
      <c r="D42" s="338"/>
      <c r="E42" s="334"/>
      <c r="F42" s="334"/>
      <c r="G42" s="334"/>
      <c r="H42" s="334"/>
      <c r="I42" s="334"/>
      <c r="J42" s="334"/>
      <c r="K42" s="334"/>
    </row>
    <row r="43" spans="1:11" ht="13.5" customHeight="1" x14ac:dyDescent="0.25">
      <c r="A43" s="353"/>
      <c r="B43" s="354"/>
      <c r="C43" s="338"/>
      <c r="D43" s="338"/>
      <c r="E43" s="334"/>
      <c r="F43" s="334"/>
      <c r="G43" s="334"/>
      <c r="H43" s="334"/>
      <c r="I43" s="334"/>
      <c r="J43" s="334"/>
      <c r="K43" s="334"/>
    </row>
    <row r="44" spans="1:11" ht="13.5" customHeight="1" x14ac:dyDescent="0.25">
      <c r="A44" s="353"/>
      <c r="B44" s="354"/>
      <c r="C44" s="338"/>
      <c r="D44" s="338"/>
      <c r="E44" s="334"/>
      <c r="F44" s="334"/>
      <c r="G44" s="334"/>
      <c r="H44" s="334"/>
      <c r="I44" s="334"/>
      <c r="J44" s="334"/>
      <c r="K44" s="334"/>
    </row>
    <row r="45" spans="1:11" ht="13.5" customHeight="1" x14ac:dyDescent="0.25">
      <c r="A45" s="353"/>
      <c r="B45" s="354"/>
      <c r="C45" s="338"/>
      <c r="D45" s="338"/>
      <c r="E45" s="334"/>
      <c r="F45" s="334"/>
      <c r="G45" s="334"/>
      <c r="H45" s="334"/>
      <c r="I45" s="334"/>
      <c r="J45" s="334"/>
      <c r="K45" s="334"/>
    </row>
    <row r="46" spans="1:11" ht="13.5" customHeight="1" x14ac:dyDescent="0.25">
      <c r="A46" s="353"/>
      <c r="B46" s="354"/>
      <c r="C46" s="338"/>
      <c r="D46" s="338"/>
      <c r="E46" s="334"/>
      <c r="F46" s="334"/>
      <c r="G46" s="334"/>
      <c r="H46" s="334"/>
      <c r="I46" s="334"/>
      <c r="J46" s="334"/>
      <c r="K46" s="334"/>
    </row>
    <row r="47" spans="1:11" ht="13.5" customHeight="1" x14ac:dyDescent="0.25">
      <c r="A47" s="353"/>
      <c r="B47" s="354"/>
      <c r="C47" s="338"/>
      <c r="D47" s="338"/>
      <c r="E47" s="334"/>
      <c r="F47" s="334"/>
      <c r="G47" s="334"/>
      <c r="H47" s="334"/>
      <c r="I47" s="334"/>
      <c r="J47" s="334"/>
      <c r="K47" s="334"/>
    </row>
    <row r="48" spans="1:11" ht="13.5" customHeight="1" x14ac:dyDescent="0.25">
      <c r="A48" s="353"/>
      <c r="B48" s="354"/>
      <c r="C48" s="338"/>
      <c r="D48" s="338"/>
      <c r="E48" s="334"/>
      <c r="F48" s="334"/>
      <c r="G48" s="334"/>
      <c r="H48" s="334"/>
      <c r="I48" s="334"/>
      <c r="J48" s="334"/>
      <c r="K48" s="334"/>
    </row>
    <row r="49" spans="1:11" ht="13.5" customHeight="1" x14ac:dyDescent="0.25">
      <c r="A49" s="353"/>
      <c r="B49" s="354"/>
      <c r="C49" s="338"/>
      <c r="D49" s="338"/>
      <c r="E49" s="334"/>
      <c r="F49" s="334"/>
      <c r="G49" s="334"/>
      <c r="H49" s="334"/>
      <c r="I49" s="334"/>
      <c r="J49" s="334"/>
      <c r="K49" s="334"/>
    </row>
    <row r="50" spans="1:11" ht="13.5" customHeight="1" x14ac:dyDescent="0.25">
      <c r="A50" s="353"/>
      <c r="B50" s="354"/>
      <c r="C50" s="338"/>
      <c r="D50" s="338"/>
      <c r="E50" s="334"/>
      <c r="F50" s="334"/>
      <c r="G50" s="334"/>
      <c r="H50" s="334"/>
      <c r="I50" s="334"/>
      <c r="J50" s="334"/>
      <c r="K50" s="334"/>
    </row>
    <row r="51" spans="1:11" ht="13.5" customHeight="1" x14ac:dyDescent="0.25">
      <c r="A51" s="353"/>
      <c r="B51" s="354"/>
      <c r="C51" s="338"/>
      <c r="D51" s="338"/>
      <c r="E51" s="334"/>
      <c r="F51" s="334"/>
      <c r="G51" s="334"/>
      <c r="H51" s="334"/>
      <c r="I51" s="334"/>
      <c r="J51" s="334"/>
      <c r="K51" s="334"/>
    </row>
    <row r="52" spans="1:11" ht="13.5" customHeight="1" x14ac:dyDescent="0.25">
      <c r="A52" s="353"/>
      <c r="B52" s="354"/>
      <c r="C52" s="338"/>
      <c r="D52" s="338"/>
      <c r="E52" s="334"/>
      <c r="F52" s="334"/>
      <c r="G52" s="334"/>
      <c r="H52" s="334"/>
      <c r="I52" s="334"/>
      <c r="J52" s="334"/>
      <c r="K52" s="334"/>
    </row>
    <row r="53" spans="1:11" ht="13.5" customHeight="1" x14ac:dyDescent="0.25">
      <c r="A53" s="353"/>
      <c r="B53" s="354"/>
      <c r="C53" s="338"/>
      <c r="D53" s="338"/>
      <c r="E53" s="334"/>
      <c r="F53" s="334"/>
      <c r="G53" s="334"/>
      <c r="H53" s="334"/>
      <c r="I53" s="334"/>
      <c r="J53" s="334"/>
      <c r="K53" s="334"/>
    </row>
    <row r="54" spans="1:11" ht="13.5" customHeight="1" x14ac:dyDescent="0.25">
      <c r="A54" s="353"/>
      <c r="B54" s="354"/>
      <c r="C54" s="338"/>
      <c r="D54" s="338"/>
      <c r="E54" s="334"/>
      <c r="F54" s="334"/>
      <c r="G54" s="334"/>
      <c r="H54" s="334"/>
      <c r="I54" s="334"/>
      <c r="J54" s="334"/>
      <c r="K54" s="334"/>
    </row>
    <row r="55" spans="1:11" ht="13.5" customHeight="1" x14ac:dyDescent="0.25">
      <c r="A55" s="353"/>
      <c r="B55" s="354"/>
      <c r="C55" s="338"/>
      <c r="D55" s="338"/>
      <c r="E55" s="334"/>
      <c r="F55" s="334"/>
      <c r="G55" s="334"/>
      <c r="H55" s="334"/>
      <c r="I55" s="334"/>
      <c r="J55" s="334"/>
      <c r="K55" s="334"/>
    </row>
    <row r="56" spans="1:11" ht="13.5" customHeight="1" x14ac:dyDescent="0.25">
      <c r="A56" s="353"/>
      <c r="B56" s="354"/>
      <c r="C56" s="338"/>
      <c r="D56" s="338"/>
      <c r="E56" s="334"/>
      <c r="F56" s="334"/>
      <c r="G56" s="334"/>
      <c r="H56" s="334"/>
      <c r="I56" s="334"/>
      <c r="J56" s="334"/>
      <c r="K56" s="334"/>
    </row>
    <row r="57" spans="1:11" ht="13.5" customHeight="1" x14ac:dyDescent="0.25">
      <c r="A57" s="353"/>
      <c r="B57" s="354"/>
      <c r="C57" s="338"/>
      <c r="D57" s="338"/>
      <c r="E57" s="334"/>
      <c r="F57" s="334"/>
      <c r="G57" s="334"/>
      <c r="H57" s="334"/>
      <c r="I57" s="334"/>
      <c r="J57" s="334"/>
      <c r="K57" s="334"/>
    </row>
    <row r="58" spans="1:11" ht="13.5" customHeight="1" x14ac:dyDescent="0.25">
      <c r="A58" s="353"/>
      <c r="B58" s="354"/>
      <c r="C58" s="338"/>
      <c r="D58" s="338"/>
      <c r="E58" s="334"/>
      <c r="F58" s="334"/>
      <c r="G58" s="334"/>
      <c r="H58" s="334"/>
      <c r="I58" s="334"/>
      <c r="J58" s="334"/>
      <c r="K58" s="334"/>
    </row>
    <row r="59" spans="1:11" ht="13.5" customHeight="1" x14ac:dyDescent="0.25">
      <c r="A59" s="353"/>
      <c r="B59" s="354"/>
      <c r="C59" s="338"/>
      <c r="D59" s="338"/>
      <c r="E59" s="334"/>
      <c r="F59" s="334"/>
      <c r="G59" s="334"/>
      <c r="H59" s="334"/>
      <c r="I59" s="334"/>
      <c r="J59" s="334"/>
      <c r="K59" s="334"/>
    </row>
    <row r="60" spans="1:11" ht="13.5" customHeight="1" x14ac:dyDescent="0.25">
      <c r="A60" s="353"/>
      <c r="B60" s="354"/>
      <c r="C60" s="338"/>
      <c r="D60" s="338"/>
      <c r="E60" s="334"/>
      <c r="F60" s="334"/>
      <c r="G60" s="334"/>
      <c r="H60" s="334"/>
      <c r="I60" s="334"/>
      <c r="J60" s="334"/>
      <c r="K60" s="334"/>
    </row>
    <row r="61" spans="1:11" ht="13.5" customHeight="1" x14ac:dyDescent="0.25">
      <c r="A61" s="353"/>
      <c r="B61" s="354"/>
      <c r="C61" s="338"/>
      <c r="D61" s="338"/>
      <c r="E61" s="334"/>
      <c r="F61" s="334"/>
      <c r="G61" s="334"/>
      <c r="H61" s="334"/>
      <c r="I61" s="334"/>
      <c r="J61" s="334"/>
      <c r="K61" s="334"/>
    </row>
    <row r="62" spans="1:11" ht="13.5" customHeight="1" x14ac:dyDescent="0.25">
      <c r="A62" s="353"/>
      <c r="B62" s="354"/>
      <c r="C62" s="338"/>
      <c r="D62" s="338"/>
      <c r="E62" s="334"/>
      <c r="F62" s="334"/>
      <c r="G62" s="334"/>
      <c r="H62" s="334"/>
      <c r="I62" s="334"/>
      <c r="J62" s="334"/>
      <c r="K62" s="334"/>
    </row>
    <row r="63" spans="1:11" ht="13.5" customHeight="1" x14ac:dyDescent="0.25">
      <c r="A63" s="353"/>
      <c r="B63" s="354"/>
      <c r="C63" s="338"/>
      <c r="D63" s="338"/>
      <c r="E63" s="334"/>
      <c r="F63" s="334"/>
      <c r="G63" s="334"/>
      <c r="H63" s="334"/>
      <c r="I63" s="334"/>
      <c r="J63" s="334"/>
      <c r="K63" s="334"/>
    </row>
    <row r="64" spans="1:11" ht="13.5" customHeight="1" x14ac:dyDescent="0.25">
      <c r="A64" s="353"/>
      <c r="B64" s="354"/>
      <c r="C64" s="338"/>
      <c r="D64" s="338"/>
      <c r="E64" s="334"/>
      <c r="F64" s="334"/>
      <c r="G64" s="334"/>
      <c r="H64" s="334"/>
      <c r="I64" s="334"/>
      <c r="J64" s="334"/>
      <c r="K64" s="334"/>
    </row>
    <row r="65" spans="1:11" ht="13.5" customHeight="1" x14ac:dyDescent="0.25">
      <c r="A65" s="353"/>
      <c r="B65" s="354"/>
      <c r="C65" s="338"/>
      <c r="D65" s="338"/>
      <c r="E65" s="334"/>
      <c r="F65" s="334"/>
      <c r="G65" s="334"/>
      <c r="H65" s="334"/>
      <c r="I65" s="334"/>
      <c r="J65" s="334"/>
      <c r="K65" s="334"/>
    </row>
    <row r="66" spans="1:11" ht="13.5" customHeight="1" x14ac:dyDescent="0.25">
      <c r="A66" s="353"/>
      <c r="B66" s="354"/>
      <c r="C66" s="338"/>
      <c r="D66" s="338"/>
      <c r="E66" s="334"/>
      <c r="F66" s="334"/>
      <c r="G66" s="334"/>
      <c r="H66" s="334"/>
      <c r="I66" s="334"/>
      <c r="J66" s="334"/>
      <c r="K66" s="334"/>
    </row>
    <row r="67" spans="1:11" ht="13.5" customHeight="1" x14ac:dyDescent="0.25">
      <c r="A67" s="353"/>
      <c r="B67" s="354"/>
      <c r="C67" s="338"/>
      <c r="D67" s="338"/>
      <c r="E67" s="334"/>
      <c r="F67" s="334"/>
      <c r="G67" s="334"/>
      <c r="H67" s="334"/>
      <c r="I67" s="334"/>
      <c r="J67" s="334"/>
      <c r="K67" s="334"/>
    </row>
    <row r="68" spans="1:11" ht="13.5" customHeight="1" x14ac:dyDescent="0.25">
      <c r="A68" s="353"/>
      <c r="B68" s="354"/>
      <c r="C68" s="338"/>
      <c r="D68" s="338"/>
      <c r="E68" s="334"/>
      <c r="F68" s="334"/>
      <c r="G68" s="334"/>
      <c r="H68" s="334"/>
      <c r="I68" s="334"/>
      <c r="J68" s="334"/>
      <c r="K68" s="334"/>
    </row>
    <row r="69" spans="1:11" ht="13.5" customHeight="1" x14ac:dyDescent="0.25">
      <c r="A69" s="353"/>
      <c r="B69" s="354"/>
      <c r="C69" s="338"/>
      <c r="D69" s="338"/>
      <c r="E69" s="334"/>
      <c r="F69" s="334"/>
      <c r="G69" s="334"/>
      <c r="H69" s="334"/>
      <c r="I69" s="334"/>
      <c r="J69" s="334"/>
      <c r="K69" s="334"/>
    </row>
    <row r="70" spans="1:11" ht="13.5" customHeight="1" x14ac:dyDescent="0.25">
      <c r="A70" s="353"/>
      <c r="B70" s="354"/>
      <c r="C70" s="338"/>
      <c r="D70" s="338"/>
      <c r="E70" s="334"/>
      <c r="F70" s="334"/>
      <c r="G70" s="334"/>
      <c r="H70" s="334"/>
      <c r="I70" s="334"/>
      <c r="J70" s="334"/>
      <c r="K70" s="334"/>
    </row>
    <row r="71" spans="1:11" ht="13.5" customHeight="1" x14ac:dyDescent="0.25">
      <c r="A71" s="353"/>
      <c r="B71" s="354"/>
      <c r="C71" s="338"/>
      <c r="D71" s="338"/>
      <c r="E71" s="334"/>
      <c r="F71" s="334"/>
      <c r="G71" s="334"/>
      <c r="H71" s="334"/>
      <c r="I71" s="334"/>
      <c r="J71" s="334"/>
      <c r="K71" s="334"/>
    </row>
    <row r="72" spans="1:11" ht="13.5" customHeight="1" x14ac:dyDescent="0.25">
      <c r="A72" s="353"/>
      <c r="B72" s="354"/>
      <c r="C72" s="338"/>
      <c r="D72" s="338"/>
      <c r="E72" s="334"/>
      <c r="F72" s="334"/>
      <c r="G72" s="334"/>
      <c r="H72" s="334"/>
      <c r="I72" s="334"/>
      <c r="J72" s="334"/>
      <c r="K72" s="334"/>
    </row>
    <row r="73" spans="1:11" ht="13.5" customHeight="1" x14ac:dyDescent="0.25">
      <c r="A73" s="353"/>
      <c r="B73" s="354"/>
      <c r="C73" s="338"/>
      <c r="D73" s="338"/>
      <c r="E73" s="334"/>
      <c r="F73" s="334"/>
      <c r="G73" s="334"/>
      <c r="H73" s="334"/>
      <c r="I73" s="334"/>
      <c r="J73" s="334"/>
      <c r="K73" s="334"/>
    </row>
    <row r="74" spans="1:11" ht="13.5" customHeight="1" x14ac:dyDescent="0.25">
      <c r="A74" s="353"/>
      <c r="B74" s="354"/>
      <c r="C74" s="338"/>
      <c r="D74" s="338"/>
      <c r="E74" s="334"/>
      <c r="F74" s="334"/>
      <c r="G74" s="334"/>
      <c r="H74" s="334"/>
      <c r="I74" s="334"/>
      <c r="J74" s="334"/>
      <c r="K74" s="334"/>
    </row>
    <row r="75" spans="1:11" ht="13.5" customHeight="1" x14ac:dyDescent="0.25">
      <c r="A75" s="353"/>
      <c r="B75" s="354"/>
      <c r="C75" s="338"/>
      <c r="D75" s="338"/>
      <c r="E75" s="334"/>
      <c r="F75" s="334"/>
      <c r="G75" s="334"/>
      <c r="H75" s="334"/>
      <c r="I75" s="334"/>
      <c r="J75" s="334"/>
      <c r="K75" s="334"/>
    </row>
    <row r="76" spans="1:11" ht="13.5" customHeight="1" x14ac:dyDescent="0.25">
      <c r="A76" s="353"/>
      <c r="B76" s="354"/>
      <c r="C76" s="338"/>
      <c r="D76" s="338"/>
      <c r="E76" s="334"/>
      <c r="F76" s="334"/>
      <c r="G76" s="334"/>
      <c r="H76" s="334"/>
      <c r="I76" s="334"/>
      <c r="J76" s="334"/>
      <c r="K76" s="334"/>
    </row>
    <row r="77" spans="1:11" ht="13.5" customHeight="1" x14ac:dyDescent="0.25">
      <c r="A77" s="353"/>
      <c r="B77" s="354"/>
      <c r="C77" s="338"/>
      <c r="D77" s="338"/>
      <c r="E77" s="334"/>
      <c r="F77" s="334"/>
      <c r="G77" s="334"/>
      <c r="H77" s="334"/>
      <c r="I77" s="334"/>
      <c r="J77" s="334"/>
      <c r="K77" s="334"/>
    </row>
    <row r="78" spans="1:11" ht="13.5" customHeight="1" x14ac:dyDescent="0.25">
      <c r="A78" s="353"/>
      <c r="B78" s="354"/>
      <c r="C78" s="338"/>
      <c r="D78" s="338"/>
      <c r="E78" s="334"/>
      <c r="F78" s="334"/>
      <c r="G78" s="334"/>
      <c r="H78" s="334"/>
      <c r="I78" s="334"/>
      <c r="J78" s="334"/>
      <c r="K78" s="334"/>
    </row>
    <row r="79" spans="1:11" ht="13.5" customHeight="1" x14ac:dyDescent="0.25">
      <c r="A79" s="353"/>
      <c r="B79" s="354"/>
      <c r="C79" s="338"/>
      <c r="D79" s="338"/>
      <c r="E79" s="334"/>
      <c r="F79" s="334"/>
      <c r="G79" s="334"/>
      <c r="H79" s="334"/>
      <c r="I79" s="334"/>
      <c r="J79" s="334"/>
      <c r="K79" s="334"/>
    </row>
    <row r="80" spans="1:11" ht="13.5" customHeight="1" x14ac:dyDescent="0.25">
      <c r="A80" s="353"/>
      <c r="B80" s="354"/>
      <c r="C80" s="338"/>
      <c r="D80" s="338"/>
      <c r="E80" s="334"/>
      <c r="F80" s="334"/>
      <c r="G80" s="334"/>
      <c r="H80" s="334"/>
      <c r="I80" s="334"/>
      <c r="J80" s="334"/>
      <c r="K80" s="334"/>
    </row>
    <row r="81" spans="1:11" ht="13.5" customHeight="1" x14ac:dyDescent="0.25">
      <c r="A81" s="353"/>
      <c r="B81" s="354"/>
      <c r="C81" s="338"/>
      <c r="D81" s="338"/>
      <c r="E81" s="334"/>
      <c r="F81" s="334"/>
      <c r="G81" s="334"/>
      <c r="H81" s="334"/>
      <c r="I81" s="334"/>
      <c r="J81" s="334"/>
      <c r="K81" s="334"/>
    </row>
    <row r="82" spans="1:11" ht="13.5" customHeight="1" x14ac:dyDescent="0.25">
      <c r="A82" s="353"/>
      <c r="B82" s="354"/>
      <c r="C82" s="338"/>
      <c r="D82" s="338"/>
      <c r="E82" s="334"/>
      <c r="F82" s="334"/>
      <c r="G82" s="334"/>
      <c r="H82" s="334"/>
      <c r="I82" s="334"/>
      <c r="J82" s="334"/>
      <c r="K82" s="334"/>
    </row>
    <row r="83" spans="1:11" ht="13.5" customHeight="1" x14ac:dyDescent="0.25">
      <c r="A83" s="353"/>
      <c r="B83" s="354"/>
      <c r="C83" s="338"/>
      <c r="D83" s="338"/>
      <c r="E83" s="334"/>
      <c r="F83" s="334"/>
      <c r="G83" s="334"/>
      <c r="H83" s="334"/>
      <c r="I83" s="334"/>
      <c r="J83" s="334"/>
      <c r="K83" s="334"/>
    </row>
    <row r="84" spans="1:11" ht="13.5" customHeight="1" x14ac:dyDescent="0.25">
      <c r="A84" s="353"/>
      <c r="B84" s="354"/>
      <c r="C84" s="338"/>
      <c r="D84" s="338"/>
      <c r="E84" s="334"/>
      <c r="F84" s="334"/>
      <c r="G84" s="334"/>
      <c r="H84" s="334"/>
      <c r="I84" s="334"/>
      <c r="J84" s="334"/>
      <c r="K84" s="334"/>
    </row>
    <row r="85" spans="1:11" ht="13.5" customHeight="1" x14ac:dyDescent="0.25">
      <c r="A85" s="353"/>
      <c r="B85" s="354"/>
      <c r="C85" s="338"/>
      <c r="D85" s="338"/>
      <c r="E85" s="334"/>
      <c r="F85" s="334"/>
      <c r="G85" s="334"/>
      <c r="H85" s="334"/>
      <c r="I85" s="334"/>
      <c r="J85" s="334"/>
      <c r="K85" s="334"/>
    </row>
  </sheetData>
  <mergeCells count="2">
    <mergeCell ref="A15:D15"/>
    <mergeCell ref="A16:D16"/>
  </mergeCells>
  <pageMargins left="0.7" right="0.7" top="0.75" bottom="0.75" header="0.3" footer="0.3"/>
  <pageSetup paperSize="9" scale="44" orientation="portrait" r:id="rId1"/>
  <colBreaks count="1" manualBreakCount="1">
    <brk id="5" max="1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D5094-11EA-4DF8-AF6D-F39F7B023E82}">
  <sheetPr>
    <tabColor rgb="FF002060"/>
  </sheetPr>
  <dimension ref="A1:H29"/>
  <sheetViews>
    <sheetView showGridLines="0" view="pageBreakPreview" zoomScaleNormal="100" zoomScaleSheetLayoutView="100" workbookViewId="0"/>
  </sheetViews>
  <sheetFormatPr baseColWidth="10" defaultColWidth="11.42578125" defaultRowHeight="12.75" x14ac:dyDescent="0.2"/>
  <cols>
    <col min="1" max="1" width="10" style="22" customWidth="1"/>
    <col min="2" max="2" width="45.140625" style="22" customWidth="1"/>
    <col min="3" max="3" width="12.28515625" style="22" customWidth="1"/>
    <col min="4" max="4" width="14.85546875" style="22" bestFit="1" customWidth="1"/>
    <col min="5" max="5" width="11.7109375" style="22" customWidth="1"/>
    <col min="6" max="6" width="2.28515625" style="22" customWidth="1"/>
    <col min="7" max="16384" width="11.42578125" style="22"/>
  </cols>
  <sheetData>
    <row r="1" spans="1:7" ht="13.5" customHeight="1" x14ac:dyDescent="0.2">
      <c r="A1" s="231" t="s">
        <v>316</v>
      </c>
    </row>
    <row r="2" spans="1:7" ht="13.5" customHeight="1" x14ac:dyDescent="0.25">
      <c r="A2" s="232" t="s">
        <v>841</v>
      </c>
    </row>
    <row r="3" spans="1:7" ht="13.5" customHeight="1" x14ac:dyDescent="0.2">
      <c r="A3" s="233"/>
    </row>
    <row r="4" spans="1:7" ht="13.5" customHeight="1" x14ac:dyDescent="0.2">
      <c r="A4" s="234" t="s">
        <v>317</v>
      </c>
      <c r="B4" s="234" t="s">
        <v>318</v>
      </c>
      <c r="C4" s="234" t="s">
        <v>0</v>
      </c>
      <c r="D4" s="234" t="s">
        <v>319</v>
      </c>
      <c r="E4" s="235" t="s">
        <v>200</v>
      </c>
    </row>
    <row r="5" spans="1:7" ht="13.5" customHeight="1" x14ac:dyDescent="0.2">
      <c r="A5" s="236">
        <v>1</v>
      </c>
      <c r="B5" s="237" t="s">
        <v>694</v>
      </c>
      <c r="C5" s="531">
        <v>28</v>
      </c>
      <c r="D5" s="532">
        <v>10731228.036699999</v>
      </c>
      <c r="E5" s="238">
        <f>+D5/$E$26*100</f>
        <v>8.3497492846336439</v>
      </c>
      <c r="F5" s="239"/>
      <c r="G5" s="240"/>
    </row>
    <row r="6" spans="1:7" ht="13.5" customHeight="1" x14ac:dyDescent="0.2">
      <c r="A6" s="241">
        <v>2</v>
      </c>
      <c r="B6" s="242" t="s">
        <v>695</v>
      </c>
      <c r="C6" s="533">
        <v>22</v>
      </c>
      <c r="D6" s="534">
        <v>8420289.8250000011</v>
      </c>
      <c r="E6" s="238">
        <f t="shared" ref="E6:E23" si="0">+D6/$E$26*100</f>
        <v>6.5516554771043873</v>
      </c>
      <c r="F6" s="239"/>
      <c r="G6" s="240"/>
    </row>
    <row r="7" spans="1:7" ht="13.5" customHeight="1" x14ac:dyDescent="0.2">
      <c r="A7" s="241">
        <v>3</v>
      </c>
      <c r="B7" s="242" t="s">
        <v>696</v>
      </c>
      <c r="C7" s="531">
        <v>1038</v>
      </c>
      <c r="D7" s="535">
        <v>7610773.5739000048</v>
      </c>
      <c r="E7" s="238">
        <f t="shared" si="0"/>
        <v>5.9217874214256385</v>
      </c>
      <c r="F7" s="239"/>
      <c r="G7" s="240"/>
    </row>
    <row r="8" spans="1:7" ht="13.5" customHeight="1" x14ac:dyDescent="0.2">
      <c r="A8" s="241">
        <v>4</v>
      </c>
      <c r="B8" s="243" t="s">
        <v>320</v>
      </c>
      <c r="C8" s="531">
        <v>14</v>
      </c>
      <c r="D8" s="532">
        <v>6951686.2819999987</v>
      </c>
      <c r="E8" s="238">
        <f t="shared" si="0"/>
        <v>5.408965065472283</v>
      </c>
      <c r="F8" s="239"/>
      <c r="G8" s="240"/>
    </row>
    <row r="9" spans="1:7" ht="13.5" customHeight="1" x14ac:dyDescent="0.2">
      <c r="A9" s="241">
        <v>5</v>
      </c>
      <c r="B9" s="244" t="s">
        <v>697</v>
      </c>
      <c r="C9" s="536">
        <v>188</v>
      </c>
      <c r="D9" s="534">
        <v>4956062.3039999995</v>
      </c>
      <c r="E9" s="238">
        <f t="shared" si="0"/>
        <v>3.8562108209704267</v>
      </c>
      <c r="F9" s="239"/>
      <c r="G9" s="240"/>
    </row>
    <row r="10" spans="1:7" ht="13.5" customHeight="1" x14ac:dyDescent="0.2">
      <c r="A10" s="241">
        <v>6</v>
      </c>
      <c r="B10" s="243" t="s">
        <v>464</v>
      </c>
      <c r="C10" s="531">
        <v>11</v>
      </c>
      <c r="D10" s="537">
        <v>3596700.7760000001</v>
      </c>
      <c r="E10" s="238">
        <f t="shared" si="0"/>
        <v>2.7985193892760094</v>
      </c>
      <c r="F10" s="239"/>
      <c r="G10" s="240"/>
    </row>
    <row r="11" spans="1:7" ht="13.5" customHeight="1" x14ac:dyDescent="0.2">
      <c r="A11" s="241">
        <v>7</v>
      </c>
      <c r="B11" s="244" t="s">
        <v>698</v>
      </c>
      <c r="C11" s="531">
        <v>62</v>
      </c>
      <c r="D11" s="532">
        <v>3428718.2740000011</v>
      </c>
      <c r="E11" s="238">
        <f t="shared" si="0"/>
        <v>2.6678156365360031</v>
      </c>
      <c r="F11" s="239"/>
      <c r="G11" s="240"/>
    </row>
    <row r="12" spans="1:7" ht="13.5" customHeight="1" x14ac:dyDescent="0.2">
      <c r="A12" s="241">
        <v>8</v>
      </c>
      <c r="B12" s="244" t="s">
        <v>699</v>
      </c>
      <c r="C12" s="531">
        <v>6</v>
      </c>
      <c r="D12" s="532">
        <v>3344839.0792999999</v>
      </c>
      <c r="E12" s="238">
        <f t="shared" si="0"/>
        <v>2.6025509488835956</v>
      </c>
      <c r="F12" s="239"/>
      <c r="G12" s="240"/>
    </row>
    <row r="13" spans="1:7" ht="13.5" customHeight="1" x14ac:dyDescent="0.2">
      <c r="A13" s="241">
        <v>9</v>
      </c>
      <c r="B13" s="243" t="s">
        <v>700</v>
      </c>
      <c r="C13" s="536">
        <v>10420</v>
      </c>
      <c r="D13" s="534">
        <v>1824451.8438979352</v>
      </c>
      <c r="E13" s="238">
        <f t="shared" si="0"/>
        <v>1.419568704190904</v>
      </c>
      <c r="F13" s="239"/>
      <c r="G13" s="240"/>
    </row>
    <row r="14" spans="1:7" ht="13.5" customHeight="1" x14ac:dyDescent="0.2">
      <c r="A14" s="241">
        <v>10</v>
      </c>
      <c r="B14" s="243" t="s">
        <v>321</v>
      </c>
      <c r="C14" s="531">
        <v>2</v>
      </c>
      <c r="D14" s="532">
        <v>1324262.5959999999</v>
      </c>
      <c r="E14" s="238">
        <f t="shared" si="0"/>
        <v>1.0303816698147765</v>
      </c>
      <c r="F14" s="239"/>
      <c r="G14" s="240"/>
    </row>
    <row r="15" spans="1:7" ht="13.5" customHeight="1" x14ac:dyDescent="0.2">
      <c r="A15" s="241">
        <v>11</v>
      </c>
      <c r="B15" s="243" t="s">
        <v>701</v>
      </c>
      <c r="C15" s="531">
        <v>207</v>
      </c>
      <c r="D15" s="532">
        <v>536876.87499999977</v>
      </c>
      <c r="E15" s="238">
        <f t="shared" si="0"/>
        <v>0.41773292745590684</v>
      </c>
      <c r="F15" s="239"/>
      <c r="G15" s="240"/>
    </row>
    <row r="16" spans="1:7" ht="13.5" customHeight="1" x14ac:dyDescent="0.2">
      <c r="A16" s="241">
        <v>12</v>
      </c>
      <c r="B16" s="243" t="s">
        <v>702</v>
      </c>
      <c r="C16" s="531">
        <v>45</v>
      </c>
      <c r="D16" s="532">
        <v>378200</v>
      </c>
      <c r="E16" s="238">
        <f t="shared" si="0"/>
        <v>0.29426969296046512</v>
      </c>
      <c r="F16" s="239"/>
      <c r="G16" s="240"/>
    </row>
    <row r="17" spans="1:8" ht="13.5" customHeight="1" x14ac:dyDescent="0.2">
      <c r="A17" s="241">
        <v>13</v>
      </c>
      <c r="B17" s="243" t="s">
        <v>323</v>
      </c>
      <c r="C17" s="531">
        <v>83</v>
      </c>
      <c r="D17" s="532">
        <v>107814.91189999998</v>
      </c>
      <c r="E17" s="238">
        <f t="shared" si="0"/>
        <v>8.3888580172851918E-2</v>
      </c>
      <c r="F17" s="239"/>
      <c r="G17" s="240"/>
    </row>
    <row r="18" spans="1:8" ht="13.5" customHeight="1" x14ac:dyDescent="0.2">
      <c r="A18" s="241">
        <v>14</v>
      </c>
      <c r="B18" s="243" t="s">
        <v>322</v>
      </c>
      <c r="C18" s="531">
        <v>6</v>
      </c>
      <c r="D18" s="535">
        <v>98077.037000000011</v>
      </c>
      <c r="E18" s="238">
        <f t="shared" si="0"/>
        <v>7.6311738668593823E-2</v>
      </c>
      <c r="F18" s="239"/>
      <c r="G18" s="240"/>
    </row>
    <row r="19" spans="1:8" ht="13.5" customHeight="1" x14ac:dyDescent="0.2">
      <c r="A19" s="241">
        <v>15</v>
      </c>
      <c r="B19" s="243" t="s">
        <v>776</v>
      </c>
      <c r="C19" s="531">
        <v>36</v>
      </c>
      <c r="D19" s="532">
        <v>58345.322000000007</v>
      </c>
      <c r="E19" s="238">
        <f t="shared" si="0"/>
        <v>4.5397302989475079E-2</v>
      </c>
      <c r="F19" s="239"/>
      <c r="G19" s="240"/>
    </row>
    <row r="20" spans="1:8" ht="13.5" customHeight="1" x14ac:dyDescent="0.2">
      <c r="A20" s="241">
        <v>16</v>
      </c>
      <c r="B20" s="245" t="s">
        <v>325</v>
      </c>
      <c r="C20" s="531">
        <v>3</v>
      </c>
      <c r="D20" s="535">
        <v>22324.190500000001</v>
      </c>
      <c r="E20" s="238">
        <f t="shared" si="0"/>
        <v>1.7369996520428168E-2</v>
      </c>
      <c r="F20" s="239"/>
      <c r="G20" s="240"/>
    </row>
    <row r="21" spans="1:8" ht="13.5" customHeight="1" x14ac:dyDescent="0.2">
      <c r="A21" s="241">
        <v>17</v>
      </c>
      <c r="B21" s="245" t="s">
        <v>324</v>
      </c>
      <c r="C21" s="531">
        <v>156</v>
      </c>
      <c r="D21" s="535">
        <v>20941.576999999997</v>
      </c>
      <c r="E21" s="238">
        <f t="shared" si="0"/>
        <v>1.6294213204383762E-2</v>
      </c>
      <c r="F21" s="239"/>
      <c r="G21" s="240"/>
    </row>
    <row r="22" spans="1:8" ht="13.5" customHeight="1" x14ac:dyDescent="0.2">
      <c r="A22" s="241">
        <v>18</v>
      </c>
      <c r="B22" s="245" t="s">
        <v>767</v>
      </c>
      <c r="C22" s="531">
        <v>2</v>
      </c>
      <c r="D22" s="535">
        <v>5191.6973999999991</v>
      </c>
      <c r="E22" s="238">
        <f t="shared" si="0"/>
        <v>4.039553674885365E-3</v>
      </c>
      <c r="F22" s="239"/>
      <c r="G22" s="240"/>
    </row>
    <row r="23" spans="1:8" ht="31.5" customHeight="1" x14ac:dyDescent="0.25">
      <c r="A23" s="241">
        <v>19</v>
      </c>
      <c r="B23" s="245" t="s">
        <v>326</v>
      </c>
      <c r="C23" s="538">
        <v>53</v>
      </c>
      <c r="D23" s="535">
        <v>4749.47</v>
      </c>
      <c r="E23" s="238">
        <f t="shared" si="0"/>
        <v>3.6954655701346923E-3</v>
      </c>
      <c r="F23" s="239"/>
      <c r="G23" s="240"/>
      <c r="H23" s="246"/>
    </row>
    <row r="24" spans="1:8" ht="13.5" customHeight="1" x14ac:dyDescent="0.2">
      <c r="A24" s="1107" t="s">
        <v>0</v>
      </c>
      <c r="B24" s="1107"/>
      <c r="C24" s="247">
        <f>SUM(C5:C23)</f>
        <v>12382</v>
      </c>
      <c r="D24" s="248" t="s">
        <v>327</v>
      </c>
      <c r="E24" s="249" t="s">
        <v>327</v>
      </c>
    </row>
    <row r="25" spans="1:8" ht="13.5" customHeight="1" x14ac:dyDescent="0.2"/>
    <row r="26" spans="1:8" ht="13.5" customHeight="1" x14ac:dyDescent="0.2">
      <c r="C26" s="1108" t="s">
        <v>328</v>
      </c>
      <c r="D26" s="1108"/>
      <c r="E26" s="250">
        <v>128521560</v>
      </c>
    </row>
    <row r="27" spans="1:8" ht="13.5" customHeight="1" x14ac:dyDescent="0.2"/>
    <row r="28" spans="1:8" s="251" customFormat="1" ht="13.5" customHeight="1" x14ac:dyDescent="0.25">
      <c r="A28" s="1109" t="s">
        <v>470</v>
      </c>
      <c r="B28" s="1109"/>
      <c r="C28" s="1109"/>
      <c r="D28" s="1109"/>
      <c r="E28" s="1109"/>
    </row>
    <row r="29" spans="1:8" s="251" customFormat="1" ht="13.5" customHeight="1" x14ac:dyDescent="0.25">
      <c r="A29" s="1110" t="s">
        <v>366</v>
      </c>
      <c r="B29" s="1110"/>
      <c r="C29" s="1110"/>
      <c r="D29" s="1110"/>
      <c r="E29" s="1110"/>
    </row>
  </sheetData>
  <mergeCells count="4">
    <mergeCell ref="A24:B24"/>
    <mergeCell ref="C26:D26"/>
    <mergeCell ref="A28:E28"/>
    <mergeCell ref="A29:E29"/>
  </mergeCells>
  <pageMargins left="0.7" right="0.7" top="0.75" bottom="0.75" header="0.3" footer="0.3"/>
  <pageSetup paperSize="9" scale="82"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C6BA6-B068-4766-B400-CF3C6ABFA619}">
  <sheetPr codeName="Hoja22">
    <tabColor rgb="FF002060"/>
  </sheetPr>
  <dimension ref="A1:P59"/>
  <sheetViews>
    <sheetView showGridLines="0" view="pageBreakPreview" zoomScaleNormal="145" zoomScaleSheetLayoutView="100" workbookViewId="0"/>
  </sheetViews>
  <sheetFormatPr baseColWidth="10" defaultColWidth="14.42578125" defaultRowHeight="15" customHeight="1" x14ac:dyDescent="0.25"/>
  <cols>
    <col min="1" max="1" width="15.42578125" style="5" customWidth="1"/>
    <col min="2" max="7" width="19.42578125" style="5" customWidth="1"/>
    <col min="8" max="8" width="3.7109375" style="5" customWidth="1"/>
    <col min="9" max="16384" width="14.42578125" style="5"/>
  </cols>
  <sheetData>
    <row r="1" spans="1:8" ht="14.25" customHeight="1" x14ac:dyDescent="0.25">
      <c r="A1" s="18" t="s">
        <v>193</v>
      </c>
      <c r="B1" s="19"/>
      <c r="C1" s="19"/>
      <c r="D1" s="19"/>
      <c r="E1" s="19"/>
      <c r="F1" s="19"/>
      <c r="G1" s="19"/>
      <c r="H1" s="20"/>
    </row>
    <row r="2" spans="1:8" ht="14.25" customHeight="1" x14ac:dyDescent="0.25">
      <c r="A2" s="21" t="s">
        <v>194</v>
      </c>
      <c r="B2" s="19"/>
      <c r="C2" s="19"/>
      <c r="D2" s="19"/>
      <c r="E2" s="19"/>
      <c r="F2" s="19"/>
      <c r="G2" s="19"/>
      <c r="H2" s="20"/>
    </row>
    <row r="3" spans="1:8" ht="14.25" customHeight="1" x14ac:dyDescent="0.25">
      <c r="A3" s="36"/>
      <c r="B3" s="19"/>
      <c r="C3" s="19"/>
      <c r="D3" s="19"/>
      <c r="E3" s="19"/>
      <c r="F3" s="19"/>
      <c r="G3" s="19"/>
      <c r="H3" s="20"/>
    </row>
    <row r="4" spans="1:8" ht="14.25" customHeight="1" x14ac:dyDescent="0.25">
      <c r="B4" s="1112" t="s">
        <v>358</v>
      </c>
      <c r="C4" s="1113"/>
      <c r="D4" s="1112" t="s">
        <v>359</v>
      </c>
      <c r="E4" s="1114"/>
      <c r="F4" s="1113"/>
      <c r="H4" s="20"/>
    </row>
    <row r="5" spans="1:8" ht="25.5" x14ac:dyDescent="0.25">
      <c r="A5" s="296" t="s">
        <v>180</v>
      </c>
      <c r="B5" s="297" t="s">
        <v>360</v>
      </c>
      <c r="C5" s="298" t="s">
        <v>361</v>
      </c>
      <c r="D5" s="299" t="s">
        <v>195</v>
      </c>
      <c r="E5" s="300" t="s">
        <v>196</v>
      </c>
      <c r="F5" s="298" t="s">
        <v>197</v>
      </c>
      <c r="G5" s="318" t="s">
        <v>198</v>
      </c>
      <c r="H5" s="20"/>
    </row>
    <row r="6" spans="1:8" ht="15.75" customHeight="1" x14ac:dyDescent="0.25">
      <c r="A6" s="301">
        <v>2011</v>
      </c>
      <c r="B6" s="302">
        <v>11258.100633303335</v>
      </c>
      <c r="C6" s="303">
        <v>848.10501724666676</v>
      </c>
      <c r="D6" s="304">
        <v>769.89173540999991</v>
      </c>
      <c r="E6" s="37">
        <v>70.678228960000013</v>
      </c>
      <c r="F6" s="305">
        <v>135.62538000999999</v>
      </c>
      <c r="G6" s="315">
        <f>SUM(B6:F6)</f>
        <v>13082.400994930002</v>
      </c>
      <c r="H6" s="20"/>
    </row>
    <row r="7" spans="1:8" ht="15.75" customHeight="1" x14ac:dyDescent="0.25">
      <c r="A7" s="306">
        <v>2012</v>
      </c>
      <c r="B7" s="307">
        <v>10633.010737273333</v>
      </c>
      <c r="C7" s="308">
        <v>959.38971412333342</v>
      </c>
      <c r="D7" s="309">
        <v>12.710895980000002</v>
      </c>
      <c r="E7" s="38">
        <v>571.671693</v>
      </c>
      <c r="F7" s="310">
        <v>941.66809807000004</v>
      </c>
      <c r="G7" s="315">
        <f t="shared" ref="G7:G18" si="0">SUM(B7:F7)</f>
        <v>13118.451138446668</v>
      </c>
      <c r="H7" s="20"/>
    </row>
    <row r="8" spans="1:8" ht="15.75" customHeight="1" x14ac:dyDescent="0.25">
      <c r="A8" s="306">
        <v>2013</v>
      </c>
      <c r="B8" s="307">
        <v>7180.5026837233354</v>
      </c>
      <c r="C8" s="308">
        <v>909.93890791666672</v>
      </c>
      <c r="D8" s="309">
        <v>11.910191030000002</v>
      </c>
      <c r="E8" s="38">
        <v>505.36539124000001</v>
      </c>
      <c r="F8" s="310">
        <v>809.47470207000003</v>
      </c>
      <c r="G8" s="315">
        <f t="shared" si="0"/>
        <v>9417.191875980001</v>
      </c>
      <c r="H8" s="20"/>
    </row>
    <row r="9" spans="1:8" ht="15.75" customHeight="1" x14ac:dyDescent="0.25">
      <c r="A9" s="306">
        <v>2014</v>
      </c>
      <c r="B9" s="307">
        <v>7429.513248946665</v>
      </c>
      <c r="C9" s="308">
        <v>858.45697333666658</v>
      </c>
      <c r="D9" s="309">
        <v>120.64048220000002</v>
      </c>
      <c r="E9" s="38">
        <v>528.97052714999995</v>
      </c>
      <c r="F9" s="310">
        <v>535.10678796000002</v>
      </c>
      <c r="G9" s="315">
        <f t="shared" si="0"/>
        <v>9472.6880195933318</v>
      </c>
      <c r="H9" s="20"/>
    </row>
    <row r="10" spans="1:8" ht="15.75" customHeight="1" x14ac:dyDescent="0.25">
      <c r="A10" s="306">
        <v>2015</v>
      </c>
      <c r="B10" s="307">
        <v>4349.4760720533341</v>
      </c>
      <c r="C10" s="308">
        <v>858.79159549999997</v>
      </c>
      <c r="D10" s="309">
        <v>198.70584102000001</v>
      </c>
      <c r="E10" s="38">
        <v>352.15950397999995</v>
      </c>
      <c r="F10" s="310">
        <v>344.16316689000001</v>
      </c>
      <c r="G10" s="315">
        <f t="shared" si="0"/>
        <v>6103.2961794433331</v>
      </c>
      <c r="H10" s="20"/>
    </row>
    <row r="11" spans="1:8" ht="15.75" customHeight="1" x14ac:dyDescent="0.25">
      <c r="A11" s="306">
        <v>2016</v>
      </c>
      <c r="B11" s="307">
        <v>4307.3186050900003</v>
      </c>
      <c r="C11" s="308">
        <v>863.04449062999993</v>
      </c>
      <c r="D11" s="309">
        <v>205.76194506000002</v>
      </c>
      <c r="E11" s="38">
        <v>519.57564901000001</v>
      </c>
      <c r="F11" s="310">
        <v>101.50299499</v>
      </c>
      <c r="G11" s="315">
        <f t="shared" si="0"/>
        <v>5997.20368478</v>
      </c>
      <c r="H11" s="20"/>
    </row>
    <row r="12" spans="1:8" ht="15.75" customHeight="1" x14ac:dyDescent="0.25">
      <c r="A12" s="306">
        <v>2017</v>
      </c>
      <c r="B12" s="307">
        <v>6989.7048184233336</v>
      </c>
      <c r="C12" s="308">
        <v>954.48218613666654</v>
      </c>
      <c r="D12" s="311">
        <v>260.90940907000004</v>
      </c>
      <c r="E12" s="39">
        <v>808.82568502999993</v>
      </c>
      <c r="F12" s="312">
        <v>66.167433000000003</v>
      </c>
      <c r="G12" s="315">
        <f t="shared" si="0"/>
        <v>9080.0895316599999</v>
      </c>
      <c r="H12" s="20"/>
    </row>
    <row r="13" spans="1:8" ht="15.75" customHeight="1" x14ac:dyDescent="0.25">
      <c r="A13" s="306">
        <v>2018</v>
      </c>
      <c r="B13" s="307">
        <v>9834.5093769933319</v>
      </c>
      <c r="C13" s="308">
        <v>1078.287105813333</v>
      </c>
      <c r="D13" s="311">
        <v>267.09274606999998</v>
      </c>
      <c r="E13" s="39">
        <v>980.06529021000017</v>
      </c>
      <c r="F13" s="312">
        <v>88.322952010000009</v>
      </c>
      <c r="G13" s="315">
        <f t="shared" si="0"/>
        <v>12248.277471096666</v>
      </c>
      <c r="H13" s="20"/>
    </row>
    <row r="14" spans="1:8" ht="15.75" customHeight="1" x14ac:dyDescent="0.25">
      <c r="A14" s="306">
        <v>2019</v>
      </c>
      <c r="B14" s="307">
        <v>8001.2218374399999</v>
      </c>
      <c r="C14" s="308">
        <v>1002.2354857866667</v>
      </c>
      <c r="D14" s="311">
        <v>586.45435012999997</v>
      </c>
      <c r="E14" s="39">
        <v>883.37402214999986</v>
      </c>
      <c r="F14" s="312">
        <v>40.147508939999994</v>
      </c>
      <c r="G14" s="315">
        <f t="shared" si="0"/>
        <v>10513.433204446665</v>
      </c>
      <c r="H14" s="40"/>
    </row>
    <row r="15" spans="1:8" ht="15.75" customHeight="1" x14ac:dyDescent="0.25">
      <c r="A15" s="306">
        <v>2020</v>
      </c>
      <c r="B15" s="313">
        <v>5907.6828946833348</v>
      </c>
      <c r="C15" s="314">
        <v>890.71262221666677</v>
      </c>
      <c r="D15" s="311">
        <v>314.16726409999995</v>
      </c>
      <c r="E15" s="39">
        <v>888.78350480999995</v>
      </c>
      <c r="F15" s="312">
        <v>15.567802</v>
      </c>
      <c r="G15" s="315">
        <f t="shared" si="0"/>
        <v>8016.9140878100006</v>
      </c>
      <c r="H15" s="40"/>
    </row>
    <row r="16" spans="1:8" ht="15.75" customHeight="1" x14ac:dyDescent="0.25">
      <c r="A16" s="306">
        <v>2021</v>
      </c>
      <c r="B16" s="313">
        <v>19510.442165120003</v>
      </c>
      <c r="C16" s="314">
        <v>1203.1401081399999</v>
      </c>
      <c r="D16" s="311">
        <v>931.25443990999997</v>
      </c>
      <c r="E16" s="39">
        <v>2640.7105051200001</v>
      </c>
      <c r="F16" s="312">
        <v>199.02469897</v>
      </c>
      <c r="G16" s="315">
        <f t="shared" si="0"/>
        <v>24484.571917260004</v>
      </c>
      <c r="H16" s="40"/>
    </row>
    <row r="17" spans="1:16" ht="15.75" customHeight="1" x14ac:dyDescent="0.25">
      <c r="A17" s="306">
        <v>2022</v>
      </c>
      <c r="B17" s="313">
        <v>19758.79957915</v>
      </c>
      <c r="C17" s="314">
        <v>1456.4083623700001</v>
      </c>
      <c r="D17" s="311">
        <v>137.44492905000001</v>
      </c>
      <c r="E17" s="39">
        <v>2065.01986476</v>
      </c>
      <c r="F17" s="312">
        <v>168.29394698000002</v>
      </c>
      <c r="G17" s="315">
        <f t="shared" si="0"/>
        <v>23585.966682310001</v>
      </c>
      <c r="H17" s="40"/>
    </row>
    <row r="18" spans="1:16" ht="15.75" customHeight="1" x14ac:dyDescent="0.25">
      <c r="A18" s="306">
        <v>2023</v>
      </c>
      <c r="B18" s="313">
        <v>12654.83073525</v>
      </c>
      <c r="C18" s="314">
        <v>1461.7796933699999</v>
      </c>
      <c r="D18" s="311">
        <v>171.31813101000003</v>
      </c>
      <c r="E18" s="39">
        <v>1767.8177508400001</v>
      </c>
      <c r="F18" s="312">
        <v>55.854562010000002</v>
      </c>
      <c r="G18" s="315">
        <f t="shared" si="0"/>
        <v>16111.600872479999</v>
      </c>
      <c r="H18" s="40"/>
    </row>
    <row r="19" spans="1:16" ht="15.75" customHeight="1" x14ac:dyDescent="0.25">
      <c r="A19" s="306">
        <v>2024</v>
      </c>
      <c r="B19" s="313">
        <v>14870.462578539997</v>
      </c>
      <c r="C19" s="314">
        <v>1465.3295385400002</v>
      </c>
      <c r="D19" s="311">
        <v>162.09542909000001</v>
      </c>
      <c r="E19" s="39">
        <v>1868.4287541799999</v>
      </c>
      <c r="F19" s="312">
        <v>17.26681202</v>
      </c>
      <c r="G19" s="315">
        <f>SUM(B19:F19)</f>
        <v>18383.583112369997</v>
      </c>
      <c r="H19" s="40"/>
    </row>
    <row r="20" spans="1:16" ht="15.75" customHeight="1" x14ac:dyDescent="0.25">
      <c r="A20" s="306">
        <v>2025</v>
      </c>
      <c r="B20" s="313">
        <v>21861.398470650001</v>
      </c>
      <c r="C20" s="314">
        <v>1629.2344781800002</v>
      </c>
      <c r="D20" s="311">
        <v>135.81683192999998</v>
      </c>
      <c r="E20" s="39">
        <v>2248.6484580800002</v>
      </c>
      <c r="F20" s="312">
        <v>136.39337</v>
      </c>
      <c r="G20" s="315">
        <f>SUM(B20:F20)</f>
        <v>26011.491608840002</v>
      </c>
      <c r="H20" s="40"/>
    </row>
    <row r="21" spans="1:16" s="557" customFormat="1" ht="27.75" customHeight="1" x14ac:dyDescent="0.25">
      <c r="A21" s="551" t="s">
        <v>790</v>
      </c>
      <c r="B21" s="552">
        <f>SUM(B22:B24)</f>
        <v>7523.0424658100001</v>
      </c>
      <c r="C21" s="553">
        <f>SUM(C22:C24)</f>
        <v>457.99106355999999</v>
      </c>
      <c r="D21" s="554">
        <f>SUM(D22:D24)</f>
        <v>36.505423949999994</v>
      </c>
      <c r="E21" s="988">
        <f>SUM(E22:E24)</f>
        <v>844.69461486</v>
      </c>
      <c r="F21" s="578">
        <f>SUM(F22:F24)</f>
        <v>56.910204020000002</v>
      </c>
      <c r="G21" s="555">
        <f>SUM(B21:F21)</f>
        <v>8919.1437721999991</v>
      </c>
      <c r="H21" s="556"/>
    </row>
    <row r="22" spans="1:16" s="557" customFormat="1" ht="14.25" customHeight="1" x14ac:dyDescent="0.25">
      <c r="A22" s="921" t="s">
        <v>181</v>
      </c>
      <c r="B22" s="922">
        <v>1804.53618166</v>
      </c>
      <c r="C22" s="923">
        <v>159.35019399999999</v>
      </c>
      <c r="D22" s="924">
        <v>22.62562299</v>
      </c>
      <c r="E22" s="925">
        <v>2.9905000000000001E-2</v>
      </c>
      <c r="F22" s="926">
        <v>0</v>
      </c>
      <c r="G22" s="927">
        <f t="shared" ref="G22:G24" si="1">SUM(B22:F22)</f>
        <v>1986.54190365</v>
      </c>
      <c r="H22" s="556"/>
    </row>
    <row r="23" spans="1:16" s="557" customFormat="1" ht="14.25" customHeight="1" x14ac:dyDescent="0.25">
      <c r="A23" s="989" t="s">
        <v>182</v>
      </c>
      <c r="B23" s="990">
        <v>2086.0456583199998</v>
      </c>
      <c r="C23" s="991">
        <v>147.24255995999999</v>
      </c>
      <c r="D23" s="992">
        <v>13.34290996</v>
      </c>
      <c r="E23" s="42">
        <v>550.11535488000004</v>
      </c>
      <c r="F23" s="993">
        <v>56.910204020000002</v>
      </c>
      <c r="G23" s="315">
        <f t="shared" si="1"/>
        <v>2853.6566871399996</v>
      </c>
      <c r="H23" s="556"/>
    </row>
    <row r="24" spans="1:16" s="557" customFormat="1" ht="14.25" customHeight="1" x14ac:dyDescent="0.25">
      <c r="A24" s="928" t="s">
        <v>809</v>
      </c>
      <c r="B24" s="929">
        <v>3632.46062583</v>
      </c>
      <c r="C24" s="930">
        <v>151.3983096</v>
      </c>
      <c r="D24" s="931">
        <v>0.53689100000000001</v>
      </c>
      <c r="E24" s="932">
        <v>294.54935498000003</v>
      </c>
      <c r="F24" s="933">
        <v>0</v>
      </c>
      <c r="G24" s="934">
        <f t="shared" si="1"/>
        <v>4078.9451814100003</v>
      </c>
      <c r="H24" s="556"/>
    </row>
    <row r="25" spans="1:16" ht="14.25" customHeight="1" x14ac:dyDescent="0.25">
      <c r="A25" s="36"/>
      <c r="B25" s="320"/>
      <c r="C25" s="320"/>
      <c r="D25" s="42"/>
      <c r="E25" s="42"/>
      <c r="F25" s="321"/>
      <c r="G25" s="39"/>
      <c r="H25" s="41"/>
    </row>
    <row r="26" spans="1:16" ht="14.25" customHeight="1" x14ac:dyDescent="0.25">
      <c r="A26" s="1080" t="s">
        <v>792</v>
      </c>
      <c r="B26" s="1080"/>
      <c r="C26" s="1080"/>
      <c r="D26" s="1080"/>
      <c r="E26" s="1080"/>
      <c r="F26" s="1080"/>
      <c r="G26" s="1080"/>
      <c r="H26" s="41"/>
    </row>
    <row r="27" spans="1:16" ht="14.25" customHeight="1" x14ac:dyDescent="0.25">
      <c r="A27" s="7" t="s">
        <v>793</v>
      </c>
      <c r="B27" s="320">
        <v>2323.4755132800001</v>
      </c>
      <c r="C27" s="320">
        <v>133.89226334</v>
      </c>
      <c r="D27" s="42">
        <v>4.6141230199999992</v>
      </c>
      <c r="E27" s="392">
        <v>127.86333898000001</v>
      </c>
      <c r="F27" s="42">
        <v>9.7341999999999998E-2</v>
      </c>
      <c r="G27" s="39">
        <f>SUM(B27:F27)</f>
        <v>2589.9425806200002</v>
      </c>
      <c r="H27" s="41"/>
    </row>
    <row r="28" spans="1:16" ht="14.25" customHeight="1" x14ac:dyDescent="0.25">
      <c r="A28" s="7" t="s">
        <v>794</v>
      </c>
      <c r="B28" s="320">
        <v>3632.46062583</v>
      </c>
      <c r="C28" s="320">
        <v>151.3983096</v>
      </c>
      <c r="D28" s="42">
        <v>0.53689100000000001</v>
      </c>
      <c r="E28" s="392">
        <v>294.54935498000003</v>
      </c>
      <c r="F28" s="42">
        <v>0</v>
      </c>
      <c r="G28" s="39">
        <f>SUM(B28:F28)</f>
        <v>4078.9451814100003</v>
      </c>
      <c r="H28" s="41"/>
    </row>
    <row r="29" spans="1:16" ht="14.25" customHeight="1" x14ac:dyDescent="0.25">
      <c r="A29" s="184" t="s">
        <v>244</v>
      </c>
      <c r="B29" s="322">
        <f t="shared" ref="B29:G29" si="2">B28/B27-1</f>
        <v>0.56337374982796096</v>
      </c>
      <c r="C29" s="322">
        <f t="shared" si="2"/>
        <v>0.1307472577078328</v>
      </c>
      <c r="D29" s="322">
        <f t="shared" si="2"/>
        <v>-0.88364181065982939</v>
      </c>
      <c r="E29" s="322">
        <f t="shared" si="2"/>
        <v>1.3036263351927055</v>
      </c>
      <c r="F29" s="322" t="s">
        <v>216</v>
      </c>
      <c r="G29" s="322">
        <f t="shared" si="2"/>
        <v>0.57491722478015372</v>
      </c>
      <c r="H29" s="41"/>
    </row>
    <row r="30" spans="1:16" ht="14.25" customHeight="1" x14ac:dyDescent="0.25">
      <c r="A30" s="36"/>
      <c r="B30" s="579"/>
      <c r="C30" s="579"/>
      <c r="D30" s="42"/>
      <c r="E30" s="42"/>
      <c r="F30" s="321"/>
      <c r="G30" s="39"/>
      <c r="H30" s="41"/>
      <c r="I30" s="580"/>
      <c r="J30" s="581"/>
      <c r="K30" s="582"/>
      <c r="L30" s="582"/>
      <c r="M30" s="582"/>
      <c r="N30" s="583"/>
      <c r="O30" s="582"/>
      <c r="P30" s="582"/>
    </row>
    <row r="31" spans="1:16" ht="14.25" customHeight="1" x14ac:dyDescent="0.25">
      <c r="A31" s="1080" t="s">
        <v>836</v>
      </c>
      <c r="B31" s="1080"/>
      <c r="C31" s="1080"/>
      <c r="D31" s="1080"/>
      <c r="E31" s="1080"/>
      <c r="F31" s="1080"/>
      <c r="G31" s="1080"/>
      <c r="H31" s="41"/>
      <c r="I31" s="580"/>
      <c r="J31" s="581"/>
      <c r="K31" s="582"/>
      <c r="L31" s="582"/>
      <c r="M31" s="582"/>
      <c r="N31" s="583"/>
      <c r="O31" s="582"/>
      <c r="P31" s="582"/>
    </row>
    <row r="32" spans="1:16" ht="14.25" customHeight="1" x14ac:dyDescent="0.25">
      <c r="A32" s="7" t="s">
        <v>796</v>
      </c>
      <c r="B32" s="579">
        <v>5148.4663258599994</v>
      </c>
      <c r="C32" s="579">
        <v>353.24034331000001</v>
      </c>
      <c r="D32" s="42">
        <v>24.163308999999998</v>
      </c>
      <c r="E32" s="42">
        <v>514.39612288000001</v>
      </c>
      <c r="F32" s="42">
        <v>31.872736030000002</v>
      </c>
      <c r="G32" s="39">
        <f>SUM(B32:F32)</f>
        <v>6072.1388370799987</v>
      </c>
      <c r="H32" s="41"/>
      <c r="I32" s="580"/>
      <c r="J32" s="581"/>
      <c r="K32" s="582"/>
      <c r="L32" s="582"/>
      <c r="M32" s="582"/>
      <c r="N32" s="583"/>
      <c r="O32" s="582"/>
      <c r="P32" s="582"/>
    </row>
    <row r="33" spans="1:16" ht="14.25" customHeight="1" x14ac:dyDescent="0.25">
      <c r="A33" s="7" t="s">
        <v>797</v>
      </c>
      <c r="B33" s="579">
        <v>7523.0424658100001</v>
      </c>
      <c r="C33" s="579">
        <v>457.99106355999999</v>
      </c>
      <c r="D33" s="42">
        <v>36.505423949999994</v>
      </c>
      <c r="E33" s="935">
        <v>844.69461486</v>
      </c>
      <c r="F33" s="42">
        <v>56.910204020000002</v>
      </c>
      <c r="G33" s="39">
        <f>SUM(B33:F33)</f>
        <v>8919.1437721999991</v>
      </c>
      <c r="H33" s="41"/>
      <c r="I33" s="580"/>
      <c r="J33" s="581"/>
      <c r="K33" s="582"/>
      <c r="L33" s="582"/>
      <c r="M33" s="582"/>
      <c r="N33" s="583"/>
      <c r="O33" s="582"/>
      <c r="P33" s="582"/>
    </row>
    <row r="34" spans="1:16" ht="14.25" customHeight="1" x14ac:dyDescent="0.25">
      <c r="A34" s="184" t="s">
        <v>244</v>
      </c>
      <c r="B34" s="322">
        <f t="shared" ref="B34:G34" si="3">B33/B32-1</f>
        <v>0.46122009733711367</v>
      </c>
      <c r="C34" s="322">
        <f t="shared" si="3"/>
        <v>0.29654234640484378</v>
      </c>
      <c r="D34" s="322">
        <f t="shared" si="3"/>
        <v>0.51077917142887985</v>
      </c>
      <c r="E34" s="322">
        <f t="shared" si="3"/>
        <v>0.6421092175631602</v>
      </c>
      <c r="F34" s="322">
        <f t="shared" si="3"/>
        <v>0.78554498636181247</v>
      </c>
      <c r="G34" s="322">
        <f t="shared" si="3"/>
        <v>0.46886360992514509</v>
      </c>
      <c r="H34" s="41"/>
      <c r="I34" s="580"/>
      <c r="J34" s="581"/>
      <c r="K34" s="582"/>
      <c r="L34" s="582"/>
      <c r="M34" s="582"/>
      <c r="N34" s="583"/>
      <c r="O34" s="582"/>
      <c r="P34" s="582"/>
    </row>
    <row r="35" spans="1:16" ht="14.25" customHeight="1" x14ac:dyDescent="0.25">
      <c r="A35" s="36"/>
      <c r="B35" s="579"/>
      <c r="C35" s="579"/>
      <c r="D35" s="42"/>
      <c r="E35" s="42"/>
      <c r="F35" s="321"/>
      <c r="G35" s="39"/>
      <c r="H35" s="41"/>
      <c r="I35" s="580"/>
      <c r="J35" s="581"/>
      <c r="K35" s="582"/>
      <c r="L35" s="582"/>
      <c r="M35" s="582"/>
      <c r="N35" s="583"/>
      <c r="O35" s="582"/>
      <c r="P35" s="582"/>
    </row>
    <row r="36" spans="1:16" ht="14.25" customHeight="1" x14ac:dyDescent="0.25">
      <c r="A36" s="323" t="s">
        <v>245</v>
      </c>
      <c r="B36" s="323"/>
      <c r="C36" s="323"/>
      <c r="D36" s="323"/>
      <c r="E36" s="323"/>
      <c r="F36" s="323"/>
      <c r="G36" s="323"/>
      <c r="H36" s="41"/>
    </row>
    <row r="37" spans="1:16" ht="14.25" customHeight="1" x14ac:dyDescent="0.25">
      <c r="A37" s="7" t="s">
        <v>780</v>
      </c>
      <c r="B37" s="320">
        <v>2086.0456583199998</v>
      </c>
      <c r="C37" s="320">
        <v>147.24255995999999</v>
      </c>
      <c r="D37" s="42">
        <v>13.34290996</v>
      </c>
      <c r="E37" s="617">
        <v>550.11535488000004</v>
      </c>
      <c r="F37" s="994">
        <v>56.910204020000002</v>
      </c>
      <c r="G37" s="39">
        <f>SUM(B37:F37)</f>
        <v>2853.6566871399996</v>
      </c>
      <c r="H37" s="41"/>
    </row>
    <row r="38" spans="1:16" ht="14.25" customHeight="1" x14ac:dyDescent="0.25">
      <c r="A38" s="7" t="s">
        <v>794</v>
      </c>
      <c r="B38" s="320">
        <v>3632.46062583</v>
      </c>
      <c r="C38" s="320">
        <v>151.3983096</v>
      </c>
      <c r="D38" s="617">
        <v>0.53689100000000001</v>
      </c>
      <c r="E38" s="617">
        <v>294.54935498000003</v>
      </c>
      <c r="F38" s="617">
        <v>0</v>
      </c>
      <c r="G38" s="39">
        <f>SUM(B38:F38)</f>
        <v>4078.9451814100003</v>
      </c>
      <c r="H38" s="41"/>
    </row>
    <row r="39" spans="1:16" ht="14.25" customHeight="1" x14ac:dyDescent="0.25">
      <c r="A39" s="184" t="s">
        <v>244</v>
      </c>
      <c r="B39" s="324">
        <f>B38/B37-1</f>
        <v>0.74131405577930054</v>
      </c>
      <c r="C39" s="324">
        <f t="shared" ref="C39:G39" si="4">C38/C37-1</f>
        <v>2.8223834475093135E-2</v>
      </c>
      <c r="D39" s="324">
        <f t="shared" si="4"/>
        <v>-0.95976207576836559</v>
      </c>
      <c r="E39" s="324">
        <f t="shared" si="4"/>
        <v>-0.46456801765831124</v>
      </c>
      <c r="F39" s="324" t="s">
        <v>216</v>
      </c>
      <c r="G39" s="324">
        <f t="shared" si="4"/>
        <v>0.42937487883239833</v>
      </c>
      <c r="H39" s="41"/>
    </row>
    <row r="40" spans="1:16" ht="14.25" customHeight="1" x14ac:dyDescent="0.25">
      <c r="A40" s="36"/>
      <c r="B40" s="320"/>
      <c r="C40" s="320"/>
      <c r="D40" s="42"/>
      <c r="E40" s="42"/>
      <c r="F40" s="321"/>
      <c r="G40" s="39"/>
      <c r="H40" s="41"/>
    </row>
    <row r="41" spans="1:16" ht="23.25" customHeight="1" x14ac:dyDescent="0.25">
      <c r="A41" s="1082" t="s">
        <v>199</v>
      </c>
      <c r="B41" s="1082"/>
      <c r="C41" s="1082"/>
      <c r="D41" s="1082"/>
      <c r="E41" s="1082"/>
      <c r="F41" s="1082"/>
      <c r="G41" s="1082"/>
      <c r="H41" s="45"/>
    </row>
    <row r="42" spans="1:16" ht="14.25" customHeight="1" x14ac:dyDescent="0.25">
      <c r="A42" s="43"/>
      <c r="B42" s="46"/>
      <c r="C42" s="47"/>
      <c r="D42" s="48"/>
      <c r="E42" s="49"/>
      <c r="F42" s="49"/>
      <c r="G42" s="49"/>
      <c r="H42" s="20"/>
    </row>
    <row r="43" spans="1:16" ht="14.25" customHeight="1" x14ac:dyDescent="0.25">
      <c r="A43" s="43"/>
      <c r="B43" s="46"/>
      <c r="C43" s="47"/>
      <c r="D43" s="48"/>
      <c r="E43" s="49"/>
      <c r="F43" s="49"/>
      <c r="G43" s="49"/>
      <c r="H43" s="20"/>
    </row>
    <row r="44" spans="1:16" ht="14.25" customHeight="1" x14ac:dyDescent="0.25">
      <c r="A44" s="43"/>
      <c r="B44" s="46"/>
      <c r="C44" s="47"/>
      <c r="D44" s="48"/>
      <c r="E44" s="49"/>
      <c r="F44" s="49"/>
      <c r="G44" s="49"/>
      <c r="H44" s="20"/>
    </row>
    <row r="45" spans="1:16" ht="14.25" customHeight="1" x14ac:dyDescent="0.25">
      <c r="A45" s="43"/>
      <c r="B45" s="46"/>
      <c r="C45" s="47"/>
      <c r="D45" s="48"/>
      <c r="E45" s="49"/>
      <c r="F45" s="49"/>
      <c r="G45" s="49"/>
      <c r="H45" s="20"/>
    </row>
    <row r="46" spans="1:16" ht="14.25" customHeight="1" x14ac:dyDescent="0.25">
      <c r="A46" s="43"/>
      <c r="B46" s="46"/>
      <c r="C46" s="47"/>
      <c r="D46" s="48"/>
      <c r="E46" s="49"/>
      <c r="F46" s="49"/>
      <c r="G46" s="49"/>
      <c r="H46" s="20"/>
    </row>
    <row r="47" spans="1:16" ht="14.25" customHeight="1" x14ac:dyDescent="0.25">
      <c r="A47" s="43"/>
      <c r="B47" s="46"/>
      <c r="C47" s="47"/>
      <c r="D47" s="48"/>
      <c r="E47" s="49"/>
      <c r="F47" s="49"/>
      <c r="G47" s="49"/>
      <c r="H47" s="20"/>
    </row>
    <row r="48" spans="1:16" ht="14.25" customHeight="1" x14ac:dyDescent="0.25">
      <c r="A48" s="43"/>
      <c r="B48" s="46"/>
      <c r="C48" s="47"/>
      <c r="D48" s="48"/>
      <c r="E48" s="49"/>
      <c r="F48" s="49"/>
      <c r="G48" s="49"/>
      <c r="H48" s="20"/>
    </row>
    <row r="49" spans="1:8" ht="14.25" customHeight="1" x14ac:dyDescent="0.25">
      <c r="A49" s="43"/>
      <c r="B49" s="48"/>
      <c r="C49" s="47"/>
      <c r="D49" s="48"/>
      <c r="E49" s="49"/>
      <c r="F49" s="49"/>
      <c r="G49" s="49"/>
      <c r="H49" s="20"/>
    </row>
    <row r="50" spans="1:8" ht="14.25" customHeight="1" x14ac:dyDescent="0.25">
      <c r="A50" s="43"/>
      <c r="B50" s="49"/>
      <c r="C50" s="47"/>
      <c r="D50" s="49"/>
      <c r="E50" s="49"/>
      <c r="F50" s="49"/>
      <c r="G50" s="49"/>
      <c r="H50" s="20"/>
    </row>
    <row r="51" spans="1:8" ht="14.25" customHeight="1" x14ac:dyDescent="0.25">
      <c r="A51" s="43"/>
      <c r="B51" s="49"/>
      <c r="C51" s="49"/>
      <c r="D51" s="49"/>
      <c r="E51" s="49"/>
      <c r="F51" s="49"/>
      <c r="G51" s="49"/>
      <c r="H51" s="20"/>
    </row>
    <row r="52" spans="1:8" ht="14.25" customHeight="1" x14ac:dyDescent="0.25">
      <c r="A52" s="43"/>
      <c r="B52" s="49"/>
      <c r="C52" s="49"/>
      <c r="D52" s="49"/>
      <c r="E52" s="49"/>
      <c r="F52" s="49"/>
      <c r="G52" s="49"/>
      <c r="H52" s="20"/>
    </row>
    <row r="53" spans="1:8" ht="14.25" customHeight="1" x14ac:dyDescent="0.25">
      <c r="A53" s="43"/>
      <c r="B53" s="49"/>
      <c r="C53" s="49"/>
      <c r="D53" s="49"/>
      <c r="E53" s="49"/>
      <c r="F53" s="49"/>
      <c r="G53" s="49"/>
      <c r="H53" s="20"/>
    </row>
    <row r="54" spans="1:8" ht="14.25" customHeight="1" x14ac:dyDescent="0.25">
      <c r="A54" s="43"/>
      <c r="B54" s="49"/>
      <c r="C54" s="49"/>
      <c r="D54" s="49"/>
      <c r="E54" s="49"/>
      <c r="F54" s="49"/>
      <c r="G54" s="49"/>
      <c r="H54" s="20"/>
    </row>
    <row r="55" spans="1:8" ht="14.25" customHeight="1" x14ac:dyDescent="0.25">
      <c r="A55" s="43"/>
      <c r="B55" s="49"/>
      <c r="C55" s="49"/>
      <c r="D55" s="49"/>
      <c r="E55" s="49"/>
      <c r="F55" s="49"/>
      <c r="G55" s="49"/>
      <c r="H55" s="20"/>
    </row>
    <row r="56" spans="1:8" ht="14.25" customHeight="1" x14ac:dyDescent="0.25">
      <c r="A56" s="43"/>
      <c r="B56" s="49"/>
      <c r="C56" s="49"/>
      <c r="D56" s="49"/>
      <c r="E56" s="49"/>
      <c r="F56" s="49"/>
      <c r="G56" s="49"/>
      <c r="H56" s="20"/>
    </row>
    <row r="57" spans="1:8" ht="14.25" customHeight="1" x14ac:dyDescent="0.25">
      <c r="A57" s="43"/>
      <c r="B57" s="44"/>
      <c r="C57" s="44"/>
      <c r="D57" s="44"/>
      <c r="E57" s="44"/>
      <c r="F57" s="44"/>
      <c r="G57" s="44"/>
      <c r="H57" s="41"/>
    </row>
    <row r="58" spans="1:8" ht="53.25" customHeight="1" x14ac:dyDescent="0.25">
      <c r="A58" s="1111" t="s">
        <v>837</v>
      </c>
      <c r="B58" s="1111"/>
      <c r="C58" s="1111"/>
      <c r="D58" s="1111"/>
      <c r="E58" s="1111"/>
      <c r="F58" s="1111"/>
      <c r="G58" s="1111"/>
      <c r="H58" s="50"/>
    </row>
    <row r="59" spans="1:8" ht="14.25" customHeight="1" x14ac:dyDescent="0.25">
      <c r="A59" s="43"/>
      <c r="B59" s="46"/>
      <c r="C59" s="51"/>
      <c r="D59" s="49"/>
      <c r="E59" s="49"/>
      <c r="F59" s="49"/>
      <c r="G59" s="49"/>
      <c r="H59" s="20"/>
    </row>
  </sheetData>
  <mergeCells count="6">
    <mergeCell ref="A58:G58"/>
    <mergeCell ref="B4:C4"/>
    <mergeCell ref="D4:F4"/>
    <mergeCell ref="A26:G26"/>
    <mergeCell ref="A31:G31"/>
    <mergeCell ref="A41:G41"/>
  </mergeCells>
  <pageMargins left="0.7" right="0.7" top="0.75" bottom="0.75" header="0" footer="0"/>
  <pageSetup scale="46"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0B962-F0D2-4C39-9C2F-A5F8C2C7A524}">
  <sheetPr codeName="Hoja23">
    <tabColor rgb="FF002060"/>
  </sheetPr>
  <dimension ref="B2:J76"/>
  <sheetViews>
    <sheetView showGridLines="0" view="pageBreakPreview" zoomScaleNormal="100" zoomScaleSheetLayoutView="100" workbookViewId="0">
      <selection sqref="A1:J77"/>
    </sheetView>
  </sheetViews>
  <sheetFormatPr baseColWidth="10" defaultColWidth="21.85546875" defaultRowHeight="15" x14ac:dyDescent="0.25"/>
  <cols>
    <col min="1" max="1" width="2.5703125" style="360" customWidth="1"/>
    <col min="2" max="3" width="15.85546875" style="360" customWidth="1"/>
    <col min="4" max="4" width="37.42578125" style="360" customWidth="1"/>
    <col min="5" max="5" width="52.28515625" style="360" customWidth="1"/>
    <col min="6" max="6" width="16.85546875" style="360" customWidth="1"/>
    <col min="7" max="7" width="18.5703125" style="360" customWidth="1"/>
    <col min="8" max="8" width="21.85546875" style="360"/>
    <col min="9" max="9" width="28.5703125" style="360" customWidth="1"/>
    <col min="10" max="10" width="2.5703125" style="360" customWidth="1"/>
    <col min="11" max="16384" width="21.85546875" style="360"/>
  </cols>
  <sheetData>
    <row r="2" spans="2:9" ht="28.5" x14ac:dyDescent="0.25">
      <c r="B2" s="1115" t="s">
        <v>758</v>
      </c>
      <c r="C2" s="1115"/>
      <c r="D2" s="1115"/>
      <c r="E2" s="1115"/>
      <c r="F2" s="1115"/>
      <c r="G2" s="1115"/>
      <c r="H2" s="1115"/>
      <c r="I2" s="1115"/>
    </row>
    <row r="4" spans="2:9" ht="39.75" customHeight="1" thickBot="1" x14ac:dyDescent="0.3">
      <c r="B4" s="361" t="s">
        <v>370</v>
      </c>
      <c r="C4" s="361" t="s">
        <v>371</v>
      </c>
      <c r="D4" s="362" t="s">
        <v>7</v>
      </c>
      <c r="E4" s="362" t="s">
        <v>8</v>
      </c>
      <c r="F4" s="361" t="s">
        <v>167</v>
      </c>
      <c r="G4" s="361" t="s">
        <v>10</v>
      </c>
      <c r="H4" s="361" t="s">
        <v>83</v>
      </c>
      <c r="I4" s="361" t="s">
        <v>409</v>
      </c>
    </row>
    <row r="5" spans="2:9" ht="20.25" customHeight="1" thickBot="1" x14ac:dyDescent="0.3">
      <c r="B5" s="363" t="s">
        <v>372</v>
      </c>
      <c r="C5" s="363">
        <v>2025</v>
      </c>
      <c r="D5" s="364" t="s">
        <v>84</v>
      </c>
      <c r="E5" s="365" t="s">
        <v>85</v>
      </c>
      <c r="F5" s="363" t="s">
        <v>26</v>
      </c>
      <c r="G5" s="363" t="s">
        <v>2</v>
      </c>
      <c r="H5" s="363" t="s">
        <v>373</v>
      </c>
      <c r="I5" s="600">
        <v>650</v>
      </c>
    </row>
    <row r="6" spans="2:9" ht="20.25" customHeight="1" thickBot="1" x14ac:dyDescent="0.3">
      <c r="B6" s="597" t="s">
        <v>374</v>
      </c>
      <c r="C6" s="597">
        <v>2024</v>
      </c>
      <c r="D6" s="598" t="s">
        <v>148</v>
      </c>
      <c r="E6" s="599" t="s">
        <v>149</v>
      </c>
      <c r="F6" s="597" t="s">
        <v>27</v>
      </c>
      <c r="G6" s="597" t="s">
        <v>2</v>
      </c>
      <c r="H6" s="597" t="s">
        <v>373</v>
      </c>
      <c r="I6" s="601">
        <v>1318.7470000000001</v>
      </c>
    </row>
    <row r="7" spans="2:9" ht="20.25" customHeight="1" x14ac:dyDescent="0.25">
      <c r="B7" s="597" t="s">
        <v>375</v>
      </c>
      <c r="C7" s="597">
        <v>2024</v>
      </c>
      <c r="D7" s="598" t="s">
        <v>93</v>
      </c>
      <c r="E7" s="599" t="s">
        <v>94</v>
      </c>
      <c r="F7" s="597" t="s">
        <v>32</v>
      </c>
      <c r="G7" s="597" t="s">
        <v>1</v>
      </c>
      <c r="H7" s="597" t="s">
        <v>373</v>
      </c>
      <c r="I7" s="601">
        <v>1604</v>
      </c>
    </row>
    <row r="8" spans="2:9" ht="20.25" customHeight="1" thickBot="1" x14ac:dyDescent="0.3">
      <c r="B8" s="372" t="s">
        <v>646</v>
      </c>
      <c r="C8" s="372">
        <v>2026</v>
      </c>
      <c r="D8" s="373" t="s">
        <v>86</v>
      </c>
      <c r="E8" s="374" t="s">
        <v>34</v>
      </c>
      <c r="F8" s="375" t="s">
        <v>16</v>
      </c>
      <c r="G8" s="375" t="s">
        <v>3</v>
      </c>
      <c r="H8" s="375" t="s">
        <v>373</v>
      </c>
      <c r="I8" s="756">
        <v>130</v>
      </c>
    </row>
    <row r="9" spans="2:9" ht="20.25" customHeight="1" x14ac:dyDescent="0.25">
      <c r="B9" s="369" t="s">
        <v>378</v>
      </c>
      <c r="C9" s="369">
        <v>2025</v>
      </c>
      <c r="D9" s="370" t="s">
        <v>647</v>
      </c>
      <c r="E9" s="371" t="s">
        <v>40</v>
      </c>
      <c r="F9" s="369" t="s">
        <v>33</v>
      </c>
      <c r="G9" s="369" t="s">
        <v>242</v>
      </c>
      <c r="H9" s="369" t="s">
        <v>87</v>
      </c>
      <c r="I9" s="603">
        <v>293.5</v>
      </c>
    </row>
    <row r="10" spans="2:9" ht="20.25" customHeight="1" x14ac:dyDescent="0.25">
      <c r="B10" s="369" t="s">
        <v>648</v>
      </c>
      <c r="C10" s="369">
        <v>2025</v>
      </c>
      <c r="D10" s="370" t="s">
        <v>389</v>
      </c>
      <c r="E10" s="371" t="s">
        <v>390</v>
      </c>
      <c r="F10" s="369" t="s">
        <v>15</v>
      </c>
      <c r="G10" s="369" t="s">
        <v>1</v>
      </c>
      <c r="H10" s="369" t="s">
        <v>87</v>
      </c>
      <c r="I10" s="603">
        <v>502.47</v>
      </c>
    </row>
    <row r="11" spans="2:9" ht="20.25" customHeight="1" x14ac:dyDescent="0.25">
      <c r="B11" s="369" t="s">
        <v>378</v>
      </c>
      <c r="C11" s="369">
        <v>2026</v>
      </c>
      <c r="D11" s="370" t="s">
        <v>150</v>
      </c>
      <c r="E11" s="371" t="s">
        <v>151</v>
      </c>
      <c r="F11" s="369" t="s">
        <v>24</v>
      </c>
      <c r="G11" s="369" t="s">
        <v>3</v>
      </c>
      <c r="H11" s="369" t="s">
        <v>373</v>
      </c>
      <c r="I11" s="603">
        <v>76.2</v>
      </c>
    </row>
    <row r="12" spans="2:9" ht="20.25" customHeight="1" x14ac:dyDescent="0.25">
      <c r="B12" s="369" t="s">
        <v>649</v>
      </c>
      <c r="C12" s="369">
        <v>2027</v>
      </c>
      <c r="D12" s="370" t="s">
        <v>157</v>
      </c>
      <c r="E12" s="371" t="s">
        <v>650</v>
      </c>
      <c r="F12" s="369" t="s">
        <v>19</v>
      </c>
      <c r="G12" s="369" t="s">
        <v>1</v>
      </c>
      <c r="H12" s="369" t="s">
        <v>373</v>
      </c>
      <c r="I12" s="603">
        <v>1802</v>
      </c>
    </row>
    <row r="13" spans="2:9" ht="20.25" customHeight="1" x14ac:dyDescent="0.25">
      <c r="B13" s="366" t="s">
        <v>378</v>
      </c>
      <c r="C13" s="366">
        <v>2028</v>
      </c>
      <c r="D13" s="367" t="s">
        <v>88</v>
      </c>
      <c r="E13" s="368" t="s">
        <v>89</v>
      </c>
      <c r="F13" s="366" t="s">
        <v>33</v>
      </c>
      <c r="G13" s="366" t="s">
        <v>4</v>
      </c>
      <c r="H13" s="366" t="s">
        <v>90</v>
      </c>
      <c r="I13" s="604">
        <v>579</v>
      </c>
    </row>
    <row r="14" spans="2:9" ht="20.25" customHeight="1" x14ac:dyDescent="0.25">
      <c r="B14" s="376" t="s">
        <v>379</v>
      </c>
      <c r="C14" s="376">
        <v>2028</v>
      </c>
      <c r="D14" s="370" t="s">
        <v>141</v>
      </c>
      <c r="E14" s="371" t="s">
        <v>142</v>
      </c>
      <c r="F14" s="369" t="s">
        <v>19</v>
      </c>
      <c r="G14" s="369" t="s">
        <v>5</v>
      </c>
      <c r="H14" s="369" t="s">
        <v>87</v>
      </c>
      <c r="I14" s="603">
        <v>1781.25</v>
      </c>
    </row>
    <row r="15" spans="2:9" ht="20.25" customHeight="1" x14ac:dyDescent="0.25">
      <c r="B15" s="377" t="s">
        <v>378</v>
      </c>
      <c r="C15" s="377">
        <v>2029</v>
      </c>
      <c r="D15" s="378" t="s">
        <v>96</v>
      </c>
      <c r="E15" s="379" t="s">
        <v>97</v>
      </c>
      <c r="F15" s="380" t="s">
        <v>19</v>
      </c>
      <c r="G15" s="380" t="s">
        <v>1</v>
      </c>
      <c r="H15" s="380" t="s">
        <v>90</v>
      </c>
      <c r="I15" s="605">
        <v>1900</v>
      </c>
    </row>
    <row r="16" spans="2:9" ht="20.25" customHeight="1" thickBot="1" x14ac:dyDescent="0.3">
      <c r="B16" s="375" t="s">
        <v>651</v>
      </c>
      <c r="C16" s="375">
        <v>2029</v>
      </c>
      <c r="D16" s="373" t="s">
        <v>376</v>
      </c>
      <c r="E16" s="374" t="s">
        <v>377</v>
      </c>
      <c r="F16" s="375" t="s">
        <v>32</v>
      </c>
      <c r="G16" s="375" t="s">
        <v>3</v>
      </c>
      <c r="H16" s="375" t="s">
        <v>90</v>
      </c>
      <c r="I16" s="602">
        <v>344.98774900000001</v>
      </c>
    </row>
    <row r="17" spans="2:9" ht="20.25" customHeight="1" x14ac:dyDescent="0.25">
      <c r="B17" s="377" t="s">
        <v>652</v>
      </c>
      <c r="C17" s="380">
        <v>2026</v>
      </c>
      <c r="D17" s="378" t="s">
        <v>653</v>
      </c>
      <c r="E17" s="379" t="s">
        <v>654</v>
      </c>
      <c r="F17" s="380" t="s">
        <v>15</v>
      </c>
      <c r="G17" s="380" t="s">
        <v>4</v>
      </c>
      <c r="H17" s="380" t="s">
        <v>87</v>
      </c>
      <c r="I17" s="605">
        <v>118.08574900000001</v>
      </c>
    </row>
    <row r="18" spans="2:9" ht="20.25" customHeight="1" x14ac:dyDescent="0.25">
      <c r="B18" s="381" t="s">
        <v>655</v>
      </c>
      <c r="C18" s="366">
        <v>2026</v>
      </c>
      <c r="D18" s="367" t="s">
        <v>656</v>
      </c>
      <c r="E18" s="368" t="s">
        <v>657</v>
      </c>
      <c r="F18" s="366" t="s">
        <v>19</v>
      </c>
      <c r="G18" s="366" t="s">
        <v>1</v>
      </c>
      <c r="H18" s="366" t="s">
        <v>87</v>
      </c>
      <c r="I18" s="604">
        <v>2100</v>
      </c>
    </row>
    <row r="19" spans="2:9" ht="20.25" customHeight="1" thickBot="1" x14ac:dyDescent="0.3">
      <c r="B19" s="382" t="s">
        <v>658</v>
      </c>
      <c r="C19" s="383">
        <v>2027</v>
      </c>
      <c r="D19" s="384" t="s">
        <v>391</v>
      </c>
      <c r="E19" s="385" t="s">
        <v>121</v>
      </c>
      <c r="F19" s="383" t="s">
        <v>36</v>
      </c>
      <c r="G19" s="383" t="s">
        <v>1</v>
      </c>
      <c r="H19" s="383" t="s">
        <v>373</v>
      </c>
      <c r="I19" s="606">
        <v>1753.278879</v>
      </c>
    </row>
    <row r="20" spans="2:9" ht="20.25" customHeight="1" x14ac:dyDescent="0.25">
      <c r="B20" s="607" t="s">
        <v>659</v>
      </c>
      <c r="C20" s="597">
        <v>2027</v>
      </c>
      <c r="D20" s="598" t="s">
        <v>133</v>
      </c>
      <c r="E20" s="599" t="s">
        <v>134</v>
      </c>
      <c r="F20" s="597" t="s">
        <v>39</v>
      </c>
      <c r="G20" s="597" t="s">
        <v>1</v>
      </c>
      <c r="H20" s="597" t="s">
        <v>87</v>
      </c>
      <c r="I20" s="601">
        <v>1500</v>
      </c>
    </row>
    <row r="21" spans="2:9" ht="20.25" customHeight="1" x14ac:dyDescent="0.25">
      <c r="B21" s="376" t="s">
        <v>660</v>
      </c>
      <c r="C21" s="369">
        <v>2029</v>
      </c>
      <c r="D21" s="370" t="s">
        <v>137</v>
      </c>
      <c r="E21" s="371" t="s">
        <v>138</v>
      </c>
      <c r="F21" s="369" t="s">
        <v>26</v>
      </c>
      <c r="G21" s="369" t="s">
        <v>1</v>
      </c>
      <c r="H21" s="369" t="s">
        <v>101</v>
      </c>
      <c r="I21" s="603">
        <v>655</v>
      </c>
    </row>
    <row r="22" spans="2:9" ht="20.25" customHeight="1" thickBot="1" x14ac:dyDescent="0.3">
      <c r="B22" s="381" t="s">
        <v>661</v>
      </c>
      <c r="C22" s="375">
        <v>2031</v>
      </c>
      <c r="D22" s="373" t="s">
        <v>102</v>
      </c>
      <c r="E22" s="374" t="s">
        <v>103</v>
      </c>
      <c r="F22" s="375" t="s">
        <v>36</v>
      </c>
      <c r="G22" s="375" t="s">
        <v>1</v>
      </c>
      <c r="H22" s="375" t="s">
        <v>87</v>
      </c>
      <c r="I22" s="602">
        <v>1038.4079999999999</v>
      </c>
    </row>
    <row r="23" spans="2:9" ht="20.25" customHeight="1" x14ac:dyDescent="0.25">
      <c r="B23" s="607" t="s">
        <v>662</v>
      </c>
      <c r="C23" s="597">
        <v>2032</v>
      </c>
      <c r="D23" s="598" t="s">
        <v>380</v>
      </c>
      <c r="E23" s="599" t="s">
        <v>152</v>
      </c>
      <c r="F23" s="597" t="s">
        <v>22</v>
      </c>
      <c r="G23" s="597" t="s">
        <v>381</v>
      </c>
      <c r="H23" s="597" t="s">
        <v>99</v>
      </c>
      <c r="I23" s="601">
        <v>597.88286723400199</v>
      </c>
    </row>
    <row r="24" spans="2:9" ht="20.25" customHeight="1" thickBot="1" x14ac:dyDescent="0.3">
      <c r="B24" s="381" t="s">
        <v>759</v>
      </c>
      <c r="C24" s="375" t="s">
        <v>105</v>
      </c>
      <c r="D24" s="373" t="s">
        <v>760</v>
      </c>
      <c r="E24" s="374" t="s">
        <v>135</v>
      </c>
      <c r="F24" s="375" t="s">
        <v>13</v>
      </c>
      <c r="G24" s="375" t="s">
        <v>1</v>
      </c>
      <c r="H24" s="375" t="s">
        <v>99</v>
      </c>
      <c r="I24" s="602">
        <v>1650</v>
      </c>
    </row>
    <row r="25" spans="2:9" ht="20.25" customHeight="1" x14ac:dyDescent="0.25">
      <c r="B25" s="1116" t="s">
        <v>191</v>
      </c>
      <c r="C25" s="366">
        <v>2027</v>
      </c>
      <c r="D25" s="367" t="s">
        <v>382</v>
      </c>
      <c r="E25" s="368" t="s">
        <v>383</v>
      </c>
      <c r="F25" s="366" t="s">
        <v>43</v>
      </c>
      <c r="G25" s="366" t="s">
        <v>1</v>
      </c>
      <c r="H25" s="366" t="s">
        <v>99</v>
      </c>
      <c r="I25" s="604">
        <v>500</v>
      </c>
    </row>
    <row r="26" spans="2:9" ht="20.25" customHeight="1" x14ac:dyDescent="0.25">
      <c r="B26" s="1117"/>
      <c r="C26" s="369">
        <v>2029</v>
      </c>
      <c r="D26" s="370" t="s">
        <v>98</v>
      </c>
      <c r="E26" s="371" t="s">
        <v>650</v>
      </c>
      <c r="F26" s="369" t="s">
        <v>26</v>
      </c>
      <c r="G26" s="369" t="s">
        <v>1</v>
      </c>
      <c r="H26" s="369" t="s">
        <v>99</v>
      </c>
      <c r="I26" s="603">
        <v>1354</v>
      </c>
    </row>
    <row r="27" spans="2:9" ht="20.25" customHeight="1" x14ac:dyDescent="0.25">
      <c r="B27" s="1117"/>
      <c r="C27" s="381">
        <v>2031</v>
      </c>
      <c r="D27" s="367" t="s">
        <v>100</v>
      </c>
      <c r="E27" s="368" t="s">
        <v>650</v>
      </c>
      <c r="F27" s="366" t="s">
        <v>36</v>
      </c>
      <c r="G27" s="366" t="s">
        <v>1</v>
      </c>
      <c r="H27" s="366" t="s">
        <v>101</v>
      </c>
      <c r="I27" s="604">
        <v>2600</v>
      </c>
    </row>
    <row r="28" spans="2:9" ht="20.25" customHeight="1" x14ac:dyDescent="0.25">
      <c r="B28" s="1117"/>
      <c r="C28" s="369">
        <v>2032</v>
      </c>
      <c r="D28" s="370" t="s">
        <v>104</v>
      </c>
      <c r="E28" s="371" t="s">
        <v>650</v>
      </c>
      <c r="F28" s="369" t="s">
        <v>22</v>
      </c>
      <c r="G28" s="369" t="s">
        <v>1</v>
      </c>
      <c r="H28" s="369" t="s">
        <v>99</v>
      </c>
      <c r="I28" s="603">
        <v>2500</v>
      </c>
    </row>
    <row r="29" spans="2:9" ht="20.25" customHeight="1" x14ac:dyDescent="0.25">
      <c r="B29" s="1117"/>
      <c r="C29" s="366" t="s">
        <v>105</v>
      </c>
      <c r="D29" s="367" t="s">
        <v>106</v>
      </c>
      <c r="E29" s="368" t="s">
        <v>107</v>
      </c>
      <c r="F29" s="366" t="s">
        <v>108</v>
      </c>
      <c r="G29" s="366" t="s">
        <v>189</v>
      </c>
      <c r="H29" s="366" t="s">
        <v>87</v>
      </c>
      <c r="I29" s="604">
        <v>450</v>
      </c>
    </row>
    <row r="30" spans="2:9" ht="20.25" customHeight="1" x14ac:dyDescent="0.25">
      <c r="B30" s="1117"/>
      <c r="C30" s="369" t="s">
        <v>105</v>
      </c>
      <c r="D30" s="370" t="s">
        <v>663</v>
      </c>
      <c r="E30" s="371" t="s">
        <v>664</v>
      </c>
      <c r="F30" s="369" t="s">
        <v>25</v>
      </c>
      <c r="G30" s="369" t="s">
        <v>1</v>
      </c>
      <c r="H30" s="369" t="s">
        <v>101</v>
      </c>
      <c r="I30" s="603">
        <v>93.3</v>
      </c>
    </row>
    <row r="31" spans="2:9" ht="20.25" customHeight="1" x14ac:dyDescent="0.25">
      <c r="B31" s="1117"/>
      <c r="C31" s="366" t="s">
        <v>105</v>
      </c>
      <c r="D31" s="367" t="s">
        <v>665</v>
      </c>
      <c r="E31" s="368" t="s">
        <v>666</v>
      </c>
      <c r="F31" s="366" t="s">
        <v>32</v>
      </c>
      <c r="G31" s="366" t="s">
        <v>1</v>
      </c>
      <c r="H31" s="366" t="s">
        <v>99</v>
      </c>
      <c r="I31" s="604">
        <v>362.15070800000001</v>
      </c>
    </row>
    <row r="32" spans="2:9" ht="20.25" customHeight="1" x14ac:dyDescent="0.25">
      <c r="B32" s="1117"/>
      <c r="C32" s="369" t="s">
        <v>105</v>
      </c>
      <c r="D32" s="370" t="s">
        <v>109</v>
      </c>
      <c r="E32" s="371" t="s">
        <v>650</v>
      </c>
      <c r="F32" s="369" t="s">
        <v>26</v>
      </c>
      <c r="G32" s="369" t="s">
        <v>1</v>
      </c>
      <c r="H32" s="369" t="s">
        <v>99</v>
      </c>
      <c r="I32" s="603">
        <v>604.99066900000003</v>
      </c>
    </row>
    <row r="33" spans="2:9" ht="20.25" customHeight="1" x14ac:dyDescent="0.25">
      <c r="B33" s="1117"/>
      <c r="C33" s="366" t="s">
        <v>105</v>
      </c>
      <c r="D33" s="367" t="s">
        <v>667</v>
      </c>
      <c r="E33" s="368" t="s">
        <v>668</v>
      </c>
      <c r="F33" s="366" t="s">
        <v>19</v>
      </c>
      <c r="G33" s="366" t="s">
        <v>2</v>
      </c>
      <c r="H33" s="366" t="s">
        <v>101</v>
      </c>
      <c r="I33" s="604">
        <v>300</v>
      </c>
    </row>
    <row r="34" spans="2:9" ht="20.25" customHeight="1" x14ac:dyDescent="0.25">
      <c r="B34" s="1117"/>
      <c r="C34" s="376" t="s">
        <v>105</v>
      </c>
      <c r="D34" s="370" t="s">
        <v>384</v>
      </c>
      <c r="E34" s="371" t="s">
        <v>385</v>
      </c>
      <c r="F34" s="369" t="s">
        <v>25</v>
      </c>
      <c r="G34" s="369" t="s">
        <v>4</v>
      </c>
      <c r="H34" s="369" t="s">
        <v>87</v>
      </c>
      <c r="I34" s="603">
        <v>167.487661</v>
      </c>
    </row>
    <row r="35" spans="2:9" ht="20.25" customHeight="1" x14ac:dyDescent="0.25">
      <c r="B35" s="1117"/>
      <c r="C35" s="366" t="s">
        <v>105</v>
      </c>
      <c r="D35" s="367" t="s">
        <v>110</v>
      </c>
      <c r="E35" s="368" t="s">
        <v>111</v>
      </c>
      <c r="F35" s="366" t="s">
        <v>32</v>
      </c>
      <c r="G35" s="366" t="s">
        <v>3</v>
      </c>
      <c r="H35" s="366" t="s">
        <v>87</v>
      </c>
      <c r="I35" s="604">
        <v>116.5</v>
      </c>
    </row>
    <row r="36" spans="2:9" ht="20.25" customHeight="1" x14ac:dyDescent="0.25">
      <c r="B36" s="1117"/>
      <c r="C36" s="369" t="s">
        <v>105</v>
      </c>
      <c r="D36" s="370" t="s">
        <v>669</v>
      </c>
      <c r="E36" s="371" t="s">
        <v>670</v>
      </c>
      <c r="F36" s="369" t="s">
        <v>26</v>
      </c>
      <c r="G36" s="369" t="s">
        <v>1</v>
      </c>
      <c r="H36" s="369" t="s">
        <v>101</v>
      </c>
      <c r="I36" s="603">
        <v>850</v>
      </c>
    </row>
    <row r="37" spans="2:9" ht="20.25" customHeight="1" x14ac:dyDescent="0.25">
      <c r="B37" s="1117"/>
      <c r="C37" s="366" t="s">
        <v>105</v>
      </c>
      <c r="D37" s="367" t="s">
        <v>671</v>
      </c>
      <c r="E37" s="368" t="s">
        <v>672</v>
      </c>
      <c r="F37" s="366" t="s">
        <v>25</v>
      </c>
      <c r="G37" s="366" t="s">
        <v>4</v>
      </c>
      <c r="H37" s="366" t="s">
        <v>101</v>
      </c>
      <c r="I37" s="604">
        <v>138</v>
      </c>
    </row>
    <row r="38" spans="2:9" ht="20.25" customHeight="1" x14ac:dyDescent="0.25">
      <c r="B38" s="1117"/>
      <c r="C38" s="369" t="s">
        <v>105</v>
      </c>
      <c r="D38" s="370" t="s">
        <v>673</v>
      </c>
      <c r="E38" s="371" t="s">
        <v>674</v>
      </c>
      <c r="F38" s="369" t="s">
        <v>43</v>
      </c>
      <c r="G38" s="369" t="s">
        <v>5</v>
      </c>
      <c r="H38" s="369" t="s">
        <v>101</v>
      </c>
      <c r="I38" s="603">
        <v>900</v>
      </c>
    </row>
    <row r="39" spans="2:9" ht="20.25" customHeight="1" x14ac:dyDescent="0.25">
      <c r="B39" s="1117"/>
      <c r="C39" s="369" t="s">
        <v>105</v>
      </c>
      <c r="D39" s="370" t="s">
        <v>675</v>
      </c>
      <c r="E39" s="371" t="s">
        <v>676</v>
      </c>
      <c r="F39" s="369" t="s">
        <v>16</v>
      </c>
      <c r="G39" s="369" t="s">
        <v>1</v>
      </c>
      <c r="H39" s="369" t="s">
        <v>101</v>
      </c>
      <c r="I39" s="603">
        <v>235</v>
      </c>
    </row>
    <row r="40" spans="2:9" ht="20.25" customHeight="1" x14ac:dyDescent="0.25">
      <c r="B40" s="1117"/>
      <c r="C40" s="369" t="s">
        <v>105</v>
      </c>
      <c r="D40" s="370" t="s">
        <v>112</v>
      </c>
      <c r="E40" s="371" t="s">
        <v>386</v>
      </c>
      <c r="F40" s="369" t="s">
        <v>36</v>
      </c>
      <c r="G40" s="369" t="s">
        <v>1</v>
      </c>
      <c r="H40" s="369" t="s">
        <v>101</v>
      </c>
      <c r="I40" s="603">
        <v>250</v>
      </c>
    </row>
    <row r="41" spans="2:9" ht="20.25" customHeight="1" x14ac:dyDescent="0.25">
      <c r="B41" s="1117"/>
      <c r="C41" s="369" t="s">
        <v>105</v>
      </c>
      <c r="D41" s="370" t="s">
        <v>190</v>
      </c>
      <c r="E41" s="371" t="s">
        <v>114</v>
      </c>
      <c r="F41" s="369" t="s">
        <v>28</v>
      </c>
      <c r="G41" s="369" t="s">
        <v>1</v>
      </c>
      <c r="H41" s="369" t="s">
        <v>387</v>
      </c>
      <c r="I41" s="603">
        <v>140</v>
      </c>
    </row>
    <row r="42" spans="2:9" ht="20.25" customHeight="1" x14ac:dyDescent="0.25">
      <c r="B42" s="1117"/>
      <c r="C42" s="369" t="s">
        <v>105</v>
      </c>
      <c r="D42" s="370" t="s">
        <v>115</v>
      </c>
      <c r="E42" s="371" t="s">
        <v>116</v>
      </c>
      <c r="F42" s="369" t="s">
        <v>15</v>
      </c>
      <c r="G42" s="369" t="s">
        <v>3</v>
      </c>
      <c r="H42" s="369" t="s">
        <v>99</v>
      </c>
      <c r="I42" s="603">
        <v>382</v>
      </c>
    </row>
    <row r="43" spans="2:9" ht="20.25" customHeight="1" x14ac:dyDescent="0.25">
      <c r="B43" s="1117"/>
      <c r="C43" s="369" t="s">
        <v>105</v>
      </c>
      <c r="D43" s="370" t="s">
        <v>117</v>
      </c>
      <c r="E43" s="371" t="s">
        <v>118</v>
      </c>
      <c r="F43" s="369" t="s">
        <v>119</v>
      </c>
      <c r="G43" s="369" t="s">
        <v>1</v>
      </c>
      <c r="H43" s="369" t="s">
        <v>101</v>
      </c>
      <c r="I43" s="603">
        <v>2160.1999999999998</v>
      </c>
    </row>
    <row r="44" spans="2:9" ht="20.25" customHeight="1" x14ac:dyDescent="0.25">
      <c r="B44" s="1117"/>
      <c r="C44" s="369" t="s">
        <v>105</v>
      </c>
      <c r="D44" s="370" t="s">
        <v>120</v>
      </c>
      <c r="E44" s="371" t="s">
        <v>92</v>
      </c>
      <c r="F44" s="369" t="s">
        <v>18</v>
      </c>
      <c r="G44" s="369" t="s">
        <v>3</v>
      </c>
      <c r="H44" s="369" t="s">
        <v>99</v>
      </c>
      <c r="I44" s="603">
        <v>214</v>
      </c>
    </row>
    <row r="45" spans="2:9" ht="20.25" customHeight="1" x14ac:dyDescent="0.25">
      <c r="B45" s="1117"/>
      <c r="C45" s="369" t="s">
        <v>105</v>
      </c>
      <c r="D45" s="370" t="s">
        <v>122</v>
      </c>
      <c r="E45" s="371" t="s">
        <v>21</v>
      </c>
      <c r="F45" s="369" t="s">
        <v>22</v>
      </c>
      <c r="G45" s="369" t="s">
        <v>2</v>
      </c>
      <c r="H45" s="369" t="s">
        <v>87</v>
      </c>
      <c r="I45" s="603">
        <v>4800</v>
      </c>
    </row>
    <row r="46" spans="2:9" ht="20.25" customHeight="1" x14ac:dyDescent="0.25">
      <c r="B46" s="1117"/>
      <c r="C46" s="369" t="s">
        <v>105</v>
      </c>
      <c r="D46" s="370" t="s">
        <v>123</v>
      </c>
      <c r="E46" s="371" t="s">
        <v>113</v>
      </c>
      <c r="F46" s="369" t="s">
        <v>36</v>
      </c>
      <c r="G46" s="369" t="s">
        <v>1</v>
      </c>
      <c r="H46" s="369" t="s">
        <v>101</v>
      </c>
      <c r="I46" s="603">
        <v>1486</v>
      </c>
    </row>
    <row r="47" spans="2:9" ht="20.25" customHeight="1" x14ac:dyDescent="0.25">
      <c r="B47" s="1117"/>
      <c r="C47" s="369" t="s">
        <v>105</v>
      </c>
      <c r="D47" s="370" t="s">
        <v>124</v>
      </c>
      <c r="E47" s="371" t="s">
        <v>125</v>
      </c>
      <c r="F47" s="369" t="s">
        <v>19</v>
      </c>
      <c r="G47" s="369" t="s">
        <v>1</v>
      </c>
      <c r="H47" s="369" t="s">
        <v>99</v>
      </c>
      <c r="I47" s="603">
        <v>600</v>
      </c>
    </row>
    <row r="48" spans="2:9" ht="20.25" customHeight="1" x14ac:dyDescent="0.25">
      <c r="B48" s="1117"/>
      <c r="C48" s="369" t="s">
        <v>105</v>
      </c>
      <c r="D48" s="370" t="s">
        <v>126</v>
      </c>
      <c r="E48" s="371" t="s">
        <v>127</v>
      </c>
      <c r="F48" s="369" t="s">
        <v>22</v>
      </c>
      <c r="G48" s="369" t="s">
        <v>1</v>
      </c>
      <c r="H48" s="369" t="s">
        <v>101</v>
      </c>
      <c r="I48" s="603">
        <v>3500</v>
      </c>
    </row>
    <row r="49" spans="2:9" ht="20.25" customHeight="1" x14ac:dyDescent="0.25">
      <c r="B49" s="1117"/>
      <c r="C49" s="369" t="s">
        <v>105</v>
      </c>
      <c r="D49" s="370" t="s">
        <v>128</v>
      </c>
      <c r="E49" s="371" t="s">
        <v>129</v>
      </c>
      <c r="F49" s="369" t="s">
        <v>36</v>
      </c>
      <c r="G49" s="369" t="s">
        <v>1</v>
      </c>
      <c r="H49" s="369" t="s">
        <v>101</v>
      </c>
      <c r="I49" s="603">
        <v>1860</v>
      </c>
    </row>
    <row r="50" spans="2:9" ht="20.25" customHeight="1" x14ac:dyDescent="0.25">
      <c r="B50" s="1117"/>
      <c r="C50" s="366" t="s">
        <v>105</v>
      </c>
      <c r="D50" s="367" t="s">
        <v>130</v>
      </c>
      <c r="E50" s="368" t="s">
        <v>131</v>
      </c>
      <c r="F50" s="366" t="s">
        <v>36</v>
      </c>
      <c r="G50" s="366" t="s">
        <v>5</v>
      </c>
      <c r="H50" s="366" t="s">
        <v>101</v>
      </c>
      <c r="I50" s="604">
        <v>2900</v>
      </c>
    </row>
    <row r="51" spans="2:9" ht="20.25" customHeight="1" x14ac:dyDescent="0.25">
      <c r="B51" s="1117"/>
      <c r="C51" s="369" t="s">
        <v>105</v>
      </c>
      <c r="D51" s="370" t="s">
        <v>132</v>
      </c>
      <c r="E51" s="371" t="s">
        <v>92</v>
      </c>
      <c r="F51" s="369" t="s">
        <v>32</v>
      </c>
      <c r="G51" s="369" t="s">
        <v>3</v>
      </c>
      <c r="H51" s="369" t="s">
        <v>101</v>
      </c>
      <c r="I51" s="603">
        <v>585.10599999999999</v>
      </c>
    </row>
    <row r="52" spans="2:9" ht="20.25" customHeight="1" x14ac:dyDescent="0.25">
      <c r="B52" s="1117"/>
      <c r="C52" s="369" t="s">
        <v>105</v>
      </c>
      <c r="D52" s="370" t="s">
        <v>677</v>
      </c>
      <c r="E52" s="371" t="s">
        <v>678</v>
      </c>
      <c r="F52" s="369" t="s">
        <v>26</v>
      </c>
      <c r="G52" s="369" t="s">
        <v>1</v>
      </c>
      <c r="H52" s="369" t="s">
        <v>101</v>
      </c>
      <c r="I52" s="603">
        <v>250</v>
      </c>
    </row>
    <row r="53" spans="2:9" ht="20.25" customHeight="1" x14ac:dyDescent="0.25">
      <c r="B53" s="1117"/>
      <c r="C53" s="366" t="s">
        <v>105</v>
      </c>
      <c r="D53" s="367" t="s">
        <v>136</v>
      </c>
      <c r="E53" s="368" t="s">
        <v>388</v>
      </c>
      <c r="F53" s="366" t="s">
        <v>22</v>
      </c>
      <c r="G53" s="366" t="s">
        <v>1</v>
      </c>
      <c r="H53" s="366" t="s">
        <v>99</v>
      </c>
      <c r="I53" s="604">
        <v>2400</v>
      </c>
    </row>
    <row r="54" spans="2:9" ht="20.25" customHeight="1" x14ac:dyDescent="0.25">
      <c r="B54" s="1117"/>
      <c r="C54" s="369" t="s">
        <v>105</v>
      </c>
      <c r="D54" s="370" t="s">
        <v>91</v>
      </c>
      <c r="E54" s="371" t="s">
        <v>92</v>
      </c>
      <c r="F54" s="369" t="s">
        <v>32</v>
      </c>
      <c r="G54" s="369" t="s">
        <v>1</v>
      </c>
      <c r="H54" s="369" t="s">
        <v>87</v>
      </c>
      <c r="I54" s="603">
        <v>492.7</v>
      </c>
    </row>
    <row r="55" spans="2:9" ht="20.25" customHeight="1" x14ac:dyDescent="0.25">
      <c r="B55" s="1117"/>
      <c r="C55" s="366" t="s">
        <v>105</v>
      </c>
      <c r="D55" s="367" t="s">
        <v>139</v>
      </c>
      <c r="E55" s="368" t="s">
        <v>140</v>
      </c>
      <c r="F55" s="366" t="s">
        <v>33</v>
      </c>
      <c r="G55" s="366" t="s">
        <v>2</v>
      </c>
      <c r="H55" s="366" t="s">
        <v>101</v>
      </c>
      <c r="I55" s="604">
        <v>126</v>
      </c>
    </row>
    <row r="56" spans="2:9" ht="20.25" customHeight="1" x14ac:dyDescent="0.25">
      <c r="B56" s="1117"/>
      <c r="C56" s="369" t="s">
        <v>105</v>
      </c>
      <c r="D56" s="370" t="s">
        <v>679</v>
      </c>
      <c r="E56" s="371" t="s">
        <v>680</v>
      </c>
      <c r="F56" s="369" t="s">
        <v>16</v>
      </c>
      <c r="G56" s="369" t="s">
        <v>3</v>
      </c>
      <c r="H56" s="369" t="s">
        <v>87</v>
      </c>
      <c r="I56" s="757">
        <v>96.258949999999999</v>
      </c>
    </row>
    <row r="57" spans="2:9" ht="20.25" customHeight="1" x14ac:dyDescent="0.25">
      <c r="B57" s="1117"/>
      <c r="C57" s="366" t="s">
        <v>105</v>
      </c>
      <c r="D57" s="367" t="s">
        <v>681</v>
      </c>
      <c r="E57" s="368" t="s">
        <v>37</v>
      </c>
      <c r="F57" s="366" t="s">
        <v>39</v>
      </c>
      <c r="G57" s="366" t="s">
        <v>1</v>
      </c>
      <c r="H57" s="366" t="s">
        <v>101</v>
      </c>
      <c r="I57" s="758">
        <v>500</v>
      </c>
    </row>
    <row r="58" spans="2:9" ht="20.25" customHeight="1" x14ac:dyDescent="0.25">
      <c r="B58" s="1117"/>
      <c r="C58" s="369" t="s">
        <v>105</v>
      </c>
      <c r="D58" s="370" t="s">
        <v>682</v>
      </c>
      <c r="E58" s="371" t="s">
        <v>85</v>
      </c>
      <c r="F58" s="369" t="s">
        <v>25</v>
      </c>
      <c r="G58" s="369" t="s">
        <v>4</v>
      </c>
      <c r="H58" s="369" t="s">
        <v>101</v>
      </c>
      <c r="I58" s="757">
        <v>101</v>
      </c>
    </row>
    <row r="59" spans="2:9" ht="20.25" customHeight="1" x14ac:dyDescent="0.25">
      <c r="B59" s="1117"/>
      <c r="C59" s="366" t="s">
        <v>105</v>
      </c>
      <c r="D59" s="367" t="s">
        <v>683</v>
      </c>
      <c r="E59" s="368" t="s">
        <v>30</v>
      </c>
      <c r="F59" s="366" t="s">
        <v>27</v>
      </c>
      <c r="G59" s="366" t="s">
        <v>4</v>
      </c>
      <c r="H59" s="366" t="s">
        <v>101</v>
      </c>
      <c r="I59" s="758">
        <v>100</v>
      </c>
    </row>
    <row r="60" spans="2:9" ht="20.25" customHeight="1" x14ac:dyDescent="0.25">
      <c r="B60" s="1117"/>
      <c r="C60" s="369" t="s">
        <v>105</v>
      </c>
      <c r="D60" s="370" t="s">
        <v>684</v>
      </c>
      <c r="E60" s="371" t="s">
        <v>40</v>
      </c>
      <c r="F60" s="369" t="s">
        <v>42</v>
      </c>
      <c r="G60" s="369" t="s">
        <v>2</v>
      </c>
      <c r="H60" s="369" t="s">
        <v>90</v>
      </c>
      <c r="I60" s="757">
        <v>105.64497</v>
      </c>
    </row>
    <row r="61" spans="2:9" ht="20.25" customHeight="1" x14ac:dyDescent="0.25">
      <c r="B61" s="1117"/>
      <c r="C61" s="366" t="s">
        <v>105</v>
      </c>
      <c r="D61" s="367" t="s">
        <v>143</v>
      </c>
      <c r="E61" s="368" t="s">
        <v>144</v>
      </c>
      <c r="F61" s="366" t="s">
        <v>16</v>
      </c>
      <c r="G61" s="366" t="s">
        <v>1</v>
      </c>
      <c r="H61" s="366" t="s">
        <v>87</v>
      </c>
      <c r="I61" s="604">
        <v>410</v>
      </c>
    </row>
    <row r="62" spans="2:9" ht="20.25" customHeight="1" x14ac:dyDescent="0.25">
      <c r="B62" s="1117"/>
      <c r="C62" s="369" t="s">
        <v>105</v>
      </c>
      <c r="D62" s="370" t="s">
        <v>145</v>
      </c>
      <c r="E62" s="371" t="s">
        <v>685</v>
      </c>
      <c r="F62" s="369" t="s">
        <v>25</v>
      </c>
      <c r="G62" s="369" t="s">
        <v>1</v>
      </c>
      <c r="H62" s="369" t="s">
        <v>101</v>
      </c>
      <c r="I62" s="603">
        <v>654.9</v>
      </c>
    </row>
    <row r="63" spans="2:9" ht="20.25" customHeight="1" x14ac:dyDescent="0.25">
      <c r="B63" s="1117"/>
      <c r="C63" s="366" t="s">
        <v>105</v>
      </c>
      <c r="D63" s="367" t="s">
        <v>146</v>
      </c>
      <c r="E63" s="368" t="s">
        <v>147</v>
      </c>
      <c r="F63" s="366" t="s">
        <v>39</v>
      </c>
      <c r="G63" s="366" t="s">
        <v>1</v>
      </c>
      <c r="H63" s="366" t="s">
        <v>101</v>
      </c>
      <c r="I63" s="604">
        <v>1290</v>
      </c>
    </row>
    <row r="64" spans="2:9" ht="20.25" customHeight="1" x14ac:dyDescent="0.25">
      <c r="B64" s="1117"/>
      <c r="C64" s="369" t="s">
        <v>105</v>
      </c>
      <c r="D64" s="370" t="s">
        <v>686</v>
      </c>
      <c r="E64" s="371" t="s">
        <v>687</v>
      </c>
      <c r="F64" s="369" t="s">
        <v>13</v>
      </c>
      <c r="G64" s="369" t="s">
        <v>2</v>
      </c>
      <c r="H64" s="369" t="s">
        <v>101</v>
      </c>
      <c r="I64" s="603">
        <v>235</v>
      </c>
    </row>
    <row r="65" spans="2:10" ht="20.25" customHeight="1" x14ac:dyDescent="0.25">
      <c r="B65" s="1117"/>
      <c r="C65" s="366" t="s">
        <v>105</v>
      </c>
      <c r="D65" s="367" t="s">
        <v>688</v>
      </c>
      <c r="E65" s="368" t="s">
        <v>689</v>
      </c>
      <c r="F65" s="366" t="s">
        <v>15</v>
      </c>
      <c r="G65" s="366" t="s">
        <v>3</v>
      </c>
      <c r="H65" s="366" t="s">
        <v>101</v>
      </c>
      <c r="I65" s="604">
        <v>129.216736</v>
      </c>
    </row>
    <row r="66" spans="2:10" ht="20.25" customHeight="1" x14ac:dyDescent="0.25">
      <c r="B66" s="1117"/>
      <c r="C66" s="369" t="s">
        <v>105</v>
      </c>
      <c r="D66" s="370" t="s">
        <v>690</v>
      </c>
      <c r="E66" s="371" t="s">
        <v>691</v>
      </c>
      <c r="F66" s="369" t="s">
        <v>22</v>
      </c>
      <c r="G66" s="369" t="s">
        <v>2</v>
      </c>
      <c r="H66" s="369" t="s">
        <v>87</v>
      </c>
      <c r="I66" s="603">
        <v>288.60000000000002</v>
      </c>
    </row>
    <row r="67" spans="2:10" ht="20.25" customHeight="1" x14ac:dyDescent="0.25">
      <c r="B67" s="1117"/>
      <c r="C67" s="366" t="s">
        <v>105</v>
      </c>
      <c r="D67" s="367" t="s">
        <v>153</v>
      </c>
      <c r="E67" s="368" t="s">
        <v>154</v>
      </c>
      <c r="F67" s="366" t="s">
        <v>108</v>
      </c>
      <c r="G67" s="366" t="s">
        <v>1</v>
      </c>
      <c r="H67" s="366" t="s">
        <v>87</v>
      </c>
      <c r="I67" s="604">
        <v>2792</v>
      </c>
    </row>
    <row r="68" spans="2:10" ht="20.25" customHeight="1" x14ac:dyDescent="0.25">
      <c r="B68" s="1117"/>
      <c r="C68" s="369" t="s">
        <v>105</v>
      </c>
      <c r="D68" s="370" t="s">
        <v>155</v>
      </c>
      <c r="E68" s="371" t="s">
        <v>156</v>
      </c>
      <c r="F68" s="369" t="s">
        <v>32</v>
      </c>
      <c r="G68" s="369" t="s">
        <v>4</v>
      </c>
      <c r="H68" s="369" t="s">
        <v>87</v>
      </c>
      <c r="I68" s="603">
        <v>90.4</v>
      </c>
    </row>
    <row r="69" spans="2:10" ht="20.25" customHeight="1" thickBot="1" x14ac:dyDescent="0.3">
      <c r="B69" s="1118"/>
      <c r="C69" s="375" t="s">
        <v>105</v>
      </c>
      <c r="D69" s="373" t="s">
        <v>95</v>
      </c>
      <c r="E69" s="374" t="s">
        <v>21</v>
      </c>
      <c r="F69" s="375" t="s">
        <v>22</v>
      </c>
      <c r="G69" s="375" t="s">
        <v>1</v>
      </c>
      <c r="H69" s="375" t="s">
        <v>90</v>
      </c>
      <c r="I69" s="602">
        <v>2500</v>
      </c>
    </row>
    <row r="70" spans="2:10" ht="15.75" thickBot="1" x14ac:dyDescent="0.3">
      <c r="B70" s="386"/>
      <c r="C70" s="386"/>
      <c r="D70" s="386"/>
      <c r="E70" s="386"/>
      <c r="F70" s="386"/>
      <c r="G70" s="386"/>
      <c r="H70" s="386"/>
      <c r="I70" s="386"/>
    </row>
    <row r="71" spans="2:10" ht="15.75" thickBot="1" x14ac:dyDescent="0.3">
      <c r="B71" s="387" t="s">
        <v>0</v>
      </c>
      <c r="C71" s="388">
        <v>65</v>
      </c>
      <c r="D71" s="387" t="s">
        <v>158</v>
      </c>
      <c r="E71" s="387"/>
      <c r="F71" s="388"/>
      <c r="G71" s="388"/>
      <c r="H71" s="388"/>
      <c r="I71" s="608">
        <f>SUM(I5:I69)</f>
        <v>63005.265938234006</v>
      </c>
    </row>
    <row r="73" spans="2:10" ht="14.25" customHeight="1" x14ac:dyDescent="0.25">
      <c r="B73" s="595" t="s">
        <v>410</v>
      </c>
      <c r="C73" s="595"/>
      <c r="D73" s="595"/>
      <c r="E73" s="609"/>
      <c r="F73" s="595"/>
      <c r="G73" s="595"/>
      <c r="H73" s="595"/>
      <c r="I73" s="595"/>
    </row>
    <row r="74" spans="2:10" ht="14.25" customHeight="1" x14ac:dyDescent="0.25">
      <c r="B74" s="610" t="s">
        <v>412</v>
      </c>
      <c r="C74" s="610"/>
      <c r="D74" s="610"/>
      <c r="E74" s="611"/>
      <c r="F74" s="610"/>
      <c r="G74" s="610"/>
      <c r="H74" s="610"/>
      <c r="I74" s="610"/>
    </row>
    <row r="75" spans="2:10" ht="14.25" customHeight="1" x14ac:dyDescent="0.25">
      <c r="B75" s="596" t="s">
        <v>413</v>
      </c>
      <c r="C75" s="596"/>
      <c r="D75" s="596"/>
      <c r="E75" s="612"/>
      <c r="F75" s="596"/>
      <c r="G75" s="596"/>
      <c r="H75" s="596"/>
      <c r="I75" s="596"/>
    </row>
    <row r="76" spans="2:10" ht="26.25" customHeight="1" x14ac:dyDescent="0.25">
      <c r="B76" s="1119" t="s">
        <v>411</v>
      </c>
      <c r="C76" s="1119"/>
      <c r="D76" s="1119"/>
      <c r="E76" s="1119"/>
      <c r="F76" s="1119"/>
      <c r="G76" s="1119"/>
      <c r="H76" s="1119"/>
      <c r="I76" s="1119"/>
      <c r="J76" s="1119"/>
    </row>
  </sheetData>
  <mergeCells count="3">
    <mergeCell ref="B2:I2"/>
    <mergeCell ref="B25:B69"/>
    <mergeCell ref="B76:J76"/>
  </mergeCells>
  <pageMargins left="0.7" right="0.7" top="0.75" bottom="0.75" header="0.3" footer="0.3"/>
  <pageSetup scale="42"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49099-5A3A-450A-818A-CC7CCEDB98C8}">
  <sheetPr codeName="Hoja24">
    <tabColor rgb="FF002060"/>
  </sheetPr>
  <dimension ref="B2:M80"/>
  <sheetViews>
    <sheetView showGridLines="0" view="pageBreakPreview" zoomScaleNormal="100" zoomScaleSheetLayoutView="100" workbookViewId="0">
      <selection sqref="A1:M80"/>
    </sheetView>
  </sheetViews>
  <sheetFormatPr baseColWidth="10" defaultColWidth="11.42578125" defaultRowHeight="15" x14ac:dyDescent="0.25"/>
  <cols>
    <col min="1" max="1" width="4.42578125" style="24" customWidth="1"/>
    <col min="2" max="2" width="14.140625" style="24" customWidth="1"/>
    <col min="3" max="3" width="27" style="24" bestFit="1" customWidth="1"/>
    <col min="4" max="4" width="42.5703125" style="24" customWidth="1"/>
    <col min="5" max="6" width="20.5703125" style="24" customWidth="1"/>
    <col min="7" max="7" width="13.28515625" style="24" customWidth="1"/>
    <col min="8" max="8" width="13.42578125" style="24" customWidth="1"/>
    <col min="9" max="9" width="20.28515625" style="24" bestFit="1" customWidth="1"/>
    <col min="10" max="10" width="26.28515625" style="24" bestFit="1" customWidth="1"/>
    <col min="11" max="11" width="34" style="24" bestFit="1" customWidth="1"/>
    <col min="12" max="12" width="22.42578125" style="25" bestFit="1" customWidth="1"/>
    <col min="13" max="13" width="3.5703125" style="25" customWidth="1"/>
    <col min="14" max="16384" width="11.42578125" style="24"/>
  </cols>
  <sheetData>
    <row r="2" spans="2:13" ht="28.5" customHeight="1" x14ac:dyDescent="0.25">
      <c r="B2" s="1130" t="s">
        <v>889</v>
      </c>
      <c r="C2" s="1130"/>
      <c r="D2" s="1130"/>
      <c r="E2" s="1130"/>
      <c r="F2" s="1130"/>
      <c r="G2" s="1130"/>
      <c r="H2" s="1130"/>
      <c r="I2" s="1130"/>
      <c r="J2" s="1130"/>
      <c r="K2" s="1130"/>
      <c r="L2" s="1130"/>
    </row>
    <row r="4" spans="2:13" s="26" customFormat="1" ht="48.75" customHeight="1" x14ac:dyDescent="0.25">
      <c r="B4" s="393" t="s">
        <v>6</v>
      </c>
      <c r="C4" s="393" t="s">
        <v>7</v>
      </c>
      <c r="D4" s="393" t="s">
        <v>8</v>
      </c>
      <c r="E4" s="393" t="s">
        <v>167</v>
      </c>
      <c r="F4" s="393" t="s">
        <v>9</v>
      </c>
      <c r="G4" s="393" t="s">
        <v>10</v>
      </c>
      <c r="H4" s="393" t="s">
        <v>11</v>
      </c>
      <c r="I4" s="393" t="s">
        <v>12</v>
      </c>
      <c r="J4" s="393" t="s">
        <v>555</v>
      </c>
      <c r="K4" s="393" t="s">
        <v>556</v>
      </c>
      <c r="L4" s="393" t="s">
        <v>168</v>
      </c>
      <c r="M4" s="27"/>
    </row>
    <row r="5" spans="2:13" s="26" customFormat="1" ht="15.75" customHeight="1" thickBot="1" x14ac:dyDescent="0.3">
      <c r="B5" s="27"/>
      <c r="C5" s="27"/>
      <c r="D5" s="27"/>
      <c r="E5" s="27"/>
      <c r="F5" s="27"/>
      <c r="G5" s="27"/>
      <c r="H5" s="27"/>
      <c r="I5" s="27"/>
      <c r="J5" s="27"/>
      <c r="L5" s="27"/>
      <c r="M5" s="27"/>
    </row>
    <row r="6" spans="2:13" ht="18" customHeight="1" thickTop="1" x14ac:dyDescent="0.25">
      <c r="B6" s="1121" t="s">
        <v>557</v>
      </c>
      <c r="C6" s="995" t="s">
        <v>558</v>
      </c>
      <c r="D6" s="996" t="s">
        <v>424</v>
      </c>
      <c r="E6" s="996" t="s">
        <v>27</v>
      </c>
      <c r="F6" s="996" t="s">
        <v>14</v>
      </c>
      <c r="G6" s="996" t="s">
        <v>1</v>
      </c>
      <c r="H6" s="997" t="s">
        <v>416</v>
      </c>
      <c r="I6" s="998">
        <v>45950</v>
      </c>
      <c r="J6" s="726" t="s">
        <v>216</v>
      </c>
      <c r="K6" s="726" t="s">
        <v>216</v>
      </c>
      <c r="L6" s="727">
        <v>1</v>
      </c>
    </row>
    <row r="7" spans="2:13" ht="18" customHeight="1" x14ac:dyDescent="0.25">
      <c r="B7" s="1122"/>
      <c r="C7" s="999" t="s">
        <v>560</v>
      </c>
      <c r="D7" s="1000" t="s">
        <v>386</v>
      </c>
      <c r="E7" s="1000" t="s">
        <v>36</v>
      </c>
      <c r="F7" s="1000" t="s">
        <v>14</v>
      </c>
      <c r="G7" s="1000" t="s">
        <v>1</v>
      </c>
      <c r="H7" s="1001" t="s">
        <v>419</v>
      </c>
      <c r="I7" s="1002">
        <v>45824</v>
      </c>
      <c r="J7" s="728" t="s">
        <v>216</v>
      </c>
      <c r="K7" s="728" t="s">
        <v>216</v>
      </c>
      <c r="L7" s="729">
        <v>21</v>
      </c>
    </row>
    <row r="8" spans="2:13" ht="18" customHeight="1" x14ac:dyDescent="0.25">
      <c r="B8" s="1122"/>
      <c r="C8" s="999" t="s">
        <v>842</v>
      </c>
      <c r="D8" s="1000" t="s">
        <v>843</v>
      </c>
      <c r="E8" s="1000" t="s">
        <v>42</v>
      </c>
      <c r="F8" s="1000" t="s">
        <v>14</v>
      </c>
      <c r="G8" s="1000" t="s">
        <v>2</v>
      </c>
      <c r="H8" s="1001" t="s">
        <v>416</v>
      </c>
      <c r="I8" s="1002" t="s">
        <v>559</v>
      </c>
      <c r="J8" s="1002" t="s">
        <v>216</v>
      </c>
      <c r="K8" s="728" t="s">
        <v>216</v>
      </c>
      <c r="L8" s="729">
        <v>4.3106799999999996</v>
      </c>
    </row>
    <row r="9" spans="2:13" ht="18" customHeight="1" x14ac:dyDescent="0.25">
      <c r="B9" s="1122"/>
      <c r="C9" s="999" t="s">
        <v>175</v>
      </c>
      <c r="D9" s="1000" t="s">
        <v>418</v>
      </c>
      <c r="E9" s="1000" t="s">
        <v>33</v>
      </c>
      <c r="F9" s="1000" t="s">
        <v>14</v>
      </c>
      <c r="G9" s="1000" t="s">
        <v>4</v>
      </c>
      <c r="H9" s="1001" t="s">
        <v>23</v>
      </c>
      <c r="I9" s="1002">
        <v>45411</v>
      </c>
      <c r="J9" s="1002" t="s">
        <v>216</v>
      </c>
      <c r="K9" s="728" t="s">
        <v>216</v>
      </c>
      <c r="L9" s="729">
        <v>5</v>
      </c>
    </row>
    <row r="10" spans="2:13" s="34" customFormat="1" ht="18" customHeight="1" x14ac:dyDescent="0.25">
      <c r="B10" s="1122"/>
      <c r="C10" s="999" t="s">
        <v>844</v>
      </c>
      <c r="D10" s="1000" t="s">
        <v>41</v>
      </c>
      <c r="E10" s="1000" t="s">
        <v>36</v>
      </c>
      <c r="F10" s="1000" t="s">
        <v>14</v>
      </c>
      <c r="G10" s="1000" t="s">
        <v>1</v>
      </c>
      <c r="H10" s="1001" t="s">
        <v>416</v>
      </c>
      <c r="I10" s="1002" t="s">
        <v>559</v>
      </c>
      <c r="J10" s="1002" t="s">
        <v>216</v>
      </c>
      <c r="K10" s="728" t="s">
        <v>216</v>
      </c>
      <c r="L10" s="729">
        <v>2</v>
      </c>
      <c r="M10" s="35"/>
    </row>
    <row r="11" spans="2:13" ht="18" customHeight="1" x14ac:dyDescent="0.25">
      <c r="B11" s="1122"/>
      <c r="C11" s="999" t="s">
        <v>845</v>
      </c>
      <c r="D11" s="1000" t="s">
        <v>664</v>
      </c>
      <c r="E11" s="1000" t="s">
        <v>25</v>
      </c>
      <c r="F11" s="1000" t="s">
        <v>20</v>
      </c>
      <c r="G11" s="1000" t="s">
        <v>1</v>
      </c>
      <c r="H11" s="1001" t="s">
        <v>416</v>
      </c>
      <c r="I11" s="1002" t="s">
        <v>559</v>
      </c>
      <c r="J11" s="1002" t="s">
        <v>216</v>
      </c>
      <c r="K11" s="728" t="s">
        <v>216</v>
      </c>
      <c r="L11" s="729">
        <v>5.2240000000000002</v>
      </c>
    </row>
    <row r="12" spans="2:13" ht="18" customHeight="1" x14ac:dyDescent="0.25">
      <c r="B12" s="1122"/>
      <c r="C12" s="999" t="s">
        <v>846</v>
      </c>
      <c r="D12" s="1000" t="s">
        <v>121</v>
      </c>
      <c r="E12" s="1000" t="s">
        <v>36</v>
      </c>
      <c r="F12" s="1000" t="s">
        <v>20</v>
      </c>
      <c r="G12" s="1000" t="s">
        <v>1</v>
      </c>
      <c r="H12" s="1001" t="s">
        <v>416</v>
      </c>
      <c r="I12" s="1002" t="s">
        <v>559</v>
      </c>
      <c r="J12" s="1002" t="s">
        <v>216</v>
      </c>
      <c r="K12" s="728" t="s">
        <v>216</v>
      </c>
      <c r="L12" s="729">
        <v>2.3894141835518399</v>
      </c>
    </row>
    <row r="13" spans="2:13" ht="18" customHeight="1" x14ac:dyDescent="0.25">
      <c r="B13" s="1122"/>
      <c r="C13" s="999" t="s">
        <v>847</v>
      </c>
      <c r="D13" s="1000" t="s">
        <v>848</v>
      </c>
      <c r="E13" s="1000" t="s">
        <v>26</v>
      </c>
      <c r="F13" s="1000" t="s">
        <v>14</v>
      </c>
      <c r="G13" s="1000" t="s">
        <v>2</v>
      </c>
      <c r="H13" s="1001" t="s">
        <v>416</v>
      </c>
      <c r="I13" s="1002" t="s">
        <v>559</v>
      </c>
      <c r="J13" s="1002" t="s">
        <v>216</v>
      </c>
      <c r="K13" s="728" t="s">
        <v>216</v>
      </c>
      <c r="L13" s="729">
        <v>13.5</v>
      </c>
    </row>
    <row r="14" spans="2:13" ht="18" customHeight="1" x14ac:dyDescent="0.25">
      <c r="B14" s="1122"/>
      <c r="C14" s="999" t="s">
        <v>568</v>
      </c>
      <c r="D14" s="1000" t="s">
        <v>569</v>
      </c>
      <c r="E14" s="1000" t="s">
        <v>36</v>
      </c>
      <c r="F14" s="1000" t="s">
        <v>14</v>
      </c>
      <c r="G14" s="1000" t="s">
        <v>1</v>
      </c>
      <c r="H14" s="1001" t="s">
        <v>570</v>
      </c>
      <c r="I14" s="1002">
        <v>45586</v>
      </c>
      <c r="J14" s="1002" t="s">
        <v>216</v>
      </c>
      <c r="K14" s="728" t="s">
        <v>216</v>
      </c>
      <c r="L14" s="729">
        <v>21</v>
      </c>
    </row>
    <row r="15" spans="2:13" ht="18" customHeight="1" x14ac:dyDescent="0.25">
      <c r="B15" s="1122"/>
      <c r="C15" s="999" t="s">
        <v>849</v>
      </c>
      <c r="D15" s="1000" t="s">
        <v>850</v>
      </c>
      <c r="E15" s="1000" t="s">
        <v>19</v>
      </c>
      <c r="F15" s="1000" t="s">
        <v>14</v>
      </c>
      <c r="G15" s="1000" t="s">
        <v>1</v>
      </c>
      <c r="H15" s="1001" t="s">
        <v>169</v>
      </c>
      <c r="I15" s="1002">
        <v>45714</v>
      </c>
      <c r="J15" s="1002" t="s">
        <v>216</v>
      </c>
      <c r="K15" s="728" t="s">
        <v>216</v>
      </c>
      <c r="L15" s="729">
        <v>3.6546500000000002</v>
      </c>
    </row>
    <row r="16" spans="2:13" ht="18" customHeight="1" x14ac:dyDescent="0.25">
      <c r="B16" s="1122"/>
      <c r="C16" s="999" t="s">
        <v>44</v>
      </c>
      <c r="D16" s="1000" t="s">
        <v>45</v>
      </c>
      <c r="E16" s="1000" t="s">
        <v>25</v>
      </c>
      <c r="F16" s="1000" t="s">
        <v>14</v>
      </c>
      <c r="G16" s="1000" t="s">
        <v>4</v>
      </c>
      <c r="H16" s="1001" t="s">
        <v>416</v>
      </c>
      <c r="I16" s="1002">
        <v>45169</v>
      </c>
      <c r="J16" s="1002" t="s">
        <v>216</v>
      </c>
      <c r="K16" s="728" t="s">
        <v>216</v>
      </c>
      <c r="L16" s="729">
        <v>5.1735199999999999</v>
      </c>
    </row>
    <row r="17" spans="2:13" s="34" customFormat="1" ht="18" customHeight="1" x14ac:dyDescent="0.25">
      <c r="B17" s="1122"/>
      <c r="C17" s="999" t="s">
        <v>571</v>
      </c>
      <c r="D17" s="1000" t="s">
        <v>127</v>
      </c>
      <c r="E17" s="1000" t="s">
        <v>22</v>
      </c>
      <c r="F17" s="1000" t="s">
        <v>14</v>
      </c>
      <c r="G17" s="1000" t="s">
        <v>1</v>
      </c>
      <c r="H17" s="1001" t="s">
        <v>572</v>
      </c>
      <c r="I17" s="1002">
        <v>45317</v>
      </c>
      <c r="J17" s="1002" t="s">
        <v>216</v>
      </c>
      <c r="K17" s="728" t="s">
        <v>216</v>
      </c>
      <c r="L17" s="729">
        <v>10</v>
      </c>
      <c r="M17" s="35"/>
    </row>
    <row r="18" spans="2:13" s="34" customFormat="1" ht="18" customHeight="1" x14ac:dyDescent="0.25">
      <c r="B18" s="1122"/>
      <c r="C18" s="999" t="s">
        <v>851</v>
      </c>
      <c r="D18" s="1000" t="s">
        <v>562</v>
      </c>
      <c r="E18" s="1000" t="s">
        <v>36</v>
      </c>
      <c r="F18" s="1000" t="s">
        <v>14</v>
      </c>
      <c r="G18" s="1000" t="s">
        <v>2</v>
      </c>
      <c r="H18" s="1001" t="s">
        <v>416</v>
      </c>
      <c r="I18" s="1002" t="s">
        <v>559</v>
      </c>
      <c r="J18" s="1002" t="s">
        <v>216</v>
      </c>
      <c r="K18" s="728" t="s">
        <v>216</v>
      </c>
      <c r="L18" s="729">
        <v>3.55</v>
      </c>
      <c r="M18" s="35"/>
    </row>
    <row r="19" spans="2:13" s="34" customFormat="1" ht="18" customHeight="1" x14ac:dyDescent="0.25">
      <c r="B19" s="1122"/>
      <c r="C19" s="999" t="s">
        <v>852</v>
      </c>
      <c r="D19" s="1000" t="s">
        <v>853</v>
      </c>
      <c r="E19" s="1000" t="s">
        <v>16</v>
      </c>
      <c r="F19" s="1000" t="s">
        <v>14</v>
      </c>
      <c r="G19" s="1000" t="s">
        <v>1</v>
      </c>
      <c r="H19" s="1001" t="s">
        <v>169</v>
      </c>
      <c r="I19" s="1002">
        <v>45719</v>
      </c>
      <c r="J19" s="1002" t="s">
        <v>216</v>
      </c>
      <c r="K19" s="728" t="s">
        <v>216</v>
      </c>
      <c r="L19" s="729">
        <v>1.331</v>
      </c>
      <c r="M19" s="35"/>
    </row>
    <row r="20" spans="2:13" s="34" customFormat="1" ht="18" customHeight="1" x14ac:dyDescent="0.25">
      <c r="B20" s="1122"/>
      <c r="C20" s="999" t="s">
        <v>854</v>
      </c>
      <c r="D20" s="1000" t="s">
        <v>855</v>
      </c>
      <c r="E20" s="1000" t="s">
        <v>19</v>
      </c>
      <c r="F20" s="1000" t="s">
        <v>14</v>
      </c>
      <c r="G20" s="1000" t="s">
        <v>2</v>
      </c>
      <c r="H20" s="1001" t="s">
        <v>48</v>
      </c>
      <c r="I20" s="1002" t="s">
        <v>559</v>
      </c>
      <c r="J20" s="1002" t="s">
        <v>216</v>
      </c>
      <c r="K20" s="728" t="s">
        <v>216</v>
      </c>
      <c r="L20" s="729">
        <v>12.35</v>
      </c>
      <c r="M20" s="35"/>
    </row>
    <row r="21" spans="2:13" s="34" customFormat="1" ht="18" customHeight="1" x14ac:dyDescent="0.25">
      <c r="B21" s="1122"/>
      <c r="C21" s="999" t="s">
        <v>575</v>
      </c>
      <c r="D21" s="1000" t="s">
        <v>576</v>
      </c>
      <c r="E21" s="1000" t="s">
        <v>33</v>
      </c>
      <c r="F21" s="1000" t="s">
        <v>14</v>
      </c>
      <c r="G21" s="1000" t="s">
        <v>577</v>
      </c>
      <c r="H21" s="1001" t="s">
        <v>416</v>
      </c>
      <c r="I21" s="1002" t="s">
        <v>559</v>
      </c>
      <c r="J21" s="1002" t="s">
        <v>216</v>
      </c>
      <c r="K21" s="728" t="s">
        <v>216</v>
      </c>
      <c r="L21" s="729">
        <v>10.115399999999999</v>
      </c>
      <c r="M21" s="35"/>
    </row>
    <row r="22" spans="2:13" s="34" customFormat="1" ht="18" customHeight="1" x14ac:dyDescent="0.25">
      <c r="B22" s="1122"/>
      <c r="C22" s="999" t="s">
        <v>580</v>
      </c>
      <c r="D22" s="1000" t="s">
        <v>581</v>
      </c>
      <c r="E22" s="1000" t="s">
        <v>16</v>
      </c>
      <c r="F22" s="1000" t="s">
        <v>14</v>
      </c>
      <c r="G22" s="1000" t="s">
        <v>1</v>
      </c>
      <c r="H22" s="1001" t="s">
        <v>169</v>
      </c>
      <c r="I22" s="1002">
        <v>44888</v>
      </c>
      <c r="J22" s="1002" t="s">
        <v>216</v>
      </c>
      <c r="K22" s="728" t="s">
        <v>216</v>
      </c>
      <c r="L22" s="729">
        <v>1.8</v>
      </c>
      <c r="M22" s="35"/>
    </row>
    <row r="23" spans="2:13" s="34" customFormat="1" ht="18" customHeight="1" x14ac:dyDescent="0.25">
      <c r="B23" s="1122"/>
      <c r="C23" s="999" t="s">
        <v>582</v>
      </c>
      <c r="D23" s="1000" t="s">
        <v>121</v>
      </c>
      <c r="E23" s="1000" t="s">
        <v>36</v>
      </c>
      <c r="F23" s="1000" t="s">
        <v>20</v>
      </c>
      <c r="G23" s="1000" t="s">
        <v>1</v>
      </c>
      <c r="H23" s="1001" t="s">
        <v>416</v>
      </c>
      <c r="I23" s="1002">
        <v>45631</v>
      </c>
      <c r="J23" s="1002" t="s">
        <v>216</v>
      </c>
      <c r="K23" s="728" t="s">
        <v>216</v>
      </c>
      <c r="L23" s="729">
        <v>3.5156000000000001</v>
      </c>
      <c r="M23" s="35"/>
    </row>
    <row r="24" spans="2:13" s="34" customFormat="1" ht="18" customHeight="1" x14ac:dyDescent="0.25">
      <c r="B24" s="1122"/>
      <c r="C24" s="999" t="s">
        <v>856</v>
      </c>
      <c r="D24" s="1000" t="s">
        <v>85</v>
      </c>
      <c r="E24" s="1000" t="s">
        <v>15</v>
      </c>
      <c r="F24" s="1000" t="s">
        <v>20</v>
      </c>
      <c r="G24" s="1000" t="s">
        <v>241</v>
      </c>
      <c r="H24" s="1001" t="s">
        <v>416</v>
      </c>
      <c r="I24" s="1002" t="s">
        <v>559</v>
      </c>
      <c r="J24" s="1002" t="s">
        <v>216</v>
      </c>
      <c r="K24" s="728" t="s">
        <v>216</v>
      </c>
      <c r="L24" s="729">
        <v>4</v>
      </c>
      <c r="M24" s="35"/>
    </row>
    <row r="25" spans="2:13" s="34" customFormat="1" ht="18" customHeight="1" x14ac:dyDescent="0.25">
      <c r="B25" s="1122"/>
      <c r="C25" s="999" t="s">
        <v>192</v>
      </c>
      <c r="D25" s="1000" t="s">
        <v>35</v>
      </c>
      <c r="E25" s="1000" t="s">
        <v>19</v>
      </c>
      <c r="F25" s="1000" t="s">
        <v>14</v>
      </c>
      <c r="G25" s="1000" t="s">
        <v>1</v>
      </c>
      <c r="H25" s="1001" t="s">
        <v>17</v>
      </c>
      <c r="I25" s="1002" t="s">
        <v>559</v>
      </c>
      <c r="J25" s="1002" t="s">
        <v>216</v>
      </c>
      <c r="K25" s="728" t="s">
        <v>216</v>
      </c>
      <c r="L25" s="730">
        <v>12.1</v>
      </c>
      <c r="M25" s="35"/>
    </row>
    <row r="26" spans="2:13" s="34" customFormat="1" ht="18" customHeight="1" x14ac:dyDescent="0.25">
      <c r="B26" s="1122"/>
      <c r="C26" s="999" t="s">
        <v>583</v>
      </c>
      <c r="D26" s="1000" t="s">
        <v>584</v>
      </c>
      <c r="E26" s="1000" t="s">
        <v>13</v>
      </c>
      <c r="F26" s="1000" t="s">
        <v>20</v>
      </c>
      <c r="G26" s="1000" t="s">
        <v>2</v>
      </c>
      <c r="H26" s="1001" t="s">
        <v>416</v>
      </c>
      <c r="I26" s="1002" t="s">
        <v>559</v>
      </c>
      <c r="J26" s="1002" t="s">
        <v>216</v>
      </c>
      <c r="K26" s="728" t="s">
        <v>216</v>
      </c>
      <c r="L26" s="729">
        <v>1.2479882199999999</v>
      </c>
      <c r="M26" s="35"/>
    </row>
    <row r="27" spans="2:13" s="34" customFormat="1" ht="18" customHeight="1" x14ac:dyDescent="0.25">
      <c r="B27" s="1122"/>
      <c r="C27" s="999" t="s">
        <v>857</v>
      </c>
      <c r="D27" s="1000" t="s">
        <v>858</v>
      </c>
      <c r="E27" s="1000" t="s">
        <v>19</v>
      </c>
      <c r="F27" s="1000" t="s">
        <v>14</v>
      </c>
      <c r="G27" s="1000" t="s">
        <v>1</v>
      </c>
      <c r="H27" s="1001" t="s">
        <v>416</v>
      </c>
      <c r="I27" s="1002">
        <v>46052</v>
      </c>
      <c r="J27" s="1002" t="s">
        <v>216</v>
      </c>
      <c r="K27" s="728" t="s">
        <v>216</v>
      </c>
      <c r="L27" s="729">
        <v>6</v>
      </c>
      <c r="M27" s="35"/>
    </row>
    <row r="28" spans="2:13" s="34" customFormat="1" ht="18" customHeight="1" x14ac:dyDescent="0.25">
      <c r="B28" s="1122"/>
      <c r="C28" s="999" t="s">
        <v>859</v>
      </c>
      <c r="D28" s="1000" t="s">
        <v>30</v>
      </c>
      <c r="E28" s="1000" t="s">
        <v>27</v>
      </c>
      <c r="F28" s="1000" t="s">
        <v>20</v>
      </c>
      <c r="G28" s="1000" t="s">
        <v>4</v>
      </c>
      <c r="H28" s="1001" t="s">
        <v>419</v>
      </c>
      <c r="I28" s="1002" t="s">
        <v>559</v>
      </c>
      <c r="J28" s="1002" t="s">
        <v>216</v>
      </c>
      <c r="K28" s="728" t="s">
        <v>216</v>
      </c>
      <c r="L28" s="729">
        <v>11.844078</v>
      </c>
      <c r="M28" s="35"/>
    </row>
    <row r="29" spans="2:13" s="34" customFormat="1" ht="18" customHeight="1" x14ac:dyDescent="0.25">
      <c r="B29" s="1122"/>
      <c r="C29" s="999" t="s">
        <v>170</v>
      </c>
      <c r="D29" s="1003" t="s">
        <v>585</v>
      </c>
      <c r="E29" s="1000" t="s">
        <v>33</v>
      </c>
      <c r="F29" s="1000" t="s">
        <v>14</v>
      </c>
      <c r="G29" s="1000" t="s">
        <v>1</v>
      </c>
      <c r="H29" s="1001" t="s">
        <v>48</v>
      </c>
      <c r="I29" s="1002">
        <v>46010</v>
      </c>
      <c r="J29" s="1002" t="s">
        <v>216</v>
      </c>
      <c r="K29" s="728" t="s">
        <v>216</v>
      </c>
      <c r="L29" s="729">
        <v>20</v>
      </c>
      <c r="M29" s="35"/>
    </row>
    <row r="30" spans="2:13" s="34" customFormat="1" ht="18" customHeight="1" x14ac:dyDescent="0.25">
      <c r="B30" s="1122"/>
      <c r="C30" s="999" t="s">
        <v>860</v>
      </c>
      <c r="D30" s="1000" t="s">
        <v>121</v>
      </c>
      <c r="E30" s="1000" t="s">
        <v>36</v>
      </c>
      <c r="F30" s="1000" t="s">
        <v>20</v>
      </c>
      <c r="G30" s="1000" t="s">
        <v>1</v>
      </c>
      <c r="H30" s="1001" t="s">
        <v>416</v>
      </c>
      <c r="I30" s="1002" t="s">
        <v>559</v>
      </c>
      <c r="J30" s="1002" t="s">
        <v>216</v>
      </c>
      <c r="K30" s="728" t="s">
        <v>216</v>
      </c>
      <c r="L30" s="729">
        <v>2.3264314660309799</v>
      </c>
      <c r="M30" s="35"/>
    </row>
    <row r="31" spans="2:13" s="34" customFormat="1" ht="18" customHeight="1" x14ac:dyDescent="0.25">
      <c r="B31" s="1122"/>
      <c r="C31" s="999" t="s">
        <v>861</v>
      </c>
      <c r="D31" s="1000" t="s">
        <v>862</v>
      </c>
      <c r="E31" s="1000" t="s">
        <v>43</v>
      </c>
      <c r="F31" s="1000" t="s">
        <v>14</v>
      </c>
      <c r="G31" s="1000" t="s">
        <v>4</v>
      </c>
      <c r="H31" s="1001" t="s">
        <v>416</v>
      </c>
      <c r="I31" s="1002" t="s">
        <v>559</v>
      </c>
      <c r="J31" s="1002" t="s">
        <v>216</v>
      </c>
      <c r="K31" s="728" t="s">
        <v>216</v>
      </c>
      <c r="L31" s="729">
        <v>2</v>
      </c>
      <c r="M31" s="35"/>
    </row>
    <row r="32" spans="2:13" s="34" customFormat="1" ht="18" customHeight="1" x14ac:dyDescent="0.25">
      <c r="B32" s="1122"/>
      <c r="C32" s="999" t="s">
        <v>863</v>
      </c>
      <c r="D32" s="1000" t="s">
        <v>121</v>
      </c>
      <c r="E32" s="1000" t="s">
        <v>36</v>
      </c>
      <c r="F32" s="1000" t="s">
        <v>20</v>
      </c>
      <c r="G32" s="1000" t="s">
        <v>1</v>
      </c>
      <c r="H32" s="1001" t="s">
        <v>416</v>
      </c>
      <c r="I32" s="1002">
        <v>46064</v>
      </c>
      <c r="J32" s="1002" t="s">
        <v>216</v>
      </c>
      <c r="K32" s="728" t="s">
        <v>216</v>
      </c>
      <c r="L32" s="729">
        <v>2.2391787842669797</v>
      </c>
      <c r="M32" s="35"/>
    </row>
    <row r="33" spans="2:13" ht="18" customHeight="1" x14ac:dyDescent="0.25">
      <c r="B33" s="1122"/>
      <c r="C33" s="999" t="s">
        <v>587</v>
      </c>
      <c r="D33" s="1000" t="s">
        <v>29</v>
      </c>
      <c r="E33" s="1000" t="s">
        <v>26</v>
      </c>
      <c r="F33" s="1000" t="s">
        <v>14</v>
      </c>
      <c r="G33" s="1000" t="s">
        <v>1</v>
      </c>
      <c r="H33" s="1001" t="s">
        <v>169</v>
      </c>
      <c r="I33" s="1002">
        <v>44750</v>
      </c>
      <c r="J33" s="1002" t="s">
        <v>216</v>
      </c>
      <c r="K33" s="728" t="s">
        <v>216</v>
      </c>
      <c r="L33" s="729">
        <v>1.6544000000000001</v>
      </c>
    </row>
    <row r="34" spans="2:13" ht="18" customHeight="1" x14ac:dyDescent="0.25">
      <c r="B34" s="1122"/>
      <c r="C34" s="999" t="s">
        <v>864</v>
      </c>
      <c r="D34" s="1000" t="s">
        <v>38</v>
      </c>
      <c r="E34" s="1000" t="s">
        <v>32</v>
      </c>
      <c r="F34" s="1000" t="s">
        <v>14</v>
      </c>
      <c r="G34" s="1000" t="s">
        <v>1</v>
      </c>
      <c r="H34" s="1001" t="s">
        <v>416</v>
      </c>
      <c r="I34" s="1002" t="s">
        <v>559</v>
      </c>
      <c r="J34" s="1002" t="s">
        <v>216</v>
      </c>
      <c r="K34" s="728" t="s">
        <v>216</v>
      </c>
      <c r="L34" s="729">
        <v>1</v>
      </c>
    </row>
    <row r="35" spans="2:13" ht="18" customHeight="1" x14ac:dyDescent="0.25">
      <c r="B35" s="1122"/>
      <c r="C35" s="999" t="s">
        <v>865</v>
      </c>
      <c r="D35" s="1000" t="s">
        <v>866</v>
      </c>
      <c r="E35" s="1000" t="s">
        <v>15</v>
      </c>
      <c r="F35" s="1000" t="s">
        <v>20</v>
      </c>
      <c r="G35" s="1000" t="s">
        <v>4</v>
      </c>
      <c r="H35" s="1001" t="s">
        <v>416</v>
      </c>
      <c r="I35" s="1002" t="s">
        <v>559</v>
      </c>
      <c r="J35" s="1002" t="s">
        <v>216</v>
      </c>
      <c r="K35" s="728" t="s">
        <v>216</v>
      </c>
      <c r="L35" s="729">
        <v>2.133</v>
      </c>
    </row>
    <row r="36" spans="2:13" ht="18" customHeight="1" x14ac:dyDescent="0.25">
      <c r="B36" s="1122"/>
      <c r="C36" s="999" t="s">
        <v>425</v>
      </c>
      <c r="D36" s="1000" t="s">
        <v>34</v>
      </c>
      <c r="E36" s="1000" t="s">
        <v>28</v>
      </c>
      <c r="F36" s="1000" t="s">
        <v>20</v>
      </c>
      <c r="G36" s="1000" t="s">
        <v>3</v>
      </c>
      <c r="H36" s="1000" t="s">
        <v>17</v>
      </c>
      <c r="I36" s="1004">
        <v>45569</v>
      </c>
      <c r="J36" s="1002" t="s">
        <v>216</v>
      </c>
      <c r="K36" s="728" t="s">
        <v>216</v>
      </c>
      <c r="L36" s="729">
        <v>28.649262539999999</v>
      </c>
    </row>
    <row r="37" spans="2:13" ht="18" customHeight="1" x14ac:dyDescent="0.25">
      <c r="B37" s="1122"/>
      <c r="C37" s="999" t="s">
        <v>867</v>
      </c>
      <c r="D37" s="1000" t="s">
        <v>30</v>
      </c>
      <c r="E37" s="1000" t="s">
        <v>27</v>
      </c>
      <c r="F37" s="1000" t="s">
        <v>20</v>
      </c>
      <c r="G37" s="1000" t="s">
        <v>2</v>
      </c>
      <c r="H37" s="1001" t="s">
        <v>416</v>
      </c>
      <c r="I37" s="1002" t="s">
        <v>559</v>
      </c>
      <c r="J37" s="1002" t="s">
        <v>216</v>
      </c>
      <c r="K37" s="728" t="s">
        <v>216</v>
      </c>
      <c r="L37" s="729">
        <v>2.5</v>
      </c>
    </row>
    <row r="38" spans="2:13" ht="18" customHeight="1" x14ac:dyDescent="0.25">
      <c r="B38" s="1122"/>
      <c r="C38" s="999" t="s">
        <v>588</v>
      </c>
      <c r="D38" s="1000" t="s">
        <v>85</v>
      </c>
      <c r="E38" s="1000" t="s">
        <v>26</v>
      </c>
      <c r="F38" s="1000" t="s">
        <v>14</v>
      </c>
      <c r="G38" s="1000" t="s">
        <v>2</v>
      </c>
      <c r="H38" s="1001" t="s">
        <v>417</v>
      </c>
      <c r="I38" s="1002" t="s">
        <v>559</v>
      </c>
      <c r="J38" s="1002" t="s">
        <v>216</v>
      </c>
      <c r="K38" s="728" t="s">
        <v>216</v>
      </c>
      <c r="L38" s="729">
        <v>39.339342000000002</v>
      </c>
    </row>
    <row r="39" spans="2:13" ht="18" customHeight="1" x14ac:dyDescent="0.25">
      <c r="B39" s="1122"/>
      <c r="C39" s="1005" t="s">
        <v>178</v>
      </c>
      <c r="D39" s="1006" t="s">
        <v>589</v>
      </c>
      <c r="E39" s="1006" t="s">
        <v>15</v>
      </c>
      <c r="F39" s="1006" t="s">
        <v>20</v>
      </c>
      <c r="G39" s="1006" t="s">
        <v>3</v>
      </c>
      <c r="H39" s="1007" t="s">
        <v>416</v>
      </c>
      <c r="I39" s="1004">
        <v>45026</v>
      </c>
      <c r="J39" s="1002" t="s">
        <v>216</v>
      </c>
      <c r="K39" s="728" t="s">
        <v>216</v>
      </c>
      <c r="L39" s="732">
        <v>4.5</v>
      </c>
    </row>
    <row r="40" spans="2:13" s="34" customFormat="1" ht="18" customHeight="1" x14ac:dyDescent="0.25">
      <c r="B40" s="1122"/>
      <c r="C40" s="1008" t="s">
        <v>868</v>
      </c>
      <c r="D40" s="1003" t="s">
        <v>691</v>
      </c>
      <c r="E40" s="1003" t="s">
        <v>22</v>
      </c>
      <c r="F40" s="1003" t="s">
        <v>20</v>
      </c>
      <c r="G40" s="1003" t="s">
        <v>2</v>
      </c>
      <c r="H40" s="1009" t="s">
        <v>23</v>
      </c>
      <c r="I40" s="1002" t="s">
        <v>559</v>
      </c>
      <c r="J40" s="1002" t="s">
        <v>216</v>
      </c>
      <c r="K40" s="728" t="s">
        <v>216</v>
      </c>
      <c r="L40" s="734">
        <v>2.1233230000000001</v>
      </c>
      <c r="M40" s="35"/>
    </row>
    <row r="41" spans="2:13" s="34" customFormat="1" ht="18" customHeight="1" x14ac:dyDescent="0.25">
      <c r="B41" s="1122"/>
      <c r="C41" s="1005" t="s">
        <v>869</v>
      </c>
      <c r="D41" s="1006" t="s">
        <v>870</v>
      </c>
      <c r="E41" s="1006" t="s">
        <v>27</v>
      </c>
      <c r="F41" s="1006" t="s">
        <v>14</v>
      </c>
      <c r="G41" s="1006" t="s">
        <v>2</v>
      </c>
      <c r="H41" s="1006" t="s">
        <v>419</v>
      </c>
      <c r="I41" s="1002" t="s">
        <v>559</v>
      </c>
      <c r="J41" s="1010" t="s">
        <v>216</v>
      </c>
      <c r="K41" s="735" t="s">
        <v>216</v>
      </c>
      <c r="L41" s="732">
        <v>106.223</v>
      </c>
      <c r="M41" s="35"/>
    </row>
    <row r="42" spans="2:13" s="34" customFormat="1" ht="18" customHeight="1" x14ac:dyDescent="0.25">
      <c r="B42" s="1122"/>
      <c r="C42" s="1008" t="s">
        <v>179</v>
      </c>
      <c r="D42" s="1003" t="s">
        <v>40</v>
      </c>
      <c r="E42" s="1003" t="s">
        <v>16</v>
      </c>
      <c r="F42" s="1003" t="s">
        <v>14</v>
      </c>
      <c r="G42" s="1003" t="s">
        <v>1</v>
      </c>
      <c r="H42" s="1009" t="s">
        <v>419</v>
      </c>
      <c r="I42" s="1002" t="s">
        <v>559</v>
      </c>
      <c r="J42" s="733" t="s">
        <v>216</v>
      </c>
      <c r="K42" s="733" t="s">
        <v>216</v>
      </c>
      <c r="L42" s="734">
        <v>6.25</v>
      </c>
      <c r="M42" s="35"/>
    </row>
    <row r="43" spans="2:13" s="34" customFormat="1" ht="18" customHeight="1" x14ac:dyDescent="0.25">
      <c r="B43" s="1122"/>
      <c r="C43" s="1005" t="s">
        <v>171</v>
      </c>
      <c r="D43" s="1006" t="s">
        <v>85</v>
      </c>
      <c r="E43" s="1006" t="s">
        <v>19</v>
      </c>
      <c r="F43" s="1006" t="s">
        <v>20</v>
      </c>
      <c r="G43" s="1006" t="s">
        <v>2</v>
      </c>
      <c r="H43" s="1006" t="s">
        <v>417</v>
      </c>
      <c r="I43" s="1002" t="s">
        <v>559</v>
      </c>
      <c r="J43" s="735" t="s">
        <v>216</v>
      </c>
      <c r="K43" s="735" t="s">
        <v>216</v>
      </c>
      <c r="L43" s="732">
        <v>106.95807787999999</v>
      </c>
      <c r="M43" s="35"/>
    </row>
    <row r="44" spans="2:13" ht="18" customHeight="1" x14ac:dyDescent="0.25">
      <c r="B44" s="1122"/>
      <c r="C44" s="1008" t="s">
        <v>428</v>
      </c>
      <c r="D44" s="1003" t="s">
        <v>172</v>
      </c>
      <c r="E44" s="1003" t="s">
        <v>26</v>
      </c>
      <c r="F44" s="1003" t="s">
        <v>14</v>
      </c>
      <c r="G44" s="1003" t="s">
        <v>4</v>
      </c>
      <c r="H44" s="1009" t="s">
        <v>416</v>
      </c>
      <c r="I44" s="1011">
        <v>45323</v>
      </c>
      <c r="J44" s="733" t="s">
        <v>216</v>
      </c>
      <c r="K44" s="733" t="s">
        <v>216</v>
      </c>
      <c r="L44" s="734">
        <v>2.8290000000000002</v>
      </c>
    </row>
    <row r="45" spans="2:13" ht="18" customHeight="1" x14ac:dyDescent="0.25">
      <c r="B45" s="1122"/>
      <c r="C45" s="1005" t="s">
        <v>871</v>
      </c>
      <c r="D45" s="1006" t="s">
        <v>103</v>
      </c>
      <c r="E45" s="1006" t="s">
        <v>36</v>
      </c>
      <c r="F45" s="1006" t="s">
        <v>14</v>
      </c>
      <c r="G45" s="1006" t="s">
        <v>1</v>
      </c>
      <c r="H45" s="1007" t="s">
        <v>572</v>
      </c>
      <c r="I45" s="1002" t="s">
        <v>559</v>
      </c>
      <c r="J45" s="731" t="s">
        <v>216</v>
      </c>
      <c r="K45" s="731" t="s">
        <v>216</v>
      </c>
      <c r="L45" s="732">
        <v>36.784225999999997</v>
      </c>
    </row>
    <row r="46" spans="2:13" ht="18" customHeight="1" thickBot="1" x14ac:dyDescent="0.3">
      <c r="B46" s="1123"/>
      <c r="C46" s="1012" t="s">
        <v>872</v>
      </c>
      <c r="D46" s="1013" t="s">
        <v>873</v>
      </c>
      <c r="E46" s="1013" t="s">
        <v>13</v>
      </c>
      <c r="F46" s="1013" t="s">
        <v>14</v>
      </c>
      <c r="G46" s="1013" t="s">
        <v>2</v>
      </c>
      <c r="H46" s="1013" t="s">
        <v>416</v>
      </c>
      <c r="I46" s="1014" t="s">
        <v>559</v>
      </c>
      <c r="J46" s="736" t="s">
        <v>216</v>
      </c>
      <c r="K46" s="736" t="s">
        <v>216</v>
      </c>
      <c r="L46" s="737">
        <v>2.2961399999999998</v>
      </c>
    </row>
    <row r="47" spans="2:13" s="34" customFormat="1" ht="18" customHeight="1" thickTop="1" x14ac:dyDescent="0.25">
      <c r="B47" s="1124" t="s">
        <v>591</v>
      </c>
      <c r="C47" s="738" t="s">
        <v>173</v>
      </c>
      <c r="D47" s="739" t="s">
        <v>174</v>
      </c>
      <c r="E47" s="739" t="s">
        <v>15</v>
      </c>
      <c r="F47" s="739" t="s">
        <v>20</v>
      </c>
      <c r="G47" s="739" t="s">
        <v>241</v>
      </c>
      <c r="H47" s="740" t="s">
        <v>48</v>
      </c>
      <c r="I47" s="741">
        <v>45280</v>
      </c>
      <c r="J47" s="741">
        <v>45343</v>
      </c>
      <c r="K47" s="1015" t="s">
        <v>216</v>
      </c>
      <c r="L47" s="742">
        <v>3.5739999999999998</v>
      </c>
      <c r="M47" s="35"/>
    </row>
    <row r="48" spans="2:13" s="34" customFormat="1" ht="18" customHeight="1" x14ac:dyDescent="0.25">
      <c r="B48" s="1125"/>
      <c r="C48" s="1016" t="s">
        <v>874</v>
      </c>
      <c r="D48" s="1017" t="s">
        <v>853</v>
      </c>
      <c r="E48" s="1017" t="s">
        <v>28</v>
      </c>
      <c r="F48" s="1017" t="s">
        <v>14</v>
      </c>
      <c r="G48" s="1017" t="s">
        <v>1</v>
      </c>
      <c r="H48" s="1018" t="s">
        <v>169</v>
      </c>
      <c r="I48" s="1019">
        <v>46049</v>
      </c>
      <c r="J48" s="1019" t="s">
        <v>559</v>
      </c>
      <c r="K48" s="1020" t="s">
        <v>216</v>
      </c>
      <c r="L48" s="1021">
        <v>4.83</v>
      </c>
      <c r="M48" s="35"/>
    </row>
    <row r="49" spans="2:13" s="34" customFormat="1" ht="18" customHeight="1" x14ac:dyDescent="0.25">
      <c r="B49" s="1125"/>
      <c r="C49" s="1016" t="s">
        <v>561</v>
      </c>
      <c r="D49" s="1017" t="s">
        <v>562</v>
      </c>
      <c r="E49" s="1017" t="s">
        <v>42</v>
      </c>
      <c r="F49" s="1017" t="s">
        <v>14</v>
      </c>
      <c r="G49" s="1017" t="s">
        <v>2</v>
      </c>
      <c r="H49" s="1018" t="s">
        <v>416</v>
      </c>
      <c r="I49" s="1019">
        <v>45988</v>
      </c>
      <c r="J49" s="1020">
        <v>46022</v>
      </c>
      <c r="K49" s="1020" t="s">
        <v>216</v>
      </c>
      <c r="L49" s="1021">
        <v>1.3298464999999999</v>
      </c>
      <c r="M49" s="35"/>
    </row>
    <row r="50" spans="2:13" s="34" customFormat="1" ht="18" customHeight="1" x14ac:dyDescent="0.25">
      <c r="B50" s="1125"/>
      <c r="C50" s="1016" t="s">
        <v>563</v>
      </c>
      <c r="D50" s="1017" t="s">
        <v>562</v>
      </c>
      <c r="E50" s="1017" t="s">
        <v>42</v>
      </c>
      <c r="F50" s="1017" t="s">
        <v>14</v>
      </c>
      <c r="G50" s="1017" t="s">
        <v>2</v>
      </c>
      <c r="H50" s="1018" t="s">
        <v>416</v>
      </c>
      <c r="I50" s="1019">
        <v>46020</v>
      </c>
      <c r="J50" s="1019">
        <v>46044</v>
      </c>
      <c r="K50" s="1020" t="s">
        <v>216</v>
      </c>
      <c r="L50" s="1021">
        <v>1.155</v>
      </c>
      <c r="M50" s="35"/>
    </row>
    <row r="51" spans="2:13" s="34" customFormat="1" ht="18" customHeight="1" x14ac:dyDescent="0.25">
      <c r="B51" s="1125"/>
      <c r="C51" s="1016" t="s">
        <v>593</v>
      </c>
      <c r="D51" s="1017" t="s">
        <v>592</v>
      </c>
      <c r="E51" s="1017" t="s">
        <v>19</v>
      </c>
      <c r="F51" s="1017" t="s">
        <v>14</v>
      </c>
      <c r="G51" s="1017" t="s">
        <v>5</v>
      </c>
      <c r="H51" s="1018" t="s">
        <v>169</v>
      </c>
      <c r="I51" s="1019">
        <v>45673</v>
      </c>
      <c r="J51" s="1019">
        <v>45705</v>
      </c>
      <c r="K51" s="1020" t="s">
        <v>216</v>
      </c>
      <c r="L51" s="1021">
        <v>2</v>
      </c>
      <c r="M51" s="35"/>
    </row>
    <row r="52" spans="2:13" s="34" customFormat="1" ht="18" customHeight="1" x14ac:dyDescent="0.25">
      <c r="B52" s="1125"/>
      <c r="C52" s="1016" t="s">
        <v>564</v>
      </c>
      <c r="D52" s="1017" t="s">
        <v>565</v>
      </c>
      <c r="E52" s="1017" t="s">
        <v>119</v>
      </c>
      <c r="F52" s="1017" t="s">
        <v>14</v>
      </c>
      <c r="G52" s="1017" t="s">
        <v>1</v>
      </c>
      <c r="H52" s="1018" t="s">
        <v>416</v>
      </c>
      <c r="I52" s="1019">
        <v>45574</v>
      </c>
      <c r="J52" s="1019">
        <v>45729</v>
      </c>
      <c r="K52" s="1020" t="s">
        <v>216</v>
      </c>
      <c r="L52" s="1021">
        <v>5.89</v>
      </c>
      <c r="M52" s="35"/>
    </row>
    <row r="53" spans="2:13" s="34" customFormat="1" ht="18" customHeight="1" x14ac:dyDescent="0.25">
      <c r="B53" s="1125"/>
      <c r="C53" s="1016" t="s">
        <v>426</v>
      </c>
      <c r="D53" s="1017" t="s">
        <v>427</v>
      </c>
      <c r="E53" s="1017" t="s">
        <v>19</v>
      </c>
      <c r="F53" s="1017" t="s">
        <v>14</v>
      </c>
      <c r="G53" s="1017" t="s">
        <v>1</v>
      </c>
      <c r="H53" s="1018" t="s">
        <v>416</v>
      </c>
      <c r="I53" s="1019">
        <v>45243</v>
      </c>
      <c r="J53" s="1019">
        <v>45287</v>
      </c>
      <c r="K53" s="1020" t="s">
        <v>216</v>
      </c>
      <c r="L53" s="1021">
        <v>1.0050399999999999</v>
      </c>
      <c r="M53" s="35"/>
    </row>
    <row r="54" spans="2:13" s="34" customFormat="1" ht="18" customHeight="1" x14ac:dyDescent="0.25">
      <c r="B54" s="1125"/>
      <c r="C54" s="1022" t="s">
        <v>573</v>
      </c>
      <c r="D54" s="1023" t="s">
        <v>574</v>
      </c>
      <c r="E54" s="1023" t="s">
        <v>15</v>
      </c>
      <c r="F54" s="1023" t="s">
        <v>20</v>
      </c>
      <c r="G54" s="1023" t="s">
        <v>1</v>
      </c>
      <c r="H54" s="1023" t="s">
        <v>416</v>
      </c>
      <c r="I54" s="1024">
        <v>45770</v>
      </c>
      <c r="J54" s="1024">
        <v>45784</v>
      </c>
      <c r="K54" s="1025" t="s">
        <v>216</v>
      </c>
      <c r="L54" s="743">
        <v>5.63</v>
      </c>
      <c r="M54" s="35"/>
    </row>
    <row r="55" spans="2:13" s="34" customFormat="1" ht="18" customHeight="1" x14ac:dyDescent="0.25">
      <c r="B55" s="1125"/>
      <c r="C55" s="1022" t="s">
        <v>875</v>
      </c>
      <c r="D55" s="1023" t="s">
        <v>876</v>
      </c>
      <c r="E55" s="1023" t="s">
        <v>19</v>
      </c>
      <c r="F55" s="1023" t="s">
        <v>20</v>
      </c>
      <c r="G55" s="1023" t="s">
        <v>1</v>
      </c>
      <c r="H55" s="1023" t="s">
        <v>169</v>
      </c>
      <c r="I55" s="1024">
        <v>45722</v>
      </c>
      <c r="J55" s="1024">
        <v>46048</v>
      </c>
      <c r="K55" s="1025" t="s">
        <v>216</v>
      </c>
      <c r="L55" s="743">
        <v>1.04</v>
      </c>
      <c r="M55" s="35"/>
    </row>
    <row r="56" spans="2:13" s="34" customFormat="1" ht="18" customHeight="1" x14ac:dyDescent="0.25">
      <c r="B56" s="1125"/>
      <c r="C56" s="1026" t="s">
        <v>877</v>
      </c>
      <c r="D56" s="1027" t="s">
        <v>843</v>
      </c>
      <c r="E56" s="1027" t="s">
        <v>22</v>
      </c>
      <c r="F56" s="1027" t="s">
        <v>20</v>
      </c>
      <c r="G56" s="1027" t="s">
        <v>1</v>
      </c>
      <c r="H56" s="1027" t="s">
        <v>169</v>
      </c>
      <c r="I56" s="1028">
        <v>46021</v>
      </c>
      <c r="J56" s="1028">
        <v>46043</v>
      </c>
      <c r="K56" s="1029" t="s">
        <v>216</v>
      </c>
      <c r="L56" s="396">
        <v>1.75</v>
      </c>
      <c r="M56" s="35"/>
    </row>
    <row r="57" spans="2:13" s="34" customFormat="1" ht="18" customHeight="1" x14ac:dyDescent="0.25">
      <c r="B57" s="1125"/>
      <c r="C57" s="1026" t="s">
        <v>878</v>
      </c>
      <c r="D57" s="1027" t="s">
        <v>172</v>
      </c>
      <c r="E57" s="1027" t="s">
        <v>32</v>
      </c>
      <c r="F57" s="1027" t="s">
        <v>14</v>
      </c>
      <c r="G57" s="1027" t="s">
        <v>1</v>
      </c>
      <c r="H57" s="1027" t="s">
        <v>879</v>
      </c>
      <c r="I57" s="1028">
        <v>45070</v>
      </c>
      <c r="J57" s="1028">
        <v>45105</v>
      </c>
      <c r="K57" s="1029" t="s">
        <v>216</v>
      </c>
      <c r="L57" s="396">
        <v>1.4350000000000001</v>
      </c>
      <c r="M57" s="35"/>
    </row>
    <row r="58" spans="2:13" s="34" customFormat="1" ht="18" customHeight="1" x14ac:dyDescent="0.25">
      <c r="B58" s="1125"/>
      <c r="C58" s="1026" t="s">
        <v>177</v>
      </c>
      <c r="D58" s="1027" t="s">
        <v>31</v>
      </c>
      <c r="E58" s="1027" t="s">
        <v>16</v>
      </c>
      <c r="F58" s="1027" t="s">
        <v>14</v>
      </c>
      <c r="G58" s="1027" t="s">
        <v>3</v>
      </c>
      <c r="H58" s="1027" t="s">
        <v>416</v>
      </c>
      <c r="I58" s="1028">
        <v>45226</v>
      </c>
      <c r="J58" s="1028">
        <v>45259</v>
      </c>
      <c r="K58" s="1029" t="s">
        <v>216</v>
      </c>
      <c r="L58" s="396">
        <v>6.8250000000000002</v>
      </c>
      <c r="M58" s="35"/>
    </row>
    <row r="59" spans="2:13" s="34" customFormat="1" ht="18" customHeight="1" x14ac:dyDescent="0.25">
      <c r="B59" s="1125"/>
      <c r="C59" s="1030" t="s">
        <v>421</v>
      </c>
      <c r="D59" s="1031" t="s">
        <v>422</v>
      </c>
      <c r="E59" s="1031" t="s">
        <v>33</v>
      </c>
      <c r="F59" s="1031" t="s">
        <v>14</v>
      </c>
      <c r="G59" s="1031" t="s">
        <v>2</v>
      </c>
      <c r="H59" s="1031" t="s">
        <v>416</v>
      </c>
      <c r="I59" s="1032">
        <v>45470</v>
      </c>
      <c r="J59" s="1032">
        <v>45520</v>
      </c>
      <c r="K59" s="1033" t="s">
        <v>216</v>
      </c>
      <c r="L59" s="744">
        <v>6.61</v>
      </c>
      <c r="M59" s="35"/>
    </row>
    <row r="60" spans="2:13" s="34" customFormat="1" ht="18" customHeight="1" x14ac:dyDescent="0.25">
      <c r="B60" s="1125"/>
      <c r="C60" s="745" t="s">
        <v>423</v>
      </c>
      <c r="D60" s="394" t="s">
        <v>38</v>
      </c>
      <c r="E60" s="394" t="s">
        <v>36</v>
      </c>
      <c r="F60" s="394" t="s">
        <v>14</v>
      </c>
      <c r="G60" s="394" t="s">
        <v>1</v>
      </c>
      <c r="H60" s="394" t="s">
        <v>416</v>
      </c>
      <c r="I60" s="395">
        <v>45462</v>
      </c>
      <c r="J60" s="395">
        <v>45519</v>
      </c>
      <c r="K60" s="1029" t="s">
        <v>216</v>
      </c>
      <c r="L60" s="396">
        <v>1.1868653200000001</v>
      </c>
      <c r="M60" s="35"/>
    </row>
    <row r="61" spans="2:13" s="34" customFormat="1" ht="18" customHeight="1" x14ac:dyDescent="0.25">
      <c r="B61" s="1125"/>
      <c r="C61" s="745" t="s">
        <v>586</v>
      </c>
      <c r="D61" s="394" t="s">
        <v>40</v>
      </c>
      <c r="E61" s="394" t="s">
        <v>33</v>
      </c>
      <c r="F61" s="394" t="s">
        <v>20</v>
      </c>
      <c r="G61" s="394" t="s">
        <v>242</v>
      </c>
      <c r="H61" s="394" t="s">
        <v>17</v>
      </c>
      <c r="I61" s="395">
        <v>45979</v>
      </c>
      <c r="J61" s="395">
        <v>46021</v>
      </c>
      <c r="K61" s="1029" t="s">
        <v>216</v>
      </c>
      <c r="L61" s="396">
        <v>104.5214</v>
      </c>
      <c r="M61" s="35"/>
    </row>
    <row r="62" spans="2:13" s="34" customFormat="1" ht="18" customHeight="1" x14ac:dyDescent="0.25">
      <c r="B62" s="1125"/>
      <c r="C62" s="1034" t="s">
        <v>590</v>
      </c>
      <c r="D62" s="1035" t="s">
        <v>172</v>
      </c>
      <c r="E62" s="1035" t="s">
        <v>25</v>
      </c>
      <c r="F62" s="1035" t="s">
        <v>14</v>
      </c>
      <c r="G62" s="1035" t="s">
        <v>1</v>
      </c>
      <c r="H62" s="1035" t="s">
        <v>416</v>
      </c>
      <c r="I62" s="1036">
        <v>45978</v>
      </c>
      <c r="J62" s="1037">
        <v>46002</v>
      </c>
      <c r="K62" s="1038" t="s">
        <v>216</v>
      </c>
      <c r="L62" s="1039">
        <v>2.7890000000000001</v>
      </c>
      <c r="M62" s="35"/>
    </row>
    <row r="63" spans="2:13" s="34" customFormat="1" ht="18" customHeight="1" thickBot="1" x14ac:dyDescent="0.3">
      <c r="B63" s="1126"/>
      <c r="C63" s="1040" t="s">
        <v>594</v>
      </c>
      <c r="D63" s="1027" t="s">
        <v>595</v>
      </c>
      <c r="E63" s="1041" t="s">
        <v>32</v>
      </c>
      <c r="F63" s="1041" t="s">
        <v>14</v>
      </c>
      <c r="G63" s="1027" t="s">
        <v>1</v>
      </c>
      <c r="H63" s="1027" t="s">
        <v>169</v>
      </c>
      <c r="I63" s="1028">
        <v>45426</v>
      </c>
      <c r="J63" s="1028">
        <v>45607</v>
      </c>
      <c r="K63" s="1038" t="s">
        <v>216</v>
      </c>
      <c r="L63" s="396">
        <v>2.33</v>
      </c>
      <c r="M63" s="35"/>
    </row>
    <row r="64" spans="2:13" s="34" customFormat="1" ht="18" customHeight="1" thickTop="1" x14ac:dyDescent="0.25">
      <c r="B64" s="1127" t="s">
        <v>596</v>
      </c>
      <c r="C64" s="1042" t="s">
        <v>415</v>
      </c>
      <c r="D64" s="1043" t="s">
        <v>41</v>
      </c>
      <c r="E64" s="1044" t="s">
        <v>36</v>
      </c>
      <c r="F64" s="1044" t="s">
        <v>14</v>
      </c>
      <c r="G64" s="1043" t="s">
        <v>1</v>
      </c>
      <c r="H64" s="1043" t="s">
        <v>416</v>
      </c>
      <c r="I64" s="1045">
        <v>45631</v>
      </c>
      <c r="J64" s="1045">
        <v>45819</v>
      </c>
      <c r="K64" s="1045" t="s">
        <v>559</v>
      </c>
      <c r="L64" s="746">
        <v>2.2999999999999998</v>
      </c>
      <c r="M64" s="35"/>
    </row>
    <row r="65" spans="2:13" s="34" customFormat="1" ht="18" customHeight="1" x14ac:dyDescent="0.25">
      <c r="B65" s="1128"/>
      <c r="C65" s="584" t="s">
        <v>597</v>
      </c>
      <c r="D65" s="398" t="s">
        <v>37</v>
      </c>
      <c r="E65" s="397" t="s">
        <v>39</v>
      </c>
      <c r="F65" s="397" t="s">
        <v>20</v>
      </c>
      <c r="G65" s="398" t="s">
        <v>1</v>
      </c>
      <c r="H65" s="398" t="s">
        <v>416</v>
      </c>
      <c r="I65" s="399">
        <v>45546</v>
      </c>
      <c r="J65" s="399">
        <v>45565</v>
      </c>
      <c r="K65" s="399" t="s">
        <v>559</v>
      </c>
      <c r="L65" s="400">
        <v>13.3</v>
      </c>
      <c r="M65" s="35"/>
    </row>
    <row r="66" spans="2:13" s="34" customFormat="1" ht="18" customHeight="1" x14ac:dyDescent="0.25">
      <c r="B66" s="1128"/>
      <c r="C66" s="584" t="s">
        <v>880</v>
      </c>
      <c r="D66" s="398" t="s">
        <v>566</v>
      </c>
      <c r="E66" s="397" t="s">
        <v>42</v>
      </c>
      <c r="F66" s="397" t="s">
        <v>14</v>
      </c>
      <c r="G66" s="398" t="s">
        <v>1</v>
      </c>
      <c r="H66" s="398" t="s">
        <v>169</v>
      </c>
      <c r="I66" s="399">
        <v>45995</v>
      </c>
      <c r="J66" s="399">
        <v>46005</v>
      </c>
      <c r="K66" s="399" t="s">
        <v>559</v>
      </c>
      <c r="L66" s="400">
        <v>4.4506620000000003</v>
      </c>
      <c r="M66" s="35"/>
    </row>
    <row r="67" spans="2:13" s="34" customFormat="1" ht="18" customHeight="1" x14ac:dyDescent="0.25">
      <c r="B67" s="1128"/>
      <c r="C67" s="584" t="s">
        <v>567</v>
      </c>
      <c r="D67" s="398" t="s">
        <v>172</v>
      </c>
      <c r="E67" s="397" t="s">
        <v>36</v>
      </c>
      <c r="F67" s="397" t="s">
        <v>14</v>
      </c>
      <c r="G67" s="398" t="s">
        <v>1</v>
      </c>
      <c r="H67" s="398" t="s">
        <v>416</v>
      </c>
      <c r="I67" s="399">
        <v>45812</v>
      </c>
      <c r="J67" s="399">
        <v>45834</v>
      </c>
      <c r="K67" s="399" t="s">
        <v>559</v>
      </c>
      <c r="L67" s="400">
        <v>3.694</v>
      </c>
      <c r="M67" s="35"/>
    </row>
    <row r="68" spans="2:13" s="34" customFormat="1" ht="18" customHeight="1" x14ac:dyDescent="0.25">
      <c r="B68" s="1128"/>
      <c r="C68" s="584" t="s">
        <v>176</v>
      </c>
      <c r="D68" s="398" t="s">
        <v>30</v>
      </c>
      <c r="E68" s="397" t="s">
        <v>27</v>
      </c>
      <c r="F68" s="397" t="s">
        <v>20</v>
      </c>
      <c r="G68" s="398" t="s">
        <v>4</v>
      </c>
      <c r="H68" s="398" t="s">
        <v>416</v>
      </c>
      <c r="I68" s="399">
        <v>45117</v>
      </c>
      <c r="J68" s="399">
        <v>45870</v>
      </c>
      <c r="K68" s="399" t="s">
        <v>559</v>
      </c>
      <c r="L68" s="400">
        <v>2.5</v>
      </c>
      <c r="M68" s="35"/>
    </row>
    <row r="69" spans="2:13" s="34" customFormat="1" ht="18" customHeight="1" x14ac:dyDescent="0.25">
      <c r="B69" s="1128"/>
      <c r="C69" s="584" t="s">
        <v>881</v>
      </c>
      <c r="D69" s="398" t="s">
        <v>882</v>
      </c>
      <c r="E69" s="397" t="s">
        <v>32</v>
      </c>
      <c r="F69" s="397" t="s">
        <v>14</v>
      </c>
      <c r="G69" s="398" t="s">
        <v>1</v>
      </c>
      <c r="H69" s="398" t="s">
        <v>416</v>
      </c>
      <c r="I69" s="399">
        <v>46020</v>
      </c>
      <c r="J69" s="399">
        <v>46034</v>
      </c>
      <c r="K69" s="399" t="s">
        <v>559</v>
      </c>
      <c r="L69" s="400">
        <v>15</v>
      </c>
      <c r="M69" s="35"/>
    </row>
    <row r="70" spans="2:13" s="34" customFormat="1" ht="18" customHeight="1" x14ac:dyDescent="0.25">
      <c r="B70" s="1128"/>
      <c r="C70" s="584" t="s">
        <v>578</v>
      </c>
      <c r="D70" s="398" t="s">
        <v>579</v>
      </c>
      <c r="E70" s="397" t="s">
        <v>25</v>
      </c>
      <c r="F70" s="397" t="s">
        <v>20</v>
      </c>
      <c r="G70" s="398" t="s">
        <v>4</v>
      </c>
      <c r="H70" s="398" t="s">
        <v>416</v>
      </c>
      <c r="I70" s="399">
        <v>45933</v>
      </c>
      <c r="J70" s="399">
        <v>45954</v>
      </c>
      <c r="K70" s="399" t="s">
        <v>559</v>
      </c>
      <c r="L70" s="400">
        <v>2.7280929999999999</v>
      </c>
      <c r="M70" s="35"/>
    </row>
    <row r="71" spans="2:13" s="34" customFormat="1" ht="18" customHeight="1" x14ac:dyDescent="0.25">
      <c r="B71" s="1128"/>
      <c r="C71" s="1046" t="s">
        <v>883</v>
      </c>
      <c r="D71" s="398" t="s">
        <v>31</v>
      </c>
      <c r="E71" s="397" t="s">
        <v>108</v>
      </c>
      <c r="F71" s="397" t="s">
        <v>14</v>
      </c>
      <c r="G71" s="398" t="s">
        <v>1</v>
      </c>
      <c r="H71" s="398" t="s">
        <v>169</v>
      </c>
      <c r="I71" s="399">
        <v>45903</v>
      </c>
      <c r="J71" s="399">
        <v>45945</v>
      </c>
      <c r="K71" s="399" t="s">
        <v>559</v>
      </c>
      <c r="L71" s="400">
        <v>2.7280000000000002</v>
      </c>
      <c r="M71" s="35"/>
    </row>
    <row r="72" spans="2:13" s="34" customFormat="1" ht="18" customHeight="1" x14ac:dyDescent="0.25">
      <c r="B72" s="1128"/>
      <c r="C72" s="584" t="s">
        <v>46</v>
      </c>
      <c r="D72" s="31" t="s">
        <v>47</v>
      </c>
      <c r="E72" s="30" t="s">
        <v>16</v>
      </c>
      <c r="F72" s="30" t="s">
        <v>14</v>
      </c>
      <c r="G72" s="31" t="s">
        <v>3</v>
      </c>
      <c r="H72" s="31" t="s">
        <v>48</v>
      </c>
      <c r="I72" s="32">
        <v>46021</v>
      </c>
      <c r="J72" s="32">
        <v>46041</v>
      </c>
      <c r="K72" s="32" t="s">
        <v>559</v>
      </c>
      <c r="L72" s="33">
        <v>6.9361040000000003</v>
      </c>
      <c r="M72" s="35"/>
    </row>
    <row r="73" spans="2:13" s="34" customFormat="1" ht="18" customHeight="1" x14ac:dyDescent="0.25">
      <c r="B73" s="1128"/>
      <c r="C73" s="584" t="s">
        <v>420</v>
      </c>
      <c r="D73" s="397" t="s">
        <v>37</v>
      </c>
      <c r="E73" s="397" t="s">
        <v>39</v>
      </c>
      <c r="F73" s="397" t="s">
        <v>20</v>
      </c>
      <c r="G73" s="398" t="s">
        <v>1</v>
      </c>
      <c r="H73" s="398" t="s">
        <v>416</v>
      </c>
      <c r="I73" s="399">
        <v>45464</v>
      </c>
      <c r="J73" s="399">
        <v>45530</v>
      </c>
      <c r="K73" s="399" t="s">
        <v>559</v>
      </c>
      <c r="L73" s="400">
        <v>13.3</v>
      </c>
      <c r="M73" s="35"/>
    </row>
    <row r="74" spans="2:13" s="34" customFormat="1" ht="18" customHeight="1" thickBot="1" x14ac:dyDescent="0.3">
      <c r="B74" s="1129"/>
      <c r="C74" s="585" t="s">
        <v>884</v>
      </c>
      <c r="D74" s="402" t="s">
        <v>843</v>
      </c>
      <c r="E74" s="401" t="s">
        <v>42</v>
      </c>
      <c r="F74" s="401" t="s">
        <v>20</v>
      </c>
      <c r="G74" s="402" t="s">
        <v>2</v>
      </c>
      <c r="H74" s="402" t="s">
        <v>169</v>
      </c>
      <c r="I74" s="403">
        <v>45940</v>
      </c>
      <c r="J74" s="403">
        <v>45950</v>
      </c>
      <c r="K74" s="403" t="s">
        <v>559</v>
      </c>
      <c r="L74" s="404">
        <v>4.2869999999999999</v>
      </c>
      <c r="M74" s="35"/>
    </row>
    <row r="75" spans="2:13" s="34" customFormat="1" ht="18" customHeight="1" thickTop="1" thickBot="1" x14ac:dyDescent="0.3">
      <c r="C75" s="28"/>
      <c r="D75" s="29"/>
      <c r="E75" s="30"/>
      <c r="F75" s="30"/>
      <c r="G75" s="31"/>
      <c r="H75" s="31"/>
      <c r="I75" s="32"/>
      <c r="L75" s="35"/>
      <c r="M75" s="35"/>
    </row>
    <row r="76" spans="2:13" s="406" customFormat="1" ht="30.75" customHeight="1" thickTop="1" thickBot="1" x14ac:dyDescent="0.3">
      <c r="B76" s="1120" t="s">
        <v>885</v>
      </c>
      <c r="C76" s="1120"/>
      <c r="D76" s="1120"/>
      <c r="E76" s="1120"/>
      <c r="F76" s="1120"/>
      <c r="G76" s="1120"/>
      <c r="H76" s="1120"/>
      <c r="I76" s="1120"/>
      <c r="J76" s="405"/>
      <c r="K76" s="405"/>
      <c r="L76" s="405">
        <f>SUM(L6:L74)</f>
        <v>757.03672289384963</v>
      </c>
      <c r="M76" s="407"/>
    </row>
    <row r="77" spans="2:13" ht="15.75" thickTop="1" x14ac:dyDescent="0.25"/>
    <row r="78" spans="2:13" x14ac:dyDescent="0.25">
      <c r="B78" s="408" t="s">
        <v>886</v>
      </c>
    </row>
    <row r="79" spans="2:13" x14ac:dyDescent="0.25">
      <c r="B79" s="408" t="s">
        <v>890</v>
      </c>
    </row>
    <row r="80" spans="2:13" x14ac:dyDescent="0.25">
      <c r="J80" s="409"/>
    </row>
  </sheetData>
  <mergeCells count="5">
    <mergeCell ref="B76:I76"/>
    <mergeCell ref="B6:B46"/>
    <mergeCell ref="B47:B63"/>
    <mergeCell ref="B64:B74"/>
    <mergeCell ref="B2:L2"/>
  </mergeCells>
  <pageMargins left="0.7" right="0.7" top="0.75" bottom="0.75" header="0.3" footer="0.3"/>
  <pageSetup scale="32" orientation="portrait" r:id="rId1"/>
  <colBreaks count="1" manualBreakCount="1">
    <brk id="13" max="84"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24</vt:i4>
      </vt:variant>
    </vt:vector>
  </HeadingPairs>
  <TitlesOfParts>
    <vt:vector size="48" baseType="lpstr">
      <vt:lpstr>CONTENIDO</vt:lpstr>
      <vt:lpstr>1. PRODUCCIÓN METÁLICA</vt:lpstr>
      <vt:lpstr>2. PRODUCCIÓN EMPRESAS</vt:lpstr>
      <vt:lpstr>3. PRODUCCIÓN DEPARTAMENTOS </vt:lpstr>
      <vt:lpstr>4. NO METÁLICA</vt:lpstr>
      <vt:lpstr>4.1. NO METÁLICA DEPARTAMENTOS</vt:lpstr>
      <vt:lpstr>4.2. CARBONÍFERA</vt:lpstr>
      <vt:lpstr>5. MACROECONÓMICAS</vt:lpstr>
      <vt:lpstr>6. EXPORTACIONES</vt:lpstr>
      <vt:lpstr>6.1 EXPORTACIONES PART</vt:lpstr>
      <vt:lpstr>6.2 EXPORT PRODUCTOS</vt:lpstr>
      <vt:lpstr>7. INVERSIONES</vt:lpstr>
      <vt:lpstr>8. INVERSIONES TIPO</vt:lpstr>
      <vt:lpstr>9. INVERSIONES RUBRO</vt:lpstr>
      <vt:lpstr>10. EMPLEO</vt:lpstr>
      <vt:lpstr>11. EMPLEO-GÉNERO</vt:lpstr>
      <vt:lpstr>12. TRANSFERENCIAS</vt:lpstr>
      <vt:lpstr>13. TRANSFERENCIAS 2</vt:lpstr>
      <vt:lpstr>14. CATASTRO ACTIVIDAD</vt:lpstr>
      <vt:lpstr>14.1 ACTIVIDAD MINERA</vt:lpstr>
      <vt:lpstr>14.2 ÁREAS RESTRINGIDAS</vt:lpstr>
      <vt:lpstr>15. RECAUDACIÓN</vt:lpstr>
      <vt:lpstr>CPIM, OCT 2025</vt:lpstr>
      <vt:lpstr>CPEM 2026</vt:lpstr>
      <vt:lpstr>'1. PRODUCCIÓN METÁLICA'!Área_de_impresión</vt:lpstr>
      <vt:lpstr>'10. EMPLEO'!Área_de_impresión</vt:lpstr>
      <vt:lpstr>'11. EMPLEO-GÉNERO'!Área_de_impresión</vt:lpstr>
      <vt:lpstr>'12. TRANSFERENCIAS'!Área_de_impresión</vt:lpstr>
      <vt:lpstr>'13. TRANSFERENCIAS 2'!Área_de_impresión</vt:lpstr>
      <vt:lpstr>'14. CATASTRO ACTIVIDAD'!Área_de_impresión</vt:lpstr>
      <vt:lpstr>'14.1 ACTIVIDAD MINERA'!Área_de_impresión</vt:lpstr>
      <vt:lpstr>'14.2 ÁREAS RESTRINGIDAS'!Área_de_impresión</vt:lpstr>
      <vt:lpstr>'15. RECAUDACIÓN'!Área_de_impresión</vt:lpstr>
      <vt:lpstr>'2. PRODUCCIÓN EMPRESAS'!Área_de_impresión</vt:lpstr>
      <vt:lpstr>'3. PRODUCCIÓN DEPARTAMENTOS '!Área_de_impresión</vt:lpstr>
      <vt:lpstr>'4. NO METÁLICA'!Área_de_impresión</vt:lpstr>
      <vt:lpstr>'4.1. NO METÁLICA DEPARTAMENTOS'!Área_de_impresión</vt:lpstr>
      <vt:lpstr>'4.2. CARBONÍFERA'!Área_de_impresión</vt:lpstr>
      <vt:lpstr>'5. MACROECONÓMICAS'!Área_de_impresión</vt:lpstr>
      <vt:lpstr>'6. EXPORTACIONES'!Área_de_impresión</vt:lpstr>
      <vt:lpstr>'6.1 EXPORTACIONES PART'!Área_de_impresión</vt:lpstr>
      <vt:lpstr>'6.2 EXPORT PRODUCTOS'!Área_de_impresión</vt:lpstr>
      <vt:lpstr>'7. INVERSIONES'!Área_de_impresión</vt:lpstr>
      <vt:lpstr>'8. INVERSIONES TIPO'!Área_de_impresión</vt:lpstr>
      <vt:lpstr>'9. INVERSIONES RUBRO'!Área_de_impresión</vt:lpstr>
      <vt:lpstr>CONTENIDO!Área_de_impresión</vt:lpstr>
      <vt:lpstr>'CPEM 2026'!Área_de_impresión</vt:lpstr>
      <vt:lpstr>'CPIM, OCT 2025'!Área_de_impresión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SEGURA PARRAGUEZ, ANGHELA MERCEDES</dc:creator>
  <cp:lastModifiedBy>TEMP_DGPSM075</cp:lastModifiedBy>
  <cp:lastPrinted>2022-09-01T14:01:14Z</cp:lastPrinted>
  <dcterms:created xsi:type="dcterms:W3CDTF">2021-02-25T21:18:08Z</dcterms:created>
  <dcterms:modified xsi:type="dcterms:W3CDTF">2026-05-13T20:09:33Z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{B6E2BAF9-61C8-408A-BAB6-94EC5949AFB7}</vt:lpwstr>
  </property>
</Properties>
</file>